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1C0A5EEF-A6B2-4F69-96D7-4054CA60DC61}" xr6:coauthVersionLast="47" xr6:coauthVersionMax="47" xr10:uidLastSave="{00000000-0000-0000-0000-000000000000}"/>
  <bookViews>
    <workbookView xWindow="-96" yWindow="-96" windowWidth="23232" windowHeight="12552" tabRatio="920" firstSheet="6" activeTab="6"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EA QUEPET Alberto et al 201" sheetId="49" r:id="rId44"/>
    <sheet name="ALT NG ABIAMA Worrall 1983" sheetId="47" r:id="rId45"/>
    <sheet name="ALT EG PSEMEN Chmura 2005" sheetId="48"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30" l="1"/>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L55" i="50"/>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L6" i="49"/>
  <c r="M6" i="49"/>
  <c r="L7" i="49"/>
  <c r="M7" i="49"/>
  <c r="L8" i="49"/>
  <c r="M8" i="49"/>
  <c r="L9" i="49"/>
  <c r="M9" i="49"/>
  <c r="L10" i="49"/>
  <c r="M10" i="49"/>
  <c r="L11" i="49"/>
  <c r="M11" i="49"/>
  <c r="L12" i="49"/>
  <c r="M12" i="49"/>
  <c r="L13" i="49"/>
  <c r="M13" i="49"/>
  <c r="L14" i="49"/>
  <c r="M14" i="49"/>
  <c r="M15" i="49"/>
  <c r="L15" i="49"/>
  <c r="M5" i="49"/>
  <c r="L5"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<sst xmlns="http://schemas.openxmlformats.org/spreadsheetml/2006/main" count="8134" uniqueCount="1349">
  <si>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</si>
  <si>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</si>
  <si>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</si>
  <si>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</si>
  <si>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</si>
  <si>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</si>
  <si>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</si>
  <si>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</si>
  <si>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</si>
  <si>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</si>
  <si>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</si>
  <si>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</si>
  <si>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</si>
  <si>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</si>
  <si>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</si>
  <si>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</si>
  <si>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</si>
  <si>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</si>
  <si>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</si>
  <si>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</si>
  <si>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</si>
  <si>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</si>
  <si>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</si>
  <si>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</si>
  <si>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</si>
  <si>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</si>
  <si>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</si>
  <si>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</si>
  <si>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</si>
  <si>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</si>
  <si>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</si>
  <si>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</si>
  <si>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</si>
  <si>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</si>
  <si>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</si>
  <si>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</si>
  <si>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</si>
  <si>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</si>
  <si>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</si>
  <si>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</si>
  <si>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</si>
  <si>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</si>
  <si>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</si>
  <si>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</si>
  <si>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</si>
  <si>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</si>
  <si>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</si>
  <si>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</si>
  <si>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</si>
  <si>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</si>
  <si>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</si>
  <si>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</si>
  <si>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</si>
  <si>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</si>
  <si>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</si>
  <si>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</si>
  <si>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</si>
  <si>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</si>
  <si>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</si>
  <si>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</si>
  <si>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</si>
  <si>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</si>
  <si>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</si>
  <si>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</si>
  <si>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</si>
  <si>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</si>
  <si>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</si>
  <si>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</si>
  <si>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</si>
  <si>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</si>
  <si>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</si>
  <si>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</si>
  <si>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</si>
  <si>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</si>
  <si>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</si>
  <si>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</si>
  <si>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</si>
  <si>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</si>
  <si>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</si>
  <si>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</si>
  <si>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</si>
  <si>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</si>
  <si>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</si>
  <si>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</si>
  <si>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</si>
  <si>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</si>
  <si>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</si>
  <si>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</si>
  <si>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</si>
  <si>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</si>
  <si>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</si>
  <si>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</si>
  <si>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</si>
  <si>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</si>
  <si>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</si>
  <si>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</si>
  <si>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</si>
  <si>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</si>
  <si>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</si>
  <si>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</si>
  <si>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</si>
  <si>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</si>
  <si>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</si>
  <si>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</si>
  <si>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</si>
  <si>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</si>
  <si>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</si>
  <si>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</si>
  <si>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</si>
  <si>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</si>
  <si>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</si>
  <si>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</si>
  <si>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</si>
  <si>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</si>
  <si>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</si>
  <si>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</si>
  <si>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</si>
  <si>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</si>
  <si>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</si>
  <si>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</si>
  <si>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</si>
  <si>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</si>
  <si>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</si>
  <si>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</si>
  <si>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</si>
  <si>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</si>
  <si>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</si>
  <si>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</si>
  <si>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</si>
  <si>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</si>
  <si>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</si>
  <si>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</si>
  <si>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</si>
  <si>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</si>
  <si>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</si>
  <si>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</si>
  <si>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</si>
  <si>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</si>
  <si>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</si>
  <si>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</si>
  <si>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</si>
  <si>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</si>
  <si>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</si>
  <si>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</si>
  <si>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</si>
  <si>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</si>
  <si>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</si>
  <si>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</si>
  <si>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</si>
  <si>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</si>
  <si>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</si>
  <si>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</si>
  <si>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</si>
  <si>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</si>
  <si>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</si>
  <si>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</si>
  <si>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</si>
  <si>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</si>
  <si>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</si>
  <si>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</si>
  <si>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</si>
  <si>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</si>
  <si>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</si>
  <si>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</si>
  <si>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</si>
  <si>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</si>
  <si>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</si>
  <si>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</si>
  <si>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</si>
  <si>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</si>
  <si>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</si>
  <si>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</si>
  <si>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</si>
  <si>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</si>
  <si>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</si>
  <si>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</si>
  <si>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</si>
  <si>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</si>
  <si>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</si>
  <si>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</si>
  <si>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</si>
  <si>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</si>
  <si>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</si>
  <si>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</si>
  <si>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</si>
  <si>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</si>
  <si>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</si>
  <si>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</si>
  <si>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</si>
  <si>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</si>
  <si>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</si>
  <si>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</si>
  <si>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</si>
  <si>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</si>
  <si>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</si>
  <si>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</si>
  <si>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</si>
  <si>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</si>
  <si>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</si>
  <si>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</si>
  <si>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</si>
  <si>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</si>
  <si>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</si>
  <si>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</si>
  <si>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</si>
  <si>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</si>
  <si>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</si>
  <si>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</si>
  <si>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</si>
  <si>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</si>
  <si>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</si>
  <si>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</si>
  <si>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</si>
  <si>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</si>
  <si>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</si>
  <si>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</si>
  <si>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</si>
  <si>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</si>
  <si>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</si>
  <si>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</si>
  <si>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</si>
  <si>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</si>
  <si>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</si>
  <si>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</si>
  <si>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</si>
  <si>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</si>
  <si>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</si>
  <si>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</si>
  <si>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</si>
  <si>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</si>
  <si>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</si>
  <si>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</si>
  <si>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</si>
  <si>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</si>
  <si>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</si>
  <si>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</si>
  <si>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</si>
  <si>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</si>
  <si>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</si>
  <si>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</si>
  <si>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</si>
  <si>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</si>
  <si>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</si>
  <si>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</si>
  <si>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</si>
  <si>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</si>
  <si>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</si>
  <si>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</si>
  <si>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</si>
  <si>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</si>
  <si>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</si>
  <si>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</si>
  <si>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</si>
  <si>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</si>
  <si>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</si>
  <si>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</si>
  <si>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</si>
  <si>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</si>
  <si>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</si>
  <si>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</si>
  <si>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</si>
  <si>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</si>
  <si>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</si>
  <si>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</si>
  <si>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</si>
  <si>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</si>
  <si>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</si>
  <si>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</si>
  <si>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</si>
  <si>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</si>
  <si>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</si>
  <si>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</si>
  <si>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</si>
  <si>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</si>
  <si>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</si>
  <si>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</si>
  <si>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</si>
  <si>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</si>
  <si>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</si>
  <si>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</si>
  <si>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</si>
  <si>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</si>
  <si>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</si>
  <si>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</si>
  <si>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</si>
  <si>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</si>
  <si>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</si>
  <si>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</si>
  <si>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</si>
  <si>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</si>
  <si>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</si>
  <si>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</si>
  <si>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</si>
  <si>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</si>
  <si>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</si>
  <si>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</si>
  <si>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</si>
  <si>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</si>
  <si>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</si>
  <si>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</si>
  <si>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</si>
  <si>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</si>
  <si>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</si>
  <si>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</si>
  <si>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</si>
  <si>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</si>
  <si>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</si>
  <si>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</si>
  <si>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</si>
  <si>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</si>
  <si>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</si>
  <si>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</si>
  <si>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</si>
  <si>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</si>
  <si>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</si>
  <si>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</si>
  <si>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</si>
  <si>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</si>
  <si>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</si>
  <si>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</si>
  <si>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</si>
  <si>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</si>
  <si>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</si>
  <si>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</si>
  <si>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</si>
  <si>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</si>
  <si>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</si>
  <si>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</si>
  <si>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</si>
  <si>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</si>
  <si>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</si>
  <si>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</si>
  <si>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</si>
  <si>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</si>
  <si>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</si>
  <si>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</si>
  <si>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</si>
  <si>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</si>
  <si>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</si>
  <si>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</si>
  <si>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</si>
  <si>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</si>
  <si>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</si>
  <si>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</si>
  <si>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</si>
  <si>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</si>
  <si>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</si>
  <si>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</si>
  <si>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</si>
  <si>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</si>
  <si>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</si>
  <si>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</si>
  <si>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</si>
  <si>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</si>
  <si>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</si>
  <si>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</si>
  <si>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</si>
  <si>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</si>
  <si>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</si>
  <si>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</si>
  <si>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</si>
  <si>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</si>
  <si>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</si>
  <si>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</si>
  <si>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</si>
  <si>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</si>
  <si>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</si>
  <si>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</si>
  <si>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</si>
  <si>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</si>
  <si>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</si>
  <si>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</si>
  <si>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</si>
  <si>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</si>
  <si>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</si>
  <si>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</si>
  <si>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</si>
  <si>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</si>
  <si>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</si>
  <si>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</si>
  <si>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</si>
  <si>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</si>
  <si>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</si>
  <si>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</si>
  <si>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</si>
  <si>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</si>
  <si>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</si>
  <si>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</si>
  <si>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</si>
  <si>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</si>
  <si>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</si>
  <si>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</si>
  <si>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</si>
  <si>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</si>
  <si>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</si>
  <si>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</si>
  <si>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</si>
  <si>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</si>
  <si>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</si>
  <si>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</si>
  <si>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</si>
  <si>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</si>
  <si>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</si>
  <si>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</si>
  <si>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</si>
  <si>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</si>
  <si>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</si>
  <si>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</si>
  <si>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</si>
  <si>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</si>
  <si>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</si>
  <si>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</si>
  <si>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</si>
  <si>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</si>
  <si>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</si>
  <si>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</si>
  <si>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</si>
  <si>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</si>
  <si>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</si>
  <si>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</si>
  <si>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</si>
  <si>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</si>
  <si>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</si>
  <si>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</si>
  <si>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</si>
  <si>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</si>
  <si>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</si>
  <si>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</si>
  <si>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</si>
  <si>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</si>
  <si>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</si>
  <si>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</si>
  <si>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</si>
  <si>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</si>
  <si>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</si>
  <si>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</si>
  <si>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</si>
  <si>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</si>
  <si>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</si>
  <si>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</si>
  <si>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</si>
  <si>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</si>
  <si>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</si>
  <si>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</si>
  <si>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</si>
  <si>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</si>
  <si>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</si>
  <si>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</si>
  <si>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</si>
  <si>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</si>
  <si>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</si>
  <si>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</si>
  <si>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</si>
  <si>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</si>
  <si>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</si>
  <si>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</si>
  <si>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</si>
  <si>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</si>
  <si>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</si>
  <si>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</si>
  <si>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</si>
  <si>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</si>
  <si>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</si>
  <si>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</si>
  <si>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</si>
  <si>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</si>
  <si>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</si>
  <si>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</si>
  <si>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</si>
  <si>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</si>
  <si>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</si>
  <si>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</si>
  <si>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</si>
  <si>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</si>
  <si>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</si>
  <si>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</si>
  <si>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</si>
  <si>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</si>
  <si>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</si>
  <si>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</si>
  <si>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</si>
  <si>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</si>
  <si>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</si>
  <si>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</si>
  <si>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</si>
  <si>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</si>
  <si>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</si>
  <si>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</si>
  <si>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</si>
  <si>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</si>
  <si>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</si>
  <si>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</si>
  <si>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</si>
  <si>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</si>
  <si>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</si>
  <si>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</si>
  <si>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</si>
  <si>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</si>
  <si>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</si>
  <si>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</si>
  <si>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</si>
  <si>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</si>
  <si>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</si>
  <si>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</si>
  <si>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</si>
  <si>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</si>
  <si>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</si>
  <si>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</si>
  <si>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</si>
  <si>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</si>
  <si>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</si>
  <si>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</si>
  <si>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</si>
  <si>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</si>
  <si>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</si>
  <si>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</si>
  <si>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</si>
  <si>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</si>
  <si>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</si>
  <si>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</si>
  <si>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</si>
  <si>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</si>
  <si>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</si>
  <si>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</si>
  <si>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</si>
  <si>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</si>
  <si>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</si>
  <si>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</si>
  <si>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</si>
  <si>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</si>
  <si>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</si>
  <si>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</si>
  <si>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</si>
  <si>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</si>
  <si>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</si>
  <si>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</si>
  <si>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</si>
  <si>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</si>
  <si>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</si>
  <si>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</si>
  <si>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</si>
  <si>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</si>
  <si>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</si>
  <si>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</si>
  <si>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</si>
  <si>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</si>
  <si>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</si>
  <si>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</si>
  <si>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</si>
  <si>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</si>
  <si>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</si>
  <si>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</si>
  <si>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</si>
  <si>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</si>
  <si>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</si>
  <si>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</si>
  <si>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</si>
  <si>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</si>
  <si>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</si>
  <si>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</si>
  <si>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</si>
  <si>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</si>
  <si>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</si>
  <si>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</si>
  <si>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</si>
  <si>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</si>
  <si>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</si>
  <si>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</si>
  <si>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</si>
  <si>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</si>
  <si>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</si>
  <si>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</si>
  <si>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</si>
  <si>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</si>
  <si>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</si>
  <si>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</si>
  <si>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</si>
  <si>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</si>
  <si>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</si>
  <si>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</si>
  <si>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</si>
  <si>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</si>
  <si>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</si>
  <si>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</si>
  <si>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</si>
  <si>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</si>
  <si>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</si>
  <si>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</si>
  <si>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</si>
  <si>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</si>
  <si>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</si>
  <si>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</si>
  <si>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</si>
  <si>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</si>
  <si>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</si>
  <si>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</si>
  <si>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</si>
  <si>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</si>
  <si>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</si>
  <si>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</si>
  <si>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</si>
  <si>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</si>
  <si>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</si>
  <si>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</si>
  <si>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</si>
  <si>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</si>
  <si>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</si>
  <si>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</si>
  <si>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</si>
  <si>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</si>
  <si>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</si>
  <si>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</si>
  <si>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</si>
  <si>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</si>
  <si>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</si>
  <si>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</si>
  <si>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</si>
  <si>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</si>
  <si>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</si>
  <si>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</si>
  <si>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</si>
  <si>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</si>
  <si>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</si>
  <si>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</si>
  <si>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</si>
  <si>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</si>
  <si>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</si>
  <si>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</si>
  <si>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</si>
  <si>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</si>
  <si>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</si>
  <si>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</si>
  <si>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</si>
  <si>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</si>
  <si>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</si>
  <si>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</si>
  <si>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</si>
  <si>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</si>
  <si>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</si>
  <si>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</si>
  <si>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</si>
  <si>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</si>
  <si>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</si>
  <si>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</si>
  <si>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</si>
  <si>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</si>
  <si>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</si>
  <si>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</si>
  <si>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</si>
  <si>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</si>
  <si>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</si>
  <si>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</si>
  <si>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</si>
  <si>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</si>
  <si>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</si>
  <si>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</si>
  <si>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</si>
  <si>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</si>
  <si>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</si>
  <si>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</si>
  <si>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</si>
  <si>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</si>
  <si>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</si>
  <si>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</si>
  <si>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</si>
  <si>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</si>
  <si>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</si>
  <si>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</si>
  <si>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</si>
  <si>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</si>
  <si>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</si>
  <si>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</si>
  <si>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</si>
  <si>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</si>
  <si>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</si>
  <si>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</si>
  <si>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</si>
  <si>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</si>
  <si>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</si>
  <si>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</si>
  <si>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</si>
  <si>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</si>
  <si>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</si>
  <si>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</si>
  <si>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</si>
  <si>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</si>
  <si>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</si>
  <si>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</si>
  <si>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</si>
  <si>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</si>
  <si>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</si>
  <si>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</si>
  <si>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</si>
  <si>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</si>
  <si>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</si>
  <si>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</si>
  <si>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</si>
  <si>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</si>
  <si>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</si>
  <si>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</si>
  <si>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</si>
  <si>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</si>
  <si>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</si>
  <si>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</si>
  <si>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</si>
  <si>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</si>
  <si>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</si>
  <si>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</si>
  <si>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</si>
  <si>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</si>
  <si>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</si>
  <si>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</si>
  <si>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</si>
  <si>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</si>
  <si>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</si>
  <si>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</si>
  <si>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</si>
  <si>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</si>
  <si>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</si>
  <si>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</si>
  <si>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</si>
  <si>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</si>
  <si>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</si>
  <si>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</si>
  <si>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</si>
  <si>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</si>
  <si>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</si>
  <si>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</si>
  <si>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</si>
  <si>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</si>
  <si>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</si>
  <si>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</si>
  <si>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</si>
  <si>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</si>
  <si>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</si>
  <si>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</si>
  <si>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</si>
  <si>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</si>
  <si>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</si>
  <si>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</si>
  <si>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</si>
  <si>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</si>
  <si>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</si>
  <si>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</si>
  <si>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</si>
  <si>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</si>
  <si>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</si>
  <si>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</si>
  <si>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</si>
  <si>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</si>
  <si>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</si>
  <si>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</si>
  <si>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</si>
  <si>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</si>
  <si>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</si>
  <si>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</si>
  <si>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</si>
  <si>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</si>
  <si>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</si>
  <si>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</si>
  <si>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</si>
  <si>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</si>
  <si>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</si>
  <si>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</si>
  <si>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</si>
  <si>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</si>
  <si>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</si>
  <si>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</si>
  <si>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</si>
  <si>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</si>
  <si>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</si>
  <si>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</si>
  <si>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</si>
  <si>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</si>
  <si>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</si>
  <si>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</si>
  <si>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</si>
  <si>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</si>
  <si>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</si>
  <si>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</si>
  <si>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</si>
  <si>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</si>
  <si>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</si>
  <si>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</si>
  <si>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</si>
  <si>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</si>
  <si>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</si>
  <si>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</si>
  <si>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</si>
  <si>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</si>
  <si>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</si>
  <si>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</si>
  <si>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</si>
  <si>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</si>
  <si>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</si>
  <si>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</si>
  <si>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</si>
  <si>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</si>
  <si>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</si>
  <si>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</si>
  <si>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</si>
  <si>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</si>
  <si>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</si>
  <si>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</si>
  <si>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</si>
  <si>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</si>
  <si>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</si>
  <si>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</si>
  <si>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</si>
  <si>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</si>
  <si>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</si>
  <si>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</si>
  <si>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</si>
  <si>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</si>
  <si>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</si>
  <si>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</si>
  <si>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</si>
  <si>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</si>
  <si>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</si>
  <si>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</si>
  <si>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</si>
  <si>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</si>
  <si>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</si>
  <si>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</si>
  <si>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</si>
  <si>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</si>
  <si>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</si>
  <si>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</si>
  <si>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</si>
  <si>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</si>
  <si>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</si>
  <si>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</si>
  <si>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</si>
  <si>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</si>
  <si>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</si>
  <si>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</si>
  <si>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</si>
  <si>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</si>
  <si>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</si>
  <si>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</si>
  <si>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</si>
  <si>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</si>
  <si>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</si>
  <si>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</si>
  <si>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</si>
  <si>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</si>
  <si>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</si>
  <si>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</si>
  <si>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</si>
  <si>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</si>
  <si>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</si>
  <si>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</si>
  <si>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</si>
  <si>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</si>
  <si>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</si>
  <si>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</si>
  <si>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</si>
  <si>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</si>
  <si>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</si>
  <si>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</si>
  <si>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</si>
  <si>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</si>
  <si>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</si>
  <si>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</si>
  <si>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</si>
  <si>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</si>
  <si>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</si>
  <si>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</si>
  <si>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</si>
  <si>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</si>
  <si>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</si>
  <si>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</si>
  <si>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</si>
  <si>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</si>
  <si>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</si>
  <si>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</si>
  <si>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</si>
  <si>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</si>
  <si>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</si>
  <si>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</si>
  <si>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</si>
  <si>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</si>
  <si>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</si>
  <si>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</si>
  <si>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</si>
  <si>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</si>
  <si>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</si>
  <si>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</si>
  <si>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</si>
  <si>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</si>
  <si>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</si>
  <si>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</si>
  <si>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</si>
  <si>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</si>
  <si>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</si>
  <si>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</si>
  <si>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</si>
  <si>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</si>
  <si>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</si>
  <si>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</si>
  <si>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</si>
  <si>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</si>
  <si>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</si>
  <si>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</si>
  <si>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</si>
  <si>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</si>
  <si>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</si>
  <si>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</si>
  <si>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</si>
  <si>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</si>
  <si>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</si>
  <si>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</si>
  <si>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</si>
  <si>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</si>
  <si>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</si>
  <si>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</si>
  <si>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</si>
  <si>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</si>
  <si>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</si>
  <si>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</si>
  <si>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</si>
  <si>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</si>
  <si>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</si>
  <si>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</si>
  <si>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</si>
  <si>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</si>
  <si>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</si>
  <si>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</si>
  <si>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</si>
  <si>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</si>
  <si>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</si>
  <si>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</si>
  <si>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</si>
  <si>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</si>
  <si>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</si>
  <si>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</si>
  <si>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</si>
  <si>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</si>
  <si>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</si>
  <si>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</si>
  <si>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</si>
  <si>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</si>
  <si>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</si>
  <si>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</si>
  <si>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</si>
  <si>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</si>
  <si>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</si>
  <si>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</si>
  <si>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</si>
  <si>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</si>
  <si>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</si>
  <si>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</si>
  <si>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</si>
  <si>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</si>
  <si>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</si>
  <si>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</si>
  <si>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</si>
  <si>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</si>
  <si>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</si>
  <si>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</si>
  <si>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</si>
  <si>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</si>
  <si>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</si>
  <si>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</si>
  <si>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</si>
  <si>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</si>
  <si>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</si>
  <si>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</si>
  <si>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</si>
  <si>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</si>
  <si>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</si>
  <si>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</si>
  <si>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</si>
  <si>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</si>
  <si>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</si>
  <si>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</si>
  <si>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</si>
  <si>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</si>
  <si>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</si>
  <si>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</si>
  <si>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</si>
  <si>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</si>
  <si>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</si>
  <si>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</si>
  <si>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</si>
  <si>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</si>
  <si>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</si>
  <si>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</si>
  <si>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</si>
  <si>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</si>
  <si>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</si>
  <si>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</si>
  <si>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</si>
  <si>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</si>
  <si>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</si>
  <si>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</si>
  <si>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</si>
  <si>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</si>
  <si>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</si>
  <si>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</si>
  <si>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</si>
  <si>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</si>
  <si>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</si>
  <si>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</si>
  <si>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</si>
  <si>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</si>
  <si>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</si>
  <si>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</si>
  <si>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</si>
  <si>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</si>
  <si>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</si>
  <si>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</si>
  <si>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</si>
  <si>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</si>
  <si>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</si>
  <si>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</si>
  <si>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</si>
  <si>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</si>
  <si>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</si>
  <si>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</si>
  <si>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</si>
  <si>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</si>
  <si>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</si>
  <si>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</si>
  <si>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</si>
  <si>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</si>
  <si>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</si>
  <si>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</si>
  <si>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</si>
  <si>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</si>
  <si>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</si>
  <si>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</si>
  <si>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</si>
  <si>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</si>
  <si>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</si>
  <si>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</si>
  <si>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</si>
  <si>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</si>
  <si>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</si>
  <si>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</si>
  <si>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</si>
  <si>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</si>
  <si>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</si>
  <si>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</si>
  <si>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</si>
  <si>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</si>
  <si>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</si>
  <si>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</si>
  <si>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</si>
  <si>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</si>
  <si>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</si>
  <si>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</si>
  <si>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</si>
  <si>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</si>
  <si>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</si>
  <si>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</si>
  <si>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</si>
  <si>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</si>
  <si>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</si>
  <si>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</si>
  <si>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</si>
  <si>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</si>
  <si>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</si>
  <si>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</si>
  <si>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</si>
  <si>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</si>
  <si>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</si>
  <si>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</si>
  <si>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</si>
  <si>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</si>
  <si>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</si>
  <si>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</si>
  <si>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</si>
  <si>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</si>
  <si>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</si>
  <si>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</si>
  <si>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</si>
  <si>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</si>
  <si>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</si>
  <si>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</si>
  <si>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</si>
  <si>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</si>
  <si>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</si>
  <si>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</si>
  <si>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</si>
  <si>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</si>
  <si>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</si>
  <si>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</si>
  <si>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</si>
  <si>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</si>
  <si>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</si>
  <si>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</si>
  <si>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</si>
  <si>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</si>
  <si>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</si>
  <si>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</si>
  <si>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</si>
  <si>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</si>
  <si>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</si>
  <si>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</si>
  <si>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</si>
  <si>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</si>
  <si>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</si>
  <si>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</si>
  <si>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</si>
  <si>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</si>
  <si>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</si>
  <si>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</si>
  <si>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</si>
  <si>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</si>
  <si>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</si>
  <si>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</si>
  <si>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</si>
  <si>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</si>
  <si>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</si>
  <si>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</si>
  <si>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</si>
  <si>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</si>
  <si>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</si>
  <si>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</si>
  <si>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</si>
  <si>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</si>
  <si>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</si>
  <si>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</si>
  <si>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</si>
  <si>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</si>
  <si>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</si>
  <si>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</si>
  <si>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</si>
  <si>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</si>
  <si>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</si>
  <si>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</si>
  <si>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</si>
  <si>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</si>
  <si>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</si>
  <si>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</si>
  <si>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</si>
  <si>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</si>
  <si>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</si>
  <si>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</si>
  <si>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</si>
  <si>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</si>
  <si>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</si>
  <si>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</si>
  <si>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</si>
  <si>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</si>
  <si>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</si>
  <si>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</si>
  <si>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</si>
  <si>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</si>
  <si>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</si>
  <si>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</si>
  <si>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</si>
  <si>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</si>
  <si>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</si>
  <si>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</si>
  <si>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</si>
  <si>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</si>
  <si>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</si>
  <si>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</si>
  <si>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</si>
  <si>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</si>
  <si>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</si>
  <si>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</si>
  <si>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</si>
  <si>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</si>
  <si>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</si>
  <si>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</si>
  <si>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</si>
  <si>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</si>
  <si>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</si>
  <si>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</si>
  <si>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</si>
  <si>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</si>
  <si>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</si>
  <si>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</si>
  <si>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</si>
  <si>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</si>
  <si>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</si>
  <si>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</si>
  <si>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</si>
  <si>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</si>
  <si>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</si>
  <si>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</si>
  <si>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</si>
  <si>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</si>
  <si>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</si>
  <si>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</si>
  <si>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</si>
  <si>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</si>
  <si>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</si>
  <si>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</si>
  <si>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</si>
  <si>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</si>
  <si>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</si>
  <si>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</si>
  <si>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</si>
  <si>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</si>
  <si>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</si>
  <si>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</si>
  <si>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</si>
  <si>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</si>
  <si>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</si>
  <si>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</si>
  <si>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</si>
  <si>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</si>
  <si>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</si>
  <si>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</si>
  <si>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</si>
  <si>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</si>
  <si>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</si>
  <si>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</si>
  <si>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</si>
  <si>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</si>
  <si>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</si>
  <si>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</si>
  <si>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</si>
  <si>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</si>
  <si>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</si>
  <si>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</si>
  <si>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</si>
  <si>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</si>
  <si>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</si>
  <si>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</si>
  <si>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</si>
  <si>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</si>
  <si>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</si>
  <si>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</si>
  <si>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</si>
  <si>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</si>
  <si>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</si>
  <si>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</si>
  <si>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</si>
  <si>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</si>
  <si>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</si>
  <si>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</si>
  <si>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</si>
  <si>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</si>
  <si>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</si>
  <si>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</si>
  <si>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</si>
  <si>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</si>
  <si>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</si>
  <si>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</si>
  <si>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</si>
  <si>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</si>
  <si>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</si>
  <si>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</si>
  <si>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</si>
  <si>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</si>
  <si>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</si>
  <si>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</si>
  <si>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</si>
  <si>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</si>
  <si>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</si>
  <si>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</si>
  <si>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</si>
  <si>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</si>
  <si>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</si>
  <si>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</si>
  <si>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</si>
  <si>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</si>
  <si>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</si>
  <si>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</si>
  <si>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</si>
  <si>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</si>
  <si>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</si>
  <si>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</si>
  <si>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</si>
  <si>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</si>
  <si>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</si>
  <si>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</si>
  <si>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</si>
  <si>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</si>
  <si>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</si>
  <si>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</si>
  <si>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</si>
  <si>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</si>
  <si>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</si>
  <si>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</si>
  <si>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</si>
  <si>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</si>
  <si>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</si>
  <si>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</si>
  <si>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</si>
  <si>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</si>
  <si>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</si>
  <si>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</si>
  <si>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</si>
  <si>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</si>
  <si>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</si>
  <si>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</si>
  <si>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</si>
  <si>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</si>
  <si>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</si>
  <si>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</si>
  <si>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</si>
  <si>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</si>
  <si>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</si>
  <si>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</si>
  <si>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</si>
  <si>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</si>
  <si>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</si>
  <si>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</si>
  <si>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</si>
  <si>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</si>
  <si>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</si>
  <si>
    <t>standardization (-90)</t>
  </si>
  <si>
    <t>after + 270</t>
  </si>
  <si>
    <t>U</t>
  </si>
  <si>
    <t>V</t>
  </si>
  <si>
    <t>for now I have it as one garden… but if later on we want to include elevation as a factor.. I will then make it 4 gardens</t>
  </si>
  <si>
    <t>prov24</t>
  </si>
  <si>
    <t>prov25</t>
  </si>
  <si>
    <t>prov26</t>
  </si>
  <si>
    <t>prov27</t>
  </si>
  <si>
    <t>prov28</t>
  </si>
  <si>
    <t>prov29</t>
  </si>
  <si>
    <t>prov30</t>
  </si>
  <si>
    <t>prov31</t>
  </si>
  <si>
    <t>prov32</t>
  </si>
  <si>
    <t>prov33</t>
  </si>
  <si>
    <t>prov34</t>
  </si>
  <si>
    <t>prov35</t>
  </si>
  <si>
    <t>prov36</t>
  </si>
  <si>
    <t>prov37</t>
  </si>
  <si>
    <t>prov38</t>
  </si>
  <si>
    <t>prov39</t>
  </si>
  <si>
    <t>prov40</t>
  </si>
  <si>
    <t>prov41</t>
  </si>
  <si>
    <t>prov42</t>
  </si>
  <si>
    <t>prov43</t>
  </si>
  <si>
    <t>prov44</t>
  </si>
  <si>
    <t>prov45</t>
  </si>
  <si>
    <t>prov47</t>
  </si>
  <si>
    <t>prov48</t>
  </si>
  <si>
    <t>prov49</t>
  </si>
  <si>
    <t>prov50</t>
  </si>
  <si>
    <t>prov51</t>
  </si>
  <si>
    <t>multiple_gardens</t>
  </si>
  <si>
    <t>Yes</t>
  </si>
  <si>
    <t>daily_climate_prov_gathered</t>
  </si>
  <si>
    <t>EA QUEPET Alberto et al 2011</t>
  </si>
  <si>
    <t>EA QUEPET Alberto et al 2011 Garden U</t>
  </si>
  <si>
    <t>EA QUEPET Alberto et al 2011 Garden V</t>
  </si>
  <si>
    <t>W</t>
  </si>
  <si>
    <t>X</t>
  </si>
  <si>
    <t>different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</si>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</sst>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59999389629810485"/>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4" fillId="0" borderId="0" xfId="0" applyFont="1"/>
    <xf numFmtId="0" fontId="7" fillId="0" borderId="0" xfId="0" applyFont="1"/>
    <xf numFmtId="0" fontId="9" fillId="0" borderId="0" xfId="0" applyFont="1"/>
    <xf numFmtId="0" fontId="0"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0" fillId="0" borderId="0" xfId="0" applyFill="1"/>
    <xf numFmtId="0" fontId="0" fillId="3" borderId="0" xfId="0" applyFont="1" applyFill="1"/>
    <xf numFmtId="0" fontId="12" fillId="0" borderId="0" xfId="0" applyFont="1"/>
    <xf numFmtId="0" fontId="0" fillId="4" borderId="0" xfId="0" applyFill="1"/>
    <xf numFmtId="0" fontId="0" fillId="0" borderId="0" xfId="0" applyFont="1"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4" fillId="0" borderId="0" xfId="0" applyFont="1" applyFill="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Fill="1" applyBorder="1" applyAlignment="1">
      <alignment horizontal="left" vertical="top" wrapText="1"/>
    </xf>
    <xf numFmtId="0" fontId="2" fillId="0" borderId="3" xfId="0" applyFont="1" applyFill="1" applyBorder="1"/>
    <xf numFmtId="1" fontId="18" fillId="0" borderId="3" xfId="0" applyNumberFormat="1" applyFont="1" applyFill="1" applyBorder="1" applyAlignment="1">
      <alignment horizontal="right" vertical="top" shrinkToFit="1"/>
    </xf>
    <xf numFmtId="0" fontId="2" fillId="0" borderId="3" xfId="0" applyFont="1" applyBorder="1" applyAlignment="1">
      <alignment vertical="center"/>
    </xf>
    <xf numFmtId="0" fontId="2" fillId="0" borderId="3" xfId="0" applyFont="1" applyBorder="1"/>
    <xf numFmtId="0" fontId="13" fillId="0" borderId="3" xfId="0" applyFont="1" applyBorder="1"/>
    <xf numFmtId="0" fontId="15" fillId="0" borderId="3" xfId="0" applyFont="1" applyBorder="1"/>
    <xf numFmtId="0" fontId="19" fillId="0" borderId="3" xfId="0" applyFont="1" applyFill="1" applyBorder="1" applyAlignment="1">
      <alignment horizontal="left" vertical="center" wrapText="1"/>
    </xf>
    <xf numFmtId="0" fontId="18" fillId="0" borderId="3" xfId="0" applyFont="1" applyFill="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applyBorder="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28" fillId="0" borderId="0" xfId="0" applyFont="1" applyFill="1" applyAlignment="1">
      <alignment vertical="top" wrapText="1"/>
    </xf>
    <xf numFmtId="0" fontId="4" fillId="0" borderId="3" xfId="0" applyFont="1" applyBorder="1"/>
    <xf numFmtId="0" fontId="29" fillId="0" borderId="0" xfId="0" applyFont="1"/>
    <xf numFmtId="0" fontId="0" fillId="15" borderId="0" xfId="0" applyFill="1"/>
    <xf numFmtId="0" fontId="0" fillId="15" borderId="0" xfId="0" applyFont="1" applyFill="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5" defaultRowHeight="15.6" x14ac:dyDescent="0.6"/>
  <cols>
    <col min="1" max="1" width="12.0976562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7" t="s">
        <v>39</v>
      </c>
      <c r="B16" s="8" t="s">
        <v>578</v>
      </c>
      <c r="C16" s="8"/>
      <c r="D16" s="8"/>
      <c r="E16" s="8"/>
      <c r="F16" s="8"/>
      <c r="G16" s="8"/>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5" defaultRowHeight="15.6" x14ac:dyDescent="0.6"/>
  <cols>
    <col min="1" max="1" width="4.09765625" bestFit="1" customWidth="1"/>
    <col min="2" max="2" width="19.5" bestFit="1" customWidth="1"/>
    <col min="3" max="3" width="6.09765625" bestFit="1" customWidth="1"/>
    <col min="4" max="4" width="7.09765625" bestFit="1" customWidth="1"/>
    <col min="5" max="6" width="5.09765625" bestFit="1" customWidth="1"/>
    <col min="7" max="7" width="8" bestFit="1" customWidth="1"/>
    <col min="8" max="8" width="12.34765625" bestFit="1" customWidth="1"/>
    <col min="9" max="9" width="9.84765625" bestFit="1" customWidth="1"/>
    <col min="10" max="10" width="8.09765625" bestFit="1" customWidth="1"/>
    <col min="11" max="11" width="12" bestFit="1" customWidth="1"/>
    <col min="12" max="12" width="9.5" bestFit="1" customWidth="1"/>
  </cols>
  <sheetData>
    <row r="1" spans="1:12" x14ac:dyDescent="0.6">
      <c r="A1" s="2" t="s">
        <v>187</v>
      </c>
    </row>
    <row r="2" spans="1:12" x14ac:dyDescent="0.6">
      <c r="A2" s="4"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6">
        <v>30.988600000000002</v>
      </c>
    </row>
    <row r="6" spans="1:12" x14ac:dyDescent="0.6">
      <c r="A6" t="s">
        <v>171</v>
      </c>
      <c r="B6" t="s">
        <v>172</v>
      </c>
      <c r="C6">
        <v>48.79</v>
      </c>
      <c r="D6">
        <v>123.89</v>
      </c>
      <c r="E6">
        <v>231</v>
      </c>
      <c r="F6">
        <v>9.1</v>
      </c>
      <c r="G6">
        <v>2.13</v>
      </c>
      <c r="H6">
        <v>73</v>
      </c>
      <c r="I6">
        <v>6</v>
      </c>
      <c r="J6" s="6">
        <v>35.224400000000003</v>
      </c>
    </row>
    <row r="7" spans="1:12" x14ac:dyDescent="0.6">
      <c r="A7" t="s">
        <v>173</v>
      </c>
      <c r="B7" t="s">
        <v>174</v>
      </c>
      <c r="C7">
        <v>41.88</v>
      </c>
      <c r="D7">
        <v>123.41</v>
      </c>
      <c r="E7">
        <v>543</v>
      </c>
      <c r="F7">
        <v>11.7</v>
      </c>
      <c r="G7">
        <v>1.23</v>
      </c>
      <c r="H7">
        <v>29</v>
      </c>
      <c r="I7">
        <v>5</v>
      </c>
      <c r="J7" s="6">
        <v>36.633800000000001</v>
      </c>
    </row>
    <row r="8" spans="1:12" x14ac:dyDescent="0.6">
      <c r="A8" t="s">
        <v>175</v>
      </c>
      <c r="B8" t="s">
        <v>176</v>
      </c>
      <c r="C8">
        <v>39.43</v>
      </c>
      <c r="D8">
        <v>122.99</v>
      </c>
      <c r="E8">
        <v>725</v>
      </c>
      <c r="F8">
        <v>13.2</v>
      </c>
      <c r="G8">
        <v>0.71</v>
      </c>
      <c r="H8">
        <v>30</v>
      </c>
      <c r="I8">
        <v>4</v>
      </c>
      <c r="J8" s="6">
        <v>39.103000000000002</v>
      </c>
    </row>
    <row r="9" spans="1:12" x14ac:dyDescent="0.6">
      <c r="A9" t="s">
        <v>177</v>
      </c>
      <c r="B9" t="s">
        <v>178</v>
      </c>
      <c r="C9">
        <v>50.29</v>
      </c>
      <c r="D9">
        <v>122.84</v>
      </c>
      <c r="E9">
        <v>402</v>
      </c>
      <c r="F9">
        <v>6.5</v>
      </c>
      <c r="G9">
        <v>3.04</v>
      </c>
      <c r="H9">
        <v>169</v>
      </c>
      <c r="I9">
        <v>20</v>
      </c>
      <c r="J9" s="6">
        <v>30.426200000000001</v>
      </c>
    </row>
    <row r="10" spans="1:12" x14ac:dyDescent="0.6">
      <c r="A10" t="s">
        <v>179</v>
      </c>
      <c r="B10" t="s">
        <v>180</v>
      </c>
      <c r="C10">
        <v>34.24</v>
      </c>
      <c r="D10">
        <v>117.2</v>
      </c>
      <c r="E10">
        <v>1684</v>
      </c>
      <c r="F10">
        <v>11.3</v>
      </c>
      <c r="G10">
        <v>0.75</v>
      </c>
      <c r="H10">
        <v>12</v>
      </c>
      <c r="I10">
        <v>3</v>
      </c>
      <c r="J10" s="6">
        <v>42.873600000000003</v>
      </c>
    </row>
    <row r="11" spans="1:12" x14ac:dyDescent="0.6">
      <c r="A11" t="s">
        <v>181</v>
      </c>
      <c r="B11" t="s">
        <v>182</v>
      </c>
      <c r="C11">
        <v>49.53</v>
      </c>
      <c r="D11">
        <v>123.75</v>
      </c>
      <c r="E11">
        <v>89</v>
      </c>
      <c r="F11">
        <v>9.1999999999999993</v>
      </c>
      <c r="G11">
        <v>3.88</v>
      </c>
      <c r="H11">
        <v>36</v>
      </c>
      <c r="I11">
        <v>5</v>
      </c>
      <c r="J11" s="6">
        <v>39.029400000000003</v>
      </c>
    </row>
    <row r="12" spans="1:12" x14ac:dyDescent="0.6">
      <c r="A12" t="s">
        <v>183</v>
      </c>
      <c r="B12" t="s">
        <v>184</v>
      </c>
      <c r="C12">
        <v>44.46</v>
      </c>
      <c r="D12">
        <v>123.51</v>
      </c>
      <c r="E12">
        <v>408</v>
      </c>
      <c r="F12">
        <v>10.5</v>
      </c>
      <c r="G12">
        <v>2.31</v>
      </c>
      <c r="H12">
        <v>50</v>
      </c>
      <c r="I12">
        <v>8</v>
      </c>
      <c r="J12" s="6">
        <v>32.7928</v>
      </c>
    </row>
    <row r="13" spans="1:12" x14ac:dyDescent="0.6">
      <c r="A13" t="s">
        <v>185</v>
      </c>
      <c r="B13" t="s">
        <v>186</v>
      </c>
      <c r="C13">
        <v>43.38</v>
      </c>
      <c r="D13">
        <v>122.75</v>
      </c>
      <c r="E13">
        <v>425</v>
      </c>
      <c r="F13">
        <v>11.7</v>
      </c>
      <c r="G13">
        <v>2.25</v>
      </c>
      <c r="H13">
        <v>78</v>
      </c>
      <c r="I13">
        <v>12</v>
      </c>
      <c r="J13" s="6">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topLeftCell="A77" zoomScale="85" zoomScaleNormal="85" workbookViewId="0">
      <selection activeCell="I5" sqref="I5:I107"/>
    </sheetView>
  </sheetViews>
  <sheetFormatPr defaultColWidth="10.75" defaultRowHeight="15.6" x14ac:dyDescent="0.6"/>
  <cols>
    <col min="1" max="2" width="4.09765625" bestFit="1" customWidth="1"/>
    <col min="3" max="3" width="6.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23" x14ac:dyDescent="0.6">
      <c r="A1" s="2" t="s">
        <v>188</v>
      </c>
    </row>
    <row r="2" spans="1:23" x14ac:dyDescent="0.6">
      <c r="A2" s="4" t="s">
        <v>592</v>
      </c>
    </row>
    <row r="3" spans="1:23" x14ac:dyDescent="0.6">
      <c r="H3" s="17" t="s">
        <v>1111</v>
      </c>
      <c r="I3" t="s">
        <v>1308</v>
      </c>
      <c r="J3" s="17" t="s">
        <v>1112</v>
      </c>
      <c r="K3" s="17"/>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 t="s">
        <v>654</v>
      </c>
      <c r="R4" s="1" t="s">
        <v>1054</v>
      </c>
      <c r="S4" s="1" t="s">
        <v>971</v>
      </c>
      <c r="V4" s="1" t="s">
        <v>1109</v>
      </c>
    </row>
    <row r="5" spans="1:23" x14ac:dyDescent="0.6">
      <c r="A5">
        <v>1</v>
      </c>
      <c r="B5">
        <v>1</v>
      </c>
      <c r="C5">
        <v>46.23</v>
      </c>
      <c r="D5">
        <v>-113.77</v>
      </c>
      <c r="E5">
        <v>2164</v>
      </c>
      <c r="F5">
        <v>1.7</v>
      </c>
      <c r="G5">
        <v>2.62</v>
      </c>
      <c r="H5">
        <f>V5+90</f>
        <v>103.4</v>
      </c>
      <c r="I5">
        <f t="shared" ref="I5:I36" si="0">(W5+180)+90</f>
        <v>304.60000000000002</v>
      </c>
      <c r="J5">
        <v>46.7</v>
      </c>
      <c r="K5">
        <v>-117</v>
      </c>
      <c r="L5">
        <v>690</v>
      </c>
      <c r="M5" t="s">
        <v>990</v>
      </c>
      <c r="N5">
        <v>8.1</v>
      </c>
      <c r="O5">
        <v>1.55</v>
      </c>
      <c r="P5" t="s">
        <v>666</v>
      </c>
      <c r="Q5" s="4" t="s">
        <v>188</v>
      </c>
      <c r="R5" s="5" t="s">
        <v>689</v>
      </c>
      <c r="S5" t="s">
        <v>682</v>
      </c>
      <c r="V5">
        <v>13.4</v>
      </c>
      <c r="W5">
        <v>34.6</v>
      </c>
    </row>
    <row r="6" spans="1:23" x14ac:dyDescent="0.6">
      <c r="A6">
        <v>3</v>
      </c>
      <c r="B6">
        <v>3</v>
      </c>
      <c r="C6">
        <v>44.88</v>
      </c>
      <c r="D6">
        <v>-114.3</v>
      </c>
      <c r="E6">
        <v>2134</v>
      </c>
      <c r="F6">
        <v>3.1</v>
      </c>
      <c r="G6">
        <v>1.88</v>
      </c>
      <c r="H6">
        <f t="shared" ref="H6:H69" si="1">V6+90</f>
        <v>103.1</v>
      </c>
      <c r="I6">
        <f t="shared" si="0"/>
        <v>304.8</v>
      </c>
      <c r="J6">
        <v>46.7</v>
      </c>
      <c r="K6">
        <v>-117</v>
      </c>
      <c r="L6">
        <v>690</v>
      </c>
      <c r="M6" t="s">
        <v>990</v>
      </c>
      <c r="N6">
        <v>8.1</v>
      </c>
      <c r="O6">
        <v>1.55</v>
      </c>
      <c r="P6" t="s">
        <v>666</v>
      </c>
      <c r="Q6" s="4" t="s">
        <v>188</v>
      </c>
      <c r="R6" s="5" t="s">
        <v>689</v>
      </c>
      <c r="S6" t="str">
        <f>S5</f>
        <v>NG PICEEN Rehfeldt 1994</v>
      </c>
      <c r="V6">
        <v>13.1</v>
      </c>
      <c r="W6">
        <v>34.799999999999997</v>
      </c>
    </row>
    <row r="7" spans="1:23" x14ac:dyDescent="0.6">
      <c r="A7">
        <v>4</v>
      </c>
      <c r="B7">
        <v>4</v>
      </c>
      <c r="C7">
        <v>44.35</v>
      </c>
      <c r="D7">
        <v>-115.22</v>
      </c>
      <c r="E7">
        <v>2225</v>
      </c>
      <c r="F7">
        <v>3.4</v>
      </c>
      <c r="G7">
        <v>2.79</v>
      </c>
      <c r="H7">
        <f t="shared" si="1"/>
        <v>104.1</v>
      </c>
      <c r="I7">
        <f t="shared" si="0"/>
        <v>305.89999999999998</v>
      </c>
      <c r="J7">
        <v>46.7</v>
      </c>
      <c r="K7">
        <v>-117</v>
      </c>
      <c r="L7">
        <v>690</v>
      </c>
      <c r="M7" t="s">
        <v>990</v>
      </c>
      <c r="N7">
        <v>8.1</v>
      </c>
      <c r="O7">
        <v>1.55</v>
      </c>
      <c r="P7" t="s">
        <v>666</v>
      </c>
      <c r="Q7" s="4" t="s">
        <v>188</v>
      </c>
      <c r="R7" s="5" t="s">
        <v>689</v>
      </c>
      <c r="S7" t="str">
        <f t="shared" ref="S7:S70" si="2">S6</f>
        <v>NG PICEEN Rehfeldt 1994</v>
      </c>
      <c r="V7">
        <v>14.1</v>
      </c>
      <c r="W7">
        <v>35.9</v>
      </c>
    </row>
    <row r="8" spans="1:23" x14ac:dyDescent="0.6">
      <c r="A8">
        <v>5</v>
      </c>
      <c r="B8">
        <v>5</v>
      </c>
      <c r="C8">
        <v>44.52</v>
      </c>
      <c r="D8">
        <v>-115.6</v>
      </c>
      <c r="E8">
        <v>1859</v>
      </c>
      <c r="F8">
        <v>3.5</v>
      </c>
      <c r="G8">
        <v>2.46</v>
      </c>
      <c r="H8">
        <f t="shared" si="1"/>
        <v>103</v>
      </c>
      <c r="I8">
        <f t="shared" si="0"/>
        <v>305.8</v>
      </c>
      <c r="J8">
        <v>46.7</v>
      </c>
      <c r="K8">
        <v>-117</v>
      </c>
      <c r="L8">
        <v>690</v>
      </c>
      <c r="M8" t="s">
        <v>990</v>
      </c>
      <c r="N8">
        <v>8.1</v>
      </c>
      <c r="O8">
        <v>1.55</v>
      </c>
      <c r="P8" t="s">
        <v>666</v>
      </c>
      <c r="Q8" s="4" t="s">
        <v>188</v>
      </c>
      <c r="R8" s="5" t="s">
        <v>689</v>
      </c>
      <c r="S8" t="str">
        <f t="shared" si="2"/>
        <v>NG PICEEN Rehfeldt 1994</v>
      </c>
      <c r="V8">
        <v>13</v>
      </c>
      <c r="W8">
        <v>35.799999999999997</v>
      </c>
    </row>
    <row r="9" spans="1:23" x14ac:dyDescent="0.6">
      <c r="A9">
        <v>6</v>
      </c>
      <c r="B9">
        <v>6</v>
      </c>
      <c r="C9">
        <v>45.05</v>
      </c>
      <c r="D9">
        <v>-115.92</v>
      </c>
      <c r="E9">
        <v>2073</v>
      </c>
      <c r="F9">
        <v>3</v>
      </c>
      <c r="G9">
        <v>3.72</v>
      </c>
      <c r="H9">
        <f t="shared" si="1"/>
        <v>103.4</v>
      </c>
      <c r="I9">
        <f t="shared" si="0"/>
        <v>306.5</v>
      </c>
      <c r="J9">
        <v>46.7</v>
      </c>
      <c r="K9">
        <v>-117</v>
      </c>
      <c r="L9">
        <v>690</v>
      </c>
      <c r="M9" t="s">
        <v>990</v>
      </c>
      <c r="N9">
        <v>8.1</v>
      </c>
      <c r="O9">
        <v>1.55</v>
      </c>
      <c r="P9" t="s">
        <v>666</v>
      </c>
      <c r="Q9" s="4" t="s">
        <v>188</v>
      </c>
      <c r="R9" s="5" t="s">
        <v>689</v>
      </c>
      <c r="S9" t="str">
        <f t="shared" si="2"/>
        <v>NG PICEEN Rehfeldt 1994</v>
      </c>
      <c r="V9">
        <v>13.4</v>
      </c>
      <c r="W9">
        <v>36.5</v>
      </c>
    </row>
    <row r="10" spans="1:23" x14ac:dyDescent="0.6">
      <c r="A10">
        <v>7</v>
      </c>
      <c r="B10">
        <v>7</v>
      </c>
      <c r="C10">
        <v>44.63</v>
      </c>
      <c r="D10">
        <v>-115.57</v>
      </c>
      <c r="E10">
        <v>2195</v>
      </c>
      <c r="F10">
        <v>2.2999999999999998</v>
      </c>
      <c r="G10">
        <v>2.59</v>
      </c>
      <c r="H10">
        <f t="shared" si="1"/>
        <v>103.2</v>
      </c>
      <c r="I10">
        <f t="shared" si="0"/>
        <v>305.7</v>
      </c>
      <c r="J10">
        <v>46.7</v>
      </c>
      <c r="K10">
        <v>-117</v>
      </c>
      <c r="L10">
        <v>690</v>
      </c>
      <c r="M10" t="s">
        <v>990</v>
      </c>
      <c r="N10">
        <v>8.1</v>
      </c>
      <c r="O10">
        <v>1.55</v>
      </c>
      <c r="P10" t="s">
        <v>666</v>
      </c>
      <c r="Q10" s="4" t="s">
        <v>188</v>
      </c>
      <c r="R10" s="5" t="s">
        <v>689</v>
      </c>
      <c r="S10" t="str">
        <f t="shared" si="2"/>
        <v>NG PICEEN Rehfeldt 1994</v>
      </c>
      <c r="V10">
        <v>13.2</v>
      </c>
      <c r="W10">
        <v>35.700000000000003</v>
      </c>
    </row>
    <row r="11" spans="1:23" x14ac:dyDescent="0.6">
      <c r="A11">
        <v>8</v>
      </c>
      <c r="B11">
        <v>8</v>
      </c>
      <c r="C11">
        <v>44.63</v>
      </c>
      <c r="D11">
        <v>-115.6</v>
      </c>
      <c r="E11">
        <v>1920</v>
      </c>
      <c r="F11">
        <v>3.8</v>
      </c>
      <c r="G11">
        <v>2.66</v>
      </c>
      <c r="H11">
        <f t="shared" si="1"/>
        <v>104</v>
      </c>
      <c r="I11">
        <f t="shared" si="0"/>
        <v>309</v>
      </c>
      <c r="J11">
        <v>46.7</v>
      </c>
      <c r="K11">
        <v>-117</v>
      </c>
      <c r="L11">
        <v>690</v>
      </c>
      <c r="M11" t="s">
        <v>990</v>
      </c>
      <c r="N11">
        <v>8.1</v>
      </c>
      <c r="O11">
        <v>1.55</v>
      </c>
      <c r="P11" t="s">
        <v>666</v>
      </c>
      <c r="Q11" s="4" t="s">
        <v>188</v>
      </c>
      <c r="R11" s="5" t="s">
        <v>689</v>
      </c>
      <c r="S11" t="str">
        <f t="shared" si="2"/>
        <v>NG PICEEN Rehfeldt 1994</v>
      </c>
      <c r="V11">
        <v>14</v>
      </c>
      <c r="W11">
        <v>39</v>
      </c>
    </row>
    <row r="12" spans="1:23" x14ac:dyDescent="0.6">
      <c r="A12">
        <v>9</v>
      </c>
      <c r="B12">
        <v>9</v>
      </c>
      <c r="C12">
        <v>43.83</v>
      </c>
      <c r="D12">
        <v>-114.62</v>
      </c>
      <c r="E12">
        <v>2164</v>
      </c>
      <c r="F12">
        <v>2.4</v>
      </c>
      <c r="G12">
        <v>1.64</v>
      </c>
      <c r="H12">
        <f t="shared" si="1"/>
        <v>103.2</v>
      </c>
      <c r="I12">
        <f t="shared" si="0"/>
        <v>306.2</v>
      </c>
      <c r="J12">
        <v>46.7</v>
      </c>
      <c r="K12">
        <v>-117</v>
      </c>
      <c r="L12">
        <v>690</v>
      </c>
      <c r="M12" t="s">
        <v>990</v>
      </c>
      <c r="N12">
        <v>8.1</v>
      </c>
      <c r="O12">
        <v>1.55</v>
      </c>
      <c r="P12" t="s">
        <v>666</v>
      </c>
      <c r="Q12" s="4" t="s">
        <v>188</v>
      </c>
      <c r="R12" s="5"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1"/>
        <v>103.6</v>
      </c>
      <c r="I13">
        <f t="shared" si="0"/>
        <v>307.2</v>
      </c>
      <c r="J13">
        <v>46.7</v>
      </c>
      <c r="K13">
        <v>-117</v>
      </c>
      <c r="L13">
        <v>690</v>
      </c>
      <c r="M13" t="s">
        <v>990</v>
      </c>
      <c r="N13">
        <v>8.1</v>
      </c>
      <c r="O13">
        <v>1.55</v>
      </c>
      <c r="P13" t="s">
        <v>666</v>
      </c>
      <c r="Q13" s="4" t="s">
        <v>188</v>
      </c>
      <c r="R13" s="5" t="s">
        <v>689</v>
      </c>
      <c r="S13" t="str">
        <f t="shared" si="2"/>
        <v>NG PICEEN Rehfeldt 1994</v>
      </c>
      <c r="V13">
        <v>13.6</v>
      </c>
      <c r="W13">
        <v>37.200000000000003</v>
      </c>
    </row>
    <row r="14" spans="1:23" x14ac:dyDescent="0.6">
      <c r="A14">
        <v>11</v>
      </c>
      <c r="B14">
        <v>11</v>
      </c>
      <c r="C14">
        <v>43.83</v>
      </c>
      <c r="D14">
        <v>-114.25</v>
      </c>
      <c r="E14">
        <v>2438</v>
      </c>
      <c r="F14">
        <v>1.9</v>
      </c>
      <c r="G14">
        <v>2.62</v>
      </c>
      <c r="H14">
        <f t="shared" si="1"/>
        <v>103.7</v>
      </c>
      <c r="I14">
        <f t="shared" si="0"/>
        <v>304.2</v>
      </c>
      <c r="J14">
        <v>46.7</v>
      </c>
      <c r="K14">
        <v>-117</v>
      </c>
      <c r="L14">
        <v>690</v>
      </c>
      <c r="M14" t="s">
        <v>990</v>
      </c>
      <c r="N14">
        <v>8.1</v>
      </c>
      <c r="O14">
        <v>1.55</v>
      </c>
      <c r="P14" t="s">
        <v>666</v>
      </c>
      <c r="Q14" s="4" t="s">
        <v>188</v>
      </c>
      <c r="R14" s="5" t="s">
        <v>689</v>
      </c>
      <c r="S14" t="str">
        <f t="shared" si="2"/>
        <v>NG PICEEN Rehfeldt 1994</v>
      </c>
      <c r="V14">
        <v>13.7</v>
      </c>
      <c r="W14">
        <v>34.200000000000003</v>
      </c>
    </row>
    <row r="15" spans="1:23" x14ac:dyDescent="0.6">
      <c r="A15">
        <v>12</v>
      </c>
      <c r="B15">
        <v>12</v>
      </c>
      <c r="C15">
        <v>43.87</v>
      </c>
      <c r="D15">
        <v>-114.72</v>
      </c>
      <c r="E15">
        <v>2530</v>
      </c>
      <c r="F15">
        <v>1.8</v>
      </c>
      <c r="G15">
        <v>2.16</v>
      </c>
      <c r="H15">
        <f t="shared" si="1"/>
        <v>102</v>
      </c>
      <c r="I15">
        <f t="shared" si="0"/>
        <v>304.3</v>
      </c>
      <c r="J15">
        <v>46.7</v>
      </c>
      <c r="K15">
        <v>-117</v>
      </c>
      <c r="L15">
        <v>690</v>
      </c>
      <c r="M15" t="s">
        <v>990</v>
      </c>
      <c r="N15">
        <v>8.1</v>
      </c>
      <c r="O15">
        <v>1.55</v>
      </c>
      <c r="P15" t="s">
        <v>666</v>
      </c>
      <c r="Q15" s="4" t="s">
        <v>188</v>
      </c>
      <c r="R15" s="5" t="s">
        <v>689</v>
      </c>
      <c r="S15" t="str">
        <f t="shared" si="2"/>
        <v>NG PICEEN Rehfeldt 1994</v>
      </c>
      <c r="V15">
        <v>12</v>
      </c>
      <c r="W15">
        <v>34.299999999999997</v>
      </c>
    </row>
    <row r="16" spans="1:23" x14ac:dyDescent="0.6">
      <c r="A16">
        <v>13</v>
      </c>
      <c r="B16">
        <v>13</v>
      </c>
      <c r="C16">
        <v>44.93</v>
      </c>
      <c r="D16">
        <v>-109.52</v>
      </c>
      <c r="E16">
        <v>2987</v>
      </c>
      <c r="F16">
        <v>0.4</v>
      </c>
      <c r="G16">
        <v>3.47</v>
      </c>
      <c r="H16">
        <f t="shared" si="1"/>
        <v>102.4</v>
      </c>
      <c r="I16">
        <f t="shared" si="0"/>
        <v>299.89999999999998</v>
      </c>
      <c r="J16">
        <v>46.7</v>
      </c>
      <c r="K16">
        <v>-117</v>
      </c>
      <c r="L16">
        <v>690</v>
      </c>
      <c r="M16" t="s">
        <v>990</v>
      </c>
      <c r="N16">
        <v>8.1</v>
      </c>
      <c r="O16">
        <v>1.55</v>
      </c>
      <c r="P16" t="s">
        <v>666</v>
      </c>
      <c r="Q16" s="4" t="s">
        <v>188</v>
      </c>
      <c r="R16" s="5" t="s">
        <v>689</v>
      </c>
      <c r="S16" t="str">
        <f t="shared" si="2"/>
        <v>NG PICEEN Rehfeldt 1994</v>
      </c>
      <c r="V16">
        <v>12.4</v>
      </c>
      <c r="W16">
        <v>29.9</v>
      </c>
    </row>
    <row r="17" spans="1:28" x14ac:dyDescent="0.6">
      <c r="A17">
        <v>14</v>
      </c>
      <c r="B17">
        <v>14</v>
      </c>
      <c r="C17">
        <v>39.53</v>
      </c>
      <c r="D17">
        <v>-111.25</v>
      </c>
      <c r="E17">
        <v>2606</v>
      </c>
      <c r="F17">
        <v>3.3</v>
      </c>
      <c r="G17">
        <v>1.98</v>
      </c>
      <c r="H17">
        <f t="shared" si="1"/>
        <v>103.5</v>
      </c>
      <c r="I17">
        <f t="shared" si="0"/>
        <v>307.10000000000002</v>
      </c>
      <c r="J17">
        <v>46.7</v>
      </c>
      <c r="K17">
        <v>-117</v>
      </c>
      <c r="L17">
        <v>690</v>
      </c>
      <c r="M17" t="s">
        <v>990</v>
      </c>
      <c r="N17">
        <v>8.1</v>
      </c>
      <c r="O17">
        <v>1.55</v>
      </c>
      <c r="P17" t="s">
        <v>666</v>
      </c>
      <c r="Q17" s="4" t="s">
        <v>188</v>
      </c>
      <c r="R17" s="5" t="s">
        <v>689</v>
      </c>
      <c r="S17" t="str">
        <f t="shared" si="2"/>
        <v>NG PICEEN Rehfeldt 1994</v>
      </c>
      <c r="V17">
        <v>13.5</v>
      </c>
      <c r="W17">
        <v>37.1</v>
      </c>
    </row>
    <row r="18" spans="1:28" x14ac:dyDescent="0.6">
      <c r="A18">
        <v>15</v>
      </c>
      <c r="B18">
        <v>15</v>
      </c>
      <c r="C18">
        <v>39.57</v>
      </c>
      <c r="D18">
        <v>-111.25</v>
      </c>
      <c r="E18">
        <v>2667</v>
      </c>
      <c r="F18">
        <v>3.3</v>
      </c>
      <c r="G18">
        <v>2.0099999999999998</v>
      </c>
      <c r="H18">
        <f t="shared" si="1"/>
        <v>102.6</v>
      </c>
      <c r="I18">
        <f t="shared" si="0"/>
        <v>306.2</v>
      </c>
      <c r="J18">
        <v>46.7</v>
      </c>
      <c r="K18">
        <v>-117</v>
      </c>
      <c r="L18">
        <v>690</v>
      </c>
      <c r="M18" t="s">
        <v>990</v>
      </c>
      <c r="N18">
        <v>8.1</v>
      </c>
      <c r="O18">
        <v>1.55</v>
      </c>
      <c r="P18" t="s">
        <v>666</v>
      </c>
      <c r="Q18" s="4" t="s">
        <v>188</v>
      </c>
      <c r="R18" s="5"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1"/>
        <v>101.6</v>
      </c>
      <c r="I19">
        <f t="shared" si="0"/>
        <v>304.39999999999998</v>
      </c>
      <c r="J19">
        <v>46.7</v>
      </c>
      <c r="K19">
        <v>-117</v>
      </c>
      <c r="L19">
        <v>690</v>
      </c>
      <c r="M19" t="s">
        <v>990</v>
      </c>
      <c r="N19">
        <v>8.1</v>
      </c>
      <c r="O19">
        <v>1.55</v>
      </c>
      <c r="P19" t="s">
        <v>666</v>
      </c>
      <c r="Q19" s="4" t="s">
        <v>188</v>
      </c>
      <c r="R19" s="5" t="s">
        <v>689</v>
      </c>
      <c r="S19" t="str">
        <f t="shared" si="2"/>
        <v>NG PICEEN Rehfeldt 1994</v>
      </c>
      <c r="V19">
        <v>11.6</v>
      </c>
      <c r="W19">
        <v>34.4</v>
      </c>
    </row>
    <row r="20" spans="1:28" x14ac:dyDescent="0.6">
      <c r="A20">
        <v>17</v>
      </c>
      <c r="B20">
        <v>17</v>
      </c>
      <c r="C20">
        <v>43.77</v>
      </c>
      <c r="D20">
        <v>-110.32</v>
      </c>
      <c r="E20">
        <v>2393</v>
      </c>
      <c r="F20">
        <v>1.8</v>
      </c>
      <c r="G20">
        <v>2.46</v>
      </c>
      <c r="H20">
        <f t="shared" si="1"/>
        <v>102.1</v>
      </c>
      <c r="I20">
        <f t="shared" si="0"/>
        <v>302.89999999999998</v>
      </c>
      <c r="J20">
        <v>46.7</v>
      </c>
      <c r="K20">
        <v>-117</v>
      </c>
      <c r="L20">
        <v>690</v>
      </c>
      <c r="M20" t="s">
        <v>990</v>
      </c>
      <c r="N20">
        <v>8.1</v>
      </c>
      <c r="O20">
        <v>1.55</v>
      </c>
      <c r="P20" t="s">
        <v>666</v>
      </c>
      <c r="Q20" s="4" t="s">
        <v>188</v>
      </c>
      <c r="R20" s="5" t="s">
        <v>689</v>
      </c>
      <c r="S20" t="str">
        <f t="shared" si="2"/>
        <v>NG PICEEN Rehfeldt 1994</v>
      </c>
      <c r="V20">
        <v>12.1</v>
      </c>
      <c r="W20">
        <v>32.9</v>
      </c>
    </row>
    <row r="21" spans="1:28" x14ac:dyDescent="0.6">
      <c r="A21">
        <v>18</v>
      </c>
      <c r="B21">
        <v>18</v>
      </c>
      <c r="C21">
        <v>43.8</v>
      </c>
      <c r="D21">
        <v>-110.23</v>
      </c>
      <c r="E21">
        <v>2591</v>
      </c>
      <c r="F21">
        <v>1.5</v>
      </c>
      <c r="G21">
        <v>2.52</v>
      </c>
      <c r="H21">
        <f t="shared" si="1"/>
        <v>102.7</v>
      </c>
      <c r="I21">
        <f t="shared" si="0"/>
        <v>303.39999999999998</v>
      </c>
      <c r="J21">
        <v>46.7</v>
      </c>
      <c r="K21">
        <v>-117</v>
      </c>
      <c r="L21">
        <v>690</v>
      </c>
      <c r="M21" t="s">
        <v>990</v>
      </c>
      <c r="N21">
        <v>8.1</v>
      </c>
      <c r="O21">
        <v>1.55</v>
      </c>
      <c r="P21" t="s">
        <v>666</v>
      </c>
      <c r="Q21" s="4" t="s">
        <v>188</v>
      </c>
      <c r="R21" s="5" t="s">
        <v>689</v>
      </c>
      <c r="S21" t="str">
        <f t="shared" si="2"/>
        <v>NG PICEEN Rehfeldt 1994</v>
      </c>
      <c r="V21">
        <v>12.7</v>
      </c>
      <c r="W21">
        <v>33.4</v>
      </c>
    </row>
    <row r="22" spans="1:28" x14ac:dyDescent="0.6">
      <c r="A22">
        <v>19</v>
      </c>
      <c r="B22">
        <v>19</v>
      </c>
      <c r="C22">
        <v>43.43</v>
      </c>
      <c r="D22">
        <v>-110.87</v>
      </c>
      <c r="E22">
        <v>1935</v>
      </c>
      <c r="F22">
        <v>3.9</v>
      </c>
      <c r="G22">
        <v>2.0499999999999998</v>
      </c>
      <c r="H22">
        <f t="shared" si="1"/>
        <v>102.7</v>
      </c>
      <c r="I22">
        <f t="shared" si="0"/>
        <v>307</v>
      </c>
      <c r="J22">
        <v>46.7</v>
      </c>
      <c r="K22">
        <v>-117</v>
      </c>
      <c r="L22">
        <v>690</v>
      </c>
      <c r="M22" t="s">
        <v>990</v>
      </c>
      <c r="N22">
        <v>8.1</v>
      </c>
      <c r="O22">
        <v>1.55</v>
      </c>
      <c r="P22" t="s">
        <v>666</v>
      </c>
      <c r="Q22" s="4" t="s">
        <v>188</v>
      </c>
      <c r="R22" s="5" t="s">
        <v>689</v>
      </c>
      <c r="S22" t="str">
        <f t="shared" si="2"/>
        <v>NG PICEEN Rehfeldt 1994</v>
      </c>
      <c r="V22">
        <v>12.7</v>
      </c>
      <c r="W22">
        <v>37</v>
      </c>
      <c r="Y22" s="9" t="s">
        <v>615</v>
      </c>
      <c r="Z22" s="9"/>
      <c r="AA22" s="9"/>
      <c r="AB22" s="9"/>
    </row>
    <row r="23" spans="1:28" x14ac:dyDescent="0.6">
      <c r="A23">
        <v>20</v>
      </c>
      <c r="B23">
        <v>20</v>
      </c>
      <c r="C23">
        <v>43.43</v>
      </c>
      <c r="D23">
        <v>-110.92</v>
      </c>
      <c r="E23">
        <v>2057</v>
      </c>
      <c r="F23">
        <v>3.8</v>
      </c>
      <c r="G23">
        <v>2.64</v>
      </c>
      <c r="H23">
        <f t="shared" si="1"/>
        <v>103.2</v>
      </c>
      <c r="I23">
        <f t="shared" si="0"/>
        <v>306.5</v>
      </c>
      <c r="J23">
        <v>46.7</v>
      </c>
      <c r="K23">
        <v>-117</v>
      </c>
      <c r="L23">
        <v>690</v>
      </c>
      <c r="M23" t="s">
        <v>990</v>
      </c>
      <c r="N23">
        <v>8.1</v>
      </c>
      <c r="O23">
        <v>1.55</v>
      </c>
      <c r="P23" t="s">
        <v>666</v>
      </c>
      <c r="Q23" s="4" t="s">
        <v>188</v>
      </c>
      <c r="R23" s="5" t="s">
        <v>689</v>
      </c>
      <c r="S23" t="str">
        <f t="shared" si="2"/>
        <v>NG PICEEN Rehfeldt 1994</v>
      </c>
      <c r="V23">
        <v>13.2</v>
      </c>
      <c r="W23">
        <v>36.5</v>
      </c>
    </row>
    <row r="24" spans="1:28" x14ac:dyDescent="0.6">
      <c r="A24">
        <v>21</v>
      </c>
      <c r="B24">
        <v>21</v>
      </c>
      <c r="C24">
        <v>43.42</v>
      </c>
      <c r="D24">
        <v>-110.92</v>
      </c>
      <c r="E24">
        <v>2195</v>
      </c>
      <c r="F24">
        <v>2.9</v>
      </c>
      <c r="G24">
        <v>2.5099999999999998</v>
      </c>
      <c r="H24">
        <f t="shared" si="1"/>
        <v>102.4</v>
      </c>
      <c r="I24">
        <f t="shared" si="0"/>
        <v>305.2</v>
      </c>
      <c r="J24">
        <v>46.7</v>
      </c>
      <c r="K24">
        <v>-117</v>
      </c>
      <c r="L24">
        <v>690</v>
      </c>
      <c r="M24" t="s">
        <v>990</v>
      </c>
      <c r="N24">
        <v>8.1</v>
      </c>
      <c r="O24">
        <v>1.55</v>
      </c>
      <c r="P24" t="s">
        <v>666</v>
      </c>
      <c r="Q24" s="4" t="s">
        <v>188</v>
      </c>
      <c r="R24" s="5" t="s">
        <v>689</v>
      </c>
      <c r="S24" t="str">
        <f t="shared" si="2"/>
        <v>NG PICEEN Rehfeldt 1994</v>
      </c>
      <c r="V24">
        <v>12.4</v>
      </c>
      <c r="W24">
        <v>35.200000000000003</v>
      </c>
    </row>
    <row r="25" spans="1:28" x14ac:dyDescent="0.6">
      <c r="A25">
        <v>22</v>
      </c>
      <c r="B25">
        <v>22</v>
      </c>
      <c r="C25">
        <v>43.17</v>
      </c>
      <c r="D25">
        <v>-110.52</v>
      </c>
      <c r="E25">
        <v>2210</v>
      </c>
      <c r="F25">
        <v>0.5</v>
      </c>
      <c r="G25">
        <v>1.97</v>
      </c>
      <c r="H25">
        <f t="shared" si="1"/>
        <v>101.5</v>
      </c>
      <c r="I25">
        <f t="shared" si="0"/>
        <v>304.7</v>
      </c>
      <c r="J25">
        <v>46.7</v>
      </c>
      <c r="K25">
        <v>-117</v>
      </c>
      <c r="L25">
        <v>690</v>
      </c>
      <c r="M25" t="s">
        <v>990</v>
      </c>
      <c r="N25">
        <v>8.1</v>
      </c>
      <c r="O25">
        <v>1.55</v>
      </c>
      <c r="P25" t="s">
        <v>666</v>
      </c>
      <c r="Q25" s="4" t="s">
        <v>188</v>
      </c>
      <c r="R25" s="5" t="s">
        <v>689</v>
      </c>
      <c r="S25" t="str">
        <f t="shared" si="2"/>
        <v>NG PICEEN Rehfeldt 1994</v>
      </c>
      <c r="V25">
        <v>11.5</v>
      </c>
      <c r="W25">
        <v>34.700000000000003</v>
      </c>
    </row>
    <row r="26" spans="1:28" x14ac:dyDescent="0.6">
      <c r="A26">
        <v>23</v>
      </c>
      <c r="B26">
        <v>23</v>
      </c>
      <c r="C26">
        <v>43.18</v>
      </c>
      <c r="D26">
        <v>-110.27</v>
      </c>
      <c r="E26">
        <v>2347</v>
      </c>
      <c r="F26">
        <v>0</v>
      </c>
      <c r="G26">
        <v>1.85</v>
      </c>
      <c r="H26">
        <f t="shared" si="1"/>
        <v>102.3</v>
      </c>
      <c r="I26">
        <f t="shared" si="0"/>
        <v>304.39999999999998</v>
      </c>
      <c r="J26">
        <v>46.7</v>
      </c>
      <c r="K26">
        <v>-117</v>
      </c>
      <c r="L26">
        <v>690</v>
      </c>
      <c r="M26" t="s">
        <v>990</v>
      </c>
      <c r="N26">
        <v>8.1</v>
      </c>
      <c r="O26">
        <v>1.55</v>
      </c>
      <c r="P26" t="s">
        <v>666</v>
      </c>
      <c r="Q26" s="4" t="s">
        <v>188</v>
      </c>
      <c r="R26" s="5" t="s">
        <v>689</v>
      </c>
      <c r="S26" t="str">
        <f t="shared" si="2"/>
        <v>NG PICEEN Rehfeldt 1994</v>
      </c>
      <c r="V26">
        <v>12.3</v>
      </c>
      <c r="W26">
        <v>34.4</v>
      </c>
    </row>
    <row r="27" spans="1:28" x14ac:dyDescent="0.6">
      <c r="A27">
        <v>24</v>
      </c>
      <c r="B27">
        <v>24</v>
      </c>
      <c r="C27">
        <v>43.07</v>
      </c>
      <c r="D27">
        <v>-110.87</v>
      </c>
      <c r="E27">
        <v>2012</v>
      </c>
      <c r="F27">
        <v>3.4</v>
      </c>
      <c r="G27">
        <v>2.35</v>
      </c>
      <c r="H27">
        <f t="shared" si="1"/>
        <v>102.5</v>
      </c>
      <c r="I27">
        <f t="shared" si="0"/>
        <v>305.10000000000002</v>
      </c>
      <c r="J27">
        <v>46.7</v>
      </c>
      <c r="K27">
        <v>-117</v>
      </c>
      <c r="L27">
        <v>690</v>
      </c>
      <c r="M27" t="s">
        <v>990</v>
      </c>
      <c r="N27">
        <v>8.1</v>
      </c>
      <c r="O27">
        <v>1.55</v>
      </c>
      <c r="P27" t="s">
        <v>666</v>
      </c>
      <c r="Q27" s="4" t="s">
        <v>188</v>
      </c>
      <c r="R27" s="5" t="s">
        <v>689</v>
      </c>
      <c r="S27" t="str">
        <f t="shared" si="2"/>
        <v>NG PICEEN Rehfeldt 1994</v>
      </c>
      <c r="V27">
        <v>12.5</v>
      </c>
      <c r="W27">
        <v>35.1</v>
      </c>
    </row>
    <row r="28" spans="1:28" x14ac:dyDescent="0.6">
      <c r="A28">
        <v>25</v>
      </c>
      <c r="B28">
        <v>25</v>
      </c>
      <c r="C28">
        <v>42.73</v>
      </c>
      <c r="D28">
        <v>-110.68</v>
      </c>
      <c r="E28">
        <v>2225</v>
      </c>
      <c r="F28">
        <v>2.8</v>
      </c>
      <c r="G28">
        <v>2.6</v>
      </c>
      <c r="H28">
        <f t="shared" si="1"/>
        <v>102.4</v>
      </c>
      <c r="I28">
        <f t="shared" si="0"/>
        <v>303.5</v>
      </c>
      <c r="J28">
        <v>46.7</v>
      </c>
      <c r="K28">
        <v>-117</v>
      </c>
      <c r="L28">
        <v>690</v>
      </c>
      <c r="M28" t="s">
        <v>990</v>
      </c>
      <c r="N28">
        <v>8.1</v>
      </c>
      <c r="O28">
        <v>1.55</v>
      </c>
      <c r="P28" t="s">
        <v>666</v>
      </c>
      <c r="Q28" s="4" t="s">
        <v>188</v>
      </c>
      <c r="R28" s="5" t="s">
        <v>689</v>
      </c>
      <c r="S28" t="str">
        <f t="shared" si="2"/>
        <v>NG PICEEN Rehfeldt 1994</v>
      </c>
      <c r="V28">
        <v>12.4</v>
      </c>
      <c r="W28">
        <v>33.5</v>
      </c>
    </row>
    <row r="29" spans="1:28" x14ac:dyDescent="0.6">
      <c r="A29">
        <v>26</v>
      </c>
      <c r="B29">
        <v>26</v>
      </c>
      <c r="C29">
        <v>42.67</v>
      </c>
      <c r="D29">
        <v>-110.68</v>
      </c>
      <c r="E29">
        <v>2332</v>
      </c>
      <c r="F29">
        <v>2.1</v>
      </c>
      <c r="G29">
        <v>2.5099999999999998</v>
      </c>
      <c r="H29">
        <f t="shared" si="1"/>
        <v>101.9</v>
      </c>
      <c r="I29">
        <f t="shared" si="0"/>
        <v>303.39999999999998</v>
      </c>
      <c r="J29">
        <v>46.7</v>
      </c>
      <c r="K29">
        <v>-117</v>
      </c>
      <c r="L29">
        <v>690</v>
      </c>
      <c r="M29" t="s">
        <v>990</v>
      </c>
      <c r="N29">
        <v>8.1</v>
      </c>
      <c r="O29">
        <v>1.55</v>
      </c>
      <c r="P29" t="s">
        <v>666</v>
      </c>
      <c r="Q29" s="4" t="s">
        <v>188</v>
      </c>
      <c r="R29" s="5" t="s">
        <v>689</v>
      </c>
      <c r="S29" t="str">
        <f t="shared" si="2"/>
        <v>NG PICEEN Rehfeldt 1994</v>
      </c>
      <c r="V29">
        <v>11.9</v>
      </c>
      <c r="W29">
        <v>33.4</v>
      </c>
    </row>
    <row r="30" spans="1:28" x14ac:dyDescent="0.6">
      <c r="A30">
        <v>27</v>
      </c>
      <c r="B30">
        <v>27</v>
      </c>
      <c r="C30">
        <v>42.57</v>
      </c>
      <c r="D30">
        <v>-110.68</v>
      </c>
      <c r="E30">
        <v>2560</v>
      </c>
      <c r="F30">
        <v>0.9</v>
      </c>
      <c r="G30">
        <v>2.46</v>
      </c>
      <c r="H30">
        <f t="shared" si="1"/>
        <v>102.2</v>
      </c>
      <c r="I30">
        <f t="shared" si="0"/>
        <v>302.8</v>
      </c>
      <c r="J30">
        <v>46.7</v>
      </c>
      <c r="K30">
        <v>-117</v>
      </c>
      <c r="L30">
        <v>690</v>
      </c>
      <c r="M30" t="s">
        <v>990</v>
      </c>
      <c r="N30">
        <v>8.1</v>
      </c>
      <c r="O30">
        <v>1.55</v>
      </c>
      <c r="P30" t="s">
        <v>666</v>
      </c>
      <c r="Q30" s="4" t="s">
        <v>188</v>
      </c>
      <c r="R30" s="5"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1"/>
        <v>101.7</v>
      </c>
      <c r="I31">
        <f t="shared" si="0"/>
        <v>302.5</v>
      </c>
      <c r="J31">
        <v>46.7</v>
      </c>
      <c r="K31">
        <v>-117</v>
      </c>
      <c r="L31">
        <v>690</v>
      </c>
      <c r="M31" t="s">
        <v>990</v>
      </c>
      <c r="N31">
        <v>8.1</v>
      </c>
      <c r="O31">
        <v>1.55</v>
      </c>
      <c r="P31" t="s">
        <v>666</v>
      </c>
      <c r="Q31" s="4" t="s">
        <v>188</v>
      </c>
      <c r="R31" s="5" t="s">
        <v>689</v>
      </c>
      <c r="S31" t="str">
        <f t="shared" si="2"/>
        <v>NG PICEEN Rehfeldt 1994</v>
      </c>
      <c r="V31">
        <v>11.7</v>
      </c>
      <c r="W31">
        <v>32.5</v>
      </c>
    </row>
    <row r="32" spans="1:28" x14ac:dyDescent="0.6">
      <c r="A32">
        <v>29</v>
      </c>
      <c r="B32">
        <v>29</v>
      </c>
      <c r="C32">
        <v>41.9</v>
      </c>
      <c r="D32">
        <v>-111.48</v>
      </c>
      <c r="E32">
        <v>2408</v>
      </c>
      <c r="F32">
        <v>4.2</v>
      </c>
      <c r="G32">
        <v>2.33</v>
      </c>
      <c r="H32">
        <f t="shared" si="1"/>
        <v>102.1</v>
      </c>
      <c r="I32">
        <f t="shared" si="0"/>
        <v>304.2</v>
      </c>
      <c r="J32">
        <v>46.7</v>
      </c>
      <c r="K32">
        <v>-117</v>
      </c>
      <c r="L32">
        <v>690</v>
      </c>
      <c r="M32" t="s">
        <v>990</v>
      </c>
      <c r="N32">
        <v>8.1</v>
      </c>
      <c r="O32">
        <v>1.55</v>
      </c>
      <c r="P32" t="s">
        <v>666</v>
      </c>
      <c r="Q32" s="4" t="s">
        <v>188</v>
      </c>
      <c r="R32" s="5" t="s">
        <v>689</v>
      </c>
      <c r="S32" t="str">
        <f t="shared" si="2"/>
        <v>NG PICEEN Rehfeldt 1994</v>
      </c>
      <c r="V32">
        <v>12.1</v>
      </c>
      <c r="W32">
        <v>34.200000000000003</v>
      </c>
    </row>
    <row r="33" spans="1:23" x14ac:dyDescent="0.6">
      <c r="A33">
        <v>30</v>
      </c>
      <c r="B33">
        <v>30</v>
      </c>
      <c r="C33">
        <v>41.58</v>
      </c>
      <c r="D33">
        <v>-111.43</v>
      </c>
      <c r="E33">
        <v>2560</v>
      </c>
      <c r="F33">
        <v>3.2</v>
      </c>
      <c r="G33">
        <v>2.37</v>
      </c>
      <c r="H33">
        <f t="shared" si="1"/>
        <v>102.7</v>
      </c>
      <c r="I33">
        <f t="shared" si="0"/>
        <v>304.8</v>
      </c>
      <c r="J33">
        <v>46.7</v>
      </c>
      <c r="K33">
        <v>-117</v>
      </c>
      <c r="L33">
        <v>690</v>
      </c>
      <c r="M33" t="s">
        <v>990</v>
      </c>
      <c r="N33">
        <v>8.1</v>
      </c>
      <c r="O33">
        <v>1.55</v>
      </c>
      <c r="P33" t="s">
        <v>666</v>
      </c>
      <c r="Q33" s="4" t="s">
        <v>188</v>
      </c>
      <c r="R33" s="5"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1"/>
        <v>102.7</v>
      </c>
      <c r="I34">
        <f t="shared" si="0"/>
        <v>305.2</v>
      </c>
      <c r="J34">
        <v>46.7</v>
      </c>
      <c r="K34">
        <v>-117</v>
      </c>
      <c r="L34">
        <v>690</v>
      </c>
      <c r="M34" t="s">
        <v>990</v>
      </c>
      <c r="N34">
        <v>8.1</v>
      </c>
      <c r="O34">
        <v>1.55</v>
      </c>
      <c r="P34" t="s">
        <v>666</v>
      </c>
      <c r="Q34" s="4" t="s">
        <v>188</v>
      </c>
      <c r="R34" s="5"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1"/>
        <v>102.9</v>
      </c>
      <c r="I35">
        <f t="shared" si="0"/>
        <v>306.89999999999998</v>
      </c>
      <c r="J35">
        <v>46.7</v>
      </c>
      <c r="K35">
        <v>-117</v>
      </c>
      <c r="L35">
        <v>690</v>
      </c>
      <c r="M35" t="s">
        <v>990</v>
      </c>
      <c r="N35">
        <v>8.1</v>
      </c>
      <c r="O35">
        <v>1.55</v>
      </c>
      <c r="P35" t="s">
        <v>666</v>
      </c>
      <c r="Q35" s="4" t="s">
        <v>188</v>
      </c>
      <c r="R35" s="5" t="s">
        <v>689</v>
      </c>
      <c r="S35" t="str">
        <f t="shared" si="2"/>
        <v>NG PICEEN Rehfeldt 1994</v>
      </c>
      <c r="V35">
        <v>12.9</v>
      </c>
      <c r="W35">
        <v>36.9</v>
      </c>
    </row>
    <row r="36" spans="1:23" x14ac:dyDescent="0.6">
      <c r="A36">
        <v>33</v>
      </c>
      <c r="B36">
        <v>33</v>
      </c>
      <c r="C36">
        <v>40.630000000000003</v>
      </c>
      <c r="D36">
        <v>-110.97</v>
      </c>
      <c r="E36">
        <v>2652</v>
      </c>
      <c r="F36">
        <v>2.9</v>
      </c>
      <c r="G36">
        <v>2.66</v>
      </c>
      <c r="H36">
        <f t="shared" si="1"/>
        <v>103.2</v>
      </c>
      <c r="I36">
        <f t="shared" si="0"/>
        <v>304.89999999999998</v>
      </c>
      <c r="J36">
        <v>46.7</v>
      </c>
      <c r="K36">
        <v>-117</v>
      </c>
      <c r="L36">
        <v>690</v>
      </c>
      <c r="M36" t="s">
        <v>990</v>
      </c>
      <c r="N36">
        <v>8.1</v>
      </c>
      <c r="O36">
        <v>1.55</v>
      </c>
      <c r="P36" t="s">
        <v>666</v>
      </c>
      <c r="Q36" s="4" t="s">
        <v>188</v>
      </c>
      <c r="R36" s="5" t="s">
        <v>689</v>
      </c>
      <c r="S36" t="str">
        <f t="shared" si="2"/>
        <v>NG PICEEN Rehfeldt 1994</v>
      </c>
      <c r="V36">
        <v>13.2</v>
      </c>
      <c r="W36">
        <v>34.9</v>
      </c>
    </row>
    <row r="37" spans="1:23" x14ac:dyDescent="0.6">
      <c r="A37">
        <v>34</v>
      </c>
      <c r="B37">
        <v>34</v>
      </c>
      <c r="C37">
        <v>40.28</v>
      </c>
      <c r="D37">
        <v>-111.28</v>
      </c>
      <c r="E37">
        <v>2637</v>
      </c>
      <c r="F37">
        <v>2.8</v>
      </c>
      <c r="G37">
        <v>2.16</v>
      </c>
      <c r="H37">
        <f t="shared" si="1"/>
        <v>102.1</v>
      </c>
      <c r="I37">
        <f t="shared" ref="I37:I68" si="3">(W37+180)+90</f>
        <v>305.7</v>
      </c>
      <c r="J37">
        <v>46.7</v>
      </c>
      <c r="K37">
        <v>-117</v>
      </c>
      <c r="L37">
        <v>690</v>
      </c>
      <c r="M37" t="s">
        <v>990</v>
      </c>
      <c r="N37">
        <v>8.1</v>
      </c>
      <c r="O37">
        <v>1.55</v>
      </c>
      <c r="P37" t="s">
        <v>666</v>
      </c>
      <c r="Q37" s="4" t="s">
        <v>188</v>
      </c>
      <c r="R37" s="5" t="s">
        <v>689</v>
      </c>
      <c r="S37" t="str">
        <f t="shared" si="2"/>
        <v>NG PICEEN Rehfeldt 1994</v>
      </c>
      <c r="V37">
        <v>12.1</v>
      </c>
      <c r="W37">
        <v>35.700000000000003</v>
      </c>
    </row>
    <row r="38" spans="1:23" x14ac:dyDescent="0.6">
      <c r="A38">
        <v>35</v>
      </c>
      <c r="B38">
        <v>35</v>
      </c>
      <c r="C38">
        <v>39.83</v>
      </c>
      <c r="D38">
        <v>-111.72</v>
      </c>
      <c r="E38">
        <v>2835</v>
      </c>
      <c r="F38">
        <v>3.4</v>
      </c>
      <c r="G38">
        <v>2.31</v>
      </c>
      <c r="H38">
        <f t="shared" si="1"/>
        <v>102.3</v>
      </c>
      <c r="I38">
        <f t="shared" si="3"/>
        <v>306.7</v>
      </c>
      <c r="J38">
        <v>46.7</v>
      </c>
      <c r="K38">
        <v>-117</v>
      </c>
      <c r="L38">
        <v>690</v>
      </c>
      <c r="M38" t="s">
        <v>990</v>
      </c>
      <c r="N38">
        <v>8.1</v>
      </c>
      <c r="O38">
        <v>1.55</v>
      </c>
      <c r="P38" t="s">
        <v>666</v>
      </c>
      <c r="Q38" s="4" t="s">
        <v>188</v>
      </c>
      <c r="R38" s="5" t="s">
        <v>689</v>
      </c>
      <c r="S38" t="str">
        <f t="shared" si="2"/>
        <v>NG PICEEN Rehfeldt 1994</v>
      </c>
      <c r="V38">
        <v>12.3</v>
      </c>
      <c r="W38">
        <v>36.700000000000003</v>
      </c>
    </row>
    <row r="39" spans="1:23" x14ac:dyDescent="0.6">
      <c r="A39">
        <v>36</v>
      </c>
      <c r="B39">
        <v>36</v>
      </c>
      <c r="C39">
        <v>39.6</v>
      </c>
      <c r="D39">
        <v>-111.22</v>
      </c>
      <c r="E39">
        <v>2606</v>
      </c>
      <c r="F39">
        <v>3.6</v>
      </c>
      <c r="G39">
        <v>2.09</v>
      </c>
      <c r="H39">
        <f t="shared" si="1"/>
        <v>103.3</v>
      </c>
      <c r="I39">
        <f t="shared" si="3"/>
        <v>305.2</v>
      </c>
      <c r="J39">
        <v>46.7</v>
      </c>
      <c r="K39">
        <v>-117</v>
      </c>
      <c r="L39">
        <v>690</v>
      </c>
      <c r="M39" t="s">
        <v>990</v>
      </c>
      <c r="N39">
        <v>8.1</v>
      </c>
      <c r="O39">
        <v>1.55</v>
      </c>
      <c r="P39" t="s">
        <v>666</v>
      </c>
      <c r="Q39" s="4" t="s">
        <v>188</v>
      </c>
      <c r="R39" s="5"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1"/>
        <v>102.4</v>
      </c>
      <c r="I40">
        <f t="shared" si="3"/>
        <v>304.39999999999998</v>
      </c>
      <c r="J40">
        <v>46.7</v>
      </c>
      <c r="K40">
        <v>-117</v>
      </c>
      <c r="L40">
        <v>690</v>
      </c>
      <c r="M40" t="s">
        <v>990</v>
      </c>
      <c r="N40">
        <v>8.1</v>
      </c>
      <c r="O40">
        <v>1.55</v>
      </c>
      <c r="P40" t="s">
        <v>666</v>
      </c>
      <c r="Q40" s="4" t="s">
        <v>188</v>
      </c>
      <c r="R40" s="5" t="s">
        <v>689</v>
      </c>
      <c r="S40" t="str">
        <f t="shared" si="2"/>
        <v>NG PICEEN Rehfeldt 1994</v>
      </c>
      <c r="V40">
        <v>12.4</v>
      </c>
      <c r="W40">
        <v>34.4</v>
      </c>
    </row>
    <row r="41" spans="1:23" x14ac:dyDescent="0.6">
      <c r="A41">
        <v>38</v>
      </c>
      <c r="B41">
        <v>38</v>
      </c>
      <c r="C41">
        <v>39.6</v>
      </c>
      <c r="D41">
        <v>-111.3</v>
      </c>
      <c r="E41">
        <v>2758</v>
      </c>
      <c r="F41">
        <v>3.2</v>
      </c>
      <c r="G41">
        <v>2.09</v>
      </c>
      <c r="H41">
        <f t="shared" si="1"/>
        <v>101.9</v>
      </c>
      <c r="I41">
        <f t="shared" si="3"/>
        <v>305.39999999999998</v>
      </c>
      <c r="J41">
        <v>46.7</v>
      </c>
      <c r="K41">
        <v>-117</v>
      </c>
      <c r="L41">
        <v>690</v>
      </c>
      <c r="M41" t="s">
        <v>990</v>
      </c>
      <c r="N41">
        <v>8.1</v>
      </c>
      <c r="O41">
        <v>1.55</v>
      </c>
      <c r="P41" t="s">
        <v>666</v>
      </c>
      <c r="Q41" s="4" t="s">
        <v>188</v>
      </c>
      <c r="R41" s="5"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1"/>
        <v>102.9</v>
      </c>
      <c r="I42">
        <f t="shared" si="3"/>
        <v>306.10000000000002</v>
      </c>
      <c r="J42">
        <v>46.7</v>
      </c>
      <c r="K42">
        <v>-117</v>
      </c>
      <c r="L42">
        <v>690</v>
      </c>
      <c r="M42" t="s">
        <v>990</v>
      </c>
      <c r="N42">
        <v>8.1</v>
      </c>
      <c r="O42">
        <v>1.55</v>
      </c>
      <c r="P42" t="s">
        <v>666</v>
      </c>
      <c r="Q42" s="4" t="s">
        <v>188</v>
      </c>
      <c r="R42" s="5" t="s">
        <v>689</v>
      </c>
      <c r="S42" t="str">
        <f t="shared" si="2"/>
        <v>NG PICEEN Rehfeldt 1994</v>
      </c>
      <c r="V42">
        <v>12.9</v>
      </c>
      <c r="W42">
        <v>36.1</v>
      </c>
    </row>
    <row r="43" spans="1:23" x14ac:dyDescent="0.6">
      <c r="A43">
        <v>40</v>
      </c>
      <c r="B43">
        <v>40</v>
      </c>
      <c r="C43">
        <v>38.22</v>
      </c>
      <c r="D43">
        <v>-112.43</v>
      </c>
      <c r="E43">
        <v>2926</v>
      </c>
      <c r="F43">
        <v>3.6</v>
      </c>
      <c r="G43">
        <v>2.79</v>
      </c>
      <c r="H43">
        <f t="shared" si="1"/>
        <v>104.6</v>
      </c>
      <c r="I43">
        <f t="shared" si="3"/>
        <v>306.8</v>
      </c>
      <c r="J43">
        <v>46.7</v>
      </c>
      <c r="K43">
        <v>-117</v>
      </c>
      <c r="L43">
        <v>690</v>
      </c>
      <c r="M43" t="s">
        <v>990</v>
      </c>
      <c r="N43">
        <v>8.1</v>
      </c>
      <c r="O43">
        <v>1.55</v>
      </c>
      <c r="P43" t="s">
        <v>666</v>
      </c>
      <c r="Q43" s="4" t="s">
        <v>188</v>
      </c>
      <c r="R43" s="5"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1"/>
        <v>102.5</v>
      </c>
      <c r="I44">
        <f t="shared" si="3"/>
        <v>306.7</v>
      </c>
      <c r="J44">
        <v>46.7</v>
      </c>
      <c r="K44">
        <v>-117</v>
      </c>
      <c r="L44">
        <v>690</v>
      </c>
      <c r="M44" t="s">
        <v>990</v>
      </c>
      <c r="N44">
        <v>8.1</v>
      </c>
      <c r="O44">
        <v>1.55</v>
      </c>
      <c r="P44" t="s">
        <v>666</v>
      </c>
      <c r="Q44" s="4" t="s">
        <v>188</v>
      </c>
      <c r="R44" s="5"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1"/>
        <v>103.2</v>
      </c>
      <c r="I45">
        <f t="shared" si="3"/>
        <v>307</v>
      </c>
      <c r="J45">
        <v>46.7</v>
      </c>
      <c r="K45">
        <v>-117</v>
      </c>
      <c r="L45">
        <v>690</v>
      </c>
      <c r="M45" t="s">
        <v>990</v>
      </c>
      <c r="N45">
        <v>8.1</v>
      </c>
      <c r="O45">
        <v>1.55</v>
      </c>
      <c r="P45" t="s">
        <v>666</v>
      </c>
      <c r="Q45" s="4" t="s">
        <v>188</v>
      </c>
      <c r="R45" s="5" t="s">
        <v>689</v>
      </c>
      <c r="S45" t="str">
        <f t="shared" si="2"/>
        <v>NG PICEEN Rehfeldt 1994</v>
      </c>
      <c r="V45">
        <v>13.2</v>
      </c>
      <c r="W45">
        <v>37</v>
      </c>
    </row>
    <row r="46" spans="1:23" x14ac:dyDescent="0.6">
      <c r="A46">
        <v>43</v>
      </c>
      <c r="B46">
        <v>43</v>
      </c>
      <c r="C46">
        <v>37.53</v>
      </c>
      <c r="D46">
        <v>-112.77</v>
      </c>
      <c r="E46">
        <v>2865</v>
      </c>
      <c r="F46">
        <v>2.9</v>
      </c>
      <c r="G46">
        <v>2.52</v>
      </c>
      <c r="H46">
        <f t="shared" si="1"/>
        <v>103.5</v>
      </c>
      <c r="I46">
        <f t="shared" si="3"/>
        <v>306.39999999999998</v>
      </c>
      <c r="J46">
        <v>46.7</v>
      </c>
      <c r="K46">
        <v>-117</v>
      </c>
      <c r="L46">
        <v>690</v>
      </c>
      <c r="M46" t="s">
        <v>990</v>
      </c>
      <c r="N46">
        <v>8.1</v>
      </c>
      <c r="O46">
        <v>1.55</v>
      </c>
      <c r="P46" t="s">
        <v>666</v>
      </c>
      <c r="Q46" s="4" t="s">
        <v>188</v>
      </c>
      <c r="R46" s="5" t="s">
        <v>689</v>
      </c>
      <c r="S46" t="str">
        <f t="shared" si="2"/>
        <v>NG PICEEN Rehfeldt 1994</v>
      </c>
      <c r="V46">
        <v>13.5</v>
      </c>
      <c r="W46">
        <v>36.4</v>
      </c>
    </row>
    <row r="47" spans="1:23" x14ac:dyDescent="0.6">
      <c r="A47">
        <v>44</v>
      </c>
      <c r="B47">
        <v>44</v>
      </c>
      <c r="C47">
        <v>37.57</v>
      </c>
      <c r="D47">
        <v>-112.83</v>
      </c>
      <c r="E47">
        <v>3018</v>
      </c>
      <c r="F47">
        <v>2.4</v>
      </c>
      <c r="G47">
        <v>2.64</v>
      </c>
      <c r="H47">
        <f t="shared" si="1"/>
        <v>102.3</v>
      </c>
      <c r="I47">
        <f t="shared" si="3"/>
        <v>305.2</v>
      </c>
      <c r="J47">
        <v>46.7</v>
      </c>
      <c r="K47">
        <v>-117</v>
      </c>
      <c r="L47">
        <v>690</v>
      </c>
      <c r="M47" t="s">
        <v>990</v>
      </c>
      <c r="N47">
        <v>8.1</v>
      </c>
      <c r="O47">
        <v>1.55</v>
      </c>
      <c r="P47" t="s">
        <v>666</v>
      </c>
      <c r="Q47" s="4" t="s">
        <v>188</v>
      </c>
      <c r="R47" s="5" t="s">
        <v>689</v>
      </c>
      <c r="S47" t="str">
        <f t="shared" si="2"/>
        <v>NG PICEEN Rehfeldt 1994</v>
      </c>
      <c r="V47">
        <v>12.3</v>
      </c>
      <c r="W47">
        <v>35.200000000000003</v>
      </c>
    </row>
    <row r="48" spans="1:23" x14ac:dyDescent="0.6">
      <c r="A48">
        <v>45</v>
      </c>
      <c r="B48">
        <v>45</v>
      </c>
      <c r="C48">
        <v>37.58</v>
      </c>
      <c r="D48">
        <v>-112.87</v>
      </c>
      <c r="E48">
        <v>3231</v>
      </c>
      <c r="F48">
        <v>2.1</v>
      </c>
      <c r="G48">
        <v>2.7</v>
      </c>
      <c r="H48">
        <f t="shared" si="1"/>
        <v>101.6</v>
      </c>
      <c r="I48">
        <f t="shared" si="3"/>
        <v>305.10000000000002</v>
      </c>
      <c r="J48">
        <v>46.7</v>
      </c>
      <c r="K48">
        <v>-117</v>
      </c>
      <c r="L48">
        <v>690</v>
      </c>
      <c r="M48" t="s">
        <v>990</v>
      </c>
      <c r="N48">
        <v>8.1</v>
      </c>
      <c r="O48">
        <v>1.55</v>
      </c>
      <c r="P48" t="s">
        <v>666</v>
      </c>
      <c r="Q48" s="4" t="s">
        <v>188</v>
      </c>
      <c r="R48" s="5" t="s">
        <v>689</v>
      </c>
      <c r="S48" t="str">
        <f t="shared" si="2"/>
        <v>NG PICEEN Rehfeldt 1994</v>
      </c>
      <c r="V48">
        <v>11.6</v>
      </c>
      <c r="W48">
        <v>35.1</v>
      </c>
    </row>
    <row r="49" spans="1:23" x14ac:dyDescent="0.6">
      <c r="A49">
        <v>46</v>
      </c>
      <c r="B49">
        <v>46</v>
      </c>
      <c r="C49">
        <v>37.869999999999997</v>
      </c>
      <c r="D49">
        <v>-109.47</v>
      </c>
      <c r="E49">
        <v>2804</v>
      </c>
      <c r="F49">
        <v>5.4</v>
      </c>
      <c r="G49">
        <v>2.84</v>
      </c>
      <c r="H49">
        <f t="shared" si="1"/>
        <v>103.4</v>
      </c>
      <c r="I49">
        <f t="shared" si="3"/>
        <v>309.39999999999998</v>
      </c>
      <c r="J49">
        <v>46.7</v>
      </c>
      <c r="K49">
        <v>-117</v>
      </c>
      <c r="L49">
        <v>690</v>
      </c>
      <c r="M49" t="s">
        <v>990</v>
      </c>
      <c r="N49">
        <v>8.1</v>
      </c>
      <c r="O49">
        <v>1.55</v>
      </c>
      <c r="P49" t="s">
        <v>666</v>
      </c>
      <c r="Q49" s="4" t="s">
        <v>188</v>
      </c>
      <c r="R49" s="5" t="s">
        <v>689</v>
      </c>
      <c r="S49" t="str">
        <f t="shared" si="2"/>
        <v>NG PICEEN Rehfeldt 1994</v>
      </c>
      <c r="V49">
        <v>13.4</v>
      </c>
      <c r="W49">
        <v>39.4</v>
      </c>
    </row>
    <row r="50" spans="1:23" x14ac:dyDescent="0.6">
      <c r="A50">
        <v>47</v>
      </c>
      <c r="B50">
        <v>47</v>
      </c>
      <c r="C50">
        <v>37.85</v>
      </c>
      <c r="D50">
        <v>-109.45</v>
      </c>
      <c r="E50">
        <v>2972</v>
      </c>
      <c r="F50">
        <v>4.5999999999999996</v>
      </c>
      <c r="G50">
        <v>2.79</v>
      </c>
      <c r="H50">
        <f t="shared" si="1"/>
        <v>102.3</v>
      </c>
      <c r="I50">
        <f t="shared" si="3"/>
        <v>306.3</v>
      </c>
      <c r="J50">
        <v>46.7</v>
      </c>
      <c r="K50">
        <v>-117</v>
      </c>
      <c r="L50">
        <v>690</v>
      </c>
      <c r="M50" t="s">
        <v>990</v>
      </c>
      <c r="N50">
        <v>8.1</v>
      </c>
      <c r="O50">
        <v>1.55</v>
      </c>
      <c r="P50" t="s">
        <v>666</v>
      </c>
      <c r="Q50" s="4" t="s">
        <v>188</v>
      </c>
      <c r="R50" s="5"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1"/>
        <v>103.5</v>
      </c>
      <c r="I51">
        <f t="shared" si="3"/>
        <v>307.89999999999998</v>
      </c>
      <c r="J51">
        <v>46.7</v>
      </c>
      <c r="K51">
        <v>-117</v>
      </c>
      <c r="L51">
        <v>690</v>
      </c>
      <c r="M51" t="s">
        <v>990</v>
      </c>
      <c r="N51">
        <v>8.1</v>
      </c>
      <c r="O51">
        <v>1.55</v>
      </c>
      <c r="P51" t="s">
        <v>666</v>
      </c>
      <c r="Q51" s="4" t="s">
        <v>188</v>
      </c>
      <c r="R51" s="5" t="s">
        <v>689</v>
      </c>
      <c r="S51" t="str">
        <f t="shared" si="2"/>
        <v>NG PICEEN Rehfeldt 1994</v>
      </c>
      <c r="V51">
        <v>13.5</v>
      </c>
      <c r="W51">
        <v>37.9</v>
      </c>
    </row>
    <row r="52" spans="1:23" x14ac:dyDescent="0.6">
      <c r="A52">
        <v>49</v>
      </c>
      <c r="B52">
        <v>49</v>
      </c>
      <c r="C52">
        <v>43.5</v>
      </c>
      <c r="D52">
        <v>-110.98</v>
      </c>
      <c r="E52">
        <v>2256</v>
      </c>
      <c r="F52">
        <v>3.1</v>
      </c>
      <c r="G52">
        <v>3.04</v>
      </c>
      <c r="H52">
        <f t="shared" si="1"/>
        <v>102.6</v>
      </c>
      <c r="I52">
        <f t="shared" si="3"/>
        <v>304.60000000000002</v>
      </c>
      <c r="J52">
        <v>46.7</v>
      </c>
      <c r="K52">
        <v>-117</v>
      </c>
      <c r="L52">
        <v>690</v>
      </c>
      <c r="M52" t="s">
        <v>990</v>
      </c>
      <c r="N52">
        <v>8.1</v>
      </c>
      <c r="O52">
        <v>1.55</v>
      </c>
      <c r="P52" t="s">
        <v>666</v>
      </c>
      <c r="Q52" s="4" t="s">
        <v>188</v>
      </c>
      <c r="R52" s="5" t="s">
        <v>689</v>
      </c>
      <c r="S52" t="str">
        <f t="shared" si="2"/>
        <v>NG PICEEN Rehfeldt 1994</v>
      </c>
      <c r="V52">
        <v>12.6</v>
      </c>
      <c r="W52">
        <v>34.6</v>
      </c>
    </row>
    <row r="53" spans="1:23" x14ac:dyDescent="0.6">
      <c r="A53">
        <v>50</v>
      </c>
      <c r="B53">
        <v>50</v>
      </c>
      <c r="C53">
        <v>43.78</v>
      </c>
      <c r="D53">
        <v>-110.13</v>
      </c>
      <c r="E53">
        <v>2728</v>
      </c>
      <c r="F53">
        <v>0.2</v>
      </c>
      <c r="G53">
        <v>2.68</v>
      </c>
      <c r="H53">
        <f t="shared" si="1"/>
        <v>102.5</v>
      </c>
      <c r="I53">
        <f t="shared" si="3"/>
        <v>298.89999999999998</v>
      </c>
      <c r="J53">
        <v>46.7</v>
      </c>
      <c r="K53">
        <v>-117</v>
      </c>
      <c r="L53">
        <v>690</v>
      </c>
      <c r="M53" t="s">
        <v>990</v>
      </c>
      <c r="N53">
        <v>8.1</v>
      </c>
      <c r="O53">
        <v>1.55</v>
      </c>
      <c r="P53" t="s">
        <v>666</v>
      </c>
      <c r="Q53" s="4" t="s">
        <v>188</v>
      </c>
      <c r="R53" s="5" t="s">
        <v>689</v>
      </c>
      <c r="S53" t="str">
        <f t="shared" si="2"/>
        <v>NG PICEEN Rehfeldt 1994</v>
      </c>
      <c r="V53">
        <v>12.5</v>
      </c>
      <c r="W53">
        <v>28.9</v>
      </c>
    </row>
    <row r="54" spans="1:23" x14ac:dyDescent="0.6">
      <c r="A54">
        <v>51</v>
      </c>
      <c r="B54">
        <v>51</v>
      </c>
      <c r="C54">
        <v>41.68</v>
      </c>
      <c r="D54">
        <v>-111.42</v>
      </c>
      <c r="E54">
        <v>2469</v>
      </c>
      <c r="F54">
        <v>3.7</v>
      </c>
      <c r="G54">
        <v>1.95</v>
      </c>
      <c r="H54">
        <f t="shared" si="1"/>
        <v>102.9</v>
      </c>
      <c r="I54">
        <f t="shared" si="3"/>
        <v>306.2</v>
      </c>
      <c r="J54">
        <v>46.7</v>
      </c>
      <c r="K54">
        <v>-117</v>
      </c>
      <c r="L54">
        <v>690</v>
      </c>
      <c r="M54" t="s">
        <v>990</v>
      </c>
      <c r="N54">
        <v>8.1</v>
      </c>
      <c r="O54">
        <v>1.55</v>
      </c>
      <c r="P54" t="s">
        <v>666</v>
      </c>
      <c r="Q54" s="4" t="s">
        <v>188</v>
      </c>
      <c r="R54" s="5" t="s">
        <v>689</v>
      </c>
      <c r="S54" t="str">
        <f t="shared" si="2"/>
        <v>NG PICEEN Rehfeldt 1994</v>
      </c>
      <c r="V54">
        <v>12.9</v>
      </c>
      <c r="W54">
        <v>36.200000000000003</v>
      </c>
    </row>
    <row r="55" spans="1:23" x14ac:dyDescent="0.6">
      <c r="A55">
        <v>52</v>
      </c>
      <c r="B55">
        <v>52</v>
      </c>
      <c r="C55">
        <v>41.88</v>
      </c>
      <c r="D55">
        <v>-111.65</v>
      </c>
      <c r="E55">
        <v>2637</v>
      </c>
      <c r="F55">
        <v>3.2</v>
      </c>
      <c r="G55">
        <v>2.98</v>
      </c>
      <c r="H55">
        <f t="shared" si="1"/>
        <v>102.9</v>
      </c>
      <c r="I55">
        <f t="shared" si="3"/>
        <v>303.10000000000002</v>
      </c>
      <c r="J55">
        <v>46.7</v>
      </c>
      <c r="K55">
        <v>-117</v>
      </c>
      <c r="L55">
        <v>690</v>
      </c>
      <c r="M55" t="s">
        <v>990</v>
      </c>
      <c r="N55">
        <v>8.1</v>
      </c>
      <c r="O55">
        <v>1.55</v>
      </c>
      <c r="P55" t="s">
        <v>666</v>
      </c>
      <c r="Q55" s="4" t="s">
        <v>188</v>
      </c>
      <c r="R55" s="5" t="s">
        <v>689</v>
      </c>
      <c r="S55" t="str">
        <f t="shared" si="2"/>
        <v>NG PICEEN Rehfeldt 1994</v>
      </c>
      <c r="V55">
        <v>12.9</v>
      </c>
      <c r="W55">
        <v>33.1</v>
      </c>
    </row>
    <row r="56" spans="1:23" x14ac:dyDescent="0.6">
      <c r="A56">
        <v>53</v>
      </c>
      <c r="B56">
        <v>53</v>
      </c>
      <c r="C56">
        <v>41.88</v>
      </c>
      <c r="D56">
        <v>-111.63</v>
      </c>
      <c r="E56">
        <v>2438</v>
      </c>
      <c r="F56">
        <v>4.0999999999999996</v>
      </c>
      <c r="G56">
        <v>2.94</v>
      </c>
      <c r="H56">
        <f t="shared" si="1"/>
        <v>102.6</v>
      </c>
      <c r="I56">
        <f t="shared" si="3"/>
        <v>304.5</v>
      </c>
      <c r="J56">
        <v>46.7</v>
      </c>
      <c r="K56">
        <v>-117</v>
      </c>
      <c r="L56">
        <v>690</v>
      </c>
      <c r="M56" t="s">
        <v>990</v>
      </c>
      <c r="N56">
        <v>8.1</v>
      </c>
      <c r="O56">
        <v>1.55</v>
      </c>
      <c r="P56" t="s">
        <v>666</v>
      </c>
      <c r="Q56" s="4" t="s">
        <v>188</v>
      </c>
      <c r="R56" s="5" t="s">
        <v>689</v>
      </c>
      <c r="S56" t="str">
        <f t="shared" si="2"/>
        <v>NG PICEEN Rehfeldt 1994</v>
      </c>
      <c r="V56">
        <v>12.6</v>
      </c>
      <c r="W56">
        <v>34.5</v>
      </c>
    </row>
    <row r="57" spans="1:23" x14ac:dyDescent="0.6">
      <c r="A57">
        <v>54</v>
      </c>
      <c r="B57">
        <v>54</v>
      </c>
      <c r="C57">
        <v>41.88</v>
      </c>
      <c r="D57">
        <v>-111.6</v>
      </c>
      <c r="E57">
        <v>2103</v>
      </c>
      <c r="F57">
        <v>5.2</v>
      </c>
      <c r="G57">
        <v>2.6</v>
      </c>
      <c r="H57">
        <f t="shared" si="1"/>
        <v>101.6</v>
      </c>
      <c r="I57">
        <f t="shared" si="3"/>
        <v>304.5</v>
      </c>
      <c r="J57">
        <v>46.7</v>
      </c>
      <c r="K57">
        <v>-117</v>
      </c>
      <c r="L57">
        <v>690</v>
      </c>
      <c r="M57" t="s">
        <v>990</v>
      </c>
      <c r="N57">
        <v>8.1</v>
      </c>
      <c r="O57">
        <v>1.55</v>
      </c>
      <c r="P57" t="s">
        <v>666</v>
      </c>
      <c r="Q57" s="4" t="s">
        <v>188</v>
      </c>
      <c r="R57" s="5" t="s">
        <v>689</v>
      </c>
      <c r="S57" t="str">
        <f t="shared" si="2"/>
        <v>NG PICEEN Rehfeldt 1994</v>
      </c>
      <c r="V57">
        <v>11.6</v>
      </c>
      <c r="W57">
        <v>34.5</v>
      </c>
    </row>
    <row r="58" spans="1:23" x14ac:dyDescent="0.6">
      <c r="A58">
        <v>55</v>
      </c>
      <c r="B58">
        <v>55</v>
      </c>
      <c r="C58">
        <v>41.68</v>
      </c>
      <c r="D58">
        <v>-111.37</v>
      </c>
      <c r="E58">
        <v>2301</v>
      </c>
      <c r="F58">
        <v>4.8</v>
      </c>
      <c r="G58">
        <v>1.94</v>
      </c>
      <c r="H58">
        <f t="shared" si="1"/>
        <v>102.1</v>
      </c>
      <c r="I58">
        <f t="shared" si="3"/>
        <v>304.89999999999998</v>
      </c>
      <c r="J58">
        <v>46.7</v>
      </c>
      <c r="K58">
        <v>-117</v>
      </c>
      <c r="L58">
        <v>690</v>
      </c>
      <c r="M58" t="s">
        <v>990</v>
      </c>
      <c r="N58">
        <v>8.1</v>
      </c>
      <c r="O58">
        <v>1.55</v>
      </c>
      <c r="P58" t="s">
        <v>666</v>
      </c>
      <c r="Q58" s="4" t="s">
        <v>188</v>
      </c>
      <c r="R58" s="5" t="s">
        <v>689</v>
      </c>
      <c r="S58" t="str">
        <f t="shared" si="2"/>
        <v>NG PICEEN Rehfeldt 1994</v>
      </c>
      <c r="V58">
        <v>12.1</v>
      </c>
      <c r="W58">
        <v>34.9</v>
      </c>
    </row>
    <row r="59" spans="1:23" x14ac:dyDescent="0.6">
      <c r="A59">
        <v>56</v>
      </c>
      <c r="B59">
        <v>56</v>
      </c>
      <c r="C59">
        <v>40.78</v>
      </c>
      <c r="D59">
        <v>-110.88</v>
      </c>
      <c r="E59">
        <v>2789</v>
      </c>
      <c r="F59">
        <v>3.1</v>
      </c>
      <c r="G59">
        <v>2.77</v>
      </c>
      <c r="H59">
        <f t="shared" si="1"/>
        <v>102.2</v>
      </c>
      <c r="I59">
        <f t="shared" si="3"/>
        <v>303.8</v>
      </c>
      <c r="J59">
        <v>46.7</v>
      </c>
      <c r="K59">
        <v>-117</v>
      </c>
      <c r="L59">
        <v>690</v>
      </c>
      <c r="M59" t="s">
        <v>990</v>
      </c>
      <c r="N59">
        <v>8.1</v>
      </c>
      <c r="O59">
        <v>1.55</v>
      </c>
      <c r="P59" t="s">
        <v>666</v>
      </c>
      <c r="Q59" s="4" t="s">
        <v>188</v>
      </c>
      <c r="R59" s="5"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1"/>
        <v>104.3</v>
      </c>
      <c r="I60">
        <f t="shared" si="3"/>
        <v>305.60000000000002</v>
      </c>
      <c r="J60">
        <v>46.7</v>
      </c>
      <c r="K60">
        <v>-117</v>
      </c>
      <c r="L60">
        <v>690</v>
      </c>
      <c r="M60" t="s">
        <v>990</v>
      </c>
      <c r="N60">
        <v>8.1</v>
      </c>
      <c r="O60">
        <v>1.55</v>
      </c>
      <c r="P60" t="s">
        <v>666</v>
      </c>
      <c r="Q60" s="4" t="s">
        <v>188</v>
      </c>
      <c r="R60" s="5" t="s">
        <v>689</v>
      </c>
      <c r="S60" t="str">
        <f t="shared" si="2"/>
        <v>NG PICEEN Rehfeldt 1994</v>
      </c>
      <c r="V60">
        <v>14.3</v>
      </c>
      <c r="W60">
        <v>35.6</v>
      </c>
    </row>
    <row r="61" spans="1:23" x14ac:dyDescent="0.6">
      <c r="A61">
        <v>58</v>
      </c>
      <c r="B61">
        <v>58</v>
      </c>
      <c r="C61">
        <v>40.93</v>
      </c>
      <c r="D61">
        <v>-110.67</v>
      </c>
      <c r="E61">
        <v>3124</v>
      </c>
      <c r="F61">
        <v>1.8</v>
      </c>
      <c r="G61">
        <v>2.62</v>
      </c>
      <c r="H61">
        <f t="shared" si="1"/>
        <v>104</v>
      </c>
      <c r="I61">
        <f t="shared" si="3"/>
        <v>305</v>
      </c>
      <c r="J61">
        <v>46.7</v>
      </c>
      <c r="K61">
        <v>-117</v>
      </c>
      <c r="L61">
        <v>690</v>
      </c>
      <c r="M61" t="s">
        <v>990</v>
      </c>
      <c r="N61">
        <v>8.1</v>
      </c>
      <c r="O61">
        <v>1.55</v>
      </c>
      <c r="P61" t="s">
        <v>666</v>
      </c>
      <c r="Q61" s="4" t="s">
        <v>188</v>
      </c>
      <c r="R61" s="5" t="s">
        <v>689</v>
      </c>
      <c r="S61" t="str">
        <f t="shared" si="2"/>
        <v>NG PICEEN Rehfeldt 1994</v>
      </c>
      <c r="V61">
        <v>14</v>
      </c>
      <c r="W61">
        <v>35</v>
      </c>
    </row>
    <row r="62" spans="1:23" x14ac:dyDescent="0.6">
      <c r="A62">
        <v>59</v>
      </c>
      <c r="B62">
        <v>59</v>
      </c>
      <c r="C62">
        <v>36.729999999999997</v>
      </c>
      <c r="D62">
        <v>-106.3</v>
      </c>
      <c r="E62">
        <v>2972</v>
      </c>
      <c r="F62">
        <v>2.8</v>
      </c>
      <c r="G62">
        <v>2.48</v>
      </c>
      <c r="H62">
        <f t="shared" si="1"/>
        <v>103.9</v>
      </c>
      <c r="I62">
        <f t="shared" si="3"/>
        <v>314.39999999999998</v>
      </c>
      <c r="J62">
        <v>46.7</v>
      </c>
      <c r="K62">
        <v>-117</v>
      </c>
      <c r="L62">
        <v>690</v>
      </c>
      <c r="M62" t="s">
        <v>990</v>
      </c>
      <c r="N62">
        <v>8.1</v>
      </c>
      <c r="O62">
        <v>1.55</v>
      </c>
      <c r="P62" t="s">
        <v>666</v>
      </c>
      <c r="Q62" s="4" t="s">
        <v>188</v>
      </c>
      <c r="R62" s="5" t="s">
        <v>689</v>
      </c>
      <c r="S62" t="str">
        <f t="shared" si="2"/>
        <v>NG PICEEN Rehfeldt 1994</v>
      </c>
      <c r="V62">
        <v>13.9</v>
      </c>
      <c r="W62">
        <v>44.4</v>
      </c>
    </row>
    <row r="63" spans="1:23" x14ac:dyDescent="0.6">
      <c r="A63">
        <v>60</v>
      </c>
      <c r="B63">
        <v>60</v>
      </c>
      <c r="C63">
        <v>33.4</v>
      </c>
      <c r="D63">
        <v>-105.78</v>
      </c>
      <c r="E63">
        <v>2926</v>
      </c>
      <c r="F63">
        <v>5.5</v>
      </c>
      <c r="G63">
        <v>4.7300000000000004</v>
      </c>
      <c r="H63">
        <f t="shared" si="1"/>
        <v>103.7</v>
      </c>
      <c r="I63">
        <f t="shared" si="3"/>
        <v>270</v>
      </c>
      <c r="J63">
        <v>46.7</v>
      </c>
      <c r="K63">
        <v>-117</v>
      </c>
      <c r="L63">
        <v>690</v>
      </c>
      <c r="M63" t="s">
        <v>990</v>
      </c>
      <c r="N63">
        <v>8.1</v>
      </c>
      <c r="O63">
        <v>1.55</v>
      </c>
      <c r="P63" t="s">
        <v>666</v>
      </c>
      <c r="Q63" s="4" t="s">
        <v>188</v>
      </c>
      <c r="R63" s="5" t="s">
        <v>689</v>
      </c>
      <c r="S63" t="str">
        <f t="shared" si="2"/>
        <v>NG PICEEN Rehfeldt 1994</v>
      </c>
      <c r="V63">
        <v>13.7</v>
      </c>
    </row>
    <row r="64" spans="1:23" x14ac:dyDescent="0.6">
      <c r="A64">
        <v>62</v>
      </c>
      <c r="B64">
        <v>62</v>
      </c>
      <c r="C64">
        <v>35.33</v>
      </c>
      <c r="D64">
        <v>-111.7</v>
      </c>
      <c r="E64">
        <v>2774</v>
      </c>
      <c r="F64">
        <v>4.9000000000000004</v>
      </c>
      <c r="G64">
        <v>3.19</v>
      </c>
      <c r="H64">
        <f t="shared" si="1"/>
        <v>102.6</v>
      </c>
      <c r="I64">
        <f t="shared" si="3"/>
        <v>316.3</v>
      </c>
      <c r="J64">
        <v>46.7</v>
      </c>
      <c r="K64">
        <v>-117</v>
      </c>
      <c r="L64">
        <v>690</v>
      </c>
      <c r="M64" t="s">
        <v>990</v>
      </c>
      <c r="N64">
        <v>8.1</v>
      </c>
      <c r="O64">
        <v>1.55</v>
      </c>
      <c r="P64" t="s">
        <v>666</v>
      </c>
      <c r="Q64" s="4" t="s">
        <v>188</v>
      </c>
      <c r="R64" s="5" t="s">
        <v>689</v>
      </c>
      <c r="S64" t="str">
        <f t="shared" si="2"/>
        <v>NG PICEEN Rehfeldt 1994</v>
      </c>
      <c r="V64">
        <v>12.6</v>
      </c>
      <c r="W64">
        <v>46.3</v>
      </c>
    </row>
    <row r="65" spans="1:23" x14ac:dyDescent="0.6">
      <c r="A65">
        <v>63</v>
      </c>
      <c r="B65">
        <v>63</v>
      </c>
      <c r="C65">
        <v>40.72</v>
      </c>
      <c r="D65">
        <v>-110.85</v>
      </c>
      <c r="E65">
        <v>3178</v>
      </c>
      <c r="F65">
        <v>1</v>
      </c>
      <c r="G65">
        <v>2.94</v>
      </c>
      <c r="H65">
        <f t="shared" si="1"/>
        <v>102.2</v>
      </c>
      <c r="I65">
        <f t="shared" si="3"/>
        <v>302.7</v>
      </c>
      <c r="J65">
        <v>46.7</v>
      </c>
      <c r="K65">
        <v>-117</v>
      </c>
      <c r="L65">
        <v>690</v>
      </c>
      <c r="M65" t="s">
        <v>990</v>
      </c>
      <c r="N65">
        <v>8.1</v>
      </c>
      <c r="O65">
        <v>1.55</v>
      </c>
      <c r="P65" t="s">
        <v>666</v>
      </c>
      <c r="Q65" s="4" t="s">
        <v>188</v>
      </c>
      <c r="R65" s="5" t="s">
        <v>689</v>
      </c>
      <c r="S65" t="str">
        <f t="shared" si="2"/>
        <v>NG PICEEN Rehfeldt 1994</v>
      </c>
      <c r="V65">
        <v>12.2</v>
      </c>
      <c r="W65">
        <v>32.700000000000003</v>
      </c>
    </row>
    <row r="66" spans="1:23" x14ac:dyDescent="0.6">
      <c r="A66">
        <v>74</v>
      </c>
      <c r="B66">
        <v>74</v>
      </c>
      <c r="C66">
        <v>40.78</v>
      </c>
      <c r="D66">
        <v>-109.58</v>
      </c>
      <c r="E66">
        <v>2835</v>
      </c>
      <c r="F66">
        <v>2.5</v>
      </c>
      <c r="G66">
        <v>2.85</v>
      </c>
      <c r="H66">
        <f t="shared" si="1"/>
        <v>100.8</v>
      </c>
      <c r="I66">
        <f t="shared" si="3"/>
        <v>302.5</v>
      </c>
      <c r="J66">
        <v>46.7</v>
      </c>
      <c r="K66">
        <v>-117</v>
      </c>
      <c r="L66">
        <v>690</v>
      </c>
      <c r="M66" t="s">
        <v>990</v>
      </c>
      <c r="N66">
        <v>8.1</v>
      </c>
      <c r="O66">
        <v>1.55</v>
      </c>
      <c r="P66" t="s">
        <v>666</v>
      </c>
      <c r="Q66" s="4" t="s">
        <v>188</v>
      </c>
      <c r="R66" s="5" t="s">
        <v>689</v>
      </c>
      <c r="S66" t="str">
        <f t="shared" si="2"/>
        <v>NG PICEEN Rehfeldt 1994</v>
      </c>
      <c r="V66">
        <v>10.8</v>
      </c>
      <c r="W66">
        <v>32.5</v>
      </c>
    </row>
    <row r="67" spans="1:23" x14ac:dyDescent="0.6">
      <c r="A67">
        <v>75</v>
      </c>
      <c r="B67">
        <v>75</v>
      </c>
      <c r="C67">
        <v>40.770000000000003</v>
      </c>
      <c r="D67">
        <v>-109.78</v>
      </c>
      <c r="E67">
        <v>3048</v>
      </c>
      <c r="F67">
        <v>1.8</v>
      </c>
      <c r="G67">
        <v>3.05</v>
      </c>
      <c r="H67">
        <f t="shared" si="1"/>
        <v>106.2</v>
      </c>
      <c r="I67">
        <f t="shared" si="3"/>
        <v>305.10000000000002</v>
      </c>
      <c r="J67">
        <v>46.7</v>
      </c>
      <c r="K67">
        <v>-117</v>
      </c>
      <c r="L67">
        <v>690</v>
      </c>
      <c r="M67" t="s">
        <v>990</v>
      </c>
      <c r="N67">
        <v>8.1</v>
      </c>
      <c r="O67">
        <v>1.55</v>
      </c>
      <c r="P67" t="s">
        <v>666</v>
      </c>
      <c r="Q67" s="4" t="s">
        <v>188</v>
      </c>
      <c r="R67" s="5" t="s">
        <v>689</v>
      </c>
      <c r="S67" t="str">
        <f t="shared" si="2"/>
        <v>NG PICEEN Rehfeldt 1994</v>
      </c>
      <c r="V67">
        <v>16.2</v>
      </c>
      <c r="W67">
        <v>35.1</v>
      </c>
    </row>
    <row r="68" spans="1:23" x14ac:dyDescent="0.6">
      <c r="A68">
        <v>76</v>
      </c>
      <c r="B68">
        <v>76</v>
      </c>
      <c r="C68">
        <v>40.770000000000003</v>
      </c>
      <c r="D68">
        <v>-109.83</v>
      </c>
      <c r="E68">
        <v>3292</v>
      </c>
      <c r="F68">
        <v>-0.2</v>
      </c>
      <c r="G68">
        <v>3.05</v>
      </c>
      <c r="H68">
        <f t="shared" si="1"/>
        <v>103.4</v>
      </c>
      <c r="I68">
        <f t="shared" si="3"/>
        <v>301.39999999999998</v>
      </c>
      <c r="J68">
        <v>46.7</v>
      </c>
      <c r="K68">
        <v>-117</v>
      </c>
      <c r="L68">
        <v>690</v>
      </c>
      <c r="M68" t="s">
        <v>990</v>
      </c>
      <c r="N68">
        <v>8.1</v>
      </c>
      <c r="O68">
        <v>1.55</v>
      </c>
      <c r="P68" t="s">
        <v>666</v>
      </c>
      <c r="Q68" s="4" t="s">
        <v>188</v>
      </c>
      <c r="R68" s="5" t="s">
        <v>689</v>
      </c>
      <c r="S68" t="str">
        <f t="shared" si="2"/>
        <v>NG PICEEN Rehfeldt 1994</v>
      </c>
      <c r="V68">
        <v>13.4</v>
      </c>
      <c r="W68">
        <v>31.4</v>
      </c>
    </row>
    <row r="69" spans="1:23" x14ac:dyDescent="0.6">
      <c r="A69">
        <v>77</v>
      </c>
      <c r="B69">
        <v>77</v>
      </c>
      <c r="C69">
        <v>40.6</v>
      </c>
      <c r="D69">
        <v>-110.02</v>
      </c>
      <c r="E69">
        <v>2621</v>
      </c>
      <c r="F69">
        <v>5.2</v>
      </c>
      <c r="G69">
        <v>2.56</v>
      </c>
      <c r="H69">
        <f t="shared" si="1"/>
        <v>103</v>
      </c>
      <c r="I69">
        <f t="shared" ref="I69:I100" si="4">(W69+180)+90</f>
        <v>306</v>
      </c>
      <c r="J69">
        <v>46.7</v>
      </c>
      <c r="K69">
        <v>-117</v>
      </c>
      <c r="L69">
        <v>690</v>
      </c>
      <c r="M69" t="s">
        <v>990</v>
      </c>
      <c r="N69">
        <v>8.1</v>
      </c>
      <c r="O69">
        <v>1.55</v>
      </c>
      <c r="P69" t="s">
        <v>666</v>
      </c>
      <c r="Q69" s="4" t="s">
        <v>188</v>
      </c>
      <c r="R69" s="5" t="s">
        <v>689</v>
      </c>
      <c r="S69" t="str">
        <f t="shared" si="2"/>
        <v>NG PICEEN Rehfeldt 1994</v>
      </c>
      <c r="V69">
        <v>13</v>
      </c>
      <c r="W69">
        <v>36</v>
      </c>
    </row>
    <row r="70" spans="1:23" x14ac:dyDescent="0.6">
      <c r="A70">
        <v>78</v>
      </c>
      <c r="B70">
        <v>78</v>
      </c>
      <c r="C70">
        <v>40.72</v>
      </c>
      <c r="D70">
        <v>-110.03</v>
      </c>
      <c r="E70">
        <v>2987</v>
      </c>
      <c r="F70">
        <v>0.9</v>
      </c>
      <c r="G70">
        <v>2.98</v>
      </c>
      <c r="H70">
        <f t="shared" ref="H70:H107" si="5">V70+90</f>
        <v>103.2</v>
      </c>
      <c r="I70">
        <f t="shared" si="4"/>
        <v>304.60000000000002</v>
      </c>
      <c r="J70">
        <v>46.7</v>
      </c>
      <c r="K70">
        <v>-117</v>
      </c>
      <c r="L70">
        <v>690</v>
      </c>
      <c r="M70" t="s">
        <v>990</v>
      </c>
      <c r="N70">
        <v>8.1</v>
      </c>
      <c r="O70">
        <v>1.55</v>
      </c>
      <c r="P70" t="s">
        <v>666</v>
      </c>
      <c r="Q70" s="4" t="s">
        <v>188</v>
      </c>
      <c r="R70" s="5" t="s">
        <v>689</v>
      </c>
      <c r="S70" t="str">
        <f t="shared" si="2"/>
        <v>NG PICEEN Rehfeldt 1994</v>
      </c>
      <c r="V70">
        <v>13.2</v>
      </c>
      <c r="W70">
        <v>34.6</v>
      </c>
    </row>
    <row r="71" spans="1:23" x14ac:dyDescent="0.6">
      <c r="A71">
        <v>79</v>
      </c>
      <c r="B71">
        <v>79</v>
      </c>
      <c r="C71">
        <v>40.78</v>
      </c>
      <c r="D71">
        <v>-110.02</v>
      </c>
      <c r="E71">
        <v>3185</v>
      </c>
      <c r="F71">
        <v>0.1</v>
      </c>
      <c r="G71">
        <v>3.36</v>
      </c>
      <c r="H71">
        <f t="shared" si="5"/>
        <v>102.8</v>
      </c>
      <c r="I71">
        <f t="shared" si="4"/>
        <v>302.7</v>
      </c>
      <c r="J71">
        <v>46.7</v>
      </c>
      <c r="K71">
        <v>-117</v>
      </c>
      <c r="L71">
        <v>690</v>
      </c>
      <c r="M71" t="s">
        <v>990</v>
      </c>
      <c r="N71">
        <v>8.1</v>
      </c>
      <c r="O71">
        <v>1.55</v>
      </c>
      <c r="P71" t="s">
        <v>666</v>
      </c>
      <c r="Q71" s="4" t="s">
        <v>188</v>
      </c>
      <c r="R71" s="5" t="s">
        <v>689</v>
      </c>
      <c r="S71" t="str">
        <f t="shared" ref="S71:S107" si="6">S70</f>
        <v>NG PICEEN Rehfeldt 1994</v>
      </c>
      <c r="V71">
        <v>12.8</v>
      </c>
      <c r="W71">
        <v>32.700000000000003</v>
      </c>
    </row>
    <row r="72" spans="1:23" x14ac:dyDescent="0.6">
      <c r="A72">
        <v>80</v>
      </c>
      <c r="B72">
        <v>80</v>
      </c>
      <c r="C72">
        <v>41.92</v>
      </c>
      <c r="D72">
        <v>-113.4</v>
      </c>
      <c r="E72">
        <v>2713</v>
      </c>
      <c r="F72">
        <v>2.8</v>
      </c>
      <c r="G72">
        <v>2.54</v>
      </c>
      <c r="H72">
        <f t="shared" si="5"/>
        <v>103.7</v>
      </c>
      <c r="I72">
        <f t="shared" si="4"/>
        <v>305.2</v>
      </c>
      <c r="J72">
        <v>46.7</v>
      </c>
      <c r="K72">
        <v>-117</v>
      </c>
      <c r="L72">
        <v>690</v>
      </c>
      <c r="M72" t="s">
        <v>990</v>
      </c>
      <c r="N72">
        <v>8.1</v>
      </c>
      <c r="O72">
        <v>1.55</v>
      </c>
      <c r="P72" t="s">
        <v>666</v>
      </c>
      <c r="Q72" s="4" t="s">
        <v>188</v>
      </c>
      <c r="R72" s="5" t="s">
        <v>689</v>
      </c>
      <c r="S72" t="str">
        <f t="shared" si="6"/>
        <v>NG PICEEN Rehfeldt 1994</v>
      </c>
      <c r="V72">
        <v>13.7</v>
      </c>
      <c r="W72">
        <v>35.200000000000003</v>
      </c>
    </row>
    <row r="73" spans="1:23" x14ac:dyDescent="0.6">
      <c r="A73">
        <v>81</v>
      </c>
      <c r="B73">
        <v>81</v>
      </c>
      <c r="C73">
        <v>41.43</v>
      </c>
      <c r="D73">
        <v>-111.52</v>
      </c>
      <c r="E73">
        <v>2728</v>
      </c>
      <c r="F73">
        <v>2.4</v>
      </c>
      <c r="G73">
        <v>2.37</v>
      </c>
      <c r="H73">
        <f t="shared" si="5"/>
        <v>101.9</v>
      </c>
      <c r="I73">
        <f t="shared" si="4"/>
        <v>304.60000000000002</v>
      </c>
      <c r="J73">
        <v>46.7</v>
      </c>
      <c r="K73">
        <v>-117</v>
      </c>
      <c r="L73">
        <v>690</v>
      </c>
      <c r="M73" t="s">
        <v>990</v>
      </c>
      <c r="N73">
        <v>8.1</v>
      </c>
      <c r="O73">
        <v>1.55</v>
      </c>
      <c r="P73" t="s">
        <v>666</v>
      </c>
      <c r="Q73" s="4" t="s">
        <v>188</v>
      </c>
      <c r="R73" s="5" t="s">
        <v>689</v>
      </c>
      <c r="S73" t="str">
        <f t="shared" si="6"/>
        <v>NG PICEEN Rehfeldt 1994</v>
      </c>
      <c r="V73">
        <v>11.9</v>
      </c>
      <c r="W73">
        <v>34.6</v>
      </c>
    </row>
    <row r="74" spans="1:23" x14ac:dyDescent="0.6">
      <c r="A74">
        <v>82</v>
      </c>
      <c r="B74">
        <v>82</v>
      </c>
      <c r="C74">
        <v>40.479999999999997</v>
      </c>
      <c r="D74">
        <v>-111</v>
      </c>
      <c r="E74">
        <v>2743</v>
      </c>
      <c r="F74">
        <v>3.9</v>
      </c>
      <c r="G74">
        <v>2.29</v>
      </c>
      <c r="H74">
        <f t="shared" si="5"/>
        <v>103.2</v>
      </c>
      <c r="I74">
        <f t="shared" si="4"/>
        <v>304.60000000000002</v>
      </c>
      <c r="J74">
        <v>46.7</v>
      </c>
      <c r="K74">
        <v>-117</v>
      </c>
      <c r="L74">
        <v>690</v>
      </c>
      <c r="M74" t="s">
        <v>990</v>
      </c>
      <c r="N74">
        <v>8.1</v>
      </c>
      <c r="O74">
        <v>1.55</v>
      </c>
      <c r="P74" t="s">
        <v>666</v>
      </c>
      <c r="Q74" s="4" t="s">
        <v>188</v>
      </c>
      <c r="R74" s="5" t="s">
        <v>689</v>
      </c>
      <c r="S74" t="str">
        <f t="shared" si="6"/>
        <v>NG PICEEN Rehfeldt 1994</v>
      </c>
      <c r="V74">
        <v>13.2</v>
      </c>
      <c r="W74">
        <v>34.6</v>
      </c>
    </row>
    <row r="75" spans="1:23" x14ac:dyDescent="0.6">
      <c r="A75">
        <v>83</v>
      </c>
      <c r="B75">
        <v>83</v>
      </c>
      <c r="C75">
        <v>40.479999999999997</v>
      </c>
      <c r="D75">
        <v>-111.03</v>
      </c>
      <c r="E75">
        <v>2880</v>
      </c>
      <c r="F75">
        <v>3</v>
      </c>
      <c r="G75">
        <v>2.2400000000000002</v>
      </c>
      <c r="H75">
        <f t="shared" si="5"/>
        <v>102.8</v>
      </c>
      <c r="I75">
        <f t="shared" si="4"/>
        <v>304.8</v>
      </c>
      <c r="J75">
        <v>46.7</v>
      </c>
      <c r="K75">
        <v>-117</v>
      </c>
      <c r="L75">
        <v>690</v>
      </c>
      <c r="M75" t="s">
        <v>990</v>
      </c>
      <c r="N75">
        <v>8.1</v>
      </c>
      <c r="O75">
        <v>1.55</v>
      </c>
      <c r="P75" t="s">
        <v>666</v>
      </c>
      <c r="Q75" s="4" t="s">
        <v>188</v>
      </c>
      <c r="R75" s="5" t="s">
        <v>689</v>
      </c>
      <c r="S75" t="str">
        <f t="shared" si="6"/>
        <v>NG PICEEN Rehfeldt 1994</v>
      </c>
      <c r="V75">
        <v>12.8</v>
      </c>
      <c r="W75">
        <v>34.799999999999997</v>
      </c>
    </row>
    <row r="76" spans="1:23" x14ac:dyDescent="0.6">
      <c r="A76">
        <v>84</v>
      </c>
      <c r="B76">
        <v>84</v>
      </c>
      <c r="C76">
        <v>39.03</v>
      </c>
      <c r="D76">
        <v>-114.3</v>
      </c>
      <c r="E76">
        <v>2987</v>
      </c>
      <c r="F76">
        <v>4.2</v>
      </c>
      <c r="G76">
        <v>2.39</v>
      </c>
      <c r="H76">
        <f t="shared" si="5"/>
        <v>104.4</v>
      </c>
      <c r="I76">
        <f t="shared" si="4"/>
        <v>305.5</v>
      </c>
      <c r="J76">
        <v>46.7</v>
      </c>
      <c r="K76">
        <v>-117</v>
      </c>
      <c r="L76">
        <v>690</v>
      </c>
      <c r="M76" t="s">
        <v>990</v>
      </c>
      <c r="N76">
        <v>8.1</v>
      </c>
      <c r="O76">
        <v>1.55</v>
      </c>
      <c r="P76" t="s">
        <v>666</v>
      </c>
      <c r="Q76" s="4" t="s">
        <v>188</v>
      </c>
      <c r="R76" s="5" t="s">
        <v>689</v>
      </c>
      <c r="S76" t="str">
        <f t="shared" si="6"/>
        <v>NG PICEEN Rehfeldt 1994</v>
      </c>
      <c r="V76">
        <v>14.4</v>
      </c>
      <c r="W76">
        <v>35.5</v>
      </c>
    </row>
    <row r="77" spans="1:23" x14ac:dyDescent="0.6">
      <c r="A77">
        <v>85</v>
      </c>
      <c r="B77">
        <v>85</v>
      </c>
      <c r="C77">
        <v>38.53</v>
      </c>
      <c r="D77">
        <v>-112.08</v>
      </c>
      <c r="E77">
        <v>3048</v>
      </c>
      <c r="F77">
        <v>4</v>
      </c>
      <c r="G77">
        <v>2.44</v>
      </c>
      <c r="H77">
        <f t="shared" si="5"/>
        <v>104.2</v>
      </c>
      <c r="I77">
        <f t="shared" si="4"/>
        <v>306.2</v>
      </c>
      <c r="J77">
        <v>46.7</v>
      </c>
      <c r="K77">
        <v>-117</v>
      </c>
      <c r="L77">
        <v>690</v>
      </c>
      <c r="M77" t="s">
        <v>990</v>
      </c>
      <c r="N77">
        <v>8.1</v>
      </c>
      <c r="O77">
        <v>1.55</v>
      </c>
      <c r="P77" t="s">
        <v>666</v>
      </c>
      <c r="Q77" s="4" t="s">
        <v>188</v>
      </c>
      <c r="R77" s="5" t="s">
        <v>689</v>
      </c>
      <c r="S77" t="str">
        <f t="shared" si="6"/>
        <v>NG PICEEN Rehfeldt 1994</v>
      </c>
      <c r="V77">
        <v>14.2</v>
      </c>
      <c r="W77">
        <v>36.200000000000003</v>
      </c>
    </row>
    <row r="78" spans="1:23" x14ac:dyDescent="0.6">
      <c r="A78">
        <v>86</v>
      </c>
      <c r="B78">
        <v>86</v>
      </c>
      <c r="C78">
        <v>38.520000000000003</v>
      </c>
      <c r="D78">
        <v>-112.05</v>
      </c>
      <c r="E78">
        <v>3139</v>
      </c>
      <c r="F78">
        <v>3.2</v>
      </c>
      <c r="G78">
        <v>2.4500000000000002</v>
      </c>
      <c r="H78">
        <f t="shared" si="5"/>
        <v>102.5</v>
      </c>
      <c r="I78">
        <f t="shared" si="4"/>
        <v>305.5</v>
      </c>
      <c r="J78">
        <v>46.7</v>
      </c>
      <c r="K78">
        <v>-117</v>
      </c>
      <c r="L78">
        <v>690</v>
      </c>
      <c r="M78" t="s">
        <v>990</v>
      </c>
      <c r="N78">
        <v>8.1</v>
      </c>
      <c r="O78">
        <v>1.55</v>
      </c>
      <c r="P78" t="s">
        <v>666</v>
      </c>
      <c r="Q78" s="4" t="s">
        <v>188</v>
      </c>
      <c r="R78" s="5" t="s">
        <v>689</v>
      </c>
      <c r="S78" t="str">
        <f t="shared" si="6"/>
        <v>NG PICEEN Rehfeldt 1994</v>
      </c>
      <c r="V78">
        <v>12.5</v>
      </c>
      <c r="W78">
        <v>35.5</v>
      </c>
    </row>
    <row r="79" spans="1:23" x14ac:dyDescent="0.6">
      <c r="A79">
        <v>87</v>
      </c>
      <c r="B79">
        <v>87</v>
      </c>
      <c r="C79">
        <v>38.53</v>
      </c>
      <c r="D79">
        <v>-112.07</v>
      </c>
      <c r="E79">
        <v>3383</v>
      </c>
      <c r="F79">
        <v>2.2000000000000002</v>
      </c>
      <c r="G79">
        <v>2.4500000000000002</v>
      </c>
      <c r="H79">
        <f t="shared" si="5"/>
        <v>103.3</v>
      </c>
      <c r="I79">
        <f t="shared" si="4"/>
        <v>304.5</v>
      </c>
      <c r="J79">
        <v>46.7</v>
      </c>
      <c r="K79">
        <v>-117</v>
      </c>
      <c r="L79">
        <v>690</v>
      </c>
      <c r="M79" t="s">
        <v>990</v>
      </c>
      <c r="N79">
        <v>8.1</v>
      </c>
      <c r="O79">
        <v>1.55</v>
      </c>
      <c r="P79" t="s">
        <v>666</v>
      </c>
      <c r="Q79" s="4" t="s">
        <v>188</v>
      </c>
      <c r="R79" s="5" t="s">
        <v>689</v>
      </c>
      <c r="S79" t="str">
        <f t="shared" si="6"/>
        <v>NG PICEEN Rehfeldt 1994</v>
      </c>
      <c r="V79">
        <v>13.3</v>
      </c>
      <c r="W79">
        <v>34.5</v>
      </c>
    </row>
    <row r="80" spans="1:23" x14ac:dyDescent="0.6">
      <c r="A80">
        <v>88</v>
      </c>
      <c r="B80">
        <v>88</v>
      </c>
      <c r="C80">
        <v>38.630000000000003</v>
      </c>
      <c r="D80">
        <v>-111.65</v>
      </c>
      <c r="E80">
        <v>2804</v>
      </c>
      <c r="F80">
        <v>3.6</v>
      </c>
      <c r="G80">
        <v>2.4500000000000002</v>
      </c>
      <c r="H80">
        <f t="shared" si="5"/>
        <v>102.2</v>
      </c>
      <c r="I80">
        <f t="shared" si="4"/>
        <v>306.10000000000002</v>
      </c>
      <c r="J80">
        <v>46.7</v>
      </c>
      <c r="K80">
        <v>-117</v>
      </c>
      <c r="L80">
        <v>690</v>
      </c>
      <c r="M80" t="s">
        <v>990</v>
      </c>
      <c r="N80">
        <v>8.1</v>
      </c>
      <c r="O80">
        <v>1.55</v>
      </c>
      <c r="P80" t="s">
        <v>666</v>
      </c>
      <c r="Q80" s="4" t="s">
        <v>188</v>
      </c>
      <c r="R80" s="5" t="s">
        <v>689</v>
      </c>
      <c r="S80" t="str">
        <f t="shared" si="6"/>
        <v>NG PICEEN Rehfeldt 1994</v>
      </c>
      <c r="V80">
        <v>12.2</v>
      </c>
      <c r="W80">
        <v>36.1</v>
      </c>
    </row>
    <row r="81" spans="1:23" x14ac:dyDescent="0.6">
      <c r="A81">
        <v>89</v>
      </c>
      <c r="B81">
        <v>89</v>
      </c>
      <c r="C81">
        <v>38.43</v>
      </c>
      <c r="D81">
        <v>-111.47</v>
      </c>
      <c r="E81">
        <v>3109</v>
      </c>
      <c r="F81">
        <v>2.9</v>
      </c>
      <c r="G81">
        <v>2.06</v>
      </c>
      <c r="H81">
        <f t="shared" si="5"/>
        <v>102.7</v>
      </c>
      <c r="I81">
        <f t="shared" si="4"/>
        <v>305.7</v>
      </c>
      <c r="J81">
        <v>46.7</v>
      </c>
      <c r="K81">
        <v>-117</v>
      </c>
      <c r="L81">
        <v>690</v>
      </c>
      <c r="M81" t="s">
        <v>990</v>
      </c>
      <c r="N81">
        <v>8.1</v>
      </c>
      <c r="O81">
        <v>1.55</v>
      </c>
      <c r="P81" t="s">
        <v>666</v>
      </c>
      <c r="Q81" s="4" t="s">
        <v>188</v>
      </c>
      <c r="R81" s="5" t="s">
        <v>689</v>
      </c>
      <c r="S81" t="str">
        <f t="shared" si="6"/>
        <v>NG PICEEN Rehfeldt 1994</v>
      </c>
      <c r="V81">
        <v>12.7</v>
      </c>
      <c r="W81">
        <v>35.700000000000003</v>
      </c>
    </row>
    <row r="82" spans="1:23" x14ac:dyDescent="0.6">
      <c r="A82">
        <v>90</v>
      </c>
      <c r="B82">
        <v>90</v>
      </c>
      <c r="C82">
        <v>38.479999999999997</v>
      </c>
      <c r="D82">
        <v>-111.47</v>
      </c>
      <c r="E82">
        <v>2850</v>
      </c>
      <c r="F82">
        <v>3.9</v>
      </c>
      <c r="G82">
        <v>2</v>
      </c>
      <c r="H82">
        <f t="shared" si="5"/>
        <v>102.9</v>
      </c>
      <c r="I82">
        <f t="shared" si="4"/>
        <v>306.89999999999998</v>
      </c>
      <c r="J82">
        <v>46.7</v>
      </c>
      <c r="K82">
        <v>-117</v>
      </c>
      <c r="L82">
        <v>690</v>
      </c>
      <c r="M82" t="s">
        <v>990</v>
      </c>
      <c r="N82">
        <v>8.1</v>
      </c>
      <c r="O82">
        <v>1.55</v>
      </c>
      <c r="P82" t="s">
        <v>666</v>
      </c>
      <c r="Q82" s="4" t="s">
        <v>188</v>
      </c>
      <c r="R82" s="5" t="s">
        <v>689</v>
      </c>
      <c r="S82" t="str">
        <f t="shared" si="6"/>
        <v>NG PICEEN Rehfeldt 1994</v>
      </c>
      <c r="V82">
        <v>12.9</v>
      </c>
      <c r="W82">
        <v>36.9</v>
      </c>
    </row>
    <row r="83" spans="1:23" x14ac:dyDescent="0.6">
      <c r="A83">
        <v>91</v>
      </c>
      <c r="B83">
        <v>91</v>
      </c>
      <c r="C83">
        <v>38.47</v>
      </c>
      <c r="D83">
        <v>-111.47</v>
      </c>
      <c r="E83">
        <v>2972</v>
      </c>
      <c r="F83">
        <v>3.3</v>
      </c>
      <c r="G83">
        <v>2.04</v>
      </c>
      <c r="H83">
        <f t="shared" si="5"/>
        <v>104.3</v>
      </c>
      <c r="I83">
        <f t="shared" si="4"/>
        <v>307.89999999999998</v>
      </c>
      <c r="J83">
        <v>46.7</v>
      </c>
      <c r="K83">
        <v>-117</v>
      </c>
      <c r="L83">
        <v>690</v>
      </c>
      <c r="M83" t="s">
        <v>990</v>
      </c>
      <c r="N83">
        <v>8.1</v>
      </c>
      <c r="O83">
        <v>1.55</v>
      </c>
      <c r="P83" t="s">
        <v>666</v>
      </c>
      <c r="Q83" s="4" t="s">
        <v>188</v>
      </c>
      <c r="R83" s="5" t="s">
        <v>689</v>
      </c>
      <c r="S83" t="str">
        <f t="shared" si="6"/>
        <v>NG PICEEN Rehfeldt 1994</v>
      </c>
      <c r="V83">
        <v>14.3</v>
      </c>
      <c r="W83">
        <v>37.9</v>
      </c>
    </row>
    <row r="84" spans="1:23" x14ac:dyDescent="0.6">
      <c r="A84">
        <v>92</v>
      </c>
      <c r="B84">
        <v>92</v>
      </c>
      <c r="C84">
        <v>38.43</v>
      </c>
      <c r="D84">
        <v>-111.47</v>
      </c>
      <c r="E84">
        <v>3002</v>
      </c>
      <c r="F84">
        <v>3.5</v>
      </c>
      <c r="G84">
        <v>2.06</v>
      </c>
      <c r="H84">
        <f t="shared" si="5"/>
        <v>102.8</v>
      </c>
      <c r="I84">
        <f t="shared" si="4"/>
        <v>309.60000000000002</v>
      </c>
      <c r="J84">
        <v>46.7</v>
      </c>
      <c r="K84">
        <v>-117</v>
      </c>
      <c r="L84">
        <v>690</v>
      </c>
      <c r="M84" t="s">
        <v>990</v>
      </c>
      <c r="N84">
        <v>8.1</v>
      </c>
      <c r="O84">
        <v>1.55</v>
      </c>
      <c r="P84" t="s">
        <v>666</v>
      </c>
      <c r="Q84" s="4" t="s">
        <v>188</v>
      </c>
      <c r="R84" s="5" t="s">
        <v>689</v>
      </c>
      <c r="S84" t="str">
        <f t="shared" si="6"/>
        <v>NG PICEEN Rehfeldt 1994</v>
      </c>
      <c r="V84">
        <v>12.8</v>
      </c>
      <c r="W84">
        <v>39.6</v>
      </c>
    </row>
    <row r="85" spans="1:23" x14ac:dyDescent="0.6">
      <c r="A85">
        <v>93</v>
      </c>
      <c r="B85">
        <v>93</v>
      </c>
      <c r="C85">
        <v>39.65</v>
      </c>
      <c r="D85">
        <v>-110.33</v>
      </c>
      <c r="E85">
        <v>2926</v>
      </c>
      <c r="F85">
        <v>5</v>
      </c>
      <c r="G85">
        <v>2.25</v>
      </c>
      <c r="H85">
        <f t="shared" si="5"/>
        <v>103.5</v>
      </c>
      <c r="I85">
        <f t="shared" si="4"/>
        <v>306.2</v>
      </c>
      <c r="J85">
        <v>46.7</v>
      </c>
      <c r="K85">
        <v>-117</v>
      </c>
      <c r="L85">
        <v>690</v>
      </c>
      <c r="M85" t="s">
        <v>990</v>
      </c>
      <c r="N85">
        <v>8.1</v>
      </c>
      <c r="O85">
        <v>1.55</v>
      </c>
      <c r="P85" t="s">
        <v>666</v>
      </c>
      <c r="Q85" s="4" t="s">
        <v>188</v>
      </c>
      <c r="R85" s="5" t="s">
        <v>689</v>
      </c>
      <c r="S85" t="str">
        <f t="shared" si="6"/>
        <v>NG PICEEN Rehfeldt 1994</v>
      </c>
      <c r="V85">
        <v>13.5</v>
      </c>
      <c r="W85">
        <v>36.200000000000003</v>
      </c>
    </row>
    <row r="86" spans="1:23" x14ac:dyDescent="0.6">
      <c r="A86">
        <v>94</v>
      </c>
      <c r="B86">
        <v>94</v>
      </c>
      <c r="C86">
        <v>39.25</v>
      </c>
      <c r="D86">
        <v>-111.43</v>
      </c>
      <c r="E86">
        <v>3139</v>
      </c>
      <c r="F86">
        <v>1.5</v>
      </c>
      <c r="G86">
        <v>2.23</v>
      </c>
      <c r="H86">
        <f t="shared" si="5"/>
        <v>102.6</v>
      </c>
      <c r="I86">
        <f t="shared" si="4"/>
        <v>303.8</v>
      </c>
      <c r="J86">
        <v>46.7</v>
      </c>
      <c r="K86">
        <v>-117</v>
      </c>
      <c r="L86">
        <v>690</v>
      </c>
      <c r="M86" t="s">
        <v>990</v>
      </c>
      <c r="N86">
        <v>8.1</v>
      </c>
      <c r="O86">
        <v>1.55</v>
      </c>
      <c r="P86" t="s">
        <v>666</v>
      </c>
      <c r="Q86" s="4" t="s">
        <v>188</v>
      </c>
      <c r="R86" s="5" t="s">
        <v>689</v>
      </c>
      <c r="S86" t="str">
        <f t="shared" si="6"/>
        <v>NG PICEEN Rehfeldt 1994</v>
      </c>
      <c r="V86">
        <v>12.6</v>
      </c>
      <c r="W86">
        <v>33.799999999999997</v>
      </c>
    </row>
    <row r="87" spans="1:23" x14ac:dyDescent="0.6">
      <c r="A87">
        <v>95</v>
      </c>
      <c r="B87">
        <v>95</v>
      </c>
      <c r="C87">
        <v>39.17</v>
      </c>
      <c r="D87">
        <v>-111.48</v>
      </c>
      <c r="E87">
        <v>3261</v>
      </c>
      <c r="F87">
        <v>1.2</v>
      </c>
      <c r="G87">
        <v>2.41</v>
      </c>
      <c r="H87">
        <f t="shared" si="5"/>
        <v>103.1</v>
      </c>
      <c r="I87">
        <f t="shared" si="4"/>
        <v>305</v>
      </c>
      <c r="J87">
        <v>46.7</v>
      </c>
      <c r="K87">
        <v>-117</v>
      </c>
      <c r="L87">
        <v>690</v>
      </c>
      <c r="M87" t="s">
        <v>990</v>
      </c>
      <c r="N87">
        <v>8.1</v>
      </c>
      <c r="O87">
        <v>1.55</v>
      </c>
      <c r="P87" t="s">
        <v>666</v>
      </c>
      <c r="Q87" s="4" t="s">
        <v>188</v>
      </c>
      <c r="R87" s="5" t="s">
        <v>689</v>
      </c>
      <c r="S87" t="str">
        <f t="shared" si="6"/>
        <v>NG PICEEN Rehfeldt 1994</v>
      </c>
      <c r="V87">
        <v>13.1</v>
      </c>
      <c r="W87">
        <v>35</v>
      </c>
    </row>
    <row r="88" spans="1:23" x14ac:dyDescent="0.6">
      <c r="A88">
        <v>96</v>
      </c>
      <c r="B88">
        <v>96</v>
      </c>
      <c r="C88">
        <v>38.479999999999997</v>
      </c>
      <c r="D88">
        <v>-109.28</v>
      </c>
      <c r="E88">
        <v>2957</v>
      </c>
      <c r="F88">
        <v>4.4000000000000004</v>
      </c>
      <c r="G88">
        <v>2.58</v>
      </c>
      <c r="H88">
        <f t="shared" si="5"/>
        <v>103.3</v>
      </c>
      <c r="I88">
        <f t="shared" si="4"/>
        <v>307.89999999999998</v>
      </c>
      <c r="J88">
        <v>46.7</v>
      </c>
      <c r="K88">
        <v>-117</v>
      </c>
      <c r="L88">
        <v>690</v>
      </c>
      <c r="M88" t="s">
        <v>990</v>
      </c>
      <c r="N88">
        <v>8.1</v>
      </c>
      <c r="O88">
        <v>1.55</v>
      </c>
      <c r="P88" t="s">
        <v>666</v>
      </c>
      <c r="Q88" s="4" t="s">
        <v>188</v>
      </c>
      <c r="R88" s="5" t="s">
        <v>689</v>
      </c>
      <c r="S88" t="str">
        <f t="shared" si="6"/>
        <v>NG PICEEN Rehfeldt 1994</v>
      </c>
      <c r="V88">
        <v>13.3</v>
      </c>
      <c r="W88">
        <v>37.9</v>
      </c>
    </row>
    <row r="89" spans="1:23" x14ac:dyDescent="0.6">
      <c r="A89">
        <v>97</v>
      </c>
      <c r="B89">
        <v>97</v>
      </c>
      <c r="C89">
        <v>38.47</v>
      </c>
      <c r="D89">
        <v>-109.25</v>
      </c>
      <c r="E89">
        <v>3063</v>
      </c>
      <c r="F89">
        <v>4.8</v>
      </c>
      <c r="G89">
        <v>3.09</v>
      </c>
      <c r="H89">
        <f t="shared" si="5"/>
        <v>102.2</v>
      </c>
      <c r="I89">
        <f t="shared" si="4"/>
        <v>308.3</v>
      </c>
      <c r="J89">
        <v>46.7</v>
      </c>
      <c r="K89">
        <v>-117</v>
      </c>
      <c r="L89">
        <v>690</v>
      </c>
      <c r="M89" t="s">
        <v>990</v>
      </c>
      <c r="N89">
        <v>8.1</v>
      </c>
      <c r="O89">
        <v>1.55</v>
      </c>
      <c r="P89" t="s">
        <v>666</v>
      </c>
      <c r="Q89" s="4" t="s">
        <v>188</v>
      </c>
      <c r="R89" s="5" t="s">
        <v>689</v>
      </c>
      <c r="S89" t="str">
        <f t="shared" si="6"/>
        <v>NG PICEEN Rehfeldt 1994</v>
      </c>
      <c r="V89">
        <v>12.2</v>
      </c>
      <c r="W89">
        <v>38.299999999999997</v>
      </c>
    </row>
    <row r="90" spans="1:23" x14ac:dyDescent="0.6">
      <c r="A90">
        <v>98</v>
      </c>
      <c r="B90">
        <v>98</v>
      </c>
      <c r="C90">
        <v>38.03</v>
      </c>
      <c r="D90">
        <v>-111.33</v>
      </c>
      <c r="E90">
        <v>2941</v>
      </c>
      <c r="F90">
        <v>4.7</v>
      </c>
      <c r="G90">
        <v>1.62</v>
      </c>
      <c r="H90">
        <f t="shared" si="5"/>
        <v>103.5</v>
      </c>
      <c r="I90">
        <f t="shared" si="4"/>
        <v>306.7</v>
      </c>
      <c r="J90">
        <v>46.7</v>
      </c>
      <c r="K90">
        <v>-117</v>
      </c>
      <c r="L90">
        <v>690</v>
      </c>
      <c r="M90" t="s">
        <v>990</v>
      </c>
      <c r="N90">
        <v>8.1</v>
      </c>
      <c r="O90">
        <v>1.55</v>
      </c>
      <c r="P90" t="s">
        <v>666</v>
      </c>
      <c r="Q90" s="4" t="s">
        <v>188</v>
      </c>
      <c r="R90" s="5" t="s">
        <v>689</v>
      </c>
      <c r="S90" t="str">
        <f t="shared" si="6"/>
        <v>NG PICEEN Rehfeldt 1994</v>
      </c>
      <c r="V90">
        <v>13.5</v>
      </c>
      <c r="W90">
        <v>36.700000000000003</v>
      </c>
    </row>
    <row r="91" spans="1:23" x14ac:dyDescent="0.6">
      <c r="A91">
        <v>99</v>
      </c>
      <c r="B91">
        <v>99</v>
      </c>
      <c r="C91">
        <v>38.03</v>
      </c>
      <c r="D91">
        <v>-112.18</v>
      </c>
      <c r="E91">
        <v>3048</v>
      </c>
      <c r="F91">
        <v>2.5</v>
      </c>
      <c r="G91">
        <v>2.62</v>
      </c>
      <c r="H91">
        <f t="shared" si="5"/>
        <v>103.4</v>
      </c>
      <c r="I91">
        <f t="shared" si="4"/>
        <v>306.10000000000002</v>
      </c>
      <c r="J91">
        <v>46.7</v>
      </c>
      <c r="K91">
        <v>-117</v>
      </c>
      <c r="L91">
        <v>690</v>
      </c>
      <c r="M91" t="s">
        <v>990</v>
      </c>
      <c r="N91">
        <v>8.1</v>
      </c>
      <c r="O91">
        <v>1.55</v>
      </c>
      <c r="P91" t="s">
        <v>666</v>
      </c>
      <c r="Q91" s="4" t="s">
        <v>188</v>
      </c>
      <c r="R91" s="5" t="s">
        <v>689</v>
      </c>
      <c r="S91" t="str">
        <f t="shared" si="6"/>
        <v>NG PICEEN Rehfeldt 1994</v>
      </c>
      <c r="V91">
        <v>13.4</v>
      </c>
      <c r="W91">
        <v>36.1</v>
      </c>
    </row>
    <row r="92" spans="1:23" x14ac:dyDescent="0.6">
      <c r="A92">
        <v>100</v>
      </c>
      <c r="B92">
        <v>100</v>
      </c>
      <c r="C92">
        <v>38</v>
      </c>
      <c r="D92">
        <v>-112.23</v>
      </c>
      <c r="E92">
        <v>3109</v>
      </c>
      <c r="F92">
        <v>2.4</v>
      </c>
      <c r="G92">
        <v>2.71</v>
      </c>
      <c r="H92">
        <f t="shared" si="5"/>
        <v>103.5</v>
      </c>
      <c r="I92">
        <f t="shared" si="4"/>
        <v>306</v>
      </c>
      <c r="J92">
        <v>46.7</v>
      </c>
      <c r="K92">
        <v>-117</v>
      </c>
      <c r="L92">
        <v>690</v>
      </c>
      <c r="M92" t="s">
        <v>990</v>
      </c>
      <c r="N92">
        <v>8.1</v>
      </c>
      <c r="O92">
        <v>1.55</v>
      </c>
      <c r="P92" t="s">
        <v>666</v>
      </c>
      <c r="Q92" s="4" t="s">
        <v>188</v>
      </c>
      <c r="R92" s="5" t="s">
        <v>689</v>
      </c>
      <c r="S92" t="str">
        <f t="shared" si="6"/>
        <v>NG PICEEN Rehfeldt 1994</v>
      </c>
      <c r="V92">
        <v>13.5</v>
      </c>
      <c r="W92">
        <v>36</v>
      </c>
    </row>
    <row r="93" spans="1:23" x14ac:dyDescent="0.6">
      <c r="A93">
        <v>101</v>
      </c>
      <c r="B93">
        <v>101</v>
      </c>
      <c r="C93">
        <v>38.020000000000003</v>
      </c>
      <c r="D93">
        <v>-112.2</v>
      </c>
      <c r="E93">
        <v>3231</v>
      </c>
      <c r="F93">
        <v>1.6</v>
      </c>
      <c r="G93">
        <v>2.61</v>
      </c>
      <c r="H93">
        <f t="shared" si="5"/>
        <v>103.1</v>
      </c>
      <c r="I93">
        <f t="shared" si="4"/>
        <v>304</v>
      </c>
      <c r="J93">
        <v>46.7</v>
      </c>
      <c r="K93">
        <v>-117</v>
      </c>
      <c r="L93">
        <v>690</v>
      </c>
      <c r="M93" t="s">
        <v>990</v>
      </c>
      <c r="N93">
        <v>8.1</v>
      </c>
      <c r="O93">
        <v>1.55</v>
      </c>
      <c r="P93" t="s">
        <v>666</v>
      </c>
      <c r="Q93" s="4" t="s">
        <v>188</v>
      </c>
      <c r="R93" s="5" t="s">
        <v>689</v>
      </c>
      <c r="S93" t="str">
        <f t="shared" si="6"/>
        <v>NG PICEEN Rehfeldt 1994</v>
      </c>
      <c r="V93">
        <v>13.1</v>
      </c>
      <c r="W93">
        <v>34</v>
      </c>
    </row>
    <row r="94" spans="1:23" x14ac:dyDescent="0.6">
      <c r="A94">
        <v>102</v>
      </c>
      <c r="B94">
        <v>102</v>
      </c>
      <c r="C94">
        <v>37.950000000000003</v>
      </c>
      <c r="D94">
        <v>-111.72</v>
      </c>
      <c r="E94">
        <v>2850</v>
      </c>
      <c r="F94">
        <v>5</v>
      </c>
      <c r="G94">
        <v>1.96</v>
      </c>
      <c r="H94">
        <f t="shared" si="5"/>
        <v>103.2</v>
      </c>
      <c r="I94">
        <f t="shared" si="4"/>
        <v>307.7</v>
      </c>
      <c r="J94">
        <v>46.7</v>
      </c>
      <c r="K94">
        <v>-117</v>
      </c>
      <c r="L94">
        <v>690</v>
      </c>
      <c r="M94" t="s">
        <v>990</v>
      </c>
      <c r="N94">
        <v>8.1</v>
      </c>
      <c r="O94">
        <v>1.55</v>
      </c>
      <c r="P94" t="s">
        <v>666</v>
      </c>
      <c r="Q94" s="4" t="s">
        <v>188</v>
      </c>
      <c r="R94" s="5" t="s">
        <v>689</v>
      </c>
      <c r="S94" t="str">
        <f t="shared" si="6"/>
        <v>NG PICEEN Rehfeldt 1994</v>
      </c>
      <c r="V94">
        <v>13.2</v>
      </c>
      <c r="W94">
        <v>37.700000000000003</v>
      </c>
    </row>
    <row r="95" spans="1:23" x14ac:dyDescent="0.6">
      <c r="A95">
        <v>103</v>
      </c>
      <c r="B95">
        <v>103</v>
      </c>
      <c r="C95">
        <v>37.97</v>
      </c>
      <c r="D95">
        <v>-111.72</v>
      </c>
      <c r="E95">
        <v>2987</v>
      </c>
      <c r="F95">
        <v>4.0999999999999996</v>
      </c>
      <c r="G95">
        <v>1.98</v>
      </c>
      <c r="H95">
        <f t="shared" si="5"/>
        <v>103.7</v>
      </c>
      <c r="I95">
        <f t="shared" si="4"/>
        <v>305.60000000000002</v>
      </c>
      <c r="J95">
        <v>46.7</v>
      </c>
      <c r="K95">
        <v>-117</v>
      </c>
      <c r="L95">
        <v>690</v>
      </c>
      <c r="M95" t="s">
        <v>990</v>
      </c>
      <c r="N95">
        <v>8.1</v>
      </c>
      <c r="O95">
        <v>1.55</v>
      </c>
      <c r="P95" t="s">
        <v>666</v>
      </c>
      <c r="Q95" s="4" t="s">
        <v>188</v>
      </c>
      <c r="R95" s="5" t="s">
        <v>689</v>
      </c>
      <c r="S95" t="str">
        <f t="shared" si="6"/>
        <v>NG PICEEN Rehfeldt 1994</v>
      </c>
      <c r="V95">
        <v>13.7</v>
      </c>
      <c r="W95">
        <v>35.6</v>
      </c>
    </row>
    <row r="96" spans="1:23" x14ac:dyDescent="0.6">
      <c r="A96">
        <v>104</v>
      </c>
      <c r="B96">
        <v>104</v>
      </c>
      <c r="C96">
        <v>37.92</v>
      </c>
      <c r="D96">
        <v>-111.87</v>
      </c>
      <c r="E96">
        <v>3170</v>
      </c>
      <c r="F96">
        <v>2.1</v>
      </c>
      <c r="G96">
        <v>2.2999999999999998</v>
      </c>
      <c r="H96">
        <f t="shared" si="5"/>
        <v>102.6</v>
      </c>
      <c r="I96">
        <f t="shared" si="4"/>
        <v>305.8</v>
      </c>
      <c r="J96">
        <v>46.7</v>
      </c>
      <c r="K96">
        <v>-117</v>
      </c>
      <c r="L96">
        <v>690</v>
      </c>
      <c r="M96" t="s">
        <v>990</v>
      </c>
      <c r="N96">
        <v>8.1</v>
      </c>
      <c r="O96">
        <v>1.55</v>
      </c>
      <c r="P96" t="s">
        <v>666</v>
      </c>
      <c r="Q96" s="4" t="s">
        <v>188</v>
      </c>
      <c r="R96" s="5" t="s">
        <v>689</v>
      </c>
      <c r="S96" t="str">
        <f t="shared" si="6"/>
        <v>NG PICEEN Rehfeldt 1994</v>
      </c>
      <c r="V96">
        <v>12.6</v>
      </c>
      <c r="W96">
        <v>35.799999999999997</v>
      </c>
    </row>
    <row r="97" spans="1:23" x14ac:dyDescent="0.6">
      <c r="A97">
        <v>105</v>
      </c>
      <c r="B97">
        <v>105</v>
      </c>
      <c r="C97">
        <v>37.770000000000003</v>
      </c>
      <c r="D97">
        <v>-107.97</v>
      </c>
      <c r="E97">
        <v>2865</v>
      </c>
      <c r="F97">
        <v>2.8</v>
      </c>
      <c r="G97">
        <v>3.15</v>
      </c>
      <c r="H97">
        <f t="shared" si="5"/>
        <v>104.3</v>
      </c>
      <c r="I97">
        <f t="shared" si="4"/>
        <v>312.39999999999998</v>
      </c>
      <c r="J97">
        <v>46.7</v>
      </c>
      <c r="K97">
        <v>-117</v>
      </c>
      <c r="L97">
        <v>690</v>
      </c>
      <c r="M97" t="s">
        <v>990</v>
      </c>
      <c r="N97">
        <v>8.1</v>
      </c>
      <c r="O97">
        <v>1.55</v>
      </c>
      <c r="P97" t="s">
        <v>666</v>
      </c>
      <c r="Q97" s="4" t="s">
        <v>188</v>
      </c>
      <c r="R97" s="5" t="s">
        <v>689</v>
      </c>
      <c r="S97" t="str">
        <f t="shared" si="6"/>
        <v>NG PICEEN Rehfeldt 1994</v>
      </c>
      <c r="V97">
        <v>14.3</v>
      </c>
      <c r="W97">
        <v>42.4</v>
      </c>
    </row>
    <row r="98" spans="1:23" x14ac:dyDescent="0.6">
      <c r="A98">
        <v>106</v>
      </c>
      <c r="B98">
        <v>106</v>
      </c>
      <c r="C98">
        <v>37.75</v>
      </c>
      <c r="D98">
        <v>-107.98</v>
      </c>
      <c r="E98">
        <v>2957</v>
      </c>
      <c r="F98">
        <v>2.7</v>
      </c>
      <c r="G98">
        <v>3.18</v>
      </c>
      <c r="H98">
        <f t="shared" si="5"/>
        <v>102.2</v>
      </c>
      <c r="I98">
        <f t="shared" si="4"/>
        <v>306.7</v>
      </c>
      <c r="J98">
        <v>46.7</v>
      </c>
      <c r="K98">
        <v>-117</v>
      </c>
      <c r="L98">
        <v>690</v>
      </c>
      <c r="M98" t="s">
        <v>990</v>
      </c>
      <c r="N98">
        <v>8.1</v>
      </c>
      <c r="O98">
        <v>1.55</v>
      </c>
      <c r="P98" t="s">
        <v>666</v>
      </c>
      <c r="Q98" s="4" t="s">
        <v>188</v>
      </c>
      <c r="R98" s="5" t="s">
        <v>689</v>
      </c>
      <c r="S98" t="str">
        <f t="shared" si="6"/>
        <v>NG PICEEN Rehfeldt 1994</v>
      </c>
      <c r="V98">
        <v>12.2</v>
      </c>
      <c r="W98">
        <v>36.700000000000003</v>
      </c>
    </row>
    <row r="99" spans="1:23" x14ac:dyDescent="0.6">
      <c r="A99">
        <v>107</v>
      </c>
      <c r="B99">
        <v>107</v>
      </c>
      <c r="C99">
        <v>37.78</v>
      </c>
      <c r="D99">
        <v>-107.93</v>
      </c>
      <c r="E99">
        <v>3078</v>
      </c>
      <c r="F99">
        <v>0.8</v>
      </c>
      <c r="G99">
        <v>2.97</v>
      </c>
      <c r="H99">
        <f t="shared" si="5"/>
        <v>103.5</v>
      </c>
      <c r="I99">
        <f t="shared" si="4"/>
        <v>307.7</v>
      </c>
      <c r="J99">
        <v>46.7</v>
      </c>
      <c r="K99">
        <v>-117</v>
      </c>
      <c r="L99">
        <v>690</v>
      </c>
      <c r="M99" t="s">
        <v>990</v>
      </c>
      <c r="N99">
        <v>8.1</v>
      </c>
      <c r="O99">
        <v>1.55</v>
      </c>
      <c r="P99" t="s">
        <v>666</v>
      </c>
      <c r="Q99" s="4" t="s">
        <v>188</v>
      </c>
      <c r="R99" s="5" t="s">
        <v>689</v>
      </c>
      <c r="S99" t="str">
        <f t="shared" si="6"/>
        <v>NG PICEEN Rehfeldt 1994</v>
      </c>
      <c r="V99">
        <v>13.5</v>
      </c>
      <c r="W99">
        <v>37.700000000000003</v>
      </c>
    </row>
    <row r="100" spans="1:23" x14ac:dyDescent="0.6">
      <c r="A100">
        <v>108</v>
      </c>
      <c r="B100">
        <v>108</v>
      </c>
      <c r="C100">
        <v>37.799999999999997</v>
      </c>
      <c r="D100">
        <v>-107.92</v>
      </c>
      <c r="E100">
        <v>3139</v>
      </c>
      <c r="F100">
        <v>0.6</v>
      </c>
      <c r="G100">
        <v>2.96</v>
      </c>
      <c r="H100">
        <f t="shared" si="5"/>
        <v>102.8</v>
      </c>
      <c r="I100">
        <f t="shared" si="4"/>
        <v>305.60000000000002</v>
      </c>
      <c r="J100">
        <v>46.7</v>
      </c>
      <c r="K100">
        <v>-117</v>
      </c>
      <c r="L100">
        <v>690</v>
      </c>
      <c r="M100" t="s">
        <v>990</v>
      </c>
      <c r="N100">
        <v>8.1</v>
      </c>
      <c r="O100">
        <v>1.55</v>
      </c>
      <c r="P100" t="s">
        <v>666</v>
      </c>
      <c r="Q100" s="4" t="s">
        <v>188</v>
      </c>
      <c r="R100" s="5" t="s">
        <v>689</v>
      </c>
      <c r="S100" t="str">
        <f t="shared" si="6"/>
        <v>NG PICEEN Rehfeldt 1994</v>
      </c>
      <c r="V100">
        <v>12.8</v>
      </c>
      <c r="W100">
        <v>35.6</v>
      </c>
    </row>
    <row r="101" spans="1:23" x14ac:dyDescent="0.6">
      <c r="A101">
        <v>109</v>
      </c>
      <c r="B101">
        <v>109</v>
      </c>
      <c r="C101">
        <v>37.83</v>
      </c>
      <c r="D101">
        <v>-107.88</v>
      </c>
      <c r="E101">
        <v>2911</v>
      </c>
      <c r="F101">
        <v>1.8</v>
      </c>
      <c r="G101">
        <v>3.17</v>
      </c>
      <c r="H101">
        <f>V101+90</f>
        <v>103.6</v>
      </c>
      <c r="I101">
        <f t="shared" ref="I101:I107" si="7">(W101+180)+90</f>
        <v>309.60000000000002</v>
      </c>
      <c r="J101">
        <v>46.7</v>
      </c>
      <c r="K101">
        <v>-117</v>
      </c>
      <c r="L101">
        <v>690</v>
      </c>
      <c r="M101" t="s">
        <v>990</v>
      </c>
      <c r="N101">
        <v>8.1</v>
      </c>
      <c r="O101">
        <v>1.55</v>
      </c>
      <c r="P101" t="s">
        <v>666</v>
      </c>
      <c r="Q101" s="4" t="s">
        <v>188</v>
      </c>
      <c r="R101" s="5" t="s">
        <v>689</v>
      </c>
      <c r="S101" t="str">
        <f t="shared" si="6"/>
        <v>NG PICEEN Rehfeldt 1994</v>
      </c>
      <c r="V101">
        <v>13.6</v>
      </c>
      <c r="W101">
        <v>39.6</v>
      </c>
    </row>
    <row r="102" spans="1:23" x14ac:dyDescent="0.6">
      <c r="A102">
        <v>110</v>
      </c>
      <c r="B102">
        <v>110</v>
      </c>
      <c r="C102">
        <v>39.130000000000003</v>
      </c>
      <c r="D102">
        <v>-111.45</v>
      </c>
      <c r="E102">
        <v>2926</v>
      </c>
      <c r="F102">
        <v>3.8</v>
      </c>
      <c r="G102">
        <v>2.5299999999999998</v>
      </c>
      <c r="H102">
        <f t="shared" si="5"/>
        <v>102.4</v>
      </c>
      <c r="I102">
        <f t="shared" si="7"/>
        <v>304.89999999999998</v>
      </c>
      <c r="J102">
        <v>46.7</v>
      </c>
      <c r="K102">
        <v>-117</v>
      </c>
      <c r="L102">
        <v>690</v>
      </c>
      <c r="M102" t="s">
        <v>990</v>
      </c>
      <c r="N102">
        <v>8.1</v>
      </c>
      <c r="O102">
        <v>1.55</v>
      </c>
      <c r="P102" t="s">
        <v>666</v>
      </c>
      <c r="Q102" s="4" t="s">
        <v>188</v>
      </c>
      <c r="R102" s="5" t="s">
        <v>689</v>
      </c>
      <c r="S102" t="str">
        <f t="shared" si="6"/>
        <v>NG PICEEN Rehfeldt 1994</v>
      </c>
      <c r="V102">
        <v>12.4</v>
      </c>
      <c r="W102">
        <v>34.9</v>
      </c>
    </row>
    <row r="103" spans="1:23" x14ac:dyDescent="0.6">
      <c r="A103">
        <v>111</v>
      </c>
      <c r="B103">
        <v>111</v>
      </c>
      <c r="C103">
        <v>40.65</v>
      </c>
      <c r="D103">
        <v>-111.12</v>
      </c>
      <c r="E103">
        <v>2858</v>
      </c>
      <c r="F103">
        <v>3</v>
      </c>
      <c r="G103">
        <v>2.44</v>
      </c>
      <c r="H103">
        <f t="shared" si="5"/>
        <v>103.1</v>
      </c>
      <c r="I103">
        <f t="shared" si="7"/>
        <v>304.7</v>
      </c>
      <c r="J103">
        <v>46.7</v>
      </c>
      <c r="K103">
        <v>-117</v>
      </c>
      <c r="L103">
        <v>690</v>
      </c>
      <c r="M103" t="s">
        <v>990</v>
      </c>
      <c r="N103">
        <v>8.1</v>
      </c>
      <c r="O103">
        <v>1.55</v>
      </c>
      <c r="P103" t="s">
        <v>666</v>
      </c>
      <c r="Q103" s="4" t="s">
        <v>188</v>
      </c>
      <c r="R103" s="5" t="s">
        <v>689</v>
      </c>
      <c r="S103" t="str">
        <f t="shared" si="6"/>
        <v>NG PICEEN Rehfeldt 1994</v>
      </c>
      <c r="V103">
        <v>13.1</v>
      </c>
      <c r="W103">
        <v>34.700000000000003</v>
      </c>
    </row>
    <row r="104" spans="1:23" x14ac:dyDescent="0.6">
      <c r="A104">
        <v>201</v>
      </c>
      <c r="B104">
        <v>201</v>
      </c>
      <c r="C104">
        <v>39.53</v>
      </c>
      <c r="D104">
        <v>-106.22</v>
      </c>
      <c r="E104">
        <v>3246</v>
      </c>
      <c r="F104">
        <v>0.5</v>
      </c>
      <c r="G104">
        <v>2.7</v>
      </c>
      <c r="H104">
        <f t="shared" si="5"/>
        <v>103.2</v>
      </c>
      <c r="I104">
        <f t="shared" si="7"/>
        <v>303</v>
      </c>
      <c r="J104">
        <v>46.7</v>
      </c>
      <c r="K104">
        <v>-117</v>
      </c>
      <c r="L104">
        <v>690</v>
      </c>
      <c r="M104" t="s">
        <v>990</v>
      </c>
      <c r="N104">
        <v>8.1</v>
      </c>
      <c r="O104">
        <v>1.55</v>
      </c>
      <c r="P104" t="s">
        <v>666</v>
      </c>
      <c r="Q104" s="4" t="s">
        <v>188</v>
      </c>
      <c r="R104" s="5" t="s">
        <v>689</v>
      </c>
      <c r="S104" t="str">
        <f t="shared" si="6"/>
        <v>NG PICEEN Rehfeldt 1994</v>
      </c>
      <c r="V104">
        <v>13.2</v>
      </c>
      <c r="W104">
        <v>33</v>
      </c>
    </row>
    <row r="105" spans="1:23" x14ac:dyDescent="0.6">
      <c r="A105">
        <v>202</v>
      </c>
      <c r="B105">
        <v>202</v>
      </c>
      <c r="C105">
        <v>39.549999999999997</v>
      </c>
      <c r="D105">
        <v>-106.25</v>
      </c>
      <c r="E105">
        <v>3444</v>
      </c>
      <c r="F105">
        <v>-0.4</v>
      </c>
      <c r="G105">
        <v>2.67</v>
      </c>
      <c r="H105">
        <f t="shared" si="5"/>
        <v>103.7</v>
      </c>
      <c r="I105">
        <f t="shared" si="7"/>
        <v>303.5</v>
      </c>
      <c r="J105">
        <v>46.7</v>
      </c>
      <c r="K105">
        <v>-117</v>
      </c>
      <c r="L105">
        <v>690</v>
      </c>
      <c r="M105" t="s">
        <v>990</v>
      </c>
      <c r="N105">
        <v>8.1</v>
      </c>
      <c r="O105">
        <v>1.55</v>
      </c>
      <c r="P105" t="s">
        <v>666</v>
      </c>
      <c r="Q105" s="4" t="s">
        <v>188</v>
      </c>
      <c r="R105" s="5" t="s">
        <v>689</v>
      </c>
      <c r="S105" t="str">
        <f t="shared" si="6"/>
        <v>NG PICEEN Rehfeldt 1994</v>
      </c>
      <c r="V105">
        <v>13.7</v>
      </c>
      <c r="W105">
        <v>33.5</v>
      </c>
    </row>
    <row r="106" spans="1:23" x14ac:dyDescent="0.6">
      <c r="A106">
        <v>203</v>
      </c>
      <c r="B106">
        <v>203</v>
      </c>
      <c r="C106">
        <v>39.53</v>
      </c>
      <c r="D106">
        <v>-106.15</v>
      </c>
      <c r="E106">
        <v>2957</v>
      </c>
      <c r="F106">
        <v>2.1</v>
      </c>
      <c r="G106">
        <v>2.67</v>
      </c>
      <c r="H106">
        <f t="shared" si="5"/>
        <v>102.5</v>
      </c>
      <c r="I106">
        <f t="shared" si="7"/>
        <v>310.89999999999998</v>
      </c>
      <c r="J106">
        <v>46.7</v>
      </c>
      <c r="K106">
        <v>-117</v>
      </c>
      <c r="L106">
        <v>690</v>
      </c>
      <c r="M106" t="s">
        <v>990</v>
      </c>
      <c r="N106">
        <v>8.1</v>
      </c>
      <c r="O106">
        <v>1.55</v>
      </c>
      <c r="P106" t="s">
        <v>666</v>
      </c>
      <c r="Q106" s="4" t="s">
        <v>188</v>
      </c>
      <c r="R106" s="5" t="s">
        <v>689</v>
      </c>
      <c r="S106" t="str">
        <f t="shared" si="6"/>
        <v>NG PICEEN Rehfeldt 1994</v>
      </c>
      <c r="V106">
        <v>12.5</v>
      </c>
      <c r="W106">
        <v>40.9</v>
      </c>
    </row>
    <row r="107" spans="1:23" x14ac:dyDescent="0.6">
      <c r="A107">
        <v>204</v>
      </c>
      <c r="B107">
        <v>204</v>
      </c>
      <c r="C107">
        <v>39.67</v>
      </c>
      <c r="D107">
        <v>-105.88</v>
      </c>
      <c r="E107">
        <v>3597</v>
      </c>
      <c r="F107">
        <v>0.7</v>
      </c>
      <c r="G107">
        <v>2.8</v>
      </c>
      <c r="H107">
        <f t="shared" si="5"/>
        <v>102.7</v>
      </c>
      <c r="I107">
        <f t="shared" si="7"/>
        <v>301.39999999999998</v>
      </c>
      <c r="J107">
        <v>46.7</v>
      </c>
      <c r="K107">
        <v>-117</v>
      </c>
      <c r="L107">
        <v>690</v>
      </c>
      <c r="M107" t="s">
        <v>990</v>
      </c>
      <c r="N107">
        <v>8.1</v>
      </c>
      <c r="O107">
        <v>1.55</v>
      </c>
      <c r="P107" t="s">
        <v>666</v>
      </c>
      <c r="Q107" s="4" t="s">
        <v>188</v>
      </c>
      <c r="R107" s="5" t="s">
        <v>689</v>
      </c>
      <c r="S107" t="str">
        <f t="shared" si="6"/>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5" defaultRowHeight="15.6" x14ac:dyDescent="0.6"/>
  <cols>
    <col min="1" max="1" width="4" bestFit="1" customWidth="1"/>
    <col min="2" max="2" width="4.09765625" bestFit="1" customWidth="1"/>
    <col min="3" max="3" width="5.09765625" bestFit="1" customWidth="1"/>
    <col min="4" max="4" width="6.09765625" bestFit="1" customWidth="1"/>
    <col min="5" max="6" width="5.0976562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s="4"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9" t="s">
        <v>616</v>
      </c>
      <c r="Z8" s="9"/>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5" defaultRowHeight="15.6" x14ac:dyDescent="0.6"/>
  <cols>
    <col min="1" max="1" width="24.84765625" bestFit="1" customWidth="1"/>
    <col min="2" max="2" width="4"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9" width="12.09765625" bestFit="1" customWidth="1"/>
  </cols>
  <sheetData>
    <row r="1" spans="1:19" x14ac:dyDescent="0.6">
      <c r="A1" s="2" t="s">
        <v>211</v>
      </c>
    </row>
    <row r="2" spans="1:19" x14ac:dyDescent="0.6">
      <c r="A2" s="4" t="s">
        <v>594</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 t="s">
        <v>745</v>
      </c>
      <c r="O4" s="1" t="s">
        <v>746</v>
      </c>
      <c r="P4" s="12" t="s">
        <v>992</v>
      </c>
      <c r="Q4" s="12" t="s">
        <v>654</v>
      </c>
      <c r="R4" s="12" t="s">
        <v>1054</v>
      </c>
      <c r="S4" s="1" t="s">
        <v>971</v>
      </c>
    </row>
    <row r="5" spans="1:19" x14ac:dyDescent="0.6">
      <c r="A5" t="s">
        <v>190</v>
      </c>
      <c r="B5" t="s">
        <v>191</v>
      </c>
      <c r="C5">
        <v>39.249544</v>
      </c>
      <c r="D5">
        <v>-123.76862800000001</v>
      </c>
      <c r="E5">
        <v>55</v>
      </c>
      <c r="F5">
        <v>11.9</v>
      </c>
      <c r="G5">
        <v>0.72</v>
      </c>
      <c r="H5" s="6">
        <v>121.9111111</v>
      </c>
      <c r="I5" s="6">
        <v>291.45454549999999</v>
      </c>
      <c r="J5">
        <v>49.256067000000002</v>
      </c>
      <c r="K5">
        <v>-123.25002499999999</v>
      </c>
      <c r="L5">
        <v>35</v>
      </c>
      <c r="M5">
        <v>2003</v>
      </c>
      <c r="N5">
        <v>10.1</v>
      </c>
      <c r="O5">
        <v>2.56</v>
      </c>
      <c r="P5" t="s">
        <v>666</v>
      </c>
      <c r="Q5" s="4" t="s">
        <v>211</v>
      </c>
      <c r="R5" s="4" t="s">
        <v>689</v>
      </c>
      <c r="S5" t="s">
        <v>699</v>
      </c>
    </row>
    <row r="6" spans="1:19" x14ac:dyDescent="0.6">
      <c r="A6" t="s">
        <v>193</v>
      </c>
      <c r="B6" t="s">
        <v>191</v>
      </c>
      <c r="C6">
        <v>42.012380999999998</v>
      </c>
      <c r="D6">
        <v>-124.211969</v>
      </c>
      <c r="E6">
        <v>50</v>
      </c>
      <c r="F6">
        <v>12.1</v>
      </c>
      <c r="G6">
        <v>2.34</v>
      </c>
      <c r="H6" s="6">
        <v>127.6057692</v>
      </c>
      <c r="I6" s="6">
        <v>281.43396230000002</v>
      </c>
      <c r="J6">
        <v>49.256067000000002</v>
      </c>
      <c r="K6">
        <v>-123.25002499999999</v>
      </c>
      <c r="L6">
        <v>35</v>
      </c>
      <c r="M6">
        <v>2003</v>
      </c>
      <c r="N6">
        <v>10.1</v>
      </c>
      <c r="O6">
        <v>2.56</v>
      </c>
      <c r="P6" t="s">
        <v>666</v>
      </c>
      <c r="Q6" s="4" t="s">
        <v>211</v>
      </c>
      <c r="R6" s="4" t="s">
        <v>689</v>
      </c>
      <c r="S6" t="str">
        <f>S5</f>
        <v>NG PICESI Mimura &amp; Aitken 2007</v>
      </c>
    </row>
    <row r="7" spans="1:19" x14ac:dyDescent="0.6">
      <c r="A7" t="s">
        <v>194</v>
      </c>
      <c r="B7" t="s">
        <v>195</v>
      </c>
      <c r="C7">
        <v>47</v>
      </c>
      <c r="D7">
        <v>-124</v>
      </c>
      <c r="E7">
        <v>9</v>
      </c>
      <c r="F7">
        <v>10.8</v>
      </c>
      <c r="G7">
        <v>3.11</v>
      </c>
      <c r="H7" s="6">
        <v>125.48387099999999</v>
      </c>
      <c r="I7" s="6">
        <v>250.12903230000001</v>
      </c>
      <c r="J7">
        <v>49.256067000000002</v>
      </c>
      <c r="K7">
        <v>-123.25002499999999</v>
      </c>
      <c r="L7">
        <v>35</v>
      </c>
      <c r="M7">
        <v>2003</v>
      </c>
      <c r="N7">
        <v>10.1</v>
      </c>
      <c r="O7">
        <v>2.56</v>
      </c>
      <c r="P7" t="s">
        <v>666</v>
      </c>
      <c r="Q7" s="4" t="s">
        <v>211</v>
      </c>
      <c r="R7" s="4" t="s">
        <v>689</v>
      </c>
      <c r="S7" t="str">
        <f t="shared" ref="S7:S21" si="0">S6</f>
        <v>NG PICESI Mimura &amp; Aitken 2007</v>
      </c>
    </row>
    <row r="8" spans="1:19" x14ac:dyDescent="0.6">
      <c r="A8" t="s">
        <v>196</v>
      </c>
      <c r="B8" t="s">
        <v>67</v>
      </c>
      <c r="C8">
        <v>49.003886000000001</v>
      </c>
      <c r="D8">
        <v>-123.001833</v>
      </c>
      <c r="E8">
        <v>0</v>
      </c>
      <c r="F8">
        <v>9.6999999999999993</v>
      </c>
      <c r="G8">
        <v>2.21</v>
      </c>
      <c r="H8" s="6">
        <v>118.1284404</v>
      </c>
      <c r="I8" s="6">
        <v>248.99099100000001</v>
      </c>
      <c r="J8">
        <v>49.256067000000002</v>
      </c>
      <c r="K8">
        <v>-123.25002499999999</v>
      </c>
      <c r="L8">
        <v>35</v>
      </c>
      <c r="M8">
        <v>2003</v>
      </c>
      <c r="N8">
        <v>10.1</v>
      </c>
      <c r="O8">
        <v>2.56</v>
      </c>
      <c r="P8" t="s">
        <v>666</v>
      </c>
      <c r="Q8" s="4" t="s">
        <v>211</v>
      </c>
      <c r="R8" s="4" t="s">
        <v>689</v>
      </c>
      <c r="S8" t="str">
        <f t="shared" si="0"/>
        <v>NG PICESI Mimura &amp; Aitken 2007</v>
      </c>
    </row>
    <row r="9" spans="1:19" x14ac:dyDescent="0.6">
      <c r="A9" t="s">
        <v>197</v>
      </c>
      <c r="B9" t="s">
        <v>67</v>
      </c>
      <c r="C9">
        <v>49.502769000000001</v>
      </c>
      <c r="D9">
        <v>-124.85085599999999</v>
      </c>
      <c r="E9">
        <v>58</v>
      </c>
      <c r="F9">
        <v>8.8000000000000007</v>
      </c>
      <c r="G9">
        <v>2.27</v>
      </c>
      <c r="H9" s="6">
        <v>116.4766355</v>
      </c>
      <c r="I9" s="6">
        <v>244.63888890000001</v>
      </c>
      <c r="J9">
        <v>49.256067000000002</v>
      </c>
      <c r="K9">
        <v>-123.25002499999999</v>
      </c>
      <c r="L9">
        <v>35</v>
      </c>
      <c r="M9">
        <v>2003</v>
      </c>
      <c r="N9">
        <v>10.1</v>
      </c>
      <c r="O9">
        <v>2.56</v>
      </c>
      <c r="P9" t="s">
        <v>666</v>
      </c>
      <c r="Q9" s="4" t="s">
        <v>211</v>
      </c>
      <c r="R9" s="4" t="s">
        <v>689</v>
      </c>
      <c r="S9" t="str">
        <f t="shared" si="0"/>
        <v>NG PICESI Mimura &amp; Aitken 2007</v>
      </c>
    </row>
    <row r="10" spans="1:19" x14ac:dyDescent="0.6">
      <c r="A10" t="s">
        <v>198</v>
      </c>
      <c r="B10" t="s">
        <v>67</v>
      </c>
      <c r="C10">
        <v>52.502932999999999</v>
      </c>
      <c r="D10">
        <v>-128.23754400000001</v>
      </c>
      <c r="E10">
        <v>44</v>
      </c>
      <c r="F10">
        <v>8.1</v>
      </c>
      <c r="G10">
        <v>10.29</v>
      </c>
      <c r="H10" s="6">
        <v>119.8596491</v>
      </c>
      <c r="I10" s="6">
        <v>232.42982459999999</v>
      </c>
      <c r="J10">
        <v>49.256067000000002</v>
      </c>
      <c r="K10">
        <v>-123.25002499999999</v>
      </c>
      <c r="L10">
        <v>35</v>
      </c>
      <c r="M10">
        <v>2003</v>
      </c>
      <c r="N10">
        <v>10.1</v>
      </c>
      <c r="O10">
        <v>2.56</v>
      </c>
      <c r="P10" t="s">
        <v>666</v>
      </c>
      <c r="Q10" s="4" t="s">
        <v>211</v>
      </c>
      <c r="R10" s="4" t="s">
        <v>689</v>
      </c>
      <c r="S10" t="str">
        <f t="shared" si="0"/>
        <v>NG PICESI Mimura &amp; Aitken 2007</v>
      </c>
    </row>
    <row r="11" spans="1:19" x14ac:dyDescent="0.6">
      <c r="A11" t="s">
        <v>199</v>
      </c>
      <c r="B11" t="s">
        <v>67</v>
      </c>
      <c r="C11">
        <v>53.000919000000003</v>
      </c>
      <c r="D11">
        <v>-131.94747799999999</v>
      </c>
      <c r="E11">
        <v>53</v>
      </c>
      <c r="F11">
        <v>7.9</v>
      </c>
      <c r="G11">
        <v>7.06</v>
      </c>
      <c r="H11" s="6">
        <v>120.0705882</v>
      </c>
      <c r="I11" s="6">
        <v>237.0963855</v>
      </c>
      <c r="J11">
        <v>49.256067000000002</v>
      </c>
      <c r="K11">
        <v>-123.25002499999999</v>
      </c>
      <c r="L11">
        <v>35</v>
      </c>
      <c r="M11">
        <v>2003</v>
      </c>
      <c r="N11">
        <v>10.1</v>
      </c>
      <c r="O11">
        <v>2.56</v>
      </c>
      <c r="P11" t="s">
        <v>666</v>
      </c>
      <c r="Q11" s="4" t="s">
        <v>211</v>
      </c>
      <c r="R11" s="4" t="s">
        <v>689</v>
      </c>
      <c r="S11" t="str">
        <f t="shared" si="0"/>
        <v>NG PICESI Mimura &amp; Aitken 2007</v>
      </c>
    </row>
    <row r="12" spans="1:19" x14ac:dyDescent="0.6">
      <c r="A12" t="s">
        <v>200</v>
      </c>
      <c r="B12" t="s">
        <v>67</v>
      </c>
      <c r="C12">
        <v>53.499555999999998</v>
      </c>
      <c r="D12">
        <v>-130</v>
      </c>
      <c r="E12">
        <v>22</v>
      </c>
      <c r="F12">
        <v>8</v>
      </c>
      <c r="G12">
        <v>7.8</v>
      </c>
      <c r="H12" s="6">
        <v>120.5961539</v>
      </c>
      <c r="I12" s="6">
        <v>223.5238095</v>
      </c>
      <c r="J12">
        <v>49.256067000000002</v>
      </c>
      <c r="K12">
        <v>-123.25002499999999</v>
      </c>
      <c r="L12">
        <v>35</v>
      </c>
      <c r="M12">
        <v>2003</v>
      </c>
      <c r="N12">
        <v>10.1</v>
      </c>
      <c r="O12">
        <v>2.56</v>
      </c>
      <c r="P12" t="s">
        <v>666</v>
      </c>
      <c r="Q12" s="4" t="s">
        <v>211</v>
      </c>
      <c r="R12" s="4" t="s">
        <v>689</v>
      </c>
      <c r="S12" t="str">
        <f t="shared" si="0"/>
        <v>NG PICESI Mimura &amp; Aitken 2007</v>
      </c>
    </row>
    <row r="13" spans="1:19" x14ac:dyDescent="0.6">
      <c r="A13" t="s">
        <v>201</v>
      </c>
      <c r="B13" t="s">
        <v>202</v>
      </c>
      <c r="C13">
        <v>60.054233000000004</v>
      </c>
      <c r="D13">
        <v>-141.289728</v>
      </c>
      <c r="E13">
        <v>57</v>
      </c>
      <c r="F13">
        <v>3.3</v>
      </c>
      <c r="G13">
        <v>11.41</v>
      </c>
      <c r="H13" s="6">
        <v>121.78125</v>
      </c>
      <c r="I13" s="6">
        <v>178.64516130000001</v>
      </c>
      <c r="J13">
        <v>49.256067000000002</v>
      </c>
      <c r="K13">
        <v>-123.25002499999999</v>
      </c>
      <c r="L13">
        <v>35</v>
      </c>
      <c r="M13">
        <v>2003</v>
      </c>
      <c r="N13">
        <v>10.1</v>
      </c>
      <c r="O13">
        <v>2.56</v>
      </c>
      <c r="P13" t="s">
        <v>666</v>
      </c>
      <c r="Q13" s="4" t="s">
        <v>211</v>
      </c>
      <c r="R13" s="4" t="s">
        <v>689</v>
      </c>
      <c r="S13" t="str">
        <f t="shared" si="0"/>
        <v>NG PICESI Mimura &amp; Aitken 2007</v>
      </c>
    </row>
    <row r="14" spans="1:19" x14ac:dyDescent="0.6">
      <c r="A14" t="s">
        <v>203</v>
      </c>
      <c r="B14" t="s">
        <v>202</v>
      </c>
      <c r="C14">
        <v>61.138863999999998</v>
      </c>
      <c r="D14">
        <v>-146.34954400000001</v>
      </c>
      <c r="E14">
        <v>50</v>
      </c>
      <c r="F14">
        <v>1.4</v>
      </c>
      <c r="G14">
        <v>8</v>
      </c>
      <c r="H14" s="6">
        <v>118.4396552</v>
      </c>
      <c r="I14" s="6">
        <v>178.173913</v>
      </c>
      <c r="J14">
        <v>49.256067000000002</v>
      </c>
      <c r="K14">
        <v>-123.25002499999999</v>
      </c>
      <c r="L14">
        <v>35</v>
      </c>
      <c r="M14">
        <v>2003</v>
      </c>
      <c r="N14">
        <v>10.1</v>
      </c>
      <c r="O14">
        <v>2.56</v>
      </c>
      <c r="P14" t="s">
        <v>666</v>
      </c>
      <c r="Q14" s="4" t="s">
        <v>211</v>
      </c>
      <c r="R14" s="4" t="s">
        <v>689</v>
      </c>
      <c r="S14" t="str">
        <f t="shared" si="0"/>
        <v>NG PICESI Mimura &amp; Aitken 2007</v>
      </c>
    </row>
    <row r="15" spans="1:19" x14ac:dyDescent="0.6">
      <c r="A15" t="s">
        <v>204</v>
      </c>
      <c r="B15" t="s">
        <v>202</v>
      </c>
      <c r="C15">
        <v>61</v>
      </c>
      <c r="D15">
        <v>-147</v>
      </c>
      <c r="E15">
        <v>6</v>
      </c>
      <c r="F15">
        <v>3.6</v>
      </c>
      <c r="G15">
        <v>13.02</v>
      </c>
      <c r="H15" s="6">
        <v>121.7</v>
      </c>
      <c r="I15" s="6">
        <v>178.53846150000001</v>
      </c>
      <c r="J15">
        <v>49.256067000000002</v>
      </c>
      <c r="K15">
        <v>-123.25002499999999</v>
      </c>
      <c r="L15">
        <v>35</v>
      </c>
      <c r="M15">
        <v>2003</v>
      </c>
      <c r="N15">
        <v>10.1</v>
      </c>
      <c r="O15">
        <v>2.56</v>
      </c>
      <c r="P15" t="s">
        <v>666</v>
      </c>
      <c r="Q15" s="4" t="s">
        <v>211</v>
      </c>
      <c r="R15" s="4" t="s">
        <v>689</v>
      </c>
      <c r="S15" t="str">
        <f t="shared" si="0"/>
        <v>NG PICESI Mimura &amp; Aitken 2007</v>
      </c>
    </row>
    <row r="16" spans="1:19" x14ac:dyDescent="0.6">
      <c r="A16" t="s">
        <v>205</v>
      </c>
      <c r="B16" t="s">
        <v>202</v>
      </c>
      <c r="C16">
        <v>59.205089000000001</v>
      </c>
      <c r="D16">
        <v>-151.24182500000001</v>
      </c>
      <c r="E16">
        <v>49</v>
      </c>
      <c r="F16">
        <v>3.8</v>
      </c>
      <c r="G16">
        <v>3.41</v>
      </c>
      <c r="H16" s="6">
        <v>123.5090909</v>
      </c>
      <c r="I16" s="6">
        <v>181.60952380000001</v>
      </c>
      <c r="J16">
        <v>49.256067000000002</v>
      </c>
      <c r="K16">
        <v>-123.25002499999999</v>
      </c>
      <c r="L16">
        <v>35</v>
      </c>
      <c r="M16">
        <v>2003</v>
      </c>
      <c r="N16">
        <v>10.1</v>
      </c>
      <c r="O16">
        <v>2.56</v>
      </c>
      <c r="P16" t="s">
        <v>666</v>
      </c>
      <c r="Q16" s="4" t="s">
        <v>211</v>
      </c>
      <c r="R16" s="4" t="s">
        <v>689</v>
      </c>
      <c r="S16" t="str">
        <f t="shared" si="0"/>
        <v>NG PICESI Mimura &amp; Aitken 2007</v>
      </c>
    </row>
    <row r="17" spans="1:19" x14ac:dyDescent="0.6">
      <c r="A17" t="s">
        <v>206</v>
      </c>
      <c r="B17" t="s">
        <v>202</v>
      </c>
      <c r="C17">
        <v>57.002000000000002</v>
      </c>
      <c r="D17">
        <v>-153.30731900000001</v>
      </c>
      <c r="E17">
        <v>25</v>
      </c>
      <c r="F17">
        <v>5.9</v>
      </c>
      <c r="G17">
        <v>6.85</v>
      </c>
      <c r="H17" s="6">
        <v>119.981982</v>
      </c>
      <c r="I17" s="6">
        <v>175.212963</v>
      </c>
      <c r="J17">
        <v>49.256067000000002</v>
      </c>
      <c r="K17">
        <v>-123.25002499999999</v>
      </c>
      <c r="L17">
        <v>35</v>
      </c>
      <c r="M17">
        <v>2003</v>
      </c>
      <c r="N17">
        <v>10.1</v>
      </c>
      <c r="O17">
        <v>2.56</v>
      </c>
      <c r="P17" t="s">
        <v>666</v>
      </c>
      <c r="Q17" s="4" t="s">
        <v>211</v>
      </c>
      <c r="R17" s="4" t="s">
        <v>689</v>
      </c>
      <c r="S17" t="str">
        <f t="shared" si="0"/>
        <v>NG PICESI Mimura &amp; Aitken 2007</v>
      </c>
    </row>
    <row r="18" spans="1:19" x14ac:dyDescent="0.6">
      <c r="A18" t="s">
        <v>207</v>
      </c>
      <c r="B18" t="s">
        <v>202</v>
      </c>
      <c r="C18">
        <v>55.968800000000002</v>
      </c>
      <c r="D18">
        <v>-133.62819999999999</v>
      </c>
      <c r="E18">
        <v>10</v>
      </c>
      <c r="F18">
        <v>7.2</v>
      </c>
      <c r="G18">
        <v>7.86</v>
      </c>
      <c r="H18" s="6">
        <v>119.09375</v>
      </c>
      <c r="I18" s="6">
        <v>210.74193550000001</v>
      </c>
      <c r="J18">
        <v>49.256067000000002</v>
      </c>
      <c r="K18">
        <v>-123.25002499999999</v>
      </c>
      <c r="L18">
        <v>35</v>
      </c>
      <c r="M18">
        <v>2003</v>
      </c>
      <c r="N18">
        <v>10.1</v>
      </c>
      <c r="O18">
        <v>2.56</v>
      </c>
      <c r="P18" t="s">
        <v>666</v>
      </c>
      <c r="Q18" s="4" t="s">
        <v>211</v>
      </c>
      <c r="R18" s="4" t="s">
        <v>689</v>
      </c>
      <c r="S18" t="str">
        <f t="shared" si="0"/>
        <v>NG PICESI Mimura &amp; Aitken 2007</v>
      </c>
    </row>
    <row r="19" spans="1:19" x14ac:dyDescent="0.6">
      <c r="A19" t="s">
        <v>208</v>
      </c>
      <c r="B19" t="s">
        <v>202</v>
      </c>
      <c r="C19">
        <v>55.972299999999997</v>
      </c>
      <c r="D19">
        <v>-131.965</v>
      </c>
      <c r="E19">
        <v>10</v>
      </c>
      <c r="F19">
        <v>6.9</v>
      </c>
      <c r="G19">
        <v>8.27</v>
      </c>
      <c r="H19" s="6">
        <v>118.46875</v>
      </c>
      <c r="I19" s="6">
        <v>205.4375</v>
      </c>
      <c r="J19">
        <v>49.256067000000002</v>
      </c>
      <c r="K19">
        <v>-123.25002499999999</v>
      </c>
      <c r="L19">
        <v>35</v>
      </c>
      <c r="M19">
        <v>2003</v>
      </c>
      <c r="N19">
        <v>10.1</v>
      </c>
      <c r="O19">
        <v>2.56</v>
      </c>
      <c r="P19" t="s">
        <v>666</v>
      </c>
      <c r="Q19" s="4" t="s">
        <v>211</v>
      </c>
      <c r="R19" s="4" t="s">
        <v>689</v>
      </c>
      <c r="S19" t="str">
        <f t="shared" si="0"/>
        <v>NG PICESI Mimura &amp; Aitken 2007</v>
      </c>
    </row>
    <row r="20" spans="1:19" x14ac:dyDescent="0.6">
      <c r="A20" t="s">
        <v>209</v>
      </c>
      <c r="B20" t="s">
        <v>202</v>
      </c>
      <c r="C20">
        <v>57.516199999999998</v>
      </c>
      <c r="D20">
        <v>-134.84960000000001</v>
      </c>
      <c r="E20">
        <v>10</v>
      </c>
      <c r="F20">
        <v>6.4</v>
      </c>
      <c r="G20">
        <v>5.75</v>
      </c>
      <c r="H20" s="6">
        <v>120.7741936</v>
      </c>
      <c r="I20" s="6">
        <v>197.83333329999999</v>
      </c>
      <c r="J20">
        <v>49.256067000000002</v>
      </c>
      <c r="K20">
        <v>-123.25002499999999</v>
      </c>
      <c r="L20">
        <v>35</v>
      </c>
      <c r="M20">
        <v>2003</v>
      </c>
      <c r="N20">
        <v>10.1</v>
      </c>
      <c r="O20">
        <v>2.56</v>
      </c>
      <c r="P20" t="s">
        <v>666</v>
      </c>
      <c r="Q20" s="4" t="s">
        <v>211</v>
      </c>
      <c r="R20" s="4" t="s">
        <v>689</v>
      </c>
      <c r="S20" t="str">
        <f t="shared" si="0"/>
        <v>NG PICESI Mimura &amp; Aitken 2007</v>
      </c>
    </row>
    <row r="21" spans="1:19" x14ac:dyDescent="0.6">
      <c r="A21" t="s">
        <v>210</v>
      </c>
      <c r="B21" t="s">
        <v>202</v>
      </c>
      <c r="C21">
        <v>56.945500000000003</v>
      </c>
      <c r="D21">
        <v>-133.01220000000001</v>
      </c>
      <c r="E21">
        <v>10</v>
      </c>
      <c r="F21">
        <v>6.3</v>
      </c>
      <c r="G21">
        <v>7.96</v>
      </c>
      <c r="H21" s="6">
        <v>121.8125</v>
      </c>
      <c r="I21" s="6">
        <v>190.4375</v>
      </c>
      <c r="J21">
        <v>49.256067000000002</v>
      </c>
      <c r="K21">
        <v>-123.25002499999999</v>
      </c>
      <c r="L21">
        <v>35</v>
      </c>
      <c r="M21">
        <v>2003</v>
      </c>
      <c r="N21">
        <v>10.1</v>
      </c>
      <c r="O21">
        <v>2.56</v>
      </c>
      <c r="P21" t="s">
        <v>666</v>
      </c>
      <c r="Q21" s="4" t="s">
        <v>211</v>
      </c>
      <c r="R21" s="4"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5" defaultRowHeight="15.6" x14ac:dyDescent="0.6"/>
  <cols>
    <col min="1" max="1" width="4.59765625" customWidth="1"/>
    <col min="2" max="2" width="17.0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s="4"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1" workbookViewId="0">
      <selection activeCell="M21" sqref="M21"/>
    </sheetView>
  </sheetViews>
  <sheetFormatPr defaultColWidth="10.75" defaultRowHeight="15.6" x14ac:dyDescent="0.6"/>
  <cols>
    <col min="1" max="2" width="14.84765625" bestFit="1" customWidth="1"/>
    <col min="3" max="3" width="8.09765625" bestFit="1" customWidth="1"/>
    <col min="4" max="4" width="9.84765625" bestFit="1" customWidth="1"/>
    <col min="5" max="5" width="9" bestFit="1" customWidth="1"/>
    <col min="6" max="6" width="5.0976562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s="4"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6">
        <v>109.7839286</v>
      </c>
      <c r="I5" s="6" t="s">
        <v>969</v>
      </c>
      <c r="J5">
        <v>49.22</v>
      </c>
      <c r="K5">
        <v>-123.1</v>
      </c>
      <c r="L5">
        <v>53</v>
      </c>
      <c r="M5">
        <v>2003</v>
      </c>
      <c r="N5">
        <v>10.1</v>
      </c>
      <c r="O5">
        <v>2.69</v>
      </c>
      <c r="P5" t="s">
        <v>666</v>
      </c>
      <c r="Q5" s="4" t="s">
        <v>247</v>
      </c>
      <c r="R5" s="4" t="s">
        <v>689</v>
      </c>
      <c r="S5" t="s">
        <v>703</v>
      </c>
    </row>
    <row r="6" spans="1:33" x14ac:dyDescent="0.6">
      <c r="A6" t="s">
        <v>223</v>
      </c>
      <c r="B6" t="s">
        <v>223</v>
      </c>
      <c r="C6">
        <v>43.256</v>
      </c>
      <c r="D6">
        <v>-122.682</v>
      </c>
      <c r="E6">
        <v>2200</v>
      </c>
      <c r="F6">
        <v>4.8</v>
      </c>
      <c r="G6">
        <v>2.29</v>
      </c>
      <c r="H6" s="6">
        <v>103.92222219999999</v>
      </c>
      <c r="I6" s="6" t="s">
        <v>969</v>
      </c>
      <c r="J6">
        <v>49.22</v>
      </c>
      <c r="K6">
        <v>-123.1</v>
      </c>
      <c r="L6">
        <v>53</v>
      </c>
      <c r="M6">
        <v>2003</v>
      </c>
      <c r="N6">
        <v>10.1</v>
      </c>
      <c r="O6">
        <v>2.69</v>
      </c>
      <c r="P6" t="s">
        <v>666</v>
      </c>
      <c r="Q6" s="4" t="s">
        <v>247</v>
      </c>
      <c r="R6" s="4" t="s">
        <v>689</v>
      </c>
      <c r="S6" t="str">
        <f>S5</f>
        <v>NG PINUAL Bower and Aitken 2008</v>
      </c>
    </row>
    <row r="7" spans="1:33" x14ac:dyDescent="0.6">
      <c r="A7" t="s">
        <v>224</v>
      </c>
      <c r="B7" t="s">
        <v>224</v>
      </c>
      <c r="C7">
        <v>50.095999999999997</v>
      </c>
      <c r="D7">
        <v>-122.901</v>
      </c>
      <c r="E7">
        <v>1908</v>
      </c>
      <c r="F7">
        <v>0.6</v>
      </c>
      <c r="G7">
        <v>4.47</v>
      </c>
      <c r="H7" s="6">
        <v>97.606190479999995</v>
      </c>
      <c r="I7" s="6" t="s">
        <v>969</v>
      </c>
      <c r="J7">
        <v>49.22</v>
      </c>
      <c r="K7">
        <v>-123.1</v>
      </c>
      <c r="L7">
        <v>53</v>
      </c>
      <c r="M7">
        <v>2003</v>
      </c>
      <c r="N7">
        <v>10.1</v>
      </c>
      <c r="O7">
        <v>2.69</v>
      </c>
      <c r="P7" t="s">
        <v>666</v>
      </c>
      <c r="Q7" s="4" t="s">
        <v>247</v>
      </c>
      <c r="R7" s="4" t="s">
        <v>689</v>
      </c>
      <c r="S7" t="str">
        <f t="shared" ref="S7:S29" si="0">S6</f>
        <v>NG PINUAL Bower and Aitken 2008</v>
      </c>
    </row>
    <row r="8" spans="1:33" x14ac:dyDescent="0.6">
      <c r="A8" t="s">
        <v>225</v>
      </c>
      <c r="B8" t="s">
        <v>225</v>
      </c>
      <c r="C8">
        <v>46.634999999999998</v>
      </c>
      <c r="D8">
        <v>-114.85899999999999</v>
      </c>
      <c r="E8">
        <v>2062</v>
      </c>
      <c r="F8">
        <v>1.7</v>
      </c>
      <c r="G8">
        <v>4.5199999999999996</v>
      </c>
      <c r="H8" s="6">
        <v>99.1672619</v>
      </c>
      <c r="I8" s="6" t="s">
        <v>969</v>
      </c>
      <c r="J8">
        <v>49.22</v>
      </c>
      <c r="K8">
        <v>-123.1</v>
      </c>
      <c r="L8">
        <v>53</v>
      </c>
      <c r="M8">
        <v>2003</v>
      </c>
      <c r="N8">
        <v>10.1</v>
      </c>
      <c r="O8">
        <v>2.69</v>
      </c>
      <c r="P8" t="s">
        <v>666</v>
      </c>
      <c r="Q8" s="4" t="s">
        <v>247</v>
      </c>
      <c r="R8" s="4" t="s">
        <v>689</v>
      </c>
      <c r="S8" t="str">
        <f t="shared" si="0"/>
        <v>NG PINUAL Bower and Aitken 2008</v>
      </c>
    </row>
    <row r="9" spans="1:33" x14ac:dyDescent="0.6">
      <c r="A9" t="s">
        <v>226</v>
      </c>
      <c r="B9" t="s">
        <v>226</v>
      </c>
      <c r="C9">
        <v>42.07</v>
      </c>
      <c r="D9">
        <v>-120.24</v>
      </c>
      <c r="E9">
        <v>2538</v>
      </c>
      <c r="F9">
        <v>4.2</v>
      </c>
      <c r="G9">
        <v>1.99</v>
      </c>
      <c r="H9" s="6">
        <v>109.5916667</v>
      </c>
      <c r="I9" s="6" t="s">
        <v>969</v>
      </c>
      <c r="J9">
        <v>49.22</v>
      </c>
      <c r="K9">
        <v>-123.1</v>
      </c>
      <c r="L9">
        <v>53</v>
      </c>
      <c r="M9">
        <v>2003</v>
      </c>
      <c r="N9">
        <v>10.1</v>
      </c>
      <c r="O9">
        <v>2.69</v>
      </c>
      <c r="P9" t="s">
        <v>666</v>
      </c>
      <c r="Q9" s="4" t="s">
        <v>247</v>
      </c>
      <c r="R9" s="4" t="s">
        <v>689</v>
      </c>
      <c r="S9" t="str">
        <f t="shared" si="0"/>
        <v>NG PINUAL Bower and Aitken 2008</v>
      </c>
    </row>
    <row r="10" spans="1:33" x14ac:dyDescent="0.6">
      <c r="A10" t="s">
        <v>227</v>
      </c>
      <c r="B10" t="s">
        <v>227</v>
      </c>
      <c r="C10">
        <v>50.533000000000001</v>
      </c>
      <c r="D10">
        <v>-122.58</v>
      </c>
      <c r="E10">
        <v>1800</v>
      </c>
      <c r="F10">
        <v>0.5</v>
      </c>
      <c r="G10">
        <v>2.58</v>
      </c>
      <c r="H10" s="6">
        <v>94.924659860000006</v>
      </c>
      <c r="I10" s="6" t="s">
        <v>969</v>
      </c>
      <c r="J10">
        <v>49.22</v>
      </c>
      <c r="K10">
        <v>-123.1</v>
      </c>
      <c r="L10">
        <v>53</v>
      </c>
      <c r="M10">
        <v>2003</v>
      </c>
      <c r="N10">
        <v>10.1</v>
      </c>
      <c r="O10">
        <v>2.69</v>
      </c>
      <c r="P10" t="s">
        <v>666</v>
      </c>
      <c r="Q10" s="4" t="s">
        <v>247</v>
      </c>
      <c r="R10" s="4" t="s">
        <v>689</v>
      </c>
      <c r="S10" t="str">
        <f t="shared" si="0"/>
        <v>NG PINUAL Bower and Aitken 2008</v>
      </c>
    </row>
    <row r="11" spans="1:33" x14ac:dyDescent="0.6">
      <c r="A11" t="s">
        <v>228</v>
      </c>
      <c r="B11" t="s">
        <v>228</v>
      </c>
      <c r="C11">
        <v>42.3</v>
      </c>
      <c r="D11">
        <v>-120.15</v>
      </c>
      <c r="E11">
        <v>2462</v>
      </c>
      <c r="F11">
        <v>3.9</v>
      </c>
      <c r="G11">
        <v>1.67</v>
      </c>
      <c r="H11" s="6">
        <v>106.92083340000001</v>
      </c>
      <c r="I11" s="6" t="s">
        <v>969</v>
      </c>
      <c r="J11">
        <v>49.22</v>
      </c>
      <c r="K11">
        <v>-123.1</v>
      </c>
      <c r="L11">
        <v>53</v>
      </c>
      <c r="M11">
        <v>2003</v>
      </c>
      <c r="N11">
        <v>10.1</v>
      </c>
      <c r="O11">
        <v>2.69</v>
      </c>
      <c r="P11" t="s">
        <v>666</v>
      </c>
      <c r="Q11" s="4" t="s">
        <v>247</v>
      </c>
      <c r="R11" s="4" t="s">
        <v>689</v>
      </c>
      <c r="S11" t="str">
        <f t="shared" si="0"/>
        <v>NG PINUAL Bower and Aitken 2008</v>
      </c>
    </row>
    <row r="12" spans="1:33" x14ac:dyDescent="0.6">
      <c r="A12" t="s">
        <v>229</v>
      </c>
      <c r="B12" t="s">
        <v>229</v>
      </c>
      <c r="C12">
        <v>48.84</v>
      </c>
      <c r="D12">
        <v>-116.512</v>
      </c>
      <c r="E12">
        <v>1846</v>
      </c>
      <c r="F12">
        <v>1.5</v>
      </c>
      <c r="G12">
        <v>3.51</v>
      </c>
      <c r="H12" s="6">
        <v>94.665714289999997</v>
      </c>
      <c r="I12" s="6" t="s">
        <v>969</v>
      </c>
      <c r="J12">
        <v>49.22</v>
      </c>
      <c r="K12">
        <v>-123.1</v>
      </c>
      <c r="L12">
        <v>53</v>
      </c>
      <c r="M12">
        <v>2003</v>
      </c>
      <c r="N12">
        <v>10.1</v>
      </c>
      <c r="O12">
        <v>2.69</v>
      </c>
      <c r="P12" t="s">
        <v>666</v>
      </c>
      <c r="Q12" s="4" t="s">
        <v>247</v>
      </c>
      <c r="R12" s="4" t="s">
        <v>689</v>
      </c>
      <c r="S12" t="str">
        <f t="shared" si="0"/>
        <v>NG PINUAL Bower and Aitken 2008</v>
      </c>
    </row>
    <row r="13" spans="1:33" x14ac:dyDescent="0.6">
      <c r="A13" t="s">
        <v>230</v>
      </c>
      <c r="B13" t="s">
        <v>230</v>
      </c>
      <c r="C13">
        <v>45.634</v>
      </c>
      <c r="D13">
        <v>-115.947</v>
      </c>
      <c r="E13">
        <v>2154</v>
      </c>
      <c r="F13">
        <v>2.1</v>
      </c>
      <c r="G13">
        <v>3.54</v>
      </c>
      <c r="H13" s="6">
        <v>98.866666679999994</v>
      </c>
      <c r="I13" s="6" t="s">
        <v>969</v>
      </c>
      <c r="J13">
        <v>49.22</v>
      </c>
      <c r="K13">
        <v>-123.1</v>
      </c>
      <c r="L13">
        <v>53</v>
      </c>
      <c r="M13">
        <v>2003</v>
      </c>
      <c r="N13">
        <v>10.1</v>
      </c>
      <c r="O13">
        <v>2.69</v>
      </c>
      <c r="P13" t="s">
        <v>666</v>
      </c>
      <c r="Q13" s="4" t="s">
        <v>247</v>
      </c>
      <c r="R13" s="4" t="s">
        <v>689</v>
      </c>
      <c r="S13" t="str">
        <f t="shared" si="0"/>
        <v>NG PINUAL Bower and Aitken 2008</v>
      </c>
    </row>
    <row r="14" spans="1:33" x14ac:dyDescent="0.6">
      <c r="A14" t="s">
        <v>231</v>
      </c>
      <c r="B14" t="s">
        <v>231</v>
      </c>
      <c r="C14">
        <v>46.869</v>
      </c>
      <c r="D14">
        <v>-112.474</v>
      </c>
      <c r="E14">
        <v>2338</v>
      </c>
      <c r="F14">
        <v>2.2999999999999998</v>
      </c>
      <c r="G14">
        <v>2.83</v>
      </c>
      <c r="H14" s="6">
        <v>99.380952370000003</v>
      </c>
      <c r="I14" s="6" t="s">
        <v>969</v>
      </c>
      <c r="J14">
        <v>49.22</v>
      </c>
      <c r="K14">
        <v>-123.1</v>
      </c>
      <c r="L14">
        <v>53</v>
      </c>
      <c r="M14">
        <v>2003</v>
      </c>
      <c r="N14">
        <v>10.1</v>
      </c>
      <c r="O14">
        <v>2.69</v>
      </c>
      <c r="P14" t="s">
        <v>666</v>
      </c>
      <c r="Q14" s="4" t="s">
        <v>247</v>
      </c>
      <c r="R14" s="4" t="s">
        <v>689</v>
      </c>
      <c r="S14" t="str">
        <f t="shared" si="0"/>
        <v>NG PINUAL Bower and Aitken 2008</v>
      </c>
    </row>
    <row r="15" spans="1:33" x14ac:dyDescent="0.6">
      <c r="A15" t="s">
        <v>232</v>
      </c>
      <c r="B15" t="s">
        <v>232</v>
      </c>
      <c r="C15">
        <v>45.042000000000002</v>
      </c>
      <c r="D15">
        <v>-109.45099999999999</v>
      </c>
      <c r="E15">
        <v>2892</v>
      </c>
      <c r="F15">
        <v>0.8</v>
      </c>
      <c r="G15">
        <v>3.16</v>
      </c>
      <c r="H15" s="6">
        <v>100.6428571</v>
      </c>
      <c r="I15" s="6" t="s">
        <v>969</v>
      </c>
      <c r="J15">
        <v>49.22</v>
      </c>
      <c r="K15">
        <v>-123.1</v>
      </c>
      <c r="L15">
        <v>53</v>
      </c>
      <c r="M15">
        <v>2003</v>
      </c>
      <c r="N15">
        <v>10.1</v>
      </c>
      <c r="O15">
        <v>2.69</v>
      </c>
      <c r="P15" t="s">
        <v>666</v>
      </c>
      <c r="Q15" s="4" t="s">
        <v>247</v>
      </c>
      <c r="R15" s="4" t="s">
        <v>689</v>
      </c>
      <c r="S15" t="str">
        <f t="shared" si="0"/>
        <v>NG PINUAL Bower and Aitken 2008</v>
      </c>
    </row>
    <row r="16" spans="1:33" x14ac:dyDescent="0.6">
      <c r="A16" t="s">
        <v>233</v>
      </c>
      <c r="B16" t="s">
        <v>233</v>
      </c>
      <c r="C16">
        <v>51.267000000000003</v>
      </c>
      <c r="D16">
        <v>-121.867</v>
      </c>
      <c r="E16">
        <v>1846</v>
      </c>
      <c r="F16">
        <v>0.9</v>
      </c>
      <c r="G16">
        <v>2.5299999999999998</v>
      </c>
      <c r="H16" s="6">
        <v>91.429166670000001</v>
      </c>
      <c r="I16" s="6" t="s">
        <v>969</v>
      </c>
      <c r="J16">
        <v>49.22</v>
      </c>
      <c r="K16">
        <v>-123.1</v>
      </c>
      <c r="L16">
        <v>53</v>
      </c>
      <c r="M16">
        <v>2003</v>
      </c>
      <c r="N16">
        <v>10.1</v>
      </c>
      <c r="O16">
        <v>2.69</v>
      </c>
      <c r="P16" t="s">
        <v>666</v>
      </c>
      <c r="Q16" s="4" t="s">
        <v>247</v>
      </c>
      <c r="R16" s="4" t="s">
        <v>689</v>
      </c>
      <c r="S16" t="str">
        <f t="shared" si="0"/>
        <v>NG PINUAL Bower and Aitken 2008</v>
      </c>
    </row>
    <row r="17" spans="1:19" x14ac:dyDescent="0.6">
      <c r="A17" t="s">
        <v>234</v>
      </c>
      <c r="B17" t="s">
        <v>234</v>
      </c>
      <c r="C17">
        <v>51.1</v>
      </c>
      <c r="D17">
        <v>-121.667</v>
      </c>
      <c r="E17">
        <v>1900</v>
      </c>
      <c r="F17">
        <v>0.5</v>
      </c>
      <c r="G17">
        <v>2.11</v>
      </c>
      <c r="H17" s="6">
        <v>89.974999999999994</v>
      </c>
      <c r="I17" s="6" t="s">
        <v>969</v>
      </c>
      <c r="J17">
        <v>49.22</v>
      </c>
      <c r="K17">
        <v>-123.1</v>
      </c>
      <c r="L17">
        <v>53</v>
      </c>
      <c r="M17">
        <v>2003</v>
      </c>
      <c r="N17">
        <v>10.1</v>
      </c>
      <c r="O17">
        <v>2.69</v>
      </c>
      <c r="P17" t="s">
        <v>666</v>
      </c>
      <c r="Q17" s="4" t="s">
        <v>247</v>
      </c>
      <c r="R17" s="4" t="s">
        <v>689</v>
      </c>
      <c r="S17" t="str">
        <f t="shared" si="0"/>
        <v>NG PINUAL Bower and Aitken 2008</v>
      </c>
    </row>
    <row r="18" spans="1:19" x14ac:dyDescent="0.6">
      <c r="A18" t="s">
        <v>235</v>
      </c>
      <c r="B18" t="s">
        <v>235</v>
      </c>
      <c r="C18">
        <v>45.4</v>
      </c>
      <c r="D18">
        <v>-111.279</v>
      </c>
      <c r="E18">
        <v>2154</v>
      </c>
      <c r="F18">
        <v>3.6</v>
      </c>
      <c r="G18">
        <v>4.04</v>
      </c>
      <c r="H18" s="6">
        <v>92.433333329999996</v>
      </c>
      <c r="I18" s="6" t="s">
        <v>969</v>
      </c>
      <c r="J18">
        <v>49.22</v>
      </c>
      <c r="K18">
        <v>-123.1</v>
      </c>
      <c r="L18">
        <v>53</v>
      </c>
      <c r="M18">
        <v>2003</v>
      </c>
      <c r="N18">
        <v>10.1</v>
      </c>
      <c r="O18">
        <v>2.69</v>
      </c>
      <c r="P18" t="s">
        <v>666</v>
      </c>
      <c r="Q18" s="4" t="s">
        <v>247</v>
      </c>
      <c r="R18" s="4" t="s">
        <v>689</v>
      </c>
      <c r="S18" t="str">
        <f t="shared" si="0"/>
        <v>NG PINUAL Bower and Aitken 2008</v>
      </c>
    </row>
    <row r="19" spans="1:19" x14ac:dyDescent="0.6">
      <c r="A19" t="s">
        <v>236</v>
      </c>
      <c r="B19" t="s">
        <v>236</v>
      </c>
      <c r="C19">
        <v>48.378999999999998</v>
      </c>
      <c r="D19">
        <v>-116.187</v>
      </c>
      <c r="E19">
        <v>1846</v>
      </c>
      <c r="F19">
        <v>2.1</v>
      </c>
      <c r="G19">
        <v>5.19</v>
      </c>
      <c r="H19" s="6">
        <v>100.8803571</v>
      </c>
      <c r="I19" s="6" t="s">
        <v>969</v>
      </c>
      <c r="J19">
        <v>49.22</v>
      </c>
      <c r="K19">
        <v>-123.1</v>
      </c>
      <c r="L19">
        <v>53</v>
      </c>
      <c r="M19">
        <v>2003</v>
      </c>
      <c r="N19">
        <v>10.1</v>
      </c>
      <c r="O19">
        <v>2.69</v>
      </c>
      <c r="P19" t="s">
        <v>666</v>
      </c>
      <c r="Q19" s="4" t="s">
        <v>247</v>
      </c>
      <c r="R19" s="4" t="s">
        <v>689</v>
      </c>
      <c r="S19" t="str">
        <f t="shared" si="0"/>
        <v>NG PINUAL Bower and Aitken 2008</v>
      </c>
    </row>
    <row r="20" spans="1:19" x14ac:dyDescent="0.6">
      <c r="A20" t="s">
        <v>237</v>
      </c>
      <c r="B20" t="s">
        <v>237</v>
      </c>
      <c r="C20">
        <v>49.1</v>
      </c>
      <c r="D20">
        <v>-120.67100000000001</v>
      </c>
      <c r="E20">
        <v>2000</v>
      </c>
      <c r="F20">
        <v>0.3</v>
      </c>
      <c r="G20">
        <v>2.25</v>
      </c>
      <c r="H20" s="6">
        <v>97.175630249999998</v>
      </c>
      <c r="I20" s="6" t="s">
        <v>969</v>
      </c>
      <c r="J20">
        <v>49.22</v>
      </c>
      <c r="K20">
        <v>-123.1</v>
      </c>
      <c r="L20">
        <v>53</v>
      </c>
      <c r="M20">
        <v>2003</v>
      </c>
      <c r="N20">
        <v>10.1</v>
      </c>
      <c r="O20">
        <v>2.69</v>
      </c>
      <c r="P20" t="s">
        <v>666</v>
      </c>
      <c r="Q20" s="4" t="s">
        <v>247</v>
      </c>
      <c r="R20" s="4" t="s">
        <v>689</v>
      </c>
      <c r="S20" t="str">
        <f t="shared" si="0"/>
        <v>NG PINUAL Bower and Aitken 2008</v>
      </c>
    </row>
    <row r="21" spans="1:19" x14ac:dyDescent="0.6">
      <c r="A21" t="s">
        <v>238</v>
      </c>
      <c r="B21" t="s">
        <v>238</v>
      </c>
      <c r="C21">
        <v>45.39</v>
      </c>
      <c r="D21">
        <v>-121.65600000000001</v>
      </c>
      <c r="E21">
        <v>1969</v>
      </c>
      <c r="F21">
        <v>3.1</v>
      </c>
      <c r="G21">
        <v>5.41</v>
      </c>
      <c r="H21" s="6">
        <v>100.16666669999999</v>
      </c>
      <c r="I21" s="6" t="s">
        <v>969</v>
      </c>
      <c r="J21">
        <v>49.22</v>
      </c>
      <c r="K21">
        <v>-123.1</v>
      </c>
      <c r="L21">
        <v>53</v>
      </c>
      <c r="M21">
        <v>2003</v>
      </c>
      <c r="N21">
        <v>10.1</v>
      </c>
      <c r="O21">
        <v>2.69</v>
      </c>
      <c r="P21" t="s">
        <v>666</v>
      </c>
      <c r="Q21" s="4" t="s">
        <v>247</v>
      </c>
      <c r="R21" s="4" t="s">
        <v>689</v>
      </c>
      <c r="S21" t="str">
        <f t="shared" si="0"/>
        <v>NG PINUAL Bower and Aitken 2008</v>
      </c>
    </row>
    <row r="22" spans="1:19" x14ac:dyDescent="0.6">
      <c r="A22" t="s">
        <v>239</v>
      </c>
      <c r="B22" t="s">
        <v>239</v>
      </c>
      <c r="C22">
        <v>45.895000000000003</v>
      </c>
      <c r="D22">
        <v>-113.45</v>
      </c>
      <c r="E22">
        <v>2400</v>
      </c>
      <c r="F22">
        <v>0.3</v>
      </c>
      <c r="G22">
        <v>3.9</v>
      </c>
      <c r="H22" s="6">
        <v>93.933333329999996</v>
      </c>
      <c r="I22" s="6" t="s">
        <v>969</v>
      </c>
      <c r="J22">
        <v>49.22</v>
      </c>
      <c r="K22">
        <v>-123.1</v>
      </c>
      <c r="L22">
        <v>53</v>
      </c>
      <c r="M22">
        <v>2003</v>
      </c>
      <c r="N22">
        <v>10.1</v>
      </c>
      <c r="O22">
        <v>2.69</v>
      </c>
      <c r="P22" t="s">
        <v>666</v>
      </c>
      <c r="Q22" s="4" t="s">
        <v>247</v>
      </c>
      <c r="R22" s="4" t="s">
        <v>689</v>
      </c>
      <c r="S22" t="str">
        <f t="shared" si="0"/>
        <v>NG PINUAL Bower and Aitken 2008</v>
      </c>
    </row>
    <row r="23" spans="1:19" x14ac:dyDescent="0.6">
      <c r="A23" t="s">
        <v>240</v>
      </c>
      <c r="B23" t="s">
        <v>240</v>
      </c>
      <c r="C23">
        <v>43.72</v>
      </c>
      <c r="D23">
        <v>-121.23</v>
      </c>
      <c r="E23">
        <v>2100</v>
      </c>
      <c r="F23">
        <v>2.8</v>
      </c>
      <c r="G23">
        <v>2.29</v>
      </c>
      <c r="H23" s="6">
        <v>106.45714289999999</v>
      </c>
      <c r="I23" s="6" t="s">
        <v>969</v>
      </c>
      <c r="J23">
        <v>49.22</v>
      </c>
      <c r="K23">
        <v>-123.1</v>
      </c>
      <c r="L23">
        <v>53</v>
      </c>
      <c r="M23">
        <v>2003</v>
      </c>
      <c r="N23">
        <v>10.1</v>
      </c>
      <c r="O23">
        <v>2.69</v>
      </c>
      <c r="P23" t="s">
        <v>666</v>
      </c>
      <c r="Q23" s="4" t="s">
        <v>247</v>
      </c>
      <c r="R23" s="4" t="s">
        <v>689</v>
      </c>
      <c r="S23" t="str">
        <f t="shared" si="0"/>
        <v>NG PINUAL Bower and Aitken 2008</v>
      </c>
    </row>
    <row r="24" spans="1:19" x14ac:dyDescent="0.6">
      <c r="A24" t="s">
        <v>241</v>
      </c>
      <c r="B24" t="s">
        <v>241</v>
      </c>
      <c r="C24">
        <v>43.689</v>
      </c>
      <c r="D24">
        <v>-121.254</v>
      </c>
      <c r="E24">
        <v>2250</v>
      </c>
      <c r="F24">
        <v>2.4</v>
      </c>
      <c r="G24">
        <v>2.12</v>
      </c>
      <c r="H24" s="6">
        <v>104.5</v>
      </c>
      <c r="I24" s="6" t="s">
        <v>969</v>
      </c>
      <c r="J24">
        <v>49.22</v>
      </c>
      <c r="K24">
        <v>-123.1</v>
      </c>
      <c r="L24">
        <v>53</v>
      </c>
      <c r="M24">
        <v>2003</v>
      </c>
      <c r="N24">
        <v>10.1</v>
      </c>
      <c r="O24">
        <v>2.69</v>
      </c>
      <c r="P24" t="s">
        <v>666</v>
      </c>
      <c r="Q24" s="4" t="s">
        <v>247</v>
      </c>
      <c r="R24" s="4" t="s">
        <v>689</v>
      </c>
      <c r="S24" t="str">
        <f t="shared" si="0"/>
        <v>NG PINUAL Bower and Aitken 2008</v>
      </c>
    </row>
    <row r="25" spans="1:19" x14ac:dyDescent="0.6">
      <c r="A25" t="s">
        <v>242</v>
      </c>
      <c r="B25" t="s">
        <v>242</v>
      </c>
      <c r="C25">
        <v>42.51</v>
      </c>
      <c r="D25">
        <v>-122.15</v>
      </c>
      <c r="E25">
        <v>2462</v>
      </c>
      <c r="F25">
        <v>3.3</v>
      </c>
      <c r="G25">
        <v>2.23</v>
      </c>
      <c r="H25" s="6">
        <v>103.61388890000001</v>
      </c>
      <c r="I25" s="6" t="s">
        <v>969</v>
      </c>
      <c r="J25">
        <v>49.22</v>
      </c>
      <c r="K25">
        <v>-123.1</v>
      </c>
      <c r="L25">
        <v>53</v>
      </c>
      <c r="M25">
        <v>2003</v>
      </c>
      <c r="N25">
        <v>10.1</v>
      </c>
      <c r="O25">
        <v>2.69</v>
      </c>
      <c r="P25" t="s">
        <v>666</v>
      </c>
      <c r="Q25" s="4" t="s">
        <v>247</v>
      </c>
      <c r="R25" s="4" t="s">
        <v>689</v>
      </c>
      <c r="S25" t="str">
        <f t="shared" si="0"/>
        <v>NG PINUAL Bower and Aitken 2008</v>
      </c>
    </row>
    <row r="26" spans="1:19" x14ac:dyDescent="0.6">
      <c r="A26" t="s">
        <v>243</v>
      </c>
      <c r="B26" t="s">
        <v>243</v>
      </c>
      <c r="C26">
        <v>45.704999999999998</v>
      </c>
      <c r="D26">
        <v>-112.925</v>
      </c>
      <c r="E26">
        <v>2646</v>
      </c>
      <c r="F26">
        <v>1.5</v>
      </c>
      <c r="G26">
        <v>3.55</v>
      </c>
      <c r="H26" s="6">
        <v>94.766666659999999</v>
      </c>
      <c r="I26" s="6" t="s">
        <v>969</v>
      </c>
      <c r="J26">
        <v>49.22</v>
      </c>
      <c r="K26">
        <v>-123.1</v>
      </c>
      <c r="L26">
        <v>53</v>
      </c>
      <c r="M26">
        <v>2003</v>
      </c>
      <c r="N26">
        <v>10.1</v>
      </c>
      <c r="O26">
        <v>2.69</v>
      </c>
      <c r="P26" t="s">
        <v>666</v>
      </c>
      <c r="Q26" s="4" t="s">
        <v>247</v>
      </c>
      <c r="R26" s="4" t="s">
        <v>689</v>
      </c>
      <c r="S26" t="str">
        <f t="shared" si="0"/>
        <v>NG PINUAL Bower and Aitken 2008</v>
      </c>
    </row>
    <row r="27" spans="1:19" x14ac:dyDescent="0.6">
      <c r="A27" t="s">
        <v>244</v>
      </c>
      <c r="B27" t="s">
        <v>244</v>
      </c>
      <c r="C27">
        <v>44.542999999999999</v>
      </c>
      <c r="D27">
        <v>-111.40900000000001</v>
      </c>
      <c r="E27">
        <v>2400</v>
      </c>
      <c r="F27">
        <v>2.6</v>
      </c>
      <c r="G27">
        <v>3.61</v>
      </c>
      <c r="H27" s="6">
        <v>97.12</v>
      </c>
      <c r="I27" s="6" t="s">
        <v>969</v>
      </c>
      <c r="J27">
        <v>49.22</v>
      </c>
      <c r="K27">
        <v>-123.1</v>
      </c>
      <c r="L27">
        <v>53</v>
      </c>
      <c r="M27">
        <v>2003</v>
      </c>
      <c r="N27">
        <v>10.1</v>
      </c>
      <c r="O27">
        <v>2.69</v>
      </c>
      <c r="P27" t="s">
        <v>666</v>
      </c>
      <c r="Q27" s="4" t="s">
        <v>247</v>
      </c>
      <c r="R27" s="4" t="s">
        <v>689</v>
      </c>
      <c r="S27" t="str">
        <f t="shared" si="0"/>
        <v>NG PINUAL Bower and Aitken 2008</v>
      </c>
    </row>
    <row r="28" spans="1:19" x14ac:dyDescent="0.6">
      <c r="A28" t="s">
        <v>245</v>
      </c>
      <c r="B28" t="s">
        <v>245</v>
      </c>
      <c r="C28">
        <v>47.515999999999998</v>
      </c>
      <c r="D28">
        <v>-112.797</v>
      </c>
      <c r="E28">
        <v>2154</v>
      </c>
      <c r="F28">
        <v>3.5</v>
      </c>
      <c r="G28">
        <v>3.22</v>
      </c>
      <c r="H28" s="6">
        <v>98.04</v>
      </c>
      <c r="I28" s="6" t="s">
        <v>969</v>
      </c>
      <c r="J28">
        <v>49.22</v>
      </c>
      <c r="K28">
        <v>-123.1</v>
      </c>
      <c r="L28">
        <v>53</v>
      </c>
      <c r="M28">
        <v>2003</v>
      </c>
      <c r="N28">
        <v>10.1</v>
      </c>
      <c r="O28">
        <v>2.69</v>
      </c>
      <c r="P28" t="s">
        <v>666</v>
      </c>
      <c r="Q28" s="4" t="s">
        <v>247</v>
      </c>
      <c r="R28" s="4" t="s">
        <v>689</v>
      </c>
      <c r="S28" t="str">
        <f t="shared" si="0"/>
        <v>NG PINUAL Bower and Aitken 2008</v>
      </c>
    </row>
    <row r="29" spans="1:19" x14ac:dyDescent="0.6">
      <c r="A29" t="s">
        <v>246</v>
      </c>
      <c r="B29" t="s">
        <v>246</v>
      </c>
      <c r="C29">
        <v>49.71</v>
      </c>
      <c r="D29">
        <v>-120.917</v>
      </c>
      <c r="E29">
        <v>1785</v>
      </c>
      <c r="F29">
        <v>1.9</v>
      </c>
      <c r="G29">
        <v>4.62</v>
      </c>
      <c r="H29" s="6">
        <v>94.777777779999994</v>
      </c>
      <c r="I29" s="6" t="s">
        <v>969</v>
      </c>
      <c r="J29">
        <v>49.22</v>
      </c>
      <c r="K29">
        <v>-123.1</v>
      </c>
      <c r="L29">
        <v>53</v>
      </c>
      <c r="M29">
        <v>2003</v>
      </c>
      <c r="N29">
        <v>10.1</v>
      </c>
      <c r="O29">
        <v>2.69</v>
      </c>
      <c r="P29" t="s">
        <v>666</v>
      </c>
      <c r="Q29" s="4" t="s">
        <v>247</v>
      </c>
      <c r="R29" s="4"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5" defaultRowHeight="15.6" x14ac:dyDescent="0.6"/>
  <cols>
    <col min="1" max="1" width="4" bestFit="1" customWidth="1"/>
    <col min="2" max="2" width="27.34765625" bestFit="1" customWidth="1"/>
    <col min="3" max="3" width="10.09765625" bestFit="1" customWidth="1"/>
    <col min="4" max="4" width="11.09765625" bestFit="1" customWidth="1"/>
    <col min="5" max="5" width="9"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s="4"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5" defaultRowHeight="15.6" x14ac:dyDescent="0.6"/>
  <cols>
    <col min="1" max="1" width="5.84765625" customWidth="1"/>
    <col min="2" max="2" width="26.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s="4"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5" defaultRowHeight="15.6" x14ac:dyDescent="0.6"/>
  <cols>
    <col min="1" max="2" width="4.09765625" bestFit="1" customWidth="1"/>
    <col min="3" max="3" width="10.09765625" bestFit="1" customWidth="1"/>
    <col min="4" max="4" width="11.84765625" bestFit="1" customWidth="1"/>
    <col min="5" max="6" width="5.09765625" bestFit="1" customWidth="1"/>
    <col min="7" max="7" width="8" bestFit="1" customWidth="1"/>
    <col min="8" max="8" width="9.84765625" bestFit="1" customWidth="1"/>
    <col min="9" max="9" width="12.34765625" bestFit="1" customWidth="1"/>
    <col min="10" max="10" width="12.09765625" bestFit="1" customWidth="1"/>
    <col min="11" max="11" width="12" bestFit="1" customWidth="1"/>
    <col min="12" max="12" width="9.5" bestFit="1" customWidth="1"/>
  </cols>
  <sheetData>
    <row r="1" spans="1:12" x14ac:dyDescent="0.6">
      <c r="A1" s="2" t="s">
        <v>324</v>
      </c>
    </row>
    <row r="2" spans="1:12" x14ac:dyDescent="0.6">
      <c r="A2" s="4"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6">
        <v>806.75</v>
      </c>
    </row>
    <row r="6" spans="1:12" x14ac:dyDescent="0.6">
      <c r="A6">
        <v>154</v>
      </c>
      <c r="B6">
        <v>154</v>
      </c>
      <c r="C6">
        <v>44.533332999999999</v>
      </c>
      <c r="D6">
        <v>-118.566667</v>
      </c>
      <c r="E6">
        <v>1494</v>
      </c>
      <c r="F6">
        <v>6.5</v>
      </c>
      <c r="G6">
        <v>1.67</v>
      </c>
      <c r="J6" s="6">
        <v>762.22222220000003</v>
      </c>
    </row>
    <row r="7" spans="1:12" x14ac:dyDescent="0.6">
      <c r="A7">
        <v>153</v>
      </c>
      <c r="B7">
        <v>153</v>
      </c>
      <c r="C7">
        <v>45.633333</v>
      </c>
      <c r="D7">
        <v>-117.266667</v>
      </c>
      <c r="E7">
        <v>1311</v>
      </c>
      <c r="F7">
        <v>5.7</v>
      </c>
      <c r="G7">
        <v>2.17</v>
      </c>
      <c r="J7" s="6">
        <v>826.14583330000005</v>
      </c>
    </row>
    <row r="8" spans="1:12" x14ac:dyDescent="0.6">
      <c r="A8">
        <v>42</v>
      </c>
      <c r="B8">
        <v>42</v>
      </c>
      <c r="C8">
        <v>49.183332999999998</v>
      </c>
      <c r="D8">
        <v>-117.583333</v>
      </c>
      <c r="E8">
        <v>998</v>
      </c>
      <c r="F8">
        <v>5.3</v>
      </c>
      <c r="G8">
        <v>2.85</v>
      </c>
      <c r="J8" s="6">
        <v>897.54861110000002</v>
      </c>
    </row>
    <row r="9" spans="1:12" x14ac:dyDescent="0.6">
      <c r="A9">
        <v>69</v>
      </c>
      <c r="B9">
        <v>69</v>
      </c>
      <c r="C9">
        <v>49.433332999999998</v>
      </c>
      <c r="D9">
        <v>-114.416667</v>
      </c>
      <c r="E9">
        <v>1379</v>
      </c>
      <c r="F9">
        <v>3</v>
      </c>
      <c r="G9">
        <v>3.07</v>
      </c>
      <c r="J9" s="6">
        <v>808.65079370000001</v>
      </c>
    </row>
    <row r="10" spans="1:12" x14ac:dyDescent="0.6">
      <c r="A10">
        <v>47</v>
      </c>
      <c r="B10">
        <v>47</v>
      </c>
      <c r="C10">
        <v>49.566667000000002</v>
      </c>
      <c r="D10">
        <v>-116.066667</v>
      </c>
      <c r="E10">
        <v>1661</v>
      </c>
      <c r="F10">
        <v>2.2999999999999998</v>
      </c>
      <c r="G10">
        <v>3.04</v>
      </c>
      <c r="J10" s="6">
        <v>786.8125</v>
      </c>
    </row>
    <row r="11" spans="1:12" x14ac:dyDescent="0.6">
      <c r="A11">
        <v>1</v>
      </c>
      <c r="B11">
        <v>1</v>
      </c>
      <c r="C11">
        <v>49.583333000000003</v>
      </c>
      <c r="D11">
        <v>-119.016667</v>
      </c>
      <c r="E11">
        <v>1006</v>
      </c>
      <c r="F11">
        <v>4.5999999999999996</v>
      </c>
      <c r="G11">
        <v>2.2599999999999998</v>
      </c>
      <c r="J11" s="6">
        <v>896.42857140000001</v>
      </c>
    </row>
    <row r="12" spans="1:12" x14ac:dyDescent="0.6">
      <c r="A12">
        <v>71</v>
      </c>
      <c r="B12">
        <v>71</v>
      </c>
      <c r="C12">
        <v>50.716667000000001</v>
      </c>
      <c r="D12">
        <v>-119.45</v>
      </c>
      <c r="E12">
        <v>1524</v>
      </c>
      <c r="F12">
        <v>2.6</v>
      </c>
      <c r="G12">
        <v>3.46</v>
      </c>
      <c r="J12" s="6">
        <v>914.01388889999998</v>
      </c>
    </row>
    <row r="13" spans="1:12" x14ac:dyDescent="0.6">
      <c r="A13">
        <v>14</v>
      </c>
      <c r="B13">
        <v>14</v>
      </c>
      <c r="C13">
        <v>50.966667000000001</v>
      </c>
      <c r="D13">
        <v>-120.333333</v>
      </c>
      <c r="E13">
        <v>1059</v>
      </c>
      <c r="F13">
        <v>3.9</v>
      </c>
      <c r="G13">
        <v>2.21</v>
      </c>
      <c r="J13" s="6">
        <v>929.54166669999995</v>
      </c>
    </row>
    <row r="14" spans="1:12" x14ac:dyDescent="0.6">
      <c r="A14">
        <v>68</v>
      </c>
      <c r="B14">
        <v>68</v>
      </c>
      <c r="C14">
        <v>51.016666999999998</v>
      </c>
      <c r="D14">
        <v>-115.033333</v>
      </c>
      <c r="E14">
        <v>1501</v>
      </c>
      <c r="F14">
        <v>1.8</v>
      </c>
      <c r="G14">
        <v>3.73</v>
      </c>
      <c r="J14" s="6">
        <v>832.76388889999998</v>
      </c>
    </row>
    <row r="15" spans="1:12" x14ac:dyDescent="0.6">
      <c r="A15">
        <v>16</v>
      </c>
      <c r="B15">
        <v>16</v>
      </c>
      <c r="C15">
        <v>51.1</v>
      </c>
      <c r="D15">
        <v>-121.666667</v>
      </c>
      <c r="E15">
        <v>1814</v>
      </c>
      <c r="F15">
        <v>0.9</v>
      </c>
      <c r="G15">
        <v>2.1</v>
      </c>
      <c r="J15" s="6">
        <v>792.75694439999995</v>
      </c>
    </row>
    <row r="16" spans="1:12" x14ac:dyDescent="0.6">
      <c r="A16">
        <v>44</v>
      </c>
      <c r="B16">
        <v>44</v>
      </c>
      <c r="C16">
        <v>51.516666999999998</v>
      </c>
      <c r="D16">
        <v>-117.183333</v>
      </c>
      <c r="E16">
        <v>945</v>
      </c>
      <c r="F16">
        <v>3.2</v>
      </c>
      <c r="G16">
        <v>2.4300000000000002</v>
      </c>
      <c r="J16" s="6">
        <v>881.55555560000005</v>
      </c>
    </row>
    <row r="17" spans="1:10" x14ac:dyDescent="0.6">
      <c r="A17">
        <v>18</v>
      </c>
      <c r="B17">
        <v>18</v>
      </c>
      <c r="C17">
        <v>51.983333000000002</v>
      </c>
      <c r="D17">
        <v>-123.75</v>
      </c>
      <c r="E17">
        <v>1059</v>
      </c>
      <c r="F17">
        <v>2.2999999999999998</v>
      </c>
      <c r="G17">
        <v>1.81</v>
      </c>
      <c r="J17" s="6">
        <v>858.83333330000005</v>
      </c>
    </row>
    <row r="18" spans="1:10" x14ac:dyDescent="0.6">
      <c r="A18">
        <v>17</v>
      </c>
      <c r="B18">
        <v>17</v>
      </c>
      <c r="C18">
        <v>52</v>
      </c>
      <c r="D18">
        <v>-121.2</v>
      </c>
      <c r="E18">
        <v>991</v>
      </c>
      <c r="F18">
        <v>3.2</v>
      </c>
      <c r="G18">
        <v>2.63</v>
      </c>
      <c r="J18" s="6">
        <v>879.88888889999998</v>
      </c>
    </row>
    <row r="19" spans="1:10" x14ac:dyDescent="0.6">
      <c r="A19">
        <v>107</v>
      </c>
      <c r="B19">
        <v>107</v>
      </c>
      <c r="C19">
        <v>52.5</v>
      </c>
      <c r="D19">
        <v>-125.8</v>
      </c>
      <c r="E19">
        <v>1311</v>
      </c>
      <c r="F19">
        <v>1</v>
      </c>
      <c r="G19">
        <v>2.09</v>
      </c>
      <c r="J19" s="6">
        <v>832.44444439999995</v>
      </c>
    </row>
    <row r="20" spans="1:10" x14ac:dyDescent="0.6">
      <c r="A20">
        <v>63</v>
      </c>
      <c r="B20">
        <v>63</v>
      </c>
      <c r="C20">
        <v>52.583333000000003</v>
      </c>
      <c r="D20">
        <v>-119.166667</v>
      </c>
      <c r="E20">
        <v>975</v>
      </c>
      <c r="F20">
        <v>3.5</v>
      </c>
      <c r="G20">
        <v>3.62</v>
      </c>
      <c r="J20" s="6">
        <v>907.01388889999998</v>
      </c>
    </row>
    <row r="21" spans="1:10" x14ac:dyDescent="0.6">
      <c r="A21">
        <v>23</v>
      </c>
      <c r="B21">
        <v>23</v>
      </c>
      <c r="C21">
        <v>53.016666999999998</v>
      </c>
      <c r="D21">
        <v>-123.233333</v>
      </c>
      <c r="E21">
        <v>1100</v>
      </c>
      <c r="F21">
        <v>2.1</v>
      </c>
      <c r="G21">
        <v>3.25</v>
      </c>
      <c r="J21" s="6">
        <v>868.90972220000003</v>
      </c>
    </row>
    <row r="22" spans="1:10" x14ac:dyDescent="0.6">
      <c r="A22">
        <v>64</v>
      </c>
      <c r="B22">
        <v>64</v>
      </c>
      <c r="C22">
        <v>53.116667</v>
      </c>
      <c r="D22">
        <v>-121.5</v>
      </c>
      <c r="E22">
        <v>1280</v>
      </c>
      <c r="F22">
        <v>1.8</v>
      </c>
      <c r="G22">
        <v>4.6100000000000003</v>
      </c>
      <c r="J22" s="6">
        <v>838.33333330000005</v>
      </c>
    </row>
    <row r="23" spans="1:10" x14ac:dyDescent="0.6">
      <c r="A23">
        <v>106</v>
      </c>
      <c r="B23">
        <v>106</v>
      </c>
      <c r="C23">
        <v>53.133333</v>
      </c>
      <c r="D23">
        <v>-121.55</v>
      </c>
      <c r="E23">
        <v>1113</v>
      </c>
      <c r="F23">
        <v>2</v>
      </c>
      <c r="G23">
        <v>3.96</v>
      </c>
      <c r="J23" s="6">
        <v>842.33333330000005</v>
      </c>
    </row>
    <row r="24" spans="1:10" x14ac:dyDescent="0.6">
      <c r="A24">
        <v>67</v>
      </c>
      <c r="B24">
        <v>67</v>
      </c>
      <c r="C24">
        <v>53.266666999999998</v>
      </c>
      <c r="D24">
        <v>-117.15</v>
      </c>
      <c r="E24">
        <v>1204</v>
      </c>
      <c r="F24">
        <v>1.9</v>
      </c>
      <c r="G24">
        <v>4.38</v>
      </c>
      <c r="J24" s="6">
        <v>842.55555560000005</v>
      </c>
    </row>
    <row r="25" spans="1:10" x14ac:dyDescent="0.6">
      <c r="A25">
        <v>62</v>
      </c>
      <c r="B25">
        <v>62</v>
      </c>
      <c r="C25">
        <v>53.416666999999997</v>
      </c>
      <c r="D25">
        <v>-120.333333</v>
      </c>
      <c r="E25">
        <v>701</v>
      </c>
      <c r="F25">
        <v>3.6</v>
      </c>
      <c r="G25">
        <v>3.01</v>
      </c>
      <c r="J25" s="6">
        <v>881.74305560000005</v>
      </c>
    </row>
    <row r="26" spans="1:10" x14ac:dyDescent="0.6">
      <c r="A26">
        <v>65</v>
      </c>
      <c r="B26">
        <v>65</v>
      </c>
      <c r="C26">
        <v>53.65</v>
      </c>
      <c r="D26">
        <v>-122.966667</v>
      </c>
      <c r="E26">
        <v>823</v>
      </c>
      <c r="F26">
        <v>2.8</v>
      </c>
      <c r="G26">
        <v>3.01</v>
      </c>
      <c r="J26" s="6">
        <v>906.62698409999996</v>
      </c>
    </row>
    <row r="27" spans="1:10" x14ac:dyDescent="0.6">
      <c r="A27">
        <v>61</v>
      </c>
      <c r="B27">
        <v>61</v>
      </c>
      <c r="C27">
        <v>53.866667</v>
      </c>
      <c r="D27">
        <v>-121.8</v>
      </c>
      <c r="E27">
        <v>838</v>
      </c>
      <c r="F27">
        <v>2.7</v>
      </c>
      <c r="G27">
        <v>3.31</v>
      </c>
      <c r="J27" s="6">
        <v>896.22222220000003</v>
      </c>
    </row>
    <row r="28" spans="1:10" x14ac:dyDescent="0.6">
      <c r="A28">
        <v>105</v>
      </c>
      <c r="B28">
        <v>105</v>
      </c>
      <c r="C28">
        <v>53.9</v>
      </c>
      <c r="D28">
        <v>-122</v>
      </c>
      <c r="E28">
        <v>671</v>
      </c>
      <c r="F28">
        <v>3.3</v>
      </c>
      <c r="G28">
        <v>3.46</v>
      </c>
      <c r="J28" s="6">
        <v>901.4375</v>
      </c>
    </row>
    <row r="29" spans="1:10" x14ac:dyDescent="0.6">
      <c r="A29">
        <v>104</v>
      </c>
      <c r="B29">
        <v>104</v>
      </c>
      <c r="C29">
        <v>54.016666999999998</v>
      </c>
      <c r="D29">
        <v>-124.533333</v>
      </c>
      <c r="E29">
        <v>732</v>
      </c>
      <c r="F29">
        <v>2.7</v>
      </c>
      <c r="G29">
        <v>2.36</v>
      </c>
      <c r="J29" s="6">
        <v>842.11111110000002</v>
      </c>
    </row>
    <row r="30" spans="1:10" x14ac:dyDescent="0.6">
      <c r="A30">
        <v>19</v>
      </c>
      <c r="B30">
        <v>19</v>
      </c>
      <c r="C30">
        <v>54.033332999999999</v>
      </c>
      <c r="D30">
        <v>-125.083333</v>
      </c>
      <c r="E30">
        <v>968</v>
      </c>
      <c r="F30">
        <v>2.7</v>
      </c>
      <c r="G30">
        <v>2.25</v>
      </c>
      <c r="J30" s="6">
        <v>864.87301590000004</v>
      </c>
    </row>
    <row r="31" spans="1:10" x14ac:dyDescent="0.6">
      <c r="A31">
        <v>20</v>
      </c>
      <c r="B31">
        <v>20</v>
      </c>
      <c r="C31">
        <v>54.133333</v>
      </c>
      <c r="D31">
        <v>-127.233333</v>
      </c>
      <c r="E31">
        <v>937</v>
      </c>
      <c r="F31">
        <v>1.8</v>
      </c>
      <c r="G31">
        <v>2.4300000000000002</v>
      </c>
      <c r="J31" s="6">
        <v>892.65277779999997</v>
      </c>
    </row>
    <row r="32" spans="1:10" x14ac:dyDescent="0.6">
      <c r="A32">
        <v>142</v>
      </c>
      <c r="B32">
        <v>142</v>
      </c>
      <c r="C32">
        <v>54.3</v>
      </c>
      <c r="D32">
        <v>-116.583333</v>
      </c>
      <c r="E32">
        <v>823</v>
      </c>
      <c r="F32">
        <v>2.2999999999999998</v>
      </c>
      <c r="G32">
        <v>4.2699999999999996</v>
      </c>
      <c r="J32" s="6">
        <v>836.41666669999995</v>
      </c>
    </row>
    <row r="33" spans="1:10" x14ac:dyDescent="0.6">
      <c r="A33">
        <v>55</v>
      </c>
      <c r="B33">
        <v>55</v>
      </c>
      <c r="C33">
        <v>54.633333</v>
      </c>
      <c r="D33">
        <v>-127.433333</v>
      </c>
      <c r="E33">
        <v>1005</v>
      </c>
      <c r="F33">
        <v>1.9</v>
      </c>
      <c r="G33">
        <v>2.74</v>
      </c>
      <c r="J33" s="6">
        <v>745.88888889999998</v>
      </c>
    </row>
    <row r="34" spans="1:10" x14ac:dyDescent="0.6">
      <c r="A34">
        <v>22</v>
      </c>
      <c r="B34">
        <v>22</v>
      </c>
      <c r="C34">
        <v>54.65</v>
      </c>
      <c r="D34">
        <v>-127.05</v>
      </c>
      <c r="E34">
        <v>518</v>
      </c>
      <c r="F34">
        <v>3.3</v>
      </c>
      <c r="G34">
        <v>2.0099999999999998</v>
      </c>
      <c r="J34" s="6">
        <v>840.29861110000002</v>
      </c>
    </row>
    <row r="35" spans="1:10" x14ac:dyDescent="0.6">
      <c r="A35">
        <v>40</v>
      </c>
      <c r="B35">
        <v>40</v>
      </c>
      <c r="C35">
        <v>54.816667000000002</v>
      </c>
      <c r="D35">
        <v>-122.85</v>
      </c>
      <c r="E35">
        <v>697</v>
      </c>
      <c r="F35">
        <v>2.4</v>
      </c>
      <c r="G35">
        <v>2.78</v>
      </c>
      <c r="J35" s="6">
        <v>876</v>
      </c>
    </row>
    <row r="36" spans="1:10" x14ac:dyDescent="0.6">
      <c r="A36">
        <v>103</v>
      </c>
      <c r="B36">
        <v>103</v>
      </c>
      <c r="C36">
        <v>54.816667000000002</v>
      </c>
      <c r="D36">
        <v>-124.266667</v>
      </c>
      <c r="E36">
        <v>970</v>
      </c>
      <c r="F36">
        <v>1.3</v>
      </c>
      <c r="G36">
        <v>2.66</v>
      </c>
      <c r="J36" s="6">
        <v>866.77777779999997</v>
      </c>
    </row>
    <row r="37" spans="1:10" x14ac:dyDescent="0.6">
      <c r="A37">
        <v>39</v>
      </c>
      <c r="B37">
        <v>39</v>
      </c>
      <c r="C37">
        <v>54.933332999999998</v>
      </c>
      <c r="D37">
        <v>-120.25</v>
      </c>
      <c r="E37">
        <v>954</v>
      </c>
      <c r="F37">
        <v>2.2999999999999998</v>
      </c>
      <c r="G37">
        <v>3.68</v>
      </c>
      <c r="J37" s="6">
        <v>852.01388889999998</v>
      </c>
    </row>
    <row r="38" spans="1:10" x14ac:dyDescent="0.6">
      <c r="A38">
        <v>21</v>
      </c>
      <c r="B38">
        <v>21</v>
      </c>
      <c r="C38">
        <v>54.983333000000002</v>
      </c>
      <c r="D38">
        <v>-126.55</v>
      </c>
      <c r="E38">
        <v>960</v>
      </c>
      <c r="F38">
        <v>1.8</v>
      </c>
      <c r="G38">
        <v>2.63</v>
      </c>
      <c r="J38" s="6">
        <v>839.55555560000005</v>
      </c>
    </row>
    <row r="39" spans="1:10" x14ac:dyDescent="0.6">
      <c r="A39">
        <v>60</v>
      </c>
      <c r="B39">
        <v>60</v>
      </c>
      <c r="C39">
        <v>55.55</v>
      </c>
      <c r="D39">
        <v>-122.55</v>
      </c>
      <c r="E39">
        <v>732</v>
      </c>
      <c r="F39">
        <v>2.5</v>
      </c>
      <c r="G39">
        <v>4.62</v>
      </c>
      <c r="J39" s="6">
        <v>810.72222220000003</v>
      </c>
    </row>
    <row r="40" spans="1:10" x14ac:dyDescent="0.6">
      <c r="A40">
        <v>102</v>
      </c>
      <c r="B40">
        <v>102</v>
      </c>
      <c r="C40">
        <v>55.616667</v>
      </c>
      <c r="D40">
        <v>-128.63333299999999</v>
      </c>
      <c r="E40">
        <v>305</v>
      </c>
      <c r="F40">
        <v>4.9000000000000004</v>
      </c>
      <c r="G40">
        <v>3.15</v>
      </c>
      <c r="J40" s="6">
        <v>836.125</v>
      </c>
    </row>
    <row r="41" spans="1:10" x14ac:dyDescent="0.6">
      <c r="A41">
        <v>101</v>
      </c>
      <c r="B41">
        <v>101</v>
      </c>
      <c r="C41">
        <v>55.633333</v>
      </c>
      <c r="D41">
        <v>-127.9</v>
      </c>
      <c r="E41">
        <v>610</v>
      </c>
      <c r="F41">
        <v>3.5</v>
      </c>
      <c r="G41">
        <v>4.08</v>
      </c>
      <c r="J41" s="6">
        <v>896.55555560000005</v>
      </c>
    </row>
    <row r="42" spans="1:10" x14ac:dyDescent="0.6">
      <c r="A42">
        <v>100</v>
      </c>
      <c r="B42">
        <v>100</v>
      </c>
      <c r="C42">
        <v>55.8</v>
      </c>
      <c r="D42">
        <v>-124.816667</v>
      </c>
      <c r="E42">
        <v>762</v>
      </c>
      <c r="F42">
        <v>1.3</v>
      </c>
      <c r="G42">
        <v>2.5099999999999998</v>
      </c>
      <c r="J42" s="6">
        <v>878.875</v>
      </c>
    </row>
    <row r="43" spans="1:10" x14ac:dyDescent="0.6">
      <c r="A43">
        <v>24</v>
      </c>
      <c r="B43">
        <v>24</v>
      </c>
      <c r="C43">
        <v>55.95</v>
      </c>
      <c r="D43">
        <v>-123.8</v>
      </c>
      <c r="E43">
        <v>686</v>
      </c>
      <c r="F43">
        <v>2.1</v>
      </c>
      <c r="G43">
        <v>2.2599999999999998</v>
      </c>
      <c r="J43" s="6">
        <v>846.11111110000002</v>
      </c>
    </row>
    <row r="44" spans="1:10" x14ac:dyDescent="0.6">
      <c r="A44">
        <v>26</v>
      </c>
      <c r="B44">
        <v>26</v>
      </c>
      <c r="C44">
        <v>56.016666999999998</v>
      </c>
      <c r="D44">
        <v>-120.61666700000001</v>
      </c>
      <c r="E44">
        <v>792</v>
      </c>
      <c r="F44">
        <v>1.1000000000000001</v>
      </c>
      <c r="G44">
        <v>3.01</v>
      </c>
      <c r="J44" s="6">
        <v>860.11111110000002</v>
      </c>
    </row>
    <row r="45" spans="1:10" x14ac:dyDescent="0.6">
      <c r="A45">
        <v>25</v>
      </c>
      <c r="B45">
        <v>25</v>
      </c>
      <c r="C45">
        <v>56.033332999999999</v>
      </c>
      <c r="D45">
        <v>-122.083333</v>
      </c>
      <c r="E45">
        <v>725</v>
      </c>
      <c r="F45">
        <v>1.9</v>
      </c>
      <c r="G45">
        <v>3.25</v>
      </c>
      <c r="J45" s="6">
        <v>829.83333330000005</v>
      </c>
    </row>
    <row r="46" spans="1:10" x14ac:dyDescent="0.6">
      <c r="A46">
        <v>27</v>
      </c>
      <c r="B46">
        <v>27</v>
      </c>
      <c r="C46">
        <v>57</v>
      </c>
      <c r="D46">
        <v>-122.4</v>
      </c>
      <c r="E46">
        <v>1113</v>
      </c>
      <c r="F46">
        <v>0.6</v>
      </c>
      <c r="G46">
        <v>4.12</v>
      </c>
      <c r="J46" s="6">
        <v>785.27777779999997</v>
      </c>
    </row>
    <row r="47" spans="1:10" x14ac:dyDescent="0.6">
      <c r="A47">
        <v>141</v>
      </c>
      <c r="B47">
        <v>141</v>
      </c>
      <c r="C47">
        <v>57.383333</v>
      </c>
      <c r="D47">
        <v>-117.55</v>
      </c>
      <c r="E47">
        <v>716</v>
      </c>
      <c r="F47">
        <v>-1</v>
      </c>
      <c r="G47">
        <v>2.79</v>
      </c>
      <c r="J47" s="6">
        <v>846</v>
      </c>
    </row>
    <row r="48" spans="1:10" x14ac:dyDescent="0.6">
      <c r="A48">
        <v>36</v>
      </c>
      <c r="B48">
        <v>36</v>
      </c>
      <c r="C48">
        <v>57.483333000000002</v>
      </c>
      <c r="D48">
        <v>-130.216667</v>
      </c>
      <c r="E48">
        <v>815</v>
      </c>
      <c r="F48">
        <v>-0.3</v>
      </c>
      <c r="G48">
        <v>1.96</v>
      </c>
      <c r="J48" s="6">
        <v>765.5625</v>
      </c>
    </row>
    <row r="49" spans="1:10" x14ac:dyDescent="0.6">
      <c r="A49">
        <v>38</v>
      </c>
      <c r="B49">
        <v>38</v>
      </c>
      <c r="C49">
        <v>58.533332999999999</v>
      </c>
      <c r="D49">
        <v>-122.7</v>
      </c>
      <c r="E49">
        <v>457</v>
      </c>
      <c r="F49">
        <v>-0.1</v>
      </c>
      <c r="G49">
        <v>3.24</v>
      </c>
      <c r="J49" s="6">
        <v>772.61111110000002</v>
      </c>
    </row>
    <row r="50" spans="1:10" x14ac:dyDescent="0.6">
      <c r="A50">
        <v>66</v>
      </c>
      <c r="B50">
        <v>66</v>
      </c>
      <c r="C50">
        <v>58.65</v>
      </c>
      <c r="D50">
        <v>-124.766667</v>
      </c>
      <c r="E50">
        <v>1173</v>
      </c>
      <c r="F50">
        <v>-1.7</v>
      </c>
      <c r="G50">
        <v>4.82</v>
      </c>
      <c r="J50" s="6">
        <v>741.16666669999995</v>
      </c>
    </row>
    <row r="51" spans="1:10" x14ac:dyDescent="0.6">
      <c r="A51">
        <v>28</v>
      </c>
      <c r="B51">
        <v>28</v>
      </c>
      <c r="C51">
        <v>58.666666999999997</v>
      </c>
      <c r="D51">
        <v>-124.166667</v>
      </c>
      <c r="E51">
        <v>762</v>
      </c>
      <c r="F51">
        <v>-1.3</v>
      </c>
      <c r="G51">
        <v>4.91</v>
      </c>
      <c r="J51" s="6">
        <v>746.1875</v>
      </c>
    </row>
    <row r="52" spans="1:10" x14ac:dyDescent="0.6">
      <c r="A52">
        <v>140</v>
      </c>
      <c r="B52">
        <v>140</v>
      </c>
      <c r="C52">
        <v>58.666666999999997</v>
      </c>
      <c r="D52">
        <v>-117.45</v>
      </c>
      <c r="E52">
        <v>759</v>
      </c>
      <c r="F52">
        <v>-2.5</v>
      </c>
      <c r="G52">
        <v>2.69</v>
      </c>
      <c r="J52" s="6">
        <v>723.77777779999997</v>
      </c>
    </row>
    <row r="53" spans="1:10" x14ac:dyDescent="0.6">
      <c r="A53">
        <v>29</v>
      </c>
      <c r="B53">
        <v>29</v>
      </c>
      <c r="C53">
        <v>59.05</v>
      </c>
      <c r="D53">
        <v>-125.766667</v>
      </c>
      <c r="E53">
        <v>853</v>
      </c>
      <c r="F53">
        <v>-0.8</v>
      </c>
      <c r="G53">
        <v>4.05</v>
      </c>
      <c r="J53" s="6">
        <v>747.55555560000005</v>
      </c>
    </row>
    <row r="54" spans="1:10" x14ac:dyDescent="0.6">
      <c r="A54">
        <v>35</v>
      </c>
      <c r="B54">
        <v>35</v>
      </c>
      <c r="C54">
        <v>59.8</v>
      </c>
      <c r="D54">
        <v>-133.783333</v>
      </c>
      <c r="E54">
        <v>789</v>
      </c>
      <c r="F54">
        <v>-0.4</v>
      </c>
      <c r="G54">
        <v>1.86</v>
      </c>
      <c r="J54" s="6">
        <v>747.27777779999997</v>
      </c>
    </row>
    <row r="55" spans="1:10" x14ac:dyDescent="0.6">
      <c r="A55">
        <v>163</v>
      </c>
      <c r="B55">
        <v>163</v>
      </c>
      <c r="C55">
        <v>59.9</v>
      </c>
      <c r="D55">
        <v>-122.083333</v>
      </c>
      <c r="E55">
        <v>396</v>
      </c>
      <c r="F55">
        <v>-2.7</v>
      </c>
      <c r="G55">
        <v>2.7</v>
      </c>
      <c r="J55" s="6">
        <v>703.53472220000003</v>
      </c>
    </row>
    <row r="56" spans="1:10" x14ac:dyDescent="0.6">
      <c r="A56">
        <v>30</v>
      </c>
      <c r="B56">
        <v>30</v>
      </c>
      <c r="C56">
        <v>59.983333000000002</v>
      </c>
      <c r="D56">
        <v>-128.55000000000001</v>
      </c>
      <c r="E56">
        <v>640</v>
      </c>
      <c r="F56">
        <v>-2.7</v>
      </c>
      <c r="G56">
        <v>2.36</v>
      </c>
      <c r="J56" s="6">
        <v>787.67361110000002</v>
      </c>
    </row>
    <row r="57" spans="1:10" x14ac:dyDescent="0.6">
      <c r="A57">
        <v>31</v>
      </c>
      <c r="B57">
        <v>31</v>
      </c>
      <c r="C57">
        <v>61.166666999999997</v>
      </c>
      <c r="D57">
        <v>-129.33333300000001</v>
      </c>
      <c r="E57">
        <v>884</v>
      </c>
      <c r="F57">
        <v>-3.9</v>
      </c>
      <c r="G57">
        <v>2.74</v>
      </c>
      <c r="J57" s="6">
        <v>661.61111110000002</v>
      </c>
    </row>
    <row r="58" spans="1:10" x14ac:dyDescent="0.6">
      <c r="A58">
        <v>33</v>
      </c>
      <c r="B58">
        <v>33</v>
      </c>
      <c r="C58">
        <v>63.3</v>
      </c>
      <c r="D58">
        <v>-136.466667</v>
      </c>
      <c r="E58">
        <v>876</v>
      </c>
      <c r="F58">
        <v>-4.3</v>
      </c>
      <c r="G58">
        <v>2.4900000000000002</v>
      </c>
      <c r="J58" s="6">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5" defaultRowHeight="15.6" x14ac:dyDescent="0.6"/>
  <cols>
    <col min="1" max="2" width="4" bestFit="1" customWidth="1"/>
    <col min="3" max="3" width="6.09765625" bestFit="1" customWidth="1"/>
    <col min="4" max="4" width="7.84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s="4"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5" defaultRowHeight="15.6" x14ac:dyDescent="0.6"/>
  <cols>
    <col min="1" max="1" width="5.59765625" customWidth="1"/>
    <col min="2" max="2" width="4.09765625" bestFit="1" customWidth="1"/>
    <col min="3" max="3" width="5.09765625" bestFit="1" customWidth="1"/>
    <col min="4" max="4" width="6.09765625" bestFit="1" customWidth="1"/>
    <col min="5" max="5" width="8.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s="4"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5" defaultRowHeight="15.6" x14ac:dyDescent="0.6"/>
  <cols>
    <col min="1" max="1" width="4" bestFit="1" customWidth="1"/>
    <col min="2" max="2" width="12.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5" defaultRowHeight="15.6" x14ac:dyDescent="0.6"/>
  <cols>
    <col min="1" max="1" width="4.5" customWidth="1"/>
    <col min="2" max="2" width="4.09765625" bestFit="1" customWidth="1"/>
    <col min="3" max="4" width="12.09765625" bestFit="1" customWidth="1"/>
    <col min="5" max="5" width="9.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topLeftCell="D67" workbookViewId="0">
      <selection activeCell="V21" sqref="V21"/>
    </sheetView>
  </sheetViews>
  <sheetFormatPr defaultColWidth="10.75" defaultRowHeight="15.6" x14ac:dyDescent="0.6"/>
  <cols>
    <col min="1" max="1" width="10.34765625" customWidth="1"/>
    <col min="2" max="2" width="9" bestFit="1" customWidth="1"/>
    <col min="3" max="3" width="6.09765625" bestFit="1" customWidth="1"/>
    <col min="4" max="5" width="12.09765625" bestFit="1" customWidth="1"/>
    <col min="6" max="6" width="5.09765625" customWidth="1"/>
    <col min="7" max="7" width="8" bestFit="1" customWidth="1"/>
    <col min="8" max="9" width="12.09765625" bestFit="1" customWidth="1"/>
  </cols>
  <sheetData>
    <row r="1" spans="1:24" x14ac:dyDescent="0.6">
      <c r="A1" s="2" t="s">
        <v>439</v>
      </c>
    </row>
    <row r="2" spans="1:24" x14ac:dyDescent="0.6">
      <c r="A2" s="4"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2" t="s">
        <v>745</v>
      </c>
      <c r="O4" s="12" t="s">
        <v>746</v>
      </c>
      <c r="P4" s="12" t="s">
        <v>992</v>
      </c>
      <c r="Q4" s="12" t="s">
        <v>654</v>
      </c>
      <c r="R4" s="12" t="s">
        <v>1054</v>
      </c>
      <c r="S4" s="1" t="s">
        <v>971</v>
      </c>
    </row>
    <row r="5" spans="1:24" x14ac:dyDescent="0.6">
      <c r="A5" t="s">
        <v>342</v>
      </c>
      <c r="B5" t="s">
        <v>342</v>
      </c>
      <c r="C5">
        <v>50.98</v>
      </c>
      <c r="D5">
        <v>-126.12</v>
      </c>
      <c r="E5">
        <v>0</v>
      </c>
      <c r="F5">
        <v>8.9</v>
      </c>
      <c r="G5">
        <v>8.4</v>
      </c>
      <c r="H5" s="6">
        <v>69.099999999999994</v>
      </c>
      <c r="I5" s="6">
        <v>237.08</v>
      </c>
      <c r="J5">
        <v>49.256067000000002</v>
      </c>
      <c r="K5">
        <v>-123.25002499999999</v>
      </c>
      <c r="L5">
        <v>77</v>
      </c>
      <c r="M5">
        <v>2010</v>
      </c>
      <c r="N5">
        <v>10.1</v>
      </c>
      <c r="O5">
        <v>2.5499999999999998</v>
      </c>
      <c r="P5" t="s">
        <v>666</v>
      </c>
      <c r="Q5" s="4" t="s">
        <v>439</v>
      </c>
      <c r="R5" t="s">
        <v>670</v>
      </c>
      <c r="S5" t="s">
        <v>707</v>
      </c>
    </row>
    <row r="6" spans="1:24" x14ac:dyDescent="0.6">
      <c r="A6" t="s">
        <v>343</v>
      </c>
      <c r="B6" t="s">
        <v>343</v>
      </c>
      <c r="C6">
        <v>52.42</v>
      </c>
      <c r="D6">
        <v>-126.17</v>
      </c>
      <c r="E6">
        <v>152</v>
      </c>
      <c r="F6">
        <v>5.2</v>
      </c>
      <c r="G6">
        <v>1.95</v>
      </c>
      <c r="H6" s="6">
        <v>51.36</v>
      </c>
      <c r="I6" s="6">
        <v>233.4</v>
      </c>
      <c r="J6">
        <v>49.256067000000002</v>
      </c>
      <c r="K6">
        <v>-123.25002499999999</v>
      </c>
      <c r="L6">
        <v>77</v>
      </c>
      <c r="M6">
        <v>2010</v>
      </c>
      <c r="N6">
        <v>10.1</v>
      </c>
      <c r="O6">
        <v>2.5499999999999998</v>
      </c>
      <c r="P6" t="s">
        <v>666</v>
      </c>
      <c r="Q6" s="4" t="s">
        <v>439</v>
      </c>
      <c r="R6" t="s">
        <v>670</v>
      </c>
      <c r="S6" t="str">
        <f>S5</f>
        <v>NA POPUTR McKown et al. 2013</v>
      </c>
    </row>
    <row r="7" spans="1:24" x14ac:dyDescent="0.6">
      <c r="A7" t="s">
        <v>344</v>
      </c>
      <c r="B7" t="s">
        <v>344</v>
      </c>
      <c r="C7">
        <v>52.38</v>
      </c>
      <c r="D7">
        <v>-126.6</v>
      </c>
      <c r="E7">
        <v>135</v>
      </c>
      <c r="F7">
        <v>6.3</v>
      </c>
      <c r="G7">
        <v>3.56</v>
      </c>
      <c r="H7" s="6">
        <v>51.26</v>
      </c>
      <c r="I7" s="6">
        <v>227.2</v>
      </c>
      <c r="J7">
        <v>49.256067000000002</v>
      </c>
      <c r="K7">
        <v>-123.25002499999999</v>
      </c>
      <c r="L7">
        <v>77</v>
      </c>
      <c r="M7">
        <v>2010</v>
      </c>
      <c r="N7">
        <v>10.1</v>
      </c>
      <c r="O7">
        <v>2.5499999999999998</v>
      </c>
      <c r="P7" t="s">
        <v>666</v>
      </c>
      <c r="Q7" s="4" t="s">
        <v>439</v>
      </c>
      <c r="R7" t="s">
        <v>670</v>
      </c>
      <c r="S7" t="str">
        <f t="shared" ref="S7:S70" si="0">S6</f>
        <v>NA POPUTR McKown et al. 2013</v>
      </c>
    </row>
    <row r="8" spans="1:24" x14ac:dyDescent="0.6">
      <c r="A8" t="s">
        <v>345</v>
      </c>
      <c r="B8" t="s">
        <v>345</v>
      </c>
      <c r="C8">
        <v>54.55</v>
      </c>
      <c r="D8">
        <v>-126.83</v>
      </c>
      <c r="E8">
        <v>561</v>
      </c>
      <c r="F8">
        <v>3.5</v>
      </c>
      <c r="G8">
        <v>2.08</v>
      </c>
      <c r="H8" s="6">
        <v>83.125</v>
      </c>
      <c r="I8" s="6">
        <v>177.45</v>
      </c>
      <c r="J8">
        <v>49.256067000000002</v>
      </c>
      <c r="K8">
        <v>-123.25002499999999</v>
      </c>
      <c r="L8">
        <v>77</v>
      </c>
      <c r="M8">
        <v>2010</v>
      </c>
      <c r="N8">
        <v>10.1</v>
      </c>
      <c r="O8">
        <v>2.5499999999999998</v>
      </c>
      <c r="P8" t="s">
        <v>666</v>
      </c>
      <c r="Q8" s="4" t="s">
        <v>439</v>
      </c>
      <c r="R8" t="s">
        <v>670</v>
      </c>
      <c r="S8" t="str">
        <f t="shared" si="0"/>
        <v>NA POPUTR McKown et al. 2013</v>
      </c>
    </row>
    <row r="9" spans="1:24" x14ac:dyDescent="0.6">
      <c r="A9" t="s">
        <v>346</v>
      </c>
      <c r="B9" t="s">
        <v>346</v>
      </c>
      <c r="C9">
        <v>54.45</v>
      </c>
      <c r="D9">
        <v>-126.8</v>
      </c>
      <c r="E9">
        <v>579</v>
      </c>
      <c r="F9">
        <v>3.6</v>
      </c>
      <c r="G9">
        <v>1.95</v>
      </c>
      <c r="H9" s="6">
        <v>79.599999999999994</v>
      </c>
      <c r="I9" s="6">
        <v>165.7666667</v>
      </c>
      <c r="J9">
        <v>49.256067000000002</v>
      </c>
      <c r="K9">
        <v>-123.25002499999999</v>
      </c>
      <c r="L9">
        <v>77</v>
      </c>
      <c r="M9">
        <v>2010</v>
      </c>
      <c r="N9">
        <v>10.1</v>
      </c>
      <c r="O9">
        <v>2.5499999999999998</v>
      </c>
      <c r="P9" t="s">
        <v>666</v>
      </c>
      <c r="Q9" s="4" t="s">
        <v>439</v>
      </c>
      <c r="R9" t="s">
        <v>670</v>
      </c>
      <c r="S9" t="str">
        <f t="shared" si="0"/>
        <v>NA POPUTR McKown et al. 2013</v>
      </c>
    </row>
    <row r="10" spans="1:24" x14ac:dyDescent="0.6">
      <c r="A10" t="s">
        <v>347</v>
      </c>
      <c r="B10" t="s">
        <v>347</v>
      </c>
      <c r="C10">
        <v>45.75</v>
      </c>
      <c r="D10">
        <v>-122.83</v>
      </c>
      <c r="E10">
        <v>650</v>
      </c>
      <c r="F10">
        <v>8.8000000000000007</v>
      </c>
      <c r="G10">
        <v>1.77</v>
      </c>
      <c r="H10" s="6">
        <v>60.533333329999998</v>
      </c>
      <c r="I10" s="6">
        <v>266.53333329999998</v>
      </c>
      <c r="J10">
        <v>49.256067000000002</v>
      </c>
      <c r="K10">
        <v>-123.25002499999999</v>
      </c>
      <c r="L10">
        <v>77</v>
      </c>
      <c r="M10">
        <v>2010</v>
      </c>
      <c r="N10">
        <v>10.1</v>
      </c>
      <c r="O10">
        <v>2.5499999999999998</v>
      </c>
      <c r="P10" t="s">
        <v>666</v>
      </c>
      <c r="Q10" s="4" t="s">
        <v>439</v>
      </c>
      <c r="R10" t="s">
        <v>670</v>
      </c>
      <c r="S10" t="str">
        <f t="shared" si="0"/>
        <v>NA POPUTR McKown et al. 2013</v>
      </c>
    </row>
    <row r="11" spans="1:24" x14ac:dyDescent="0.6">
      <c r="A11" t="s">
        <v>348</v>
      </c>
      <c r="B11" t="s">
        <v>348</v>
      </c>
      <c r="C11">
        <v>51.73</v>
      </c>
      <c r="D11">
        <v>-127.32</v>
      </c>
      <c r="E11">
        <v>67</v>
      </c>
      <c r="F11">
        <v>7.8</v>
      </c>
      <c r="G11">
        <v>6.82</v>
      </c>
      <c r="H11" s="6">
        <v>78.025000000000006</v>
      </c>
      <c r="I11" s="6">
        <v>224.15</v>
      </c>
      <c r="J11">
        <v>49.256067000000002</v>
      </c>
      <c r="K11">
        <v>-123.25002499999999</v>
      </c>
      <c r="L11">
        <v>77</v>
      </c>
      <c r="M11">
        <v>2010</v>
      </c>
      <c r="N11">
        <v>10.1</v>
      </c>
      <c r="O11">
        <v>2.5499999999999998</v>
      </c>
      <c r="P11" t="s">
        <v>666</v>
      </c>
      <c r="Q11" s="4" t="s">
        <v>439</v>
      </c>
      <c r="R11" t="s">
        <v>670</v>
      </c>
      <c r="S11" t="str">
        <f>S10</f>
        <v>NA POPUTR McKown et al. 2013</v>
      </c>
      <c r="X11" s="4" t="s">
        <v>247</v>
      </c>
    </row>
    <row r="12" spans="1:24" x14ac:dyDescent="0.6">
      <c r="A12" t="s">
        <v>349</v>
      </c>
      <c r="B12" t="s">
        <v>349</v>
      </c>
      <c r="C12">
        <v>51.77</v>
      </c>
      <c r="D12">
        <v>-127.2</v>
      </c>
      <c r="E12">
        <v>79</v>
      </c>
      <c r="F12">
        <v>7.8</v>
      </c>
      <c r="G12">
        <v>8.17</v>
      </c>
      <c r="H12" s="6">
        <v>70.28</v>
      </c>
      <c r="I12" s="6">
        <v>220.78</v>
      </c>
      <c r="J12">
        <v>49.256067000000002</v>
      </c>
      <c r="K12">
        <v>-123.25002499999999</v>
      </c>
      <c r="L12">
        <v>77</v>
      </c>
      <c r="M12">
        <v>2010</v>
      </c>
      <c r="N12">
        <v>10.1</v>
      </c>
      <c r="O12">
        <v>2.5499999999999998</v>
      </c>
      <c r="P12" t="s">
        <v>666</v>
      </c>
      <c r="Q12" s="4" t="s">
        <v>439</v>
      </c>
      <c r="R12" t="s">
        <v>670</v>
      </c>
      <c r="S12" t="str">
        <f t="shared" si="0"/>
        <v>NA POPUTR McKown et al. 2013</v>
      </c>
      <c r="X12" s="4" t="s">
        <v>247</v>
      </c>
    </row>
    <row r="13" spans="1:24" x14ac:dyDescent="0.6">
      <c r="A13" t="s">
        <v>350</v>
      </c>
      <c r="B13" t="s">
        <v>350</v>
      </c>
      <c r="C13">
        <v>49.1</v>
      </c>
      <c r="D13">
        <v>-121.52</v>
      </c>
      <c r="E13">
        <v>480</v>
      </c>
      <c r="F13">
        <v>7.1</v>
      </c>
      <c r="G13">
        <v>3.87</v>
      </c>
      <c r="H13" s="6">
        <v>63.25</v>
      </c>
      <c r="I13" s="6">
        <v>258.39999999999998</v>
      </c>
      <c r="J13">
        <v>49.256067000000002</v>
      </c>
      <c r="K13">
        <v>-123.25002499999999</v>
      </c>
      <c r="L13">
        <v>77</v>
      </c>
      <c r="M13">
        <v>2010</v>
      </c>
      <c r="N13">
        <v>10.1</v>
      </c>
      <c r="O13">
        <v>2.5499999999999998</v>
      </c>
      <c r="P13" t="s">
        <v>666</v>
      </c>
      <c r="Q13" s="4" t="s">
        <v>439</v>
      </c>
      <c r="R13" t="s">
        <v>670</v>
      </c>
      <c r="S13" t="str">
        <f t="shared" si="0"/>
        <v>NA POPUTR McKown et al. 2013</v>
      </c>
      <c r="X13" s="4" t="s">
        <v>247</v>
      </c>
    </row>
    <row r="14" spans="1:24" x14ac:dyDescent="0.6">
      <c r="A14" t="s">
        <v>351</v>
      </c>
      <c r="B14" t="s">
        <v>351</v>
      </c>
      <c r="C14">
        <v>49.08</v>
      </c>
      <c r="D14">
        <v>-121.73</v>
      </c>
      <c r="E14">
        <v>280</v>
      </c>
      <c r="F14">
        <v>7</v>
      </c>
      <c r="G14">
        <v>4.0199999999999996</v>
      </c>
      <c r="H14" s="6">
        <v>67.2</v>
      </c>
      <c r="I14" s="6">
        <v>259.26666669999997</v>
      </c>
      <c r="J14">
        <v>49.256067000000002</v>
      </c>
      <c r="K14">
        <v>-123.25002499999999</v>
      </c>
      <c r="L14">
        <v>77</v>
      </c>
      <c r="M14">
        <v>2010</v>
      </c>
      <c r="N14">
        <v>10.1</v>
      </c>
      <c r="O14">
        <v>2.5499999999999998</v>
      </c>
      <c r="P14" t="s">
        <v>666</v>
      </c>
      <c r="Q14" s="4" t="s">
        <v>439</v>
      </c>
      <c r="R14" t="s">
        <v>670</v>
      </c>
      <c r="S14" t="str">
        <f t="shared" si="0"/>
        <v>NA POPUTR McKown et al. 2013</v>
      </c>
      <c r="X14" s="4" t="s">
        <v>247</v>
      </c>
    </row>
    <row r="15" spans="1:24" x14ac:dyDescent="0.6">
      <c r="A15" t="s">
        <v>352</v>
      </c>
      <c r="B15" t="s">
        <v>352</v>
      </c>
      <c r="C15">
        <v>49.95</v>
      </c>
      <c r="D15">
        <v>-125.25</v>
      </c>
      <c r="E15">
        <v>76</v>
      </c>
      <c r="F15">
        <v>9</v>
      </c>
      <c r="G15">
        <v>2.73</v>
      </c>
      <c r="H15" s="6">
        <v>65.025000000000006</v>
      </c>
      <c r="I15" s="6">
        <v>243.4</v>
      </c>
      <c r="J15">
        <v>49.256067000000002</v>
      </c>
      <c r="K15">
        <v>-123.25002499999999</v>
      </c>
      <c r="L15">
        <v>77</v>
      </c>
      <c r="M15">
        <v>2010</v>
      </c>
      <c r="N15">
        <v>10.1</v>
      </c>
      <c r="O15">
        <v>2.5499999999999998</v>
      </c>
      <c r="P15" t="s">
        <v>666</v>
      </c>
      <c r="Q15" s="4" t="s">
        <v>439</v>
      </c>
      <c r="R15" t="s">
        <v>670</v>
      </c>
      <c r="S15" t="str">
        <f t="shared" si="0"/>
        <v>NA POPUTR McKown et al. 2013</v>
      </c>
      <c r="X15" s="4" t="s">
        <v>247</v>
      </c>
    </row>
    <row r="16" spans="1:24" x14ac:dyDescent="0.6">
      <c r="A16" t="s">
        <v>353</v>
      </c>
      <c r="B16" t="s">
        <v>353</v>
      </c>
      <c r="C16">
        <v>49.67</v>
      </c>
      <c r="D16">
        <v>-125.07</v>
      </c>
      <c r="E16">
        <v>76</v>
      </c>
      <c r="F16">
        <v>9.1</v>
      </c>
      <c r="G16">
        <v>2.44</v>
      </c>
      <c r="H16" s="6">
        <v>70.94</v>
      </c>
      <c r="I16" s="6">
        <v>231.58</v>
      </c>
      <c r="J16">
        <v>49.256067000000002</v>
      </c>
      <c r="K16">
        <v>-123.25002499999999</v>
      </c>
      <c r="L16">
        <v>77</v>
      </c>
      <c r="M16">
        <v>2010</v>
      </c>
      <c r="N16">
        <v>10.1</v>
      </c>
      <c r="O16">
        <v>2.5499999999999998</v>
      </c>
      <c r="P16" t="s">
        <v>666</v>
      </c>
      <c r="Q16" s="4" t="s">
        <v>439</v>
      </c>
      <c r="R16" t="s">
        <v>670</v>
      </c>
      <c r="S16" t="str">
        <f t="shared" si="0"/>
        <v>NA POPUTR McKown et al. 2013</v>
      </c>
      <c r="X16" s="4" t="s">
        <v>247</v>
      </c>
    </row>
    <row r="17" spans="1:24" x14ac:dyDescent="0.6">
      <c r="A17" t="s">
        <v>354</v>
      </c>
      <c r="B17" t="s">
        <v>354</v>
      </c>
      <c r="C17">
        <v>49.07</v>
      </c>
      <c r="D17">
        <v>-123.87</v>
      </c>
      <c r="E17">
        <v>20</v>
      </c>
      <c r="F17">
        <v>9.6999999999999993</v>
      </c>
      <c r="G17">
        <v>1.92</v>
      </c>
      <c r="H17" s="6">
        <v>67.7</v>
      </c>
      <c r="I17" s="6">
        <v>254.2</v>
      </c>
      <c r="J17">
        <v>49.256067000000002</v>
      </c>
      <c r="K17">
        <v>-123.25002499999999</v>
      </c>
      <c r="L17">
        <v>77</v>
      </c>
      <c r="M17">
        <v>2010</v>
      </c>
      <c r="N17">
        <v>10.1</v>
      </c>
      <c r="O17">
        <v>2.5499999999999998</v>
      </c>
      <c r="P17" t="s">
        <v>666</v>
      </c>
      <c r="Q17" s="4" t="s">
        <v>439</v>
      </c>
      <c r="R17" t="s">
        <v>670</v>
      </c>
      <c r="S17" t="str">
        <f t="shared" si="0"/>
        <v>NA POPUTR McKown et al. 2013</v>
      </c>
      <c r="X17" s="4" t="s">
        <v>247</v>
      </c>
    </row>
    <row r="18" spans="1:24" x14ac:dyDescent="0.6">
      <c r="A18" t="s">
        <v>355</v>
      </c>
      <c r="B18" t="s">
        <v>355</v>
      </c>
      <c r="C18">
        <v>52.77</v>
      </c>
      <c r="D18">
        <v>-126.62</v>
      </c>
      <c r="E18">
        <v>213</v>
      </c>
      <c r="F18">
        <v>6.1</v>
      </c>
      <c r="G18">
        <v>3.92</v>
      </c>
      <c r="H18" s="6">
        <v>68.733333329999994</v>
      </c>
      <c r="I18" s="6">
        <v>225.6</v>
      </c>
      <c r="J18">
        <v>49.256067000000002</v>
      </c>
      <c r="K18">
        <v>-123.25002499999999</v>
      </c>
      <c r="L18">
        <v>77</v>
      </c>
      <c r="M18">
        <v>2010</v>
      </c>
      <c r="N18">
        <v>10.1</v>
      </c>
      <c r="O18">
        <v>2.5499999999999998</v>
      </c>
      <c r="P18" t="s">
        <v>666</v>
      </c>
      <c r="Q18" s="4" t="s">
        <v>439</v>
      </c>
      <c r="R18" t="s">
        <v>670</v>
      </c>
      <c r="S18" t="str">
        <f t="shared" si="0"/>
        <v>NA POPUTR McKown et al. 2013</v>
      </c>
      <c r="X18" s="4" t="s">
        <v>247</v>
      </c>
    </row>
    <row r="19" spans="1:24" x14ac:dyDescent="0.6">
      <c r="A19" t="s">
        <v>356</v>
      </c>
      <c r="B19" t="s">
        <v>356</v>
      </c>
      <c r="C19">
        <v>52.83</v>
      </c>
      <c r="D19">
        <v>-126.7</v>
      </c>
      <c r="E19">
        <v>152</v>
      </c>
      <c r="F19">
        <v>5</v>
      </c>
      <c r="G19">
        <v>3.24</v>
      </c>
      <c r="H19" s="6">
        <v>69.075000000000003</v>
      </c>
      <c r="I19" s="6">
        <v>225.67500000000001</v>
      </c>
      <c r="J19">
        <v>49.256067000000002</v>
      </c>
      <c r="K19">
        <v>-123.25002499999999</v>
      </c>
      <c r="L19">
        <v>77</v>
      </c>
      <c r="M19">
        <v>2010</v>
      </c>
      <c r="N19">
        <v>10.1</v>
      </c>
      <c r="O19">
        <v>2.5499999999999998</v>
      </c>
      <c r="P19" t="s">
        <v>666</v>
      </c>
      <c r="Q19" s="4" t="s">
        <v>439</v>
      </c>
      <c r="R19" t="s">
        <v>670</v>
      </c>
      <c r="S19" t="str">
        <f t="shared" si="0"/>
        <v>NA POPUTR McKown et al. 2013</v>
      </c>
      <c r="X19" s="4" t="s">
        <v>247</v>
      </c>
    </row>
    <row r="20" spans="1:24" x14ac:dyDescent="0.6">
      <c r="A20" t="s">
        <v>357</v>
      </c>
      <c r="B20" t="s">
        <v>357</v>
      </c>
      <c r="C20">
        <v>52.83</v>
      </c>
      <c r="D20">
        <v>-126.8</v>
      </c>
      <c r="E20">
        <v>91</v>
      </c>
      <c r="F20">
        <v>5.0999999999999996</v>
      </c>
      <c r="G20">
        <v>3.75</v>
      </c>
      <c r="H20" s="6">
        <v>69.924999999999997</v>
      </c>
      <c r="I20" s="6">
        <v>228.22499999999999</v>
      </c>
      <c r="J20">
        <v>49.256067000000002</v>
      </c>
      <c r="K20">
        <v>-123.25002499999999</v>
      </c>
      <c r="L20">
        <v>77</v>
      </c>
      <c r="M20">
        <v>2010</v>
      </c>
      <c r="N20">
        <v>10.1</v>
      </c>
      <c r="O20">
        <v>2.5499999999999998</v>
      </c>
      <c r="P20" t="s">
        <v>666</v>
      </c>
      <c r="Q20" s="4" t="s">
        <v>439</v>
      </c>
      <c r="R20" t="s">
        <v>670</v>
      </c>
      <c r="S20" t="str">
        <f t="shared" si="0"/>
        <v>NA POPUTR McKown et al. 2013</v>
      </c>
      <c r="X20" s="4" t="s">
        <v>247</v>
      </c>
    </row>
    <row r="21" spans="1:24" x14ac:dyDescent="0.6">
      <c r="A21" t="s">
        <v>358</v>
      </c>
      <c r="B21" t="s">
        <v>358</v>
      </c>
      <c r="C21">
        <v>52.82</v>
      </c>
      <c r="D21">
        <v>-126.95</v>
      </c>
      <c r="E21">
        <v>27</v>
      </c>
      <c r="F21">
        <v>6.7</v>
      </c>
      <c r="G21">
        <v>4.0599999999999996</v>
      </c>
      <c r="H21" s="6">
        <v>75.45</v>
      </c>
      <c r="I21" s="6">
        <v>226.42500000000001</v>
      </c>
      <c r="J21">
        <v>49.256067000000002</v>
      </c>
      <c r="K21">
        <v>-123.25002499999999</v>
      </c>
      <c r="L21">
        <v>77</v>
      </c>
      <c r="M21">
        <v>2010</v>
      </c>
      <c r="N21">
        <v>10.1</v>
      </c>
      <c r="O21">
        <v>2.5499999999999998</v>
      </c>
      <c r="P21" t="s">
        <v>666</v>
      </c>
      <c r="Q21" s="4" t="s">
        <v>439</v>
      </c>
      <c r="R21" t="s">
        <v>670</v>
      </c>
      <c r="S21" t="str">
        <f t="shared" si="0"/>
        <v>NA POPUTR McKown et al. 2013</v>
      </c>
    </row>
    <row r="22" spans="1:24" x14ac:dyDescent="0.6">
      <c r="A22" t="s">
        <v>359</v>
      </c>
      <c r="B22" t="s">
        <v>359</v>
      </c>
      <c r="C22">
        <v>50.25</v>
      </c>
      <c r="D22">
        <v>-123.58</v>
      </c>
      <c r="E22">
        <v>305</v>
      </c>
      <c r="F22">
        <v>6.1</v>
      </c>
      <c r="G22">
        <v>3.69</v>
      </c>
      <c r="H22" s="6">
        <v>74.724999999999994</v>
      </c>
      <c r="I22" s="6">
        <v>240.75</v>
      </c>
      <c r="J22">
        <v>49.256067000000002</v>
      </c>
      <c r="K22">
        <v>-123.25002499999999</v>
      </c>
      <c r="L22">
        <v>77</v>
      </c>
      <c r="M22">
        <v>2010</v>
      </c>
      <c r="N22">
        <v>10.1</v>
      </c>
      <c r="O22">
        <v>2.5499999999999998</v>
      </c>
      <c r="P22" t="s">
        <v>666</v>
      </c>
      <c r="Q22" s="4" t="s">
        <v>439</v>
      </c>
      <c r="R22" t="s">
        <v>670</v>
      </c>
      <c r="S22" t="str">
        <f t="shared" si="0"/>
        <v>NA POPUTR McKown et al. 2013</v>
      </c>
    </row>
    <row r="23" spans="1:24" x14ac:dyDescent="0.6">
      <c r="A23" t="s">
        <v>360</v>
      </c>
      <c r="B23" t="s">
        <v>360</v>
      </c>
      <c r="C23">
        <v>49.52</v>
      </c>
      <c r="D23">
        <v>-124.85</v>
      </c>
      <c r="E23">
        <v>46</v>
      </c>
      <c r="F23">
        <v>9.1999999999999993</v>
      </c>
      <c r="G23">
        <v>2.2999999999999998</v>
      </c>
      <c r="H23" s="6">
        <v>71.099999999999994</v>
      </c>
      <c r="I23" s="6">
        <v>225.26</v>
      </c>
      <c r="J23">
        <v>49.256067000000002</v>
      </c>
      <c r="K23">
        <v>-123.25002499999999</v>
      </c>
      <c r="L23">
        <v>77</v>
      </c>
      <c r="M23">
        <v>2010</v>
      </c>
      <c r="N23">
        <v>10.1</v>
      </c>
      <c r="O23">
        <v>2.5499999999999998</v>
      </c>
      <c r="P23" t="s">
        <v>666</v>
      </c>
      <c r="Q23" s="4" t="s">
        <v>439</v>
      </c>
      <c r="R23" t="s">
        <v>670</v>
      </c>
      <c r="S23" t="str">
        <f t="shared" si="0"/>
        <v>NA POPUTR McKown et al. 2013</v>
      </c>
    </row>
    <row r="24" spans="1:24" x14ac:dyDescent="0.6">
      <c r="A24" t="s">
        <v>361</v>
      </c>
      <c r="B24" t="s">
        <v>361</v>
      </c>
      <c r="C24">
        <v>50.1</v>
      </c>
      <c r="D24">
        <v>-123</v>
      </c>
      <c r="E24">
        <v>579</v>
      </c>
      <c r="F24">
        <v>5.9</v>
      </c>
      <c r="G24">
        <v>3.39</v>
      </c>
      <c r="H24" s="6">
        <v>75.7</v>
      </c>
      <c r="I24" s="6">
        <v>229.85</v>
      </c>
      <c r="J24">
        <v>49.256067000000002</v>
      </c>
      <c r="K24">
        <v>-123.25002499999999</v>
      </c>
      <c r="L24">
        <v>77</v>
      </c>
      <c r="M24">
        <v>2010</v>
      </c>
      <c r="N24">
        <v>10.1</v>
      </c>
      <c r="O24">
        <v>2.5499999999999998</v>
      </c>
      <c r="P24" t="s">
        <v>666</v>
      </c>
      <c r="Q24" s="4" t="s">
        <v>439</v>
      </c>
      <c r="R24" t="s">
        <v>670</v>
      </c>
      <c r="S24" t="str">
        <f t="shared" si="0"/>
        <v>NA POPUTR McKown et al. 2013</v>
      </c>
    </row>
    <row r="25" spans="1:24" x14ac:dyDescent="0.6">
      <c r="A25" t="s">
        <v>362</v>
      </c>
      <c r="B25" t="s">
        <v>362</v>
      </c>
      <c r="C25">
        <v>44.42</v>
      </c>
      <c r="D25">
        <v>-123.33</v>
      </c>
      <c r="E25">
        <v>300</v>
      </c>
      <c r="F25">
        <v>10.6</v>
      </c>
      <c r="G25">
        <v>1.54</v>
      </c>
      <c r="H25" s="6">
        <v>40.766666669999999</v>
      </c>
      <c r="I25" s="6">
        <v>278.2</v>
      </c>
      <c r="J25">
        <v>49.256067000000002</v>
      </c>
      <c r="K25">
        <v>-123.25002499999999</v>
      </c>
      <c r="L25">
        <v>77</v>
      </c>
      <c r="M25">
        <v>2010</v>
      </c>
      <c r="N25">
        <v>10.1</v>
      </c>
      <c r="O25">
        <v>2.5499999999999998</v>
      </c>
      <c r="P25" t="s">
        <v>666</v>
      </c>
      <c r="Q25" s="4" t="s">
        <v>439</v>
      </c>
      <c r="R25" t="s">
        <v>670</v>
      </c>
      <c r="S25" t="str">
        <f t="shared" si="0"/>
        <v>NA POPUTR McKown et al. 2013</v>
      </c>
    </row>
    <row r="26" spans="1:24" x14ac:dyDescent="0.6">
      <c r="A26" t="s">
        <v>363</v>
      </c>
      <c r="B26" t="s">
        <v>363</v>
      </c>
      <c r="C26">
        <v>50.03</v>
      </c>
      <c r="D26">
        <v>-122.53</v>
      </c>
      <c r="E26">
        <v>213</v>
      </c>
      <c r="F26">
        <v>7.7</v>
      </c>
      <c r="G26">
        <v>2.86</v>
      </c>
      <c r="H26" s="6">
        <v>60.74</v>
      </c>
      <c r="I26" s="6">
        <v>240.06</v>
      </c>
      <c r="J26">
        <v>49.256067000000002</v>
      </c>
      <c r="K26">
        <v>-123.25002499999999</v>
      </c>
      <c r="L26">
        <v>77</v>
      </c>
      <c r="M26">
        <v>2010</v>
      </c>
      <c r="N26">
        <v>10.1</v>
      </c>
      <c r="O26">
        <v>2.5499999999999998</v>
      </c>
      <c r="P26" t="s">
        <v>666</v>
      </c>
      <c r="Q26" s="4" t="s">
        <v>439</v>
      </c>
      <c r="R26" t="s">
        <v>670</v>
      </c>
      <c r="S26" t="str">
        <f t="shared" si="0"/>
        <v>NA POPUTR McKown et al. 2013</v>
      </c>
    </row>
    <row r="27" spans="1:24" x14ac:dyDescent="0.6">
      <c r="A27" t="s">
        <v>364</v>
      </c>
      <c r="B27" t="s">
        <v>364</v>
      </c>
      <c r="C27">
        <v>49.77</v>
      </c>
      <c r="D27">
        <v>-122.22</v>
      </c>
      <c r="E27">
        <v>64</v>
      </c>
      <c r="F27">
        <v>8.4</v>
      </c>
      <c r="G27">
        <v>3.85</v>
      </c>
      <c r="H27" s="6">
        <v>62.975000000000001</v>
      </c>
      <c r="I27" s="6">
        <v>246.02500000000001</v>
      </c>
      <c r="J27">
        <v>49.256067000000002</v>
      </c>
      <c r="K27">
        <v>-123.25002499999999</v>
      </c>
      <c r="L27">
        <v>77</v>
      </c>
      <c r="M27">
        <v>2010</v>
      </c>
      <c r="N27">
        <v>10.1</v>
      </c>
      <c r="O27">
        <v>2.5499999999999998</v>
      </c>
      <c r="P27" t="s">
        <v>666</v>
      </c>
      <c r="Q27" s="4" t="s">
        <v>439</v>
      </c>
      <c r="R27" t="s">
        <v>670</v>
      </c>
      <c r="S27" t="str">
        <f t="shared" si="0"/>
        <v>NA POPUTR McKown et al. 2013</v>
      </c>
    </row>
    <row r="28" spans="1:24" x14ac:dyDescent="0.6">
      <c r="A28" t="s">
        <v>365</v>
      </c>
      <c r="B28" t="s">
        <v>365</v>
      </c>
      <c r="C28">
        <v>55.22</v>
      </c>
      <c r="D28">
        <v>-127.67</v>
      </c>
      <c r="E28">
        <v>238</v>
      </c>
      <c r="F28">
        <v>4.5</v>
      </c>
      <c r="G28">
        <v>2.61</v>
      </c>
      <c r="H28" s="6">
        <v>64.924999999999997</v>
      </c>
      <c r="I28" s="6">
        <v>175.95</v>
      </c>
      <c r="J28">
        <v>49.256067000000002</v>
      </c>
      <c r="K28">
        <v>-123.25002499999999</v>
      </c>
      <c r="L28">
        <v>77</v>
      </c>
      <c r="M28">
        <v>2010</v>
      </c>
      <c r="N28">
        <v>10.1</v>
      </c>
      <c r="O28">
        <v>2.5499999999999998</v>
      </c>
      <c r="P28" t="s">
        <v>666</v>
      </c>
      <c r="Q28" s="4" t="s">
        <v>439</v>
      </c>
      <c r="R28" t="s">
        <v>670</v>
      </c>
      <c r="S28" t="str">
        <f t="shared" si="0"/>
        <v>NA POPUTR McKown et al. 2013</v>
      </c>
    </row>
    <row r="29" spans="1:24" x14ac:dyDescent="0.6">
      <c r="A29" t="s">
        <v>366</v>
      </c>
      <c r="B29" t="s">
        <v>366</v>
      </c>
      <c r="C29">
        <v>50.93</v>
      </c>
      <c r="D29">
        <v>-124.85</v>
      </c>
      <c r="E29">
        <v>46</v>
      </c>
      <c r="F29">
        <v>8.6</v>
      </c>
      <c r="G29">
        <v>3.06</v>
      </c>
      <c r="H29" s="6">
        <v>59.6</v>
      </c>
      <c r="I29" s="6">
        <v>239.9</v>
      </c>
      <c r="J29">
        <v>49.256067000000002</v>
      </c>
      <c r="K29">
        <v>-123.25002499999999</v>
      </c>
      <c r="L29">
        <v>77</v>
      </c>
      <c r="M29">
        <v>2010</v>
      </c>
      <c r="N29">
        <v>10.1</v>
      </c>
      <c r="O29">
        <v>2.5499999999999998</v>
      </c>
      <c r="P29" t="s">
        <v>666</v>
      </c>
      <c r="Q29" s="4" t="s">
        <v>439</v>
      </c>
      <c r="R29" t="s">
        <v>670</v>
      </c>
      <c r="S29" t="str">
        <f t="shared" si="0"/>
        <v>NA POPUTR McKown et al. 2013</v>
      </c>
    </row>
    <row r="30" spans="1:24" x14ac:dyDescent="0.6">
      <c r="A30" t="s">
        <v>367</v>
      </c>
      <c r="B30" t="s">
        <v>367</v>
      </c>
      <c r="C30">
        <v>50.95</v>
      </c>
      <c r="D30">
        <v>-124.9</v>
      </c>
      <c r="E30">
        <v>37</v>
      </c>
      <c r="F30">
        <v>7.9</v>
      </c>
      <c r="G30">
        <v>3.08</v>
      </c>
      <c r="H30" s="6">
        <v>58.78</v>
      </c>
      <c r="I30" s="6">
        <v>243.94</v>
      </c>
      <c r="J30">
        <v>49.256067000000002</v>
      </c>
      <c r="K30">
        <v>-123.25002499999999</v>
      </c>
      <c r="L30">
        <v>77</v>
      </c>
      <c r="M30">
        <v>2010</v>
      </c>
      <c r="N30">
        <v>10.1</v>
      </c>
      <c r="O30">
        <v>2.5499999999999998</v>
      </c>
      <c r="P30" t="s">
        <v>666</v>
      </c>
      <c r="Q30" s="4" t="s">
        <v>439</v>
      </c>
      <c r="R30" t="s">
        <v>670</v>
      </c>
      <c r="S30" t="str">
        <f t="shared" si="0"/>
        <v>NA POPUTR McKown et al. 2013</v>
      </c>
    </row>
    <row r="31" spans="1:24" x14ac:dyDescent="0.6">
      <c r="A31" t="s">
        <v>368</v>
      </c>
      <c r="B31" t="s">
        <v>368</v>
      </c>
      <c r="C31">
        <v>51.23</v>
      </c>
      <c r="D31">
        <v>-124.95</v>
      </c>
      <c r="E31">
        <v>88</v>
      </c>
      <c r="F31">
        <v>8.1</v>
      </c>
      <c r="G31">
        <v>2.57</v>
      </c>
      <c r="H31" s="6">
        <v>55.66</v>
      </c>
      <c r="I31" s="6">
        <v>234.12</v>
      </c>
      <c r="J31">
        <v>49.256067000000002</v>
      </c>
      <c r="K31">
        <v>-123.25002499999999</v>
      </c>
      <c r="L31">
        <v>77</v>
      </c>
      <c r="M31">
        <v>2010</v>
      </c>
      <c r="N31">
        <v>10.1</v>
      </c>
      <c r="O31">
        <v>2.5499999999999998</v>
      </c>
      <c r="P31" t="s">
        <v>666</v>
      </c>
      <c r="Q31" s="4" t="s">
        <v>439</v>
      </c>
      <c r="R31" t="s">
        <v>670</v>
      </c>
      <c r="S31" t="str">
        <f t="shared" si="0"/>
        <v>NA POPUTR McKown et al. 2013</v>
      </c>
    </row>
    <row r="32" spans="1:24" x14ac:dyDescent="0.6">
      <c r="A32" t="s">
        <v>369</v>
      </c>
      <c r="B32" t="s">
        <v>369</v>
      </c>
      <c r="C32">
        <v>51.28</v>
      </c>
      <c r="D32">
        <v>-124.83</v>
      </c>
      <c r="E32">
        <v>152</v>
      </c>
      <c r="F32">
        <v>6.6</v>
      </c>
      <c r="G32">
        <v>2.31</v>
      </c>
      <c r="H32" s="6">
        <v>59.52</v>
      </c>
      <c r="I32" s="6">
        <v>235.22</v>
      </c>
      <c r="J32">
        <v>49.256067000000002</v>
      </c>
      <c r="K32">
        <v>-123.25002499999999</v>
      </c>
      <c r="L32">
        <v>77</v>
      </c>
      <c r="M32">
        <v>2010</v>
      </c>
      <c r="N32">
        <v>10.1</v>
      </c>
      <c r="O32">
        <v>2.5499999999999998</v>
      </c>
      <c r="P32" t="s">
        <v>666</v>
      </c>
      <c r="Q32" s="4" t="s">
        <v>439</v>
      </c>
      <c r="R32" t="s">
        <v>670</v>
      </c>
      <c r="S32" t="str">
        <f t="shared" si="0"/>
        <v>NA POPUTR McKown et al. 2013</v>
      </c>
    </row>
    <row r="33" spans="1:19" x14ac:dyDescent="0.6">
      <c r="A33" t="s">
        <v>370</v>
      </c>
      <c r="B33" t="s">
        <v>370</v>
      </c>
      <c r="C33">
        <v>49.43</v>
      </c>
      <c r="D33">
        <v>-121.43</v>
      </c>
      <c r="E33">
        <v>61</v>
      </c>
      <c r="F33">
        <v>8.9</v>
      </c>
      <c r="G33">
        <v>3.76</v>
      </c>
      <c r="H33" s="6">
        <v>59.18</v>
      </c>
      <c r="I33" s="6">
        <v>256.52</v>
      </c>
      <c r="J33">
        <v>49.256067000000002</v>
      </c>
      <c r="K33">
        <v>-123.25002499999999</v>
      </c>
      <c r="L33">
        <v>77</v>
      </c>
      <c r="M33">
        <v>2010</v>
      </c>
      <c r="N33">
        <v>10.1</v>
      </c>
      <c r="O33">
        <v>2.5499999999999998</v>
      </c>
      <c r="P33" t="s">
        <v>666</v>
      </c>
      <c r="Q33" s="4" t="s">
        <v>439</v>
      </c>
      <c r="R33" t="s">
        <v>670</v>
      </c>
      <c r="S33" t="str">
        <f t="shared" si="0"/>
        <v>NA POPUTR McKown et al. 2013</v>
      </c>
    </row>
    <row r="34" spans="1:19" x14ac:dyDescent="0.6">
      <c r="A34" t="s">
        <v>371</v>
      </c>
      <c r="B34" t="s">
        <v>371</v>
      </c>
      <c r="C34">
        <v>49.4</v>
      </c>
      <c r="D34">
        <v>-121.55</v>
      </c>
      <c r="E34">
        <v>500</v>
      </c>
      <c r="F34">
        <v>7.2</v>
      </c>
      <c r="G34">
        <v>4.8600000000000003</v>
      </c>
      <c r="H34" s="6">
        <v>61.6</v>
      </c>
      <c r="I34" s="6">
        <v>235.1</v>
      </c>
      <c r="J34">
        <v>49.256067000000002</v>
      </c>
      <c r="K34">
        <v>-123.25002499999999</v>
      </c>
      <c r="L34">
        <v>77</v>
      </c>
      <c r="M34">
        <v>2010</v>
      </c>
      <c r="N34">
        <v>10.1</v>
      </c>
      <c r="O34">
        <v>2.5499999999999998</v>
      </c>
      <c r="P34" t="s">
        <v>666</v>
      </c>
      <c r="Q34" s="4" t="s">
        <v>439</v>
      </c>
      <c r="R34" t="s">
        <v>670</v>
      </c>
      <c r="S34" t="str">
        <f t="shared" si="0"/>
        <v>NA POPUTR McKown et al. 2013</v>
      </c>
    </row>
    <row r="35" spans="1:19" x14ac:dyDescent="0.6">
      <c r="A35" t="s">
        <v>372</v>
      </c>
      <c r="B35" t="s">
        <v>372</v>
      </c>
      <c r="C35">
        <v>49.28</v>
      </c>
      <c r="D35">
        <v>-121.95</v>
      </c>
      <c r="E35">
        <v>40</v>
      </c>
      <c r="F35">
        <v>9.3000000000000007</v>
      </c>
      <c r="G35">
        <v>4.18</v>
      </c>
      <c r="H35" s="6">
        <v>59.4</v>
      </c>
      <c r="I35" s="6">
        <v>263.93333330000002</v>
      </c>
      <c r="J35">
        <v>49.256067000000002</v>
      </c>
      <c r="K35">
        <v>-123.25002499999999</v>
      </c>
      <c r="L35">
        <v>77</v>
      </c>
      <c r="M35">
        <v>2010</v>
      </c>
      <c r="N35">
        <v>10.1</v>
      </c>
      <c r="O35">
        <v>2.5499999999999998</v>
      </c>
      <c r="P35" t="s">
        <v>666</v>
      </c>
      <c r="Q35" s="4" t="s">
        <v>439</v>
      </c>
      <c r="R35" t="s">
        <v>670</v>
      </c>
      <c r="S35" t="str">
        <f t="shared" si="0"/>
        <v>NA POPUTR McKown et al. 2013</v>
      </c>
    </row>
    <row r="36" spans="1:19" x14ac:dyDescent="0.6">
      <c r="A36" t="s">
        <v>373</v>
      </c>
      <c r="B36" t="s">
        <v>373</v>
      </c>
      <c r="C36">
        <v>49.23</v>
      </c>
      <c r="D36">
        <v>-121.85</v>
      </c>
      <c r="E36">
        <v>30</v>
      </c>
      <c r="F36">
        <v>10</v>
      </c>
      <c r="G36">
        <v>4.32</v>
      </c>
      <c r="H36" s="6">
        <v>54.533333329999998</v>
      </c>
      <c r="I36" s="6">
        <v>261.46666670000002</v>
      </c>
      <c r="J36">
        <v>49.256067000000002</v>
      </c>
      <c r="K36">
        <v>-123.25002499999999</v>
      </c>
      <c r="L36">
        <v>77</v>
      </c>
      <c r="M36">
        <v>2010</v>
      </c>
      <c r="N36">
        <v>10.1</v>
      </c>
      <c r="O36">
        <v>2.5499999999999998</v>
      </c>
      <c r="P36" t="s">
        <v>666</v>
      </c>
      <c r="Q36" s="4" t="s">
        <v>439</v>
      </c>
      <c r="R36" t="s">
        <v>670</v>
      </c>
      <c r="S36" t="str">
        <f t="shared" si="0"/>
        <v>NA POPUTR McKown et al. 2013</v>
      </c>
    </row>
    <row r="37" spans="1:19" x14ac:dyDescent="0.6">
      <c r="A37" t="s">
        <v>374</v>
      </c>
      <c r="B37" t="s">
        <v>374</v>
      </c>
      <c r="C37">
        <v>56.73</v>
      </c>
      <c r="D37">
        <v>-129.72999999999999</v>
      </c>
      <c r="E37">
        <v>579</v>
      </c>
      <c r="F37">
        <v>2.2999999999999998</v>
      </c>
      <c r="G37">
        <v>3.6</v>
      </c>
      <c r="H37" s="6">
        <v>64.974999999999994</v>
      </c>
      <c r="I37" s="6">
        <v>160.44999999999999</v>
      </c>
      <c r="J37">
        <v>49.256067000000002</v>
      </c>
      <c r="K37">
        <v>-123.25002499999999</v>
      </c>
      <c r="L37">
        <v>77</v>
      </c>
      <c r="M37">
        <v>2010</v>
      </c>
      <c r="N37">
        <v>10.1</v>
      </c>
      <c r="O37">
        <v>2.5499999999999998</v>
      </c>
      <c r="P37" t="s">
        <v>666</v>
      </c>
      <c r="Q37" s="4" t="s">
        <v>439</v>
      </c>
      <c r="R37" t="s">
        <v>670</v>
      </c>
      <c r="S37" t="str">
        <f t="shared" si="0"/>
        <v>NA POPUTR McKown et al. 2013</v>
      </c>
    </row>
    <row r="38" spans="1:19" x14ac:dyDescent="0.6">
      <c r="A38" t="s">
        <v>375</v>
      </c>
      <c r="B38" t="s">
        <v>375</v>
      </c>
      <c r="C38">
        <v>56.7</v>
      </c>
      <c r="D38">
        <v>-131.15</v>
      </c>
      <c r="E38">
        <v>73</v>
      </c>
      <c r="F38">
        <v>4.5999999999999996</v>
      </c>
      <c r="G38">
        <v>4.8099999999999996</v>
      </c>
      <c r="H38" s="6">
        <v>72.325000000000003</v>
      </c>
      <c r="I38" s="6">
        <v>149.94999999999999</v>
      </c>
      <c r="J38">
        <v>49.256067000000002</v>
      </c>
      <c r="K38">
        <v>-123.25002499999999</v>
      </c>
      <c r="L38">
        <v>77</v>
      </c>
      <c r="M38">
        <v>2010</v>
      </c>
      <c r="N38">
        <v>10.1</v>
      </c>
      <c r="O38">
        <v>2.5499999999999998</v>
      </c>
      <c r="P38" t="s">
        <v>666</v>
      </c>
      <c r="Q38" s="4" t="s">
        <v>439</v>
      </c>
      <c r="R38" t="s">
        <v>670</v>
      </c>
      <c r="S38" t="str">
        <f t="shared" si="0"/>
        <v>NA POPUTR McKown et al. 2013</v>
      </c>
    </row>
    <row r="39" spans="1:19" x14ac:dyDescent="0.6">
      <c r="A39" t="s">
        <v>376</v>
      </c>
      <c r="B39" t="s">
        <v>376</v>
      </c>
      <c r="C39">
        <v>56.93</v>
      </c>
      <c r="D39">
        <v>-130.33000000000001</v>
      </c>
      <c r="E39">
        <v>317</v>
      </c>
      <c r="F39">
        <v>3.1</v>
      </c>
      <c r="G39">
        <v>2.68</v>
      </c>
      <c r="H39" s="6">
        <v>75.650000000000006</v>
      </c>
      <c r="I39" s="6">
        <v>151.97499999999999</v>
      </c>
      <c r="J39">
        <v>49.256067000000002</v>
      </c>
      <c r="K39">
        <v>-123.25002499999999</v>
      </c>
      <c r="L39">
        <v>77</v>
      </c>
      <c r="M39">
        <v>2010</v>
      </c>
      <c r="N39">
        <v>10.1</v>
      </c>
      <c r="O39">
        <v>2.5499999999999998</v>
      </c>
      <c r="P39" t="s">
        <v>666</v>
      </c>
      <c r="Q39" s="4" t="s">
        <v>439</v>
      </c>
      <c r="R39" t="s">
        <v>670</v>
      </c>
      <c r="S39" t="str">
        <f t="shared" si="0"/>
        <v>NA POPUTR McKown et al. 2013</v>
      </c>
    </row>
    <row r="40" spans="1:19" x14ac:dyDescent="0.6">
      <c r="A40" t="s">
        <v>377</v>
      </c>
      <c r="B40" t="s">
        <v>377</v>
      </c>
      <c r="C40">
        <v>44</v>
      </c>
      <c r="D40">
        <v>-122.92</v>
      </c>
      <c r="E40">
        <v>150</v>
      </c>
      <c r="F40">
        <v>12</v>
      </c>
      <c r="G40">
        <v>1.76</v>
      </c>
      <c r="H40" s="6">
        <v>54.9</v>
      </c>
      <c r="I40" s="6">
        <v>276.07499999999999</v>
      </c>
      <c r="J40">
        <v>49.256067000000002</v>
      </c>
      <c r="K40">
        <v>-123.25002499999999</v>
      </c>
      <c r="L40">
        <v>77</v>
      </c>
      <c r="M40">
        <v>2010</v>
      </c>
      <c r="N40">
        <v>10.1</v>
      </c>
      <c r="O40">
        <v>2.5499999999999998</v>
      </c>
      <c r="P40" t="s">
        <v>666</v>
      </c>
      <c r="Q40" s="4" t="s">
        <v>439</v>
      </c>
      <c r="R40" t="s">
        <v>670</v>
      </c>
      <c r="S40" t="str">
        <f t="shared" si="0"/>
        <v>NA POPUTR McKown et al. 2013</v>
      </c>
    </row>
    <row r="41" spans="1:19" x14ac:dyDescent="0.6">
      <c r="A41" t="s">
        <v>378</v>
      </c>
      <c r="B41" t="s">
        <v>378</v>
      </c>
      <c r="C41">
        <v>44.73</v>
      </c>
      <c r="D41">
        <v>-123.08</v>
      </c>
      <c r="E41">
        <v>100</v>
      </c>
      <c r="F41">
        <v>11.4</v>
      </c>
      <c r="G41">
        <v>1.78</v>
      </c>
      <c r="H41" s="6">
        <v>55.15</v>
      </c>
      <c r="I41" s="6">
        <v>267.72500000000002</v>
      </c>
      <c r="J41">
        <v>49.256067000000002</v>
      </c>
      <c r="K41">
        <v>-123.25002499999999</v>
      </c>
      <c r="L41">
        <v>77</v>
      </c>
      <c r="M41">
        <v>2010</v>
      </c>
      <c r="N41">
        <v>10.1</v>
      </c>
      <c r="O41">
        <v>2.5499999999999998</v>
      </c>
      <c r="P41" t="s">
        <v>666</v>
      </c>
      <c r="Q41" s="4" t="s">
        <v>439</v>
      </c>
      <c r="R41" t="s">
        <v>670</v>
      </c>
      <c r="S41" t="str">
        <f t="shared" si="0"/>
        <v>NA POPUTR McKown et al. 2013</v>
      </c>
    </row>
    <row r="42" spans="1:19" x14ac:dyDescent="0.6">
      <c r="A42" t="s">
        <v>379</v>
      </c>
      <c r="B42" t="s">
        <v>379</v>
      </c>
      <c r="C42">
        <v>52.93</v>
      </c>
      <c r="D42">
        <v>-121.17</v>
      </c>
      <c r="E42">
        <v>823</v>
      </c>
      <c r="F42">
        <v>3.7</v>
      </c>
      <c r="G42">
        <v>3.48</v>
      </c>
      <c r="H42" s="6">
        <v>70.7</v>
      </c>
      <c r="I42" s="6">
        <v>188.16</v>
      </c>
      <c r="J42">
        <v>49.256067000000002</v>
      </c>
      <c r="K42">
        <v>-123.25002499999999</v>
      </c>
      <c r="L42">
        <v>77</v>
      </c>
      <c r="M42">
        <v>2010</v>
      </c>
      <c r="N42">
        <v>10.1</v>
      </c>
      <c r="O42">
        <v>2.5499999999999998</v>
      </c>
      <c r="P42" t="s">
        <v>666</v>
      </c>
      <c r="Q42" s="4" t="s">
        <v>439</v>
      </c>
      <c r="R42" t="s">
        <v>670</v>
      </c>
      <c r="S42" t="str">
        <f t="shared" si="0"/>
        <v>NA POPUTR McKown et al. 2013</v>
      </c>
    </row>
    <row r="43" spans="1:19" x14ac:dyDescent="0.6">
      <c r="A43" t="s">
        <v>380</v>
      </c>
      <c r="B43" t="s">
        <v>380</v>
      </c>
      <c r="C43">
        <v>51.12</v>
      </c>
      <c r="D43">
        <v>-125.58</v>
      </c>
      <c r="E43">
        <v>30</v>
      </c>
      <c r="F43">
        <v>8.9</v>
      </c>
      <c r="G43">
        <v>3.79</v>
      </c>
      <c r="H43" s="6">
        <v>72.166666669999998</v>
      </c>
      <c r="I43" s="6">
        <v>232.03333330000001</v>
      </c>
      <c r="J43">
        <v>49.256067000000002</v>
      </c>
      <c r="K43">
        <v>-123.25002499999999</v>
      </c>
      <c r="L43">
        <v>77</v>
      </c>
      <c r="M43">
        <v>2010</v>
      </c>
      <c r="N43">
        <v>10.1</v>
      </c>
      <c r="O43">
        <v>2.5499999999999998</v>
      </c>
      <c r="P43" t="s">
        <v>666</v>
      </c>
      <c r="Q43" s="4" t="s">
        <v>439</v>
      </c>
      <c r="R43" t="s">
        <v>670</v>
      </c>
      <c r="S43" t="str">
        <f t="shared" si="0"/>
        <v>NA POPUTR McKown et al. 2013</v>
      </c>
    </row>
    <row r="44" spans="1:19" x14ac:dyDescent="0.6">
      <c r="A44" t="s">
        <v>381</v>
      </c>
      <c r="B44" t="s">
        <v>381</v>
      </c>
      <c r="C44">
        <v>51.57</v>
      </c>
      <c r="D44">
        <v>-125.5</v>
      </c>
      <c r="E44">
        <v>427</v>
      </c>
      <c r="F44">
        <v>5</v>
      </c>
      <c r="G44">
        <v>2.08</v>
      </c>
      <c r="H44" s="6">
        <v>65.866666670000001</v>
      </c>
      <c r="I44" s="6">
        <v>225.03333330000001</v>
      </c>
      <c r="J44">
        <v>49.256067000000002</v>
      </c>
      <c r="K44">
        <v>-123.25002499999999</v>
      </c>
      <c r="L44">
        <v>77</v>
      </c>
      <c r="M44">
        <v>2010</v>
      </c>
      <c r="N44">
        <v>10.1</v>
      </c>
      <c r="O44">
        <v>2.5499999999999998</v>
      </c>
      <c r="P44" t="s">
        <v>666</v>
      </c>
      <c r="Q44" s="4" t="s">
        <v>439</v>
      </c>
      <c r="R44" t="s">
        <v>670</v>
      </c>
      <c r="S44" t="str">
        <f t="shared" si="0"/>
        <v>NA POPUTR McKown et al. 2013</v>
      </c>
    </row>
    <row r="45" spans="1:19" x14ac:dyDescent="0.6">
      <c r="A45" t="s">
        <v>382</v>
      </c>
      <c r="B45" t="s">
        <v>382</v>
      </c>
      <c r="C45">
        <v>51.73</v>
      </c>
      <c r="D45">
        <v>-125.57</v>
      </c>
      <c r="E45">
        <v>427</v>
      </c>
      <c r="F45">
        <v>4.9000000000000004</v>
      </c>
      <c r="G45">
        <v>1.97</v>
      </c>
      <c r="H45" s="6">
        <v>69.34</v>
      </c>
      <c r="I45" s="6">
        <v>229.24</v>
      </c>
      <c r="J45">
        <v>49.256067000000002</v>
      </c>
      <c r="K45">
        <v>-123.25002499999999</v>
      </c>
      <c r="L45">
        <v>77</v>
      </c>
      <c r="M45">
        <v>2010</v>
      </c>
      <c r="N45">
        <v>10.1</v>
      </c>
      <c r="O45">
        <v>2.5499999999999998</v>
      </c>
      <c r="P45" t="s">
        <v>666</v>
      </c>
      <c r="Q45" s="4" t="s">
        <v>439</v>
      </c>
      <c r="R45" t="s">
        <v>670</v>
      </c>
      <c r="S45" t="str">
        <f t="shared" si="0"/>
        <v>NA POPUTR McKown et al. 2013</v>
      </c>
    </row>
    <row r="46" spans="1:19" x14ac:dyDescent="0.6">
      <c r="A46" t="s">
        <v>383</v>
      </c>
      <c r="B46" t="s">
        <v>383</v>
      </c>
      <c r="C46">
        <v>51.3</v>
      </c>
      <c r="D46">
        <v>-125.77</v>
      </c>
      <c r="E46">
        <v>105</v>
      </c>
      <c r="F46">
        <v>6.8</v>
      </c>
      <c r="G46">
        <v>2.88</v>
      </c>
      <c r="H46" s="6">
        <v>73.328571429999997</v>
      </c>
      <c r="I46" s="6">
        <v>225.45714290000001</v>
      </c>
      <c r="J46">
        <v>49.256067000000002</v>
      </c>
      <c r="K46">
        <v>-123.25002499999999</v>
      </c>
      <c r="L46">
        <v>77</v>
      </c>
      <c r="M46">
        <v>2010</v>
      </c>
      <c r="N46">
        <v>10.1</v>
      </c>
      <c r="O46">
        <v>2.5499999999999998</v>
      </c>
      <c r="P46" t="s">
        <v>666</v>
      </c>
      <c r="Q46" s="4" t="s">
        <v>439</v>
      </c>
      <c r="R46" t="s">
        <v>670</v>
      </c>
      <c r="S46" t="str">
        <f t="shared" si="0"/>
        <v>NA POPUTR McKown et al. 2013</v>
      </c>
    </row>
    <row r="47" spans="1:19" x14ac:dyDescent="0.6">
      <c r="A47" t="s">
        <v>384</v>
      </c>
      <c r="B47" t="s">
        <v>384</v>
      </c>
      <c r="C47">
        <v>54.25</v>
      </c>
      <c r="D47">
        <v>-128.52000000000001</v>
      </c>
      <c r="E47">
        <v>122</v>
      </c>
      <c r="F47">
        <v>6.2</v>
      </c>
      <c r="G47">
        <v>3.73</v>
      </c>
      <c r="H47" s="6">
        <v>91.866666670000001</v>
      </c>
      <c r="I47" s="6">
        <v>185.2333333</v>
      </c>
      <c r="J47">
        <v>49.256067000000002</v>
      </c>
      <c r="K47">
        <v>-123.25002499999999</v>
      </c>
      <c r="L47">
        <v>77</v>
      </c>
      <c r="M47">
        <v>2010</v>
      </c>
      <c r="N47">
        <v>10.1</v>
      </c>
      <c r="O47">
        <v>2.5499999999999998</v>
      </c>
      <c r="P47" t="s">
        <v>666</v>
      </c>
      <c r="Q47" s="4" t="s">
        <v>439</v>
      </c>
      <c r="R47" t="s">
        <v>670</v>
      </c>
      <c r="S47" t="str">
        <f t="shared" si="0"/>
        <v>NA POPUTR McKown et al. 2013</v>
      </c>
    </row>
    <row r="48" spans="1:19" x14ac:dyDescent="0.6">
      <c r="A48" t="s">
        <v>385</v>
      </c>
      <c r="B48" t="s">
        <v>385</v>
      </c>
      <c r="C48">
        <v>54.05</v>
      </c>
      <c r="D48">
        <v>-128.68</v>
      </c>
      <c r="E48">
        <v>18</v>
      </c>
      <c r="F48">
        <v>7</v>
      </c>
      <c r="G48">
        <v>4.79</v>
      </c>
      <c r="H48" s="6">
        <v>80.833333330000002</v>
      </c>
      <c r="I48" s="6">
        <v>212.43333329999999</v>
      </c>
      <c r="J48">
        <v>49.256067000000002</v>
      </c>
      <c r="K48">
        <v>-123.25002499999999</v>
      </c>
      <c r="L48">
        <v>77</v>
      </c>
      <c r="M48">
        <v>2010</v>
      </c>
      <c r="N48">
        <v>10.1</v>
      </c>
      <c r="O48">
        <v>2.5499999999999998</v>
      </c>
      <c r="P48" t="s">
        <v>666</v>
      </c>
      <c r="Q48" s="4" t="s">
        <v>439</v>
      </c>
      <c r="R48" t="s">
        <v>670</v>
      </c>
      <c r="S48" t="str">
        <f t="shared" si="0"/>
        <v>NA POPUTR McKown et al. 2013</v>
      </c>
    </row>
    <row r="49" spans="1:19" x14ac:dyDescent="0.6">
      <c r="A49" t="s">
        <v>386</v>
      </c>
      <c r="B49" t="s">
        <v>386</v>
      </c>
      <c r="C49">
        <v>45.2</v>
      </c>
      <c r="D49">
        <v>-123.08</v>
      </c>
      <c r="E49">
        <v>100</v>
      </c>
      <c r="F49">
        <v>11.3</v>
      </c>
      <c r="G49">
        <v>1.47</v>
      </c>
      <c r="H49" s="6">
        <v>66.825000000000003</v>
      </c>
      <c r="I49" s="6">
        <v>270.39999999999998</v>
      </c>
      <c r="J49">
        <v>49.256067000000002</v>
      </c>
      <c r="K49">
        <v>-123.25002499999999</v>
      </c>
      <c r="L49">
        <v>77</v>
      </c>
      <c r="M49">
        <v>2010</v>
      </c>
      <c r="N49">
        <v>10.1</v>
      </c>
      <c r="O49">
        <v>2.5499999999999998</v>
      </c>
      <c r="P49" t="s">
        <v>666</v>
      </c>
      <c r="Q49" s="4" t="s">
        <v>439</v>
      </c>
      <c r="R49" t="s">
        <v>670</v>
      </c>
      <c r="S49" t="str">
        <f t="shared" si="0"/>
        <v>NA POPUTR McKown et al. 2013</v>
      </c>
    </row>
    <row r="50" spans="1:19" x14ac:dyDescent="0.6">
      <c r="A50" t="s">
        <v>387</v>
      </c>
      <c r="B50" t="s">
        <v>387</v>
      </c>
      <c r="C50">
        <v>50.62</v>
      </c>
      <c r="D50">
        <v>-123.38</v>
      </c>
      <c r="E50">
        <v>411</v>
      </c>
      <c r="F50">
        <v>6</v>
      </c>
      <c r="G50">
        <v>3.47</v>
      </c>
      <c r="H50" s="6">
        <v>68.349999999999994</v>
      </c>
      <c r="I50" s="6">
        <v>221.82499999999999</v>
      </c>
      <c r="J50">
        <v>49.256067000000002</v>
      </c>
      <c r="K50">
        <v>-123.25002499999999</v>
      </c>
      <c r="L50">
        <v>77</v>
      </c>
      <c r="M50">
        <v>2010</v>
      </c>
      <c r="N50">
        <v>10.1</v>
      </c>
      <c r="O50">
        <v>2.5499999999999998</v>
      </c>
      <c r="P50" t="s">
        <v>666</v>
      </c>
      <c r="Q50" s="4" t="s">
        <v>439</v>
      </c>
      <c r="R50" t="s">
        <v>670</v>
      </c>
      <c r="S50" t="str">
        <f t="shared" si="0"/>
        <v>NA POPUTR McKown et al. 2013</v>
      </c>
    </row>
    <row r="51" spans="1:19" x14ac:dyDescent="0.6">
      <c r="A51" t="s">
        <v>388</v>
      </c>
      <c r="B51" t="s">
        <v>388</v>
      </c>
      <c r="C51">
        <v>50.55</v>
      </c>
      <c r="D51">
        <v>-123.2</v>
      </c>
      <c r="E51">
        <v>274</v>
      </c>
      <c r="F51">
        <v>5.9</v>
      </c>
      <c r="G51">
        <v>3.13</v>
      </c>
      <c r="H51" s="6">
        <v>55.44</v>
      </c>
      <c r="I51" s="6">
        <v>232.02</v>
      </c>
      <c r="J51">
        <v>49.256067000000002</v>
      </c>
      <c r="K51">
        <v>-123.25002499999999</v>
      </c>
      <c r="L51">
        <v>77</v>
      </c>
      <c r="M51">
        <v>2010</v>
      </c>
      <c r="N51">
        <v>10.1</v>
      </c>
      <c r="O51">
        <v>2.5499999999999998</v>
      </c>
      <c r="P51" t="s">
        <v>666</v>
      </c>
      <c r="Q51" s="4" t="s">
        <v>439</v>
      </c>
      <c r="R51" t="s">
        <v>670</v>
      </c>
      <c r="S51" t="str">
        <f t="shared" si="0"/>
        <v>NA POPUTR McKown et al. 2013</v>
      </c>
    </row>
    <row r="52" spans="1:19" x14ac:dyDescent="0.6">
      <c r="A52" t="s">
        <v>389</v>
      </c>
      <c r="B52" t="s">
        <v>389</v>
      </c>
      <c r="C52">
        <v>50.5</v>
      </c>
      <c r="D52">
        <v>-123</v>
      </c>
      <c r="E52">
        <v>271</v>
      </c>
      <c r="F52">
        <v>6.2</v>
      </c>
      <c r="G52">
        <v>2.09</v>
      </c>
      <c r="H52" s="6">
        <v>50.575000000000003</v>
      </c>
      <c r="I52" s="6">
        <v>238.6</v>
      </c>
      <c r="J52">
        <v>49.256067000000002</v>
      </c>
      <c r="K52">
        <v>-123.25002499999999</v>
      </c>
      <c r="L52">
        <v>77</v>
      </c>
      <c r="M52">
        <v>2010</v>
      </c>
      <c r="N52">
        <v>10.1</v>
      </c>
      <c r="O52">
        <v>2.5499999999999998</v>
      </c>
      <c r="P52" t="s">
        <v>666</v>
      </c>
      <c r="Q52" s="4" t="s">
        <v>439</v>
      </c>
      <c r="R52" t="s">
        <v>670</v>
      </c>
      <c r="S52" t="str">
        <f t="shared" si="0"/>
        <v>NA POPUTR McKown et al. 2013</v>
      </c>
    </row>
    <row r="53" spans="1:19" x14ac:dyDescent="0.6">
      <c r="A53" t="s">
        <v>390</v>
      </c>
      <c r="B53" t="s">
        <v>390</v>
      </c>
      <c r="C53">
        <v>50.3</v>
      </c>
      <c r="D53">
        <v>-122.75</v>
      </c>
      <c r="E53">
        <v>222</v>
      </c>
      <c r="F53">
        <v>7.3</v>
      </c>
      <c r="G53">
        <v>2.82</v>
      </c>
      <c r="H53" s="6">
        <v>53.7</v>
      </c>
      <c r="I53" s="6">
        <v>241.93333329999999</v>
      </c>
      <c r="J53">
        <v>49.256067000000002</v>
      </c>
      <c r="K53">
        <v>-123.25002499999999</v>
      </c>
      <c r="L53">
        <v>77</v>
      </c>
      <c r="M53">
        <v>2010</v>
      </c>
      <c r="N53">
        <v>10.1</v>
      </c>
      <c r="O53">
        <v>2.5499999999999998</v>
      </c>
      <c r="P53" t="s">
        <v>666</v>
      </c>
      <c r="Q53" s="4" t="s">
        <v>439</v>
      </c>
      <c r="R53" t="s">
        <v>670</v>
      </c>
      <c r="S53" t="str">
        <f t="shared" si="0"/>
        <v>NA POPUTR McKown et al. 2013</v>
      </c>
    </row>
    <row r="54" spans="1:19" x14ac:dyDescent="0.6">
      <c r="A54" t="s">
        <v>391</v>
      </c>
      <c r="B54" t="s">
        <v>391</v>
      </c>
      <c r="C54">
        <v>49.23</v>
      </c>
      <c r="D54">
        <v>-124.07</v>
      </c>
      <c r="E54">
        <v>60</v>
      </c>
      <c r="F54">
        <v>9.8000000000000007</v>
      </c>
      <c r="G54">
        <v>2.09</v>
      </c>
      <c r="H54" s="6">
        <v>67.900000000000006</v>
      </c>
      <c r="I54" s="6">
        <v>240.05</v>
      </c>
      <c r="J54">
        <v>49.256067000000002</v>
      </c>
      <c r="K54">
        <v>-123.25002499999999</v>
      </c>
      <c r="L54">
        <v>77</v>
      </c>
      <c r="M54">
        <v>2010</v>
      </c>
      <c r="N54">
        <v>10.1</v>
      </c>
      <c r="O54">
        <v>2.5499999999999998</v>
      </c>
      <c r="P54" t="s">
        <v>666</v>
      </c>
      <c r="Q54" s="4" t="s">
        <v>439</v>
      </c>
      <c r="R54" t="s">
        <v>670</v>
      </c>
      <c r="S54" t="str">
        <f t="shared" si="0"/>
        <v>NA POPUTR McKown et al. 2013</v>
      </c>
    </row>
    <row r="55" spans="1:19" x14ac:dyDescent="0.6">
      <c r="A55" t="s">
        <v>392</v>
      </c>
      <c r="B55" t="s">
        <v>392</v>
      </c>
      <c r="C55">
        <v>46.08</v>
      </c>
      <c r="D55">
        <v>-123.92</v>
      </c>
      <c r="E55">
        <v>100</v>
      </c>
      <c r="F55">
        <v>10.3</v>
      </c>
      <c r="G55">
        <v>3.1</v>
      </c>
      <c r="H55" s="6">
        <v>50.35</v>
      </c>
      <c r="I55" s="6">
        <v>268.3</v>
      </c>
      <c r="J55">
        <v>49.256067000000002</v>
      </c>
      <c r="K55">
        <v>-123.25002499999999</v>
      </c>
      <c r="L55">
        <v>77</v>
      </c>
      <c r="M55">
        <v>2010</v>
      </c>
      <c r="N55">
        <v>10.1</v>
      </c>
      <c r="O55">
        <v>2.5499999999999998</v>
      </c>
      <c r="P55" t="s">
        <v>666</v>
      </c>
      <c r="Q55" s="4" t="s">
        <v>439</v>
      </c>
      <c r="R55" t="s">
        <v>670</v>
      </c>
      <c r="S55" t="str">
        <f t="shared" si="0"/>
        <v>NA POPUTR McKown et al. 2013</v>
      </c>
    </row>
    <row r="56" spans="1:19" x14ac:dyDescent="0.6">
      <c r="A56" t="s">
        <v>393</v>
      </c>
      <c r="B56" t="s">
        <v>393</v>
      </c>
      <c r="C56">
        <v>51.32</v>
      </c>
      <c r="D56">
        <v>-126.23</v>
      </c>
      <c r="E56">
        <v>275</v>
      </c>
      <c r="F56">
        <v>7.1</v>
      </c>
      <c r="G56">
        <v>7.29</v>
      </c>
      <c r="H56" s="6">
        <v>71.766666670000006</v>
      </c>
      <c r="I56" s="6">
        <v>221.35</v>
      </c>
      <c r="J56">
        <v>49.256067000000002</v>
      </c>
      <c r="K56">
        <v>-123.25002499999999</v>
      </c>
      <c r="L56">
        <v>77</v>
      </c>
      <c r="M56">
        <v>2010</v>
      </c>
      <c r="N56">
        <v>10.1</v>
      </c>
      <c r="O56">
        <v>2.5499999999999998</v>
      </c>
      <c r="P56" t="s">
        <v>666</v>
      </c>
      <c r="Q56" s="4" t="s">
        <v>439</v>
      </c>
      <c r="R56" t="s">
        <v>670</v>
      </c>
      <c r="S56" t="str">
        <f t="shared" si="0"/>
        <v>NA POPUTR McKown et al. 2013</v>
      </c>
    </row>
    <row r="57" spans="1:19" x14ac:dyDescent="0.6">
      <c r="A57" t="s">
        <v>394</v>
      </c>
      <c r="B57" t="s">
        <v>394</v>
      </c>
      <c r="C57">
        <v>54.18</v>
      </c>
      <c r="D57">
        <v>-122</v>
      </c>
      <c r="E57">
        <v>579</v>
      </c>
      <c r="F57">
        <v>3.5</v>
      </c>
      <c r="G57">
        <v>3.61</v>
      </c>
      <c r="H57" s="6">
        <v>68.7</v>
      </c>
      <c r="I57" s="6">
        <v>186.4</v>
      </c>
      <c r="J57">
        <v>49.256067000000002</v>
      </c>
      <c r="K57">
        <v>-123.25002499999999</v>
      </c>
      <c r="L57">
        <v>77</v>
      </c>
      <c r="M57">
        <v>2010</v>
      </c>
      <c r="N57">
        <v>10.1</v>
      </c>
      <c r="O57">
        <v>2.5499999999999998</v>
      </c>
      <c r="P57" t="s">
        <v>666</v>
      </c>
      <c r="Q57" s="4" t="s">
        <v>439</v>
      </c>
      <c r="R57" t="s">
        <v>670</v>
      </c>
      <c r="S57" t="str">
        <f t="shared" si="0"/>
        <v>NA POPUTR McKown et al. 2013</v>
      </c>
    </row>
    <row r="58" spans="1:19" x14ac:dyDescent="0.6">
      <c r="A58" t="s">
        <v>395</v>
      </c>
      <c r="B58" t="s">
        <v>395</v>
      </c>
      <c r="C58">
        <v>51.63</v>
      </c>
      <c r="D58">
        <v>-126.68</v>
      </c>
      <c r="E58">
        <v>70</v>
      </c>
      <c r="F58">
        <v>8</v>
      </c>
      <c r="G58">
        <v>5.49</v>
      </c>
      <c r="H58" s="6">
        <v>68.58</v>
      </c>
      <c r="I58" s="6">
        <v>229.92</v>
      </c>
      <c r="J58">
        <v>49.256067000000002</v>
      </c>
      <c r="K58">
        <v>-123.25002499999999</v>
      </c>
      <c r="L58">
        <v>77</v>
      </c>
      <c r="M58">
        <v>2010</v>
      </c>
      <c r="N58">
        <v>10.1</v>
      </c>
      <c r="O58">
        <v>2.5499999999999998</v>
      </c>
      <c r="P58" t="s">
        <v>666</v>
      </c>
      <c r="Q58" s="4" t="s">
        <v>439</v>
      </c>
      <c r="R58" t="s">
        <v>670</v>
      </c>
      <c r="S58" t="str">
        <f t="shared" si="0"/>
        <v>NA POPUTR McKown et al. 2013</v>
      </c>
    </row>
    <row r="59" spans="1:19" x14ac:dyDescent="0.6">
      <c r="A59" t="s">
        <v>396</v>
      </c>
      <c r="B59" t="s">
        <v>396</v>
      </c>
      <c r="C59">
        <v>51.62</v>
      </c>
      <c r="D59">
        <v>-126.58</v>
      </c>
      <c r="E59">
        <v>122</v>
      </c>
      <c r="F59">
        <v>6.5</v>
      </c>
      <c r="G59">
        <v>7.01</v>
      </c>
      <c r="H59" s="6">
        <v>77.66</v>
      </c>
      <c r="I59" s="6">
        <v>240.42</v>
      </c>
      <c r="J59">
        <v>49.256067000000002</v>
      </c>
      <c r="K59">
        <v>-123.25002499999999</v>
      </c>
      <c r="L59">
        <v>77</v>
      </c>
      <c r="M59">
        <v>2010</v>
      </c>
      <c r="N59">
        <v>10.1</v>
      </c>
      <c r="O59">
        <v>2.5499999999999998</v>
      </c>
      <c r="P59" t="s">
        <v>666</v>
      </c>
      <c r="Q59" s="4" t="s">
        <v>439</v>
      </c>
      <c r="R59" t="s">
        <v>670</v>
      </c>
      <c r="S59" t="str">
        <f t="shared" si="0"/>
        <v>NA POPUTR McKown et al. 2013</v>
      </c>
    </row>
    <row r="60" spans="1:19" x14ac:dyDescent="0.6">
      <c r="A60" t="s">
        <v>397</v>
      </c>
      <c r="B60" t="s">
        <v>397</v>
      </c>
      <c r="C60">
        <v>50.22</v>
      </c>
      <c r="D60">
        <v>-125.8</v>
      </c>
      <c r="E60">
        <v>30</v>
      </c>
      <c r="F60">
        <v>8.9</v>
      </c>
      <c r="G60">
        <v>3.51</v>
      </c>
      <c r="H60" s="6">
        <v>78.849999999999994</v>
      </c>
      <c r="I60" s="6">
        <v>235.45</v>
      </c>
      <c r="J60">
        <v>49.256067000000002</v>
      </c>
      <c r="K60">
        <v>-123.25002499999999</v>
      </c>
      <c r="L60">
        <v>77</v>
      </c>
      <c r="M60">
        <v>2010</v>
      </c>
      <c r="N60">
        <v>10.1</v>
      </c>
      <c r="O60">
        <v>2.5499999999999998</v>
      </c>
      <c r="P60" t="s">
        <v>666</v>
      </c>
      <c r="Q60" s="4" t="s">
        <v>439</v>
      </c>
      <c r="R60" t="s">
        <v>670</v>
      </c>
      <c r="S60" t="str">
        <f t="shared" si="0"/>
        <v>NA POPUTR McKown et al. 2013</v>
      </c>
    </row>
    <row r="61" spans="1:19" x14ac:dyDescent="0.6">
      <c r="A61" t="s">
        <v>398</v>
      </c>
      <c r="B61" t="s">
        <v>398</v>
      </c>
      <c r="C61">
        <v>49.12</v>
      </c>
      <c r="D61">
        <v>-122.33</v>
      </c>
      <c r="E61">
        <v>8</v>
      </c>
      <c r="F61">
        <v>10.199999999999999</v>
      </c>
      <c r="G61">
        <v>3.96</v>
      </c>
      <c r="H61" s="6">
        <v>66.3</v>
      </c>
      <c r="I61" s="6">
        <v>252.6333333</v>
      </c>
      <c r="J61">
        <v>49.256067000000002</v>
      </c>
      <c r="K61">
        <v>-123.25002499999999</v>
      </c>
      <c r="L61">
        <v>77</v>
      </c>
      <c r="M61">
        <v>2010</v>
      </c>
      <c r="N61">
        <v>10.1</v>
      </c>
      <c r="O61">
        <v>2.5499999999999998</v>
      </c>
      <c r="P61" t="s">
        <v>666</v>
      </c>
      <c r="Q61" s="4" t="s">
        <v>439</v>
      </c>
      <c r="R61" t="s">
        <v>670</v>
      </c>
      <c r="S61" t="str">
        <f t="shared" si="0"/>
        <v>NA POPUTR McKown et al. 2013</v>
      </c>
    </row>
    <row r="62" spans="1:19" x14ac:dyDescent="0.6">
      <c r="A62" t="s">
        <v>399</v>
      </c>
      <c r="B62" t="s">
        <v>399</v>
      </c>
      <c r="C62">
        <v>55.22</v>
      </c>
      <c r="D62">
        <v>-129.13</v>
      </c>
      <c r="E62">
        <v>58</v>
      </c>
      <c r="F62">
        <v>6.1</v>
      </c>
      <c r="G62">
        <v>3.06</v>
      </c>
      <c r="H62" s="6">
        <v>60.3</v>
      </c>
      <c r="I62" s="6">
        <v>190.7666667</v>
      </c>
      <c r="J62">
        <v>49.256067000000002</v>
      </c>
      <c r="K62">
        <v>-123.25002499999999</v>
      </c>
      <c r="L62">
        <v>77</v>
      </c>
      <c r="M62">
        <v>2010</v>
      </c>
      <c r="N62">
        <v>10.1</v>
      </c>
      <c r="O62">
        <v>2.5499999999999998</v>
      </c>
      <c r="P62" t="s">
        <v>666</v>
      </c>
      <c r="Q62" s="4" t="s">
        <v>439</v>
      </c>
      <c r="R62" t="s">
        <v>670</v>
      </c>
      <c r="S62" t="str">
        <f t="shared" si="0"/>
        <v>NA POPUTR McKown et al. 2013</v>
      </c>
    </row>
    <row r="63" spans="1:19" x14ac:dyDescent="0.6">
      <c r="A63" t="s">
        <v>400</v>
      </c>
      <c r="B63" t="s">
        <v>400</v>
      </c>
      <c r="C63">
        <v>45.58</v>
      </c>
      <c r="D63">
        <v>-122</v>
      </c>
      <c r="E63">
        <v>300</v>
      </c>
      <c r="F63">
        <v>12.2</v>
      </c>
      <c r="G63">
        <v>5.74</v>
      </c>
      <c r="H63" s="6">
        <v>52.866666670000001</v>
      </c>
      <c r="I63" s="6">
        <v>258.10000000000002</v>
      </c>
      <c r="J63">
        <v>49.256067000000002</v>
      </c>
      <c r="K63">
        <v>-123.25002499999999</v>
      </c>
      <c r="L63">
        <v>77</v>
      </c>
      <c r="M63">
        <v>2010</v>
      </c>
      <c r="N63">
        <v>10.1</v>
      </c>
      <c r="O63">
        <v>2.5499999999999998</v>
      </c>
      <c r="P63" t="s">
        <v>666</v>
      </c>
      <c r="Q63" s="4" t="s">
        <v>439</v>
      </c>
      <c r="R63" t="s">
        <v>670</v>
      </c>
      <c r="S63" t="str">
        <f t="shared" si="0"/>
        <v>NA POPUTR McKown et al. 2013</v>
      </c>
    </row>
    <row r="64" spans="1:19" x14ac:dyDescent="0.6">
      <c r="A64" t="s">
        <v>401</v>
      </c>
      <c r="B64" t="s">
        <v>401</v>
      </c>
      <c r="C64">
        <v>50</v>
      </c>
      <c r="D64">
        <v>-121.57</v>
      </c>
      <c r="E64">
        <v>213</v>
      </c>
      <c r="F64">
        <v>7.7</v>
      </c>
      <c r="G64">
        <v>1.56</v>
      </c>
      <c r="H64" s="6">
        <v>64.766666670000006</v>
      </c>
      <c r="I64" s="6">
        <v>235.1333333</v>
      </c>
      <c r="J64">
        <v>49.256067000000002</v>
      </c>
      <c r="K64">
        <v>-123.25002499999999</v>
      </c>
      <c r="L64">
        <v>77</v>
      </c>
      <c r="M64">
        <v>2010</v>
      </c>
      <c r="N64">
        <v>10.1</v>
      </c>
      <c r="O64">
        <v>2.5499999999999998</v>
      </c>
      <c r="P64" t="s">
        <v>666</v>
      </c>
      <c r="Q64" s="4" t="s">
        <v>439</v>
      </c>
      <c r="R64" t="s">
        <v>670</v>
      </c>
      <c r="S64" t="str">
        <f t="shared" si="0"/>
        <v>NA POPUTR McKown et al. 2013</v>
      </c>
    </row>
    <row r="65" spans="1:19" x14ac:dyDescent="0.6">
      <c r="A65" t="s">
        <v>402</v>
      </c>
      <c r="B65" t="s">
        <v>402</v>
      </c>
      <c r="C65">
        <v>49.97</v>
      </c>
      <c r="D65">
        <v>-121.82</v>
      </c>
      <c r="E65">
        <v>335</v>
      </c>
      <c r="F65">
        <v>6.8</v>
      </c>
      <c r="G65">
        <v>3.25</v>
      </c>
      <c r="H65" s="6">
        <v>74.86</v>
      </c>
      <c r="I65" s="6">
        <v>230.96</v>
      </c>
      <c r="J65">
        <v>49.256067000000002</v>
      </c>
      <c r="K65">
        <v>-123.25002499999999</v>
      </c>
      <c r="L65">
        <v>77</v>
      </c>
      <c r="M65">
        <v>2010</v>
      </c>
      <c r="N65">
        <v>10.1</v>
      </c>
      <c r="O65">
        <v>2.5499999999999998</v>
      </c>
      <c r="P65" t="s">
        <v>666</v>
      </c>
      <c r="Q65" s="4" t="s">
        <v>439</v>
      </c>
      <c r="R65" t="s">
        <v>670</v>
      </c>
      <c r="S65" t="str">
        <f t="shared" si="0"/>
        <v>NA POPUTR McKown et al. 2013</v>
      </c>
    </row>
    <row r="66" spans="1:19" x14ac:dyDescent="0.6">
      <c r="A66" t="s">
        <v>403</v>
      </c>
      <c r="B66" t="s">
        <v>403</v>
      </c>
      <c r="C66">
        <v>50.6</v>
      </c>
      <c r="D66">
        <v>-125.32</v>
      </c>
      <c r="E66">
        <v>5</v>
      </c>
      <c r="F66">
        <v>9.4</v>
      </c>
      <c r="G66">
        <v>7.1</v>
      </c>
      <c r="H66" s="6">
        <v>73.56</v>
      </c>
      <c r="I66" s="6">
        <v>229.56</v>
      </c>
      <c r="J66">
        <v>49.256067000000002</v>
      </c>
      <c r="K66">
        <v>-123.25002499999999</v>
      </c>
      <c r="L66">
        <v>77</v>
      </c>
      <c r="M66">
        <v>2010</v>
      </c>
      <c r="N66">
        <v>10.1</v>
      </c>
      <c r="O66">
        <v>2.5499999999999998</v>
      </c>
      <c r="P66" t="s">
        <v>666</v>
      </c>
      <c r="Q66" s="4" t="s">
        <v>439</v>
      </c>
      <c r="R66" t="s">
        <v>670</v>
      </c>
      <c r="S66" t="str">
        <f t="shared" si="0"/>
        <v>NA POPUTR McKown et al. 2013</v>
      </c>
    </row>
    <row r="67" spans="1:19" x14ac:dyDescent="0.6">
      <c r="A67" t="s">
        <v>404</v>
      </c>
      <c r="B67" t="s">
        <v>404</v>
      </c>
      <c r="C67">
        <v>50.68</v>
      </c>
      <c r="D67">
        <v>-125.25</v>
      </c>
      <c r="E67">
        <v>58</v>
      </c>
      <c r="F67">
        <v>8.1999999999999993</v>
      </c>
      <c r="G67">
        <v>6.46</v>
      </c>
      <c r="H67" s="6">
        <v>77.28</v>
      </c>
      <c r="I67" s="6">
        <v>224.34</v>
      </c>
      <c r="J67">
        <v>49.256067000000002</v>
      </c>
      <c r="K67">
        <v>-123.25002499999999</v>
      </c>
      <c r="L67">
        <v>77</v>
      </c>
      <c r="M67">
        <v>2010</v>
      </c>
      <c r="N67">
        <v>10.1</v>
      </c>
      <c r="O67">
        <v>2.5499999999999998</v>
      </c>
      <c r="P67" t="s">
        <v>666</v>
      </c>
      <c r="Q67" s="4" t="s">
        <v>439</v>
      </c>
      <c r="R67" t="s">
        <v>670</v>
      </c>
      <c r="S67" t="str">
        <f t="shared" si="0"/>
        <v>NA POPUTR McKown et al. 2013</v>
      </c>
    </row>
    <row r="68" spans="1:19" x14ac:dyDescent="0.6">
      <c r="A68" t="s">
        <v>405</v>
      </c>
      <c r="B68" t="s">
        <v>405</v>
      </c>
      <c r="C68">
        <v>52.95</v>
      </c>
      <c r="D68">
        <v>-122.87</v>
      </c>
      <c r="E68">
        <v>823</v>
      </c>
      <c r="F68">
        <v>3.3</v>
      </c>
      <c r="G68">
        <v>2.9</v>
      </c>
      <c r="H68" s="6">
        <v>55.3</v>
      </c>
      <c r="I68" s="6">
        <v>194.77500000000001</v>
      </c>
      <c r="J68">
        <v>49.256067000000002</v>
      </c>
      <c r="K68">
        <v>-123.25002499999999</v>
      </c>
      <c r="L68">
        <v>77</v>
      </c>
      <c r="M68">
        <v>2010</v>
      </c>
      <c r="N68">
        <v>10.1</v>
      </c>
      <c r="O68">
        <v>2.5499999999999998</v>
      </c>
      <c r="P68" t="s">
        <v>666</v>
      </c>
      <c r="Q68" s="4" t="s">
        <v>439</v>
      </c>
      <c r="R68" t="s">
        <v>670</v>
      </c>
      <c r="S68" t="str">
        <f t="shared" si="0"/>
        <v>NA POPUTR McKown et al. 2013</v>
      </c>
    </row>
    <row r="69" spans="1:19" x14ac:dyDescent="0.6">
      <c r="A69" t="s">
        <v>406</v>
      </c>
      <c r="B69" t="s">
        <v>406</v>
      </c>
      <c r="C69">
        <v>53.07</v>
      </c>
      <c r="D69">
        <v>-122.52</v>
      </c>
      <c r="E69">
        <v>472</v>
      </c>
      <c r="F69">
        <v>5.4</v>
      </c>
      <c r="G69">
        <v>2.76</v>
      </c>
      <c r="H69" s="6">
        <v>58.92</v>
      </c>
      <c r="I69" s="6">
        <v>220.66</v>
      </c>
      <c r="J69">
        <v>49.256067000000002</v>
      </c>
      <c r="K69">
        <v>-123.25002499999999</v>
      </c>
      <c r="L69">
        <v>77</v>
      </c>
      <c r="M69">
        <v>2010</v>
      </c>
      <c r="N69">
        <v>10.1</v>
      </c>
      <c r="O69">
        <v>2.5499999999999998</v>
      </c>
      <c r="P69" t="s">
        <v>666</v>
      </c>
      <c r="Q69" s="4" t="s">
        <v>439</v>
      </c>
      <c r="R69" t="s">
        <v>670</v>
      </c>
      <c r="S69" t="str">
        <f t="shared" si="0"/>
        <v>NA POPUTR McKown et al. 2013</v>
      </c>
    </row>
    <row r="70" spans="1:19" x14ac:dyDescent="0.6">
      <c r="A70" t="s">
        <v>407</v>
      </c>
      <c r="B70" t="s">
        <v>407</v>
      </c>
      <c r="C70">
        <v>52.97</v>
      </c>
      <c r="D70">
        <v>-122.32</v>
      </c>
      <c r="E70">
        <v>488</v>
      </c>
      <c r="F70">
        <v>5</v>
      </c>
      <c r="G70">
        <v>2.98</v>
      </c>
      <c r="H70" s="6">
        <v>67.625</v>
      </c>
      <c r="I70" s="6">
        <v>225.17500000000001</v>
      </c>
      <c r="J70">
        <v>49.256067000000002</v>
      </c>
      <c r="K70">
        <v>-123.25002499999999</v>
      </c>
      <c r="L70">
        <v>77</v>
      </c>
      <c r="M70">
        <v>2010</v>
      </c>
      <c r="N70">
        <v>10.1</v>
      </c>
      <c r="O70">
        <v>2.5499999999999998</v>
      </c>
      <c r="P70" t="s">
        <v>666</v>
      </c>
      <c r="Q70" s="4" t="s">
        <v>439</v>
      </c>
      <c r="R70" t="s">
        <v>670</v>
      </c>
      <c r="S70" t="str">
        <f t="shared" si="0"/>
        <v>NA POPUTR McKown et al. 2013</v>
      </c>
    </row>
    <row r="71" spans="1:19" x14ac:dyDescent="0.6">
      <c r="A71" t="s">
        <v>408</v>
      </c>
      <c r="B71" t="s">
        <v>408</v>
      </c>
      <c r="C71">
        <v>52.72</v>
      </c>
      <c r="D71">
        <v>-122.47</v>
      </c>
      <c r="E71">
        <v>442</v>
      </c>
      <c r="F71">
        <v>5.6</v>
      </c>
      <c r="G71">
        <v>2.5</v>
      </c>
      <c r="H71" s="6">
        <v>54.7</v>
      </c>
      <c r="I71" s="6">
        <v>231.57499999999999</v>
      </c>
      <c r="J71">
        <v>49.256067000000002</v>
      </c>
      <c r="K71">
        <v>-123.25002499999999</v>
      </c>
      <c r="L71">
        <v>77</v>
      </c>
      <c r="M71">
        <v>2010</v>
      </c>
      <c r="N71">
        <v>10.1</v>
      </c>
      <c r="O71">
        <v>2.5499999999999998</v>
      </c>
      <c r="P71" t="s">
        <v>666</v>
      </c>
      <c r="Q71" s="4" t="s">
        <v>439</v>
      </c>
      <c r="R71" t="s">
        <v>670</v>
      </c>
      <c r="S71" t="str">
        <f t="shared" ref="S71:S101" si="1">S70</f>
        <v>NA POPUTR McKown et al. 2013</v>
      </c>
    </row>
    <row r="72" spans="1:19" x14ac:dyDescent="0.6">
      <c r="A72" t="s">
        <v>409</v>
      </c>
      <c r="B72" t="s">
        <v>409</v>
      </c>
      <c r="C72">
        <v>54.03</v>
      </c>
      <c r="D72">
        <v>-122.6</v>
      </c>
      <c r="E72">
        <v>564</v>
      </c>
      <c r="F72">
        <v>4</v>
      </c>
      <c r="G72">
        <v>2.71</v>
      </c>
      <c r="H72" s="6">
        <v>60.3</v>
      </c>
      <c r="I72" s="6">
        <v>212.92</v>
      </c>
      <c r="J72">
        <v>49.256067000000002</v>
      </c>
      <c r="K72">
        <v>-123.25002499999999</v>
      </c>
      <c r="L72">
        <v>77</v>
      </c>
      <c r="M72">
        <v>2010</v>
      </c>
      <c r="N72">
        <v>10.1</v>
      </c>
      <c r="O72">
        <v>2.5499999999999998</v>
      </c>
      <c r="P72" t="s">
        <v>666</v>
      </c>
      <c r="Q72" s="4" t="s">
        <v>439</v>
      </c>
      <c r="R72" t="s">
        <v>670</v>
      </c>
      <c r="S72" t="str">
        <f t="shared" si="1"/>
        <v>NA POPUTR McKown et al. 2013</v>
      </c>
    </row>
    <row r="73" spans="1:19" x14ac:dyDescent="0.6">
      <c r="A73" t="s">
        <v>410</v>
      </c>
      <c r="B73" t="s">
        <v>410</v>
      </c>
      <c r="C73">
        <v>54.77</v>
      </c>
      <c r="D73">
        <v>-128.27000000000001</v>
      </c>
      <c r="E73">
        <v>122</v>
      </c>
      <c r="F73">
        <v>5.0999999999999996</v>
      </c>
      <c r="G73">
        <v>3.19</v>
      </c>
      <c r="H73" s="6">
        <v>65.3</v>
      </c>
      <c r="I73" s="6">
        <v>177.7333333</v>
      </c>
      <c r="J73">
        <v>49.256067000000002</v>
      </c>
      <c r="K73">
        <v>-123.25002499999999</v>
      </c>
      <c r="L73">
        <v>77</v>
      </c>
      <c r="M73">
        <v>2010</v>
      </c>
      <c r="N73">
        <v>10.1</v>
      </c>
      <c r="O73">
        <v>2.5499999999999998</v>
      </c>
      <c r="P73" t="s">
        <v>666</v>
      </c>
      <c r="Q73" s="4" t="s">
        <v>439</v>
      </c>
      <c r="R73" t="s">
        <v>670</v>
      </c>
      <c r="S73" t="str">
        <f t="shared" si="1"/>
        <v>NA POPUTR McKown et al. 2013</v>
      </c>
    </row>
    <row r="74" spans="1:19" x14ac:dyDescent="0.6">
      <c r="A74" t="s">
        <v>411</v>
      </c>
      <c r="B74" t="s">
        <v>411</v>
      </c>
      <c r="C74">
        <v>54.45</v>
      </c>
      <c r="D74">
        <v>-128.75</v>
      </c>
      <c r="E74">
        <v>61</v>
      </c>
      <c r="F74">
        <v>6</v>
      </c>
      <c r="G74">
        <v>3.09</v>
      </c>
      <c r="H74" s="6">
        <v>63.666666669999998</v>
      </c>
      <c r="I74" s="6">
        <v>214.5</v>
      </c>
      <c r="J74">
        <v>49.256067000000002</v>
      </c>
      <c r="K74">
        <v>-123.25002499999999</v>
      </c>
      <c r="L74">
        <v>77</v>
      </c>
      <c r="M74">
        <v>2010</v>
      </c>
      <c r="N74">
        <v>10.1</v>
      </c>
      <c r="O74">
        <v>2.5499999999999998</v>
      </c>
      <c r="P74" t="s">
        <v>666</v>
      </c>
      <c r="Q74" s="4" t="s">
        <v>439</v>
      </c>
      <c r="R74" t="s">
        <v>670</v>
      </c>
      <c r="S74" t="str">
        <f t="shared" si="1"/>
        <v>NA POPUTR McKown et al. 2013</v>
      </c>
    </row>
    <row r="75" spans="1:19" x14ac:dyDescent="0.6">
      <c r="A75" t="s">
        <v>412</v>
      </c>
      <c r="B75" t="s">
        <v>412</v>
      </c>
      <c r="C75">
        <v>54.4</v>
      </c>
      <c r="D75">
        <v>-128.97999999999999</v>
      </c>
      <c r="E75">
        <v>43</v>
      </c>
      <c r="F75">
        <v>6</v>
      </c>
      <c r="G75">
        <v>3.83</v>
      </c>
      <c r="H75" s="6">
        <v>63.075000000000003</v>
      </c>
      <c r="I75" s="6">
        <v>171.52500000000001</v>
      </c>
      <c r="J75">
        <v>49.256067000000002</v>
      </c>
      <c r="K75">
        <v>-123.25002499999999</v>
      </c>
      <c r="L75">
        <v>77</v>
      </c>
      <c r="M75">
        <v>2010</v>
      </c>
      <c r="N75">
        <v>10.1</v>
      </c>
      <c r="O75">
        <v>2.5499999999999998</v>
      </c>
      <c r="P75" t="s">
        <v>666</v>
      </c>
      <c r="Q75" s="4" t="s">
        <v>439</v>
      </c>
      <c r="R75" t="s">
        <v>670</v>
      </c>
      <c r="S75" t="str">
        <f t="shared" si="1"/>
        <v>NA POPUTR McKown et al. 2013</v>
      </c>
    </row>
    <row r="76" spans="1:19" x14ac:dyDescent="0.6">
      <c r="A76" t="s">
        <v>413</v>
      </c>
      <c r="B76" t="s">
        <v>413</v>
      </c>
      <c r="C76">
        <v>54.38</v>
      </c>
      <c r="D76">
        <v>-129.05333329999999</v>
      </c>
      <c r="E76">
        <v>40.333333330000002</v>
      </c>
      <c r="F76">
        <v>5.8</v>
      </c>
      <c r="G76">
        <v>5.3</v>
      </c>
      <c r="H76" s="6">
        <v>63.566666669999996</v>
      </c>
      <c r="I76" s="6">
        <v>185.2</v>
      </c>
      <c r="J76">
        <v>49.256067000000002</v>
      </c>
      <c r="K76">
        <v>-123.25002499999999</v>
      </c>
      <c r="L76">
        <v>77</v>
      </c>
      <c r="M76">
        <v>2010</v>
      </c>
      <c r="N76">
        <v>10.1</v>
      </c>
      <c r="O76">
        <v>2.5499999999999998</v>
      </c>
      <c r="P76" t="s">
        <v>666</v>
      </c>
      <c r="Q76" s="4" t="s">
        <v>439</v>
      </c>
      <c r="R76" t="s">
        <v>670</v>
      </c>
      <c r="S76" t="str">
        <f t="shared" si="1"/>
        <v>NA POPUTR McKown et al. 2013</v>
      </c>
    </row>
    <row r="77" spans="1:19" x14ac:dyDescent="0.6">
      <c r="A77" t="s">
        <v>414</v>
      </c>
      <c r="B77" t="s">
        <v>414</v>
      </c>
      <c r="C77">
        <v>54.22</v>
      </c>
      <c r="D77">
        <v>-129.53</v>
      </c>
      <c r="E77">
        <v>21</v>
      </c>
      <c r="F77">
        <v>6.3</v>
      </c>
      <c r="G77">
        <v>7.61</v>
      </c>
      <c r="H77" s="6">
        <v>67.533333330000005</v>
      </c>
      <c r="I77" s="6">
        <v>193.7666667</v>
      </c>
      <c r="J77">
        <v>49.256067000000002</v>
      </c>
      <c r="K77">
        <v>-123.25002499999999</v>
      </c>
      <c r="L77">
        <v>77</v>
      </c>
      <c r="M77">
        <v>2010</v>
      </c>
      <c r="N77">
        <v>10.1</v>
      </c>
      <c r="O77">
        <v>2.5499999999999998</v>
      </c>
      <c r="P77" t="s">
        <v>666</v>
      </c>
      <c r="Q77" s="4" t="s">
        <v>439</v>
      </c>
      <c r="R77" t="s">
        <v>670</v>
      </c>
      <c r="S77" t="str">
        <f t="shared" si="1"/>
        <v>NA POPUTR McKown et al. 2013</v>
      </c>
    </row>
    <row r="78" spans="1:19" x14ac:dyDescent="0.6">
      <c r="A78" t="s">
        <v>415</v>
      </c>
      <c r="B78" t="s">
        <v>415</v>
      </c>
      <c r="C78">
        <v>54.55</v>
      </c>
      <c r="D78">
        <v>-128.47</v>
      </c>
      <c r="E78">
        <v>61</v>
      </c>
      <c r="F78">
        <v>5.6</v>
      </c>
      <c r="G78">
        <v>3.28</v>
      </c>
      <c r="H78" s="6">
        <v>56.92</v>
      </c>
      <c r="I78" s="6">
        <v>204.18</v>
      </c>
      <c r="J78">
        <v>49.256067000000002</v>
      </c>
      <c r="K78">
        <v>-123.25002499999999</v>
      </c>
      <c r="L78">
        <v>77</v>
      </c>
      <c r="M78">
        <v>2010</v>
      </c>
      <c r="N78">
        <v>10.1</v>
      </c>
      <c r="O78">
        <v>2.5499999999999998</v>
      </c>
      <c r="P78" t="s">
        <v>666</v>
      </c>
      <c r="Q78" s="4" t="s">
        <v>439</v>
      </c>
      <c r="R78" t="s">
        <v>670</v>
      </c>
      <c r="S78" t="str">
        <f t="shared" si="1"/>
        <v>NA POPUTR McKown et al. 2013</v>
      </c>
    </row>
    <row r="79" spans="1:19" x14ac:dyDescent="0.6">
      <c r="A79" t="s">
        <v>416</v>
      </c>
      <c r="B79" t="s">
        <v>416</v>
      </c>
      <c r="C79">
        <v>50.22</v>
      </c>
      <c r="D79">
        <v>-123.98</v>
      </c>
      <c r="E79">
        <v>61</v>
      </c>
      <c r="F79">
        <v>8.3000000000000007</v>
      </c>
      <c r="G79">
        <v>5.95</v>
      </c>
      <c r="H79" s="6">
        <v>69.599999999999994</v>
      </c>
      <c r="I79" s="6">
        <v>235.52500000000001</v>
      </c>
      <c r="J79">
        <v>49.256067000000002</v>
      </c>
      <c r="K79">
        <v>-123.25002499999999</v>
      </c>
      <c r="L79">
        <v>77</v>
      </c>
      <c r="M79">
        <v>2010</v>
      </c>
      <c r="N79">
        <v>10.1</v>
      </c>
      <c r="O79">
        <v>2.5499999999999998</v>
      </c>
      <c r="P79" t="s">
        <v>666</v>
      </c>
      <c r="Q79" s="4" t="s">
        <v>439</v>
      </c>
      <c r="R79" t="s">
        <v>670</v>
      </c>
      <c r="S79" t="str">
        <f t="shared" si="1"/>
        <v>NA POPUTR McKown et al. 2013</v>
      </c>
    </row>
    <row r="80" spans="1:19" x14ac:dyDescent="0.6">
      <c r="A80" t="s">
        <v>417</v>
      </c>
      <c r="B80" t="s">
        <v>417</v>
      </c>
      <c r="C80">
        <v>50.23</v>
      </c>
      <c r="D80">
        <v>-124</v>
      </c>
      <c r="E80">
        <v>115</v>
      </c>
      <c r="F80">
        <v>8.6</v>
      </c>
      <c r="G80">
        <v>6.45</v>
      </c>
      <c r="H80" s="6">
        <v>69.333333330000002</v>
      </c>
      <c r="I80" s="6">
        <v>239.03333330000001</v>
      </c>
      <c r="J80">
        <v>49.256067000000002</v>
      </c>
      <c r="K80">
        <v>-123.25002499999999</v>
      </c>
      <c r="L80">
        <v>77</v>
      </c>
      <c r="M80">
        <v>2010</v>
      </c>
      <c r="N80">
        <v>10.1</v>
      </c>
      <c r="O80">
        <v>2.5499999999999998</v>
      </c>
      <c r="P80" t="s">
        <v>666</v>
      </c>
      <c r="Q80" s="4" t="s">
        <v>439</v>
      </c>
      <c r="R80" t="s">
        <v>670</v>
      </c>
      <c r="S80" t="str">
        <f t="shared" si="1"/>
        <v>NA POPUTR McKown et al. 2013</v>
      </c>
    </row>
    <row r="81" spans="1:19" x14ac:dyDescent="0.6">
      <c r="A81" t="s">
        <v>418</v>
      </c>
      <c r="B81" t="s">
        <v>418</v>
      </c>
      <c r="C81">
        <v>50.25</v>
      </c>
      <c r="D81">
        <v>-124</v>
      </c>
      <c r="E81">
        <v>152</v>
      </c>
      <c r="F81">
        <v>9.4</v>
      </c>
      <c r="G81">
        <v>7.27</v>
      </c>
      <c r="H81" s="6">
        <v>79.033333330000005</v>
      </c>
      <c r="I81" s="6">
        <v>244.1</v>
      </c>
      <c r="J81">
        <v>49.256067000000002</v>
      </c>
      <c r="K81">
        <v>-123.25002499999999</v>
      </c>
      <c r="L81">
        <v>77</v>
      </c>
      <c r="M81">
        <v>2010</v>
      </c>
      <c r="N81">
        <v>10.1</v>
      </c>
      <c r="O81">
        <v>2.5499999999999998</v>
      </c>
      <c r="P81" t="s">
        <v>666</v>
      </c>
      <c r="Q81" s="4" t="s">
        <v>439</v>
      </c>
      <c r="R81" t="s">
        <v>670</v>
      </c>
      <c r="S81" t="str">
        <f t="shared" si="1"/>
        <v>NA POPUTR McKown et al. 2013</v>
      </c>
    </row>
    <row r="82" spans="1:19" x14ac:dyDescent="0.6">
      <c r="A82" t="s">
        <v>419</v>
      </c>
      <c r="B82" t="s">
        <v>419</v>
      </c>
      <c r="C82">
        <v>50.25</v>
      </c>
      <c r="D82">
        <v>-124.02</v>
      </c>
      <c r="E82">
        <v>323</v>
      </c>
      <c r="F82">
        <v>7.6</v>
      </c>
      <c r="G82">
        <v>6.35</v>
      </c>
      <c r="H82" s="6">
        <v>71.825000000000003</v>
      </c>
      <c r="I82" s="6">
        <v>239.32499999999999</v>
      </c>
      <c r="J82">
        <v>49.256067000000002</v>
      </c>
      <c r="K82">
        <v>-123.25002499999999</v>
      </c>
      <c r="L82">
        <v>77</v>
      </c>
      <c r="M82">
        <v>2010</v>
      </c>
      <c r="N82">
        <v>10.1</v>
      </c>
      <c r="O82">
        <v>2.5499999999999998</v>
      </c>
      <c r="P82" t="s">
        <v>666</v>
      </c>
      <c r="Q82" s="4" t="s">
        <v>439</v>
      </c>
      <c r="R82" t="s">
        <v>670</v>
      </c>
      <c r="S82" t="str">
        <f t="shared" si="1"/>
        <v>NA POPUTR McKown et al. 2013</v>
      </c>
    </row>
    <row r="83" spans="1:19" x14ac:dyDescent="0.6">
      <c r="A83" t="s">
        <v>420</v>
      </c>
      <c r="B83" t="s">
        <v>420</v>
      </c>
      <c r="C83">
        <v>50.22</v>
      </c>
      <c r="D83">
        <v>-123.95</v>
      </c>
      <c r="E83">
        <v>231</v>
      </c>
      <c r="F83">
        <v>8.6</v>
      </c>
      <c r="G83">
        <v>6.83</v>
      </c>
      <c r="H83" s="6">
        <v>74.900000000000006</v>
      </c>
      <c r="I83" s="6">
        <v>233.66</v>
      </c>
      <c r="J83">
        <v>49.256067000000002</v>
      </c>
      <c r="K83">
        <v>-123.25002499999999</v>
      </c>
      <c r="L83">
        <v>77</v>
      </c>
      <c r="M83">
        <v>2010</v>
      </c>
      <c r="N83">
        <v>10.1</v>
      </c>
      <c r="O83">
        <v>2.5499999999999998</v>
      </c>
      <c r="P83" t="s">
        <v>666</v>
      </c>
      <c r="Q83" s="4" t="s">
        <v>439</v>
      </c>
      <c r="R83" t="s">
        <v>670</v>
      </c>
      <c r="S83" t="str">
        <f t="shared" si="1"/>
        <v>NA POPUTR McKown et al. 2013</v>
      </c>
    </row>
    <row r="84" spans="1:19" x14ac:dyDescent="0.6">
      <c r="A84" t="s">
        <v>421</v>
      </c>
      <c r="B84" t="s">
        <v>421</v>
      </c>
      <c r="C84">
        <v>50.25</v>
      </c>
      <c r="D84">
        <v>-123.93</v>
      </c>
      <c r="E84">
        <v>244</v>
      </c>
      <c r="F84">
        <v>6.8</v>
      </c>
      <c r="G84">
        <v>6.1</v>
      </c>
      <c r="H84" s="6">
        <v>70.900000000000006</v>
      </c>
      <c r="I84" s="6">
        <v>223.7</v>
      </c>
      <c r="J84">
        <v>49.256067000000002</v>
      </c>
      <c r="K84">
        <v>-123.25002499999999</v>
      </c>
      <c r="L84">
        <v>77</v>
      </c>
      <c r="M84">
        <v>2010</v>
      </c>
      <c r="N84">
        <v>10.1</v>
      </c>
      <c r="O84">
        <v>2.5499999999999998</v>
      </c>
      <c r="P84" t="s">
        <v>666</v>
      </c>
      <c r="Q84" s="4" t="s">
        <v>439</v>
      </c>
      <c r="R84" t="s">
        <v>670</v>
      </c>
      <c r="S84" t="str">
        <f t="shared" si="1"/>
        <v>NA POPUTR McKown et al. 2013</v>
      </c>
    </row>
    <row r="85" spans="1:19" x14ac:dyDescent="0.6">
      <c r="A85" t="s">
        <v>422</v>
      </c>
      <c r="B85" t="s">
        <v>422</v>
      </c>
      <c r="C85">
        <v>50.22</v>
      </c>
      <c r="D85">
        <v>-125.82</v>
      </c>
      <c r="E85">
        <v>30</v>
      </c>
      <c r="F85">
        <v>9.3000000000000007</v>
      </c>
      <c r="G85">
        <v>3.66</v>
      </c>
      <c r="H85" s="6">
        <v>84.75</v>
      </c>
      <c r="I85" s="6">
        <v>244.27500000000001</v>
      </c>
      <c r="J85">
        <v>49.256067000000002</v>
      </c>
      <c r="K85">
        <v>-123.25002499999999</v>
      </c>
      <c r="L85">
        <v>77</v>
      </c>
      <c r="M85">
        <v>2010</v>
      </c>
      <c r="N85">
        <v>10.1</v>
      </c>
      <c r="O85">
        <v>2.5499999999999998</v>
      </c>
      <c r="P85" t="s">
        <v>666</v>
      </c>
      <c r="Q85" s="4" t="s">
        <v>439</v>
      </c>
      <c r="R85" t="s">
        <v>670</v>
      </c>
      <c r="S85" t="str">
        <f t="shared" si="1"/>
        <v>NA POPUTR McKown et al. 2013</v>
      </c>
    </row>
    <row r="86" spans="1:19" x14ac:dyDescent="0.6">
      <c r="A86" t="s">
        <v>423</v>
      </c>
      <c r="B86" t="s">
        <v>423</v>
      </c>
      <c r="C86">
        <v>50.27</v>
      </c>
      <c r="D86">
        <v>-125.83</v>
      </c>
      <c r="E86">
        <v>30</v>
      </c>
      <c r="F86">
        <v>8.6</v>
      </c>
      <c r="G86">
        <v>4.16</v>
      </c>
      <c r="H86" s="6">
        <v>73.5</v>
      </c>
      <c r="I86" s="6">
        <v>239</v>
      </c>
      <c r="J86">
        <v>49.256067000000002</v>
      </c>
      <c r="K86">
        <v>-123.25002499999999</v>
      </c>
      <c r="L86">
        <v>77</v>
      </c>
      <c r="M86">
        <v>2010</v>
      </c>
      <c r="N86">
        <v>10.1</v>
      </c>
      <c r="O86">
        <v>2.5499999999999998</v>
      </c>
      <c r="P86" t="s">
        <v>666</v>
      </c>
      <c r="Q86" s="4" t="s">
        <v>439</v>
      </c>
      <c r="R86" t="s">
        <v>670</v>
      </c>
      <c r="S86" t="str">
        <f t="shared" si="1"/>
        <v>NA POPUTR McKown et al. 2013</v>
      </c>
    </row>
    <row r="87" spans="1:19" x14ac:dyDescent="0.6">
      <c r="A87" t="s">
        <v>424</v>
      </c>
      <c r="B87" t="s">
        <v>424</v>
      </c>
      <c r="C87">
        <v>50.28</v>
      </c>
      <c r="D87">
        <v>-125.87</v>
      </c>
      <c r="E87">
        <v>30</v>
      </c>
      <c r="F87">
        <v>8.5</v>
      </c>
      <c r="G87">
        <v>4.1500000000000004</v>
      </c>
      <c r="H87" s="6">
        <v>77.433333329999996</v>
      </c>
      <c r="I87" s="6">
        <v>255.93333329999999</v>
      </c>
      <c r="J87">
        <v>49.256067000000002</v>
      </c>
      <c r="K87">
        <v>-123.25002499999999</v>
      </c>
      <c r="L87">
        <v>77</v>
      </c>
      <c r="M87">
        <v>2010</v>
      </c>
      <c r="N87">
        <v>10.1</v>
      </c>
      <c r="O87">
        <v>2.5499999999999998</v>
      </c>
      <c r="P87" t="s">
        <v>666</v>
      </c>
      <c r="Q87" s="4" t="s">
        <v>439</v>
      </c>
      <c r="R87" t="s">
        <v>670</v>
      </c>
      <c r="S87" t="str">
        <f t="shared" si="1"/>
        <v>NA POPUTR McKown et al. 2013</v>
      </c>
    </row>
    <row r="88" spans="1:19" x14ac:dyDescent="0.6">
      <c r="A88" t="s">
        <v>425</v>
      </c>
      <c r="B88" t="s">
        <v>425</v>
      </c>
      <c r="C88">
        <v>49.87</v>
      </c>
      <c r="D88">
        <v>-123.23</v>
      </c>
      <c r="E88">
        <v>61</v>
      </c>
      <c r="F88">
        <v>8.6</v>
      </c>
      <c r="G88">
        <v>4.12</v>
      </c>
      <c r="H88" s="6">
        <v>57.2</v>
      </c>
      <c r="I88" s="6">
        <v>255.6333333</v>
      </c>
      <c r="J88">
        <v>49.256067000000002</v>
      </c>
      <c r="K88">
        <v>-123.25002499999999</v>
      </c>
      <c r="L88">
        <v>77</v>
      </c>
      <c r="M88">
        <v>2010</v>
      </c>
      <c r="N88">
        <v>10.1</v>
      </c>
      <c r="O88">
        <v>2.5499999999999998</v>
      </c>
      <c r="P88" t="s">
        <v>666</v>
      </c>
      <c r="Q88" s="4" t="s">
        <v>439</v>
      </c>
      <c r="R88" t="s">
        <v>670</v>
      </c>
      <c r="S88" t="str">
        <f t="shared" si="1"/>
        <v>NA POPUTR McKown et al. 2013</v>
      </c>
    </row>
    <row r="89" spans="1:19" x14ac:dyDescent="0.6">
      <c r="A89" t="s">
        <v>426</v>
      </c>
      <c r="B89" t="s">
        <v>426</v>
      </c>
      <c r="C89">
        <v>50.1</v>
      </c>
      <c r="D89">
        <v>-123.37</v>
      </c>
      <c r="E89">
        <v>177</v>
      </c>
      <c r="F89">
        <v>7.1</v>
      </c>
      <c r="G89">
        <v>3.67</v>
      </c>
      <c r="H89" s="6">
        <v>60</v>
      </c>
      <c r="I89" s="6">
        <v>242.52500000000001</v>
      </c>
      <c r="J89">
        <v>49.256067000000002</v>
      </c>
      <c r="K89">
        <v>-123.25002499999999</v>
      </c>
      <c r="L89">
        <v>77</v>
      </c>
      <c r="M89">
        <v>2010</v>
      </c>
      <c r="N89">
        <v>10.1</v>
      </c>
      <c r="O89">
        <v>2.5499999999999998</v>
      </c>
      <c r="P89" t="s">
        <v>666</v>
      </c>
      <c r="Q89" s="4" t="s">
        <v>439</v>
      </c>
      <c r="R89" t="s">
        <v>670</v>
      </c>
      <c r="S89" t="str">
        <f t="shared" si="1"/>
        <v>NA POPUTR McKown et al. 2013</v>
      </c>
    </row>
    <row r="90" spans="1:19" x14ac:dyDescent="0.6">
      <c r="A90" t="s">
        <v>427</v>
      </c>
      <c r="B90" t="s">
        <v>427</v>
      </c>
      <c r="C90">
        <v>50.82</v>
      </c>
      <c r="D90">
        <v>-124.48</v>
      </c>
      <c r="E90">
        <v>239</v>
      </c>
      <c r="F90">
        <v>6.9</v>
      </c>
      <c r="G90">
        <v>4.01</v>
      </c>
      <c r="H90" s="6">
        <v>68.95</v>
      </c>
      <c r="I90" s="6">
        <v>249.52500000000001</v>
      </c>
      <c r="J90">
        <v>49.256067000000002</v>
      </c>
      <c r="K90">
        <v>-123.25002499999999</v>
      </c>
      <c r="L90">
        <v>77</v>
      </c>
      <c r="M90">
        <v>2010</v>
      </c>
      <c r="N90">
        <v>10.1</v>
      </c>
      <c r="O90">
        <v>2.5499999999999998</v>
      </c>
      <c r="P90" t="s">
        <v>666</v>
      </c>
      <c r="Q90" s="4" t="s">
        <v>439</v>
      </c>
      <c r="R90" t="s">
        <v>670</v>
      </c>
      <c r="S90" t="str">
        <f t="shared" si="1"/>
        <v>NA POPUTR McKown et al. 2013</v>
      </c>
    </row>
    <row r="91" spans="1:19" x14ac:dyDescent="0.6">
      <c r="A91" t="s">
        <v>428</v>
      </c>
      <c r="B91" t="s">
        <v>428</v>
      </c>
      <c r="C91">
        <v>50.88</v>
      </c>
      <c r="D91">
        <v>-124.73</v>
      </c>
      <c r="E91">
        <v>91</v>
      </c>
      <c r="F91">
        <v>7.1</v>
      </c>
      <c r="G91">
        <v>3.48</v>
      </c>
      <c r="H91" s="6">
        <v>64.680000000000007</v>
      </c>
      <c r="I91" s="6">
        <v>230.62</v>
      </c>
      <c r="J91">
        <v>49.256067000000002</v>
      </c>
      <c r="K91">
        <v>-123.25002499999999</v>
      </c>
      <c r="L91">
        <v>77</v>
      </c>
      <c r="M91">
        <v>2010</v>
      </c>
      <c r="N91">
        <v>10.1</v>
      </c>
      <c r="O91">
        <v>2.5499999999999998</v>
      </c>
      <c r="P91" t="s">
        <v>666</v>
      </c>
      <c r="Q91" s="4" t="s">
        <v>439</v>
      </c>
      <c r="R91" t="s">
        <v>670</v>
      </c>
      <c r="S91" t="str">
        <f t="shared" si="1"/>
        <v>NA POPUTR McKown et al. 2013</v>
      </c>
    </row>
    <row r="92" spans="1:19" x14ac:dyDescent="0.6">
      <c r="A92" t="s">
        <v>429</v>
      </c>
      <c r="B92" t="s">
        <v>429</v>
      </c>
      <c r="C92">
        <v>58.7</v>
      </c>
      <c r="D92">
        <v>-133.4</v>
      </c>
      <c r="E92">
        <v>49</v>
      </c>
      <c r="F92">
        <v>5.2</v>
      </c>
      <c r="G92">
        <v>4.57</v>
      </c>
      <c r="H92" s="6">
        <v>54.033333329999998</v>
      </c>
      <c r="I92" s="6">
        <v>154.16666670000001</v>
      </c>
      <c r="J92">
        <v>49.256067000000002</v>
      </c>
      <c r="K92">
        <v>-123.25002499999999</v>
      </c>
      <c r="L92">
        <v>77</v>
      </c>
      <c r="M92">
        <v>2010</v>
      </c>
      <c r="N92">
        <v>10.1</v>
      </c>
      <c r="O92">
        <v>2.5499999999999998</v>
      </c>
      <c r="P92" t="s">
        <v>666</v>
      </c>
      <c r="Q92" s="4" t="s">
        <v>439</v>
      </c>
      <c r="R92" t="s">
        <v>670</v>
      </c>
      <c r="S92" t="str">
        <f t="shared" si="1"/>
        <v>NA POPUTR McKown et al. 2013</v>
      </c>
    </row>
    <row r="93" spans="1:19" x14ac:dyDescent="0.6">
      <c r="A93" t="s">
        <v>430</v>
      </c>
      <c r="B93" t="s">
        <v>430</v>
      </c>
      <c r="C93">
        <v>50.52</v>
      </c>
      <c r="D93">
        <v>-124.23</v>
      </c>
      <c r="E93">
        <v>67</v>
      </c>
      <c r="F93">
        <v>7.9</v>
      </c>
      <c r="G93">
        <v>5.87</v>
      </c>
      <c r="H93" s="6">
        <v>65.599999999999994</v>
      </c>
      <c r="I93" s="6">
        <v>239.3</v>
      </c>
      <c r="J93">
        <v>49.256067000000002</v>
      </c>
      <c r="K93">
        <v>-123.25002499999999</v>
      </c>
      <c r="L93">
        <v>77</v>
      </c>
      <c r="M93">
        <v>2010</v>
      </c>
      <c r="N93">
        <v>10.1</v>
      </c>
      <c r="O93">
        <v>2.5499999999999998</v>
      </c>
      <c r="P93" t="s">
        <v>666</v>
      </c>
      <c r="Q93" s="4" t="s">
        <v>439</v>
      </c>
      <c r="R93" t="s">
        <v>670</v>
      </c>
      <c r="S93" t="str">
        <f t="shared" si="1"/>
        <v>NA POPUTR McKown et al. 2013</v>
      </c>
    </row>
    <row r="94" spans="1:19" x14ac:dyDescent="0.6">
      <c r="A94" t="s">
        <v>431</v>
      </c>
      <c r="B94" t="s">
        <v>431</v>
      </c>
      <c r="C94">
        <v>50.57</v>
      </c>
      <c r="D94">
        <v>-124.08</v>
      </c>
      <c r="E94">
        <v>73</v>
      </c>
      <c r="F94">
        <v>7.2</v>
      </c>
      <c r="G94">
        <v>4.57</v>
      </c>
      <c r="H94" s="6">
        <v>69.575000000000003</v>
      </c>
      <c r="I94" s="6">
        <v>235.07499999999999</v>
      </c>
      <c r="J94">
        <v>49.256067000000002</v>
      </c>
      <c r="K94">
        <v>-123.25002499999999</v>
      </c>
      <c r="L94">
        <v>77</v>
      </c>
      <c r="M94">
        <v>2010</v>
      </c>
      <c r="N94">
        <v>10.1</v>
      </c>
      <c r="O94">
        <v>2.5499999999999998</v>
      </c>
      <c r="P94" t="s">
        <v>666</v>
      </c>
      <c r="Q94" s="4" t="s">
        <v>439</v>
      </c>
      <c r="R94" t="s">
        <v>670</v>
      </c>
      <c r="S94" t="str">
        <f t="shared" si="1"/>
        <v>NA POPUTR McKown et al. 2013</v>
      </c>
    </row>
    <row r="95" spans="1:19" x14ac:dyDescent="0.6">
      <c r="A95" t="s">
        <v>432</v>
      </c>
      <c r="B95" t="s">
        <v>432</v>
      </c>
      <c r="C95">
        <v>56.57</v>
      </c>
      <c r="D95">
        <v>-129.82</v>
      </c>
      <c r="E95">
        <v>640</v>
      </c>
      <c r="F95">
        <v>1.7</v>
      </c>
      <c r="G95">
        <v>3.75</v>
      </c>
      <c r="H95" s="6">
        <v>60.1</v>
      </c>
      <c r="I95" s="6">
        <v>148.6</v>
      </c>
      <c r="J95">
        <v>49.256067000000002</v>
      </c>
      <c r="K95">
        <v>-123.25002499999999</v>
      </c>
      <c r="L95">
        <v>77</v>
      </c>
      <c r="M95">
        <v>2010</v>
      </c>
      <c r="N95">
        <v>10.1</v>
      </c>
      <c r="O95">
        <v>2.5499999999999998</v>
      </c>
      <c r="P95" t="s">
        <v>666</v>
      </c>
      <c r="Q95" s="4" t="s">
        <v>439</v>
      </c>
      <c r="R95" t="s">
        <v>670</v>
      </c>
      <c r="S95" t="str">
        <f t="shared" si="1"/>
        <v>NA POPUTR McKown et al. 2013</v>
      </c>
    </row>
    <row r="96" spans="1:19" x14ac:dyDescent="0.6">
      <c r="A96" t="s">
        <v>433</v>
      </c>
      <c r="B96" t="s">
        <v>433</v>
      </c>
      <c r="C96">
        <v>49.15</v>
      </c>
      <c r="D96">
        <v>-122.1</v>
      </c>
      <c r="E96">
        <v>20</v>
      </c>
      <c r="F96">
        <v>10</v>
      </c>
      <c r="G96">
        <v>4.2699999999999996</v>
      </c>
      <c r="H96" s="6">
        <v>54.6</v>
      </c>
      <c r="I96" s="6">
        <v>253.03333330000001</v>
      </c>
      <c r="J96">
        <v>49.256067000000002</v>
      </c>
      <c r="K96">
        <v>-123.25002499999999</v>
      </c>
      <c r="L96">
        <v>77</v>
      </c>
      <c r="M96">
        <v>2010</v>
      </c>
      <c r="N96">
        <v>10.1</v>
      </c>
      <c r="O96">
        <v>2.5499999999999998</v>
      </c>
      <c r="P96" t="s">
        <v>666</v>
      </c>
      <c r="Q96" s="4" t="s">
        <v>439</v>
      </c>
      <c r="R96" t="s">
        <v>670</v>
      </c>
      <c r="S96" t="str">
        <f t="shared" si="1"/>
        <v>NA POPUTR McKown et al. 2013</v>
      </c>
    </row>
    <row r="97" spans="1:19" x14ac:dyDescent="0.6">
      <c r="A97" t="s">
        <v>434</v>
      </c>
      <c r="B97" t="s">
        <v>434</v>
      </c>
      <c r="C97">
        <v>49.67</v>
      </c>
      <c r="D97">
        <v>-121.42</v>
      </c>
      <c r="E97">
        <v>91</v>
      </c>
      <c r="F97">
        <v>8</v>
      </c>
      <c r="G97">
        <v>2.37</v>
      </c>
      <c r="H97" s="6">
        <v>63.42</v>
      </c>
      <c r="I97" s="6">
        <v>235.3</v>
      </c>
      <c r="J97">
        <v>49.256067000000002</v>
      </c>
      <c r="K97">
        <v>-123.25002499999999</v>
      </c>
      <c r="L97">
        <v>77</v>
      </c>
      <c r="M97">
        <v>2010</v>
      </c>
      <c r="N97">
        <v>10.1</v>
      </c>
      <c r="O97">
        <v>2.5499999999999998</v>
      </c>
      <c r="P97" t="s">
        <v>666</v>
      </c>
      <c r="Q97" s="4" t="s">
        <v>439</v>
      </c>
      <c r="R97" t="s">
        <v>670</v>
      </c>
      <c r="S97" t="str">
        <f t="shared" si="1"/>
        <v>NA POPUTR McKown et al. 2013</v>
      </c>
    </row>
    <row r="98" spans="1:19" x14ac:dyDescent="0.6">
      <c r="A98" t="s">
        <v>435</v>
      </c>
      <c r="B98" t="s">
        <v>435</v>
      </c>
      <c r="C98">
        <v>50.13</v>
      </c>
      <c r="D98">
        <v>-126.05</v>
      </c>
      <c r="E98">
        <v>213</v>
      </c>
      <c r="F98">
        <v>8.5</v>
      </c>
      <c r="G98">
        <v>4.3600000000000003</v>
      </c>
      <c r="H98" s="6">
        <v>83.95</v>
      </c>
      <c r="I98" s="6">
        <v>237.95</v>
      </c>
      <c r="J98">
        <v>49.256067000000002</v>
      </c>
      <c r="K98">
        <v>-123.25002499999999</v>
      </c>
      <c r="L98">
        <v>77</v>
      </c>
      <c r="M98">
        <v>2010</v>
      </c>
      <c r="N98">
        <v>10.1</v>
      </c>
      <c r="O98">
        <v>2.5499999999999998</v>
      </c>
      <c r="P98" t="s">
        <v>666</v>
      </c>
      <c r="Q98" s="4" t="s">
        <v>439</v>
      </c>
      <c r="R98" t="s">
        <v>670</v>
      </c>
      <c r="S98" t="str">
        <f t="shared" si="1"/>
        <v>NA POPUTR McKown et al. 2013</v>
      </c>
    </row>
    <row r="99" spans="1:19" x14ac:dyDescent="0.6">
      <c r="A99" t="s">
        <v>436</v>
      </c>
      <c r="B99" t="s">
        <v>436</v>
      </c>
      <c r="C99">
        <v>53.92</v>
      </c>
      <c r="D99">
        <v>-122.28</v>
      </c>
      <c r="E99">
        <v>640</v>
      </c>
      <c r="F99">
        <v>3.7</v>
      </c>
      <c r="G99">
        <v>3.09</v>
      </c>
      <c r="H99" s="6">
        <v>78.349999999999994</v>
      </c>
      <c r="I99" s="6">
        <v>212.95</v>
      </c>
      <c r="J99">
        <v>49.256067000000002</v>
      </c>
      <c r="K99">
        <v>-123.25002499999999</v>
      </c>
      <c r="L99">
        <v>77</v>
      </c>
      <c r="M99">
        <v>2010</v>
      </c>
      <c r="N99">
        <v>10.1</v>
      </c>
      <c r="O99">
        <v>2.5499999999999998</v>
      </c>
      <c r="P99" t="s">
        <v>666</v>
      </c>
      <c r="Q99" s="4" t="s">
        <v>439</v>
      </c>
      <c r="R99" t="s">
        <v>670</v>
      </c>
      <c r="S99" t="str">
        <f t="shared" si="1"/>
        <v>NA POPUTR McKown et al. 2013</v>
      </c>
    </row>
    <row r="100" spans="1:19" x14ac:dyDescent="0.6">
      <c r="A100" t="s">
        <v>437</v>
      </c>
      <c r="B100" t="s">
        <v>437</v>
      </c>
      <c r="C100">
        <v>49.57</v>
      </c>
      <c r="D100">
        <v>-121.47</v>
      </c>
      <c r="E100">
        <v>549</v>
      </c>
      <c r="F100">
        <v>6.9</v>
      </c>
      <c r="G100">
        <v>5.14</v>
      </c>
      <c r="H100" s="6">
        <v>64.875</v>
      </c>
      <c r="I100" s="6">
        <v>259.77499999999998</v>
      </c>
      <c r="J100">
        <v>49.256067000000002</v>
      </c>
      <c r="K100">
        <v>-123.25002499999999</v>
      </c>
      <c r="L100">
        <v>77</v>
      </c>
      <c r="M100">
        <v>2010</v>
      </c>
      <c r="N100">
        <v>10.1</v>
      </c>
      <c r="O100">
        <v>2.5499999999999998</v>
      </c>
      <c r="P100" t="s">
        <v>666</v>
      </c>
      <c r="Q100" s="4" t="s">
        <v>439</v>
      </c>
      <c r="R100" t="s">
        <v>670</v>
      </c>
      <c r="S100" t="str">
        <f t="shared" si="1"/>
        <v>NA POPUTR McKown et al. 2013</v>
      </c>
    </row>
    <row r="101" spans="1:19" x14ac:dyDescent="0.6">
      <c r="A101" t="s">
        <v>438</v>
      </c>
      <c r="B101" t="s">
        <v>438</v>
      </c>
      <c r="C101">
        <v>49.57</v>
      </c>
      <c r="D101">
        <v>-121.4</v>
      </c>
      <c r="E101">
        <v>61</v>
      </c>
      <c r="F101">
        <v>8.8000000000000007</v>
      </c>
      <c r="G101">
        <v>4.74</v>
      </c>
      <c r="H101" s="6">
        <v>60.6</v>
      </c>
      <c r="I101" s="6">
        <v>239.4</v>
      </c>
      <c r="J101">
        <v>49.256067000000002</v>
      </c>
      <c r="K101">
        <v>-123.25002499999999</v>
      </c>
      <c r="L101">
        <v>77</v>
      </c>
      <c r="M101">
        <v>2010</v>
      </c>
      <c r="N101">
        <v>10.1</v>
      </c>
      <c r="O101">
        <v>2.5499999999999998</v>
      </c>
      <c r="P101" t="s">
        <v>666</v>
      </c>
      <c r="Q101" s="4" t="s">
        <v>439</v>
      </c>
      <c r="R101" t="s">
        <v>670</v>
      </c>
      <c r="S101" t="str">
        <f t="shared" si="1"/>
        <v>NA POPUTR McKown et al. 2013</v>
      </c>
    </row>
    <row r="102" spans="1:19" x14ac:dyDescent="0.6">
      <c r="H102" s="6">
        <f>AVERAGE(H5:H101)</f>
        <v>66.284882179690726</v>
      </c>
      <c r="I102" s="6">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Q5" sqref="Q5:Q60"/>
    </sheetView>
  </sheetViews>
  <sheetFormatPr defaultColWidth="10.75" defaultRowHeight="15.6" x14ac:dyDescent="0.6"/>
  <cols>
    <col min="1" max="1" width="4.59765625" customWidth="1"/>
    <col min="2" max="2" width="15.59765625" bestFit="1" customWidth="1"/>
    <col min="3" max="3" width="6.09765625" bestFit="1" customWidth="1"/>
    <col min="4" max="4" width="7.09765625" bestFit="1" customWidth="1"/>
    <col min="5" max="6" width="5.09765625" bestFit="1" customWidth="1"/>
    <col min="7" max="7" width="8" bestFit="1" customWidth="1"/>
    <col min="8" max="8" width="21.5" customWidth="1"/>
    <col min="9" max="9" width="16.84765625" customWidth="1"/>
  </cols>
  <sheetData>
    <row r="1" spans="1:19" x14ac:dyDescent="0.6">
      <c r="A1" s="2" t="s">
        <v>454</v>
      </c>
    </row>
    <row r="2" spans="1:19" x14ac:dyDescent="0.6">
      <c r="A2" s="5" t="s">
        <v>604</v>
      </c>
      <c r="P2" s="2"/>
      <c r="Q2" s="2"/>
    </row>
    <row r="4" spans="1:19" s="1" customFormat="1" x14ac:dyDescent="0.6">
      <c r="A4" s="18" t="s">
        <v>0</v>
      </c>
      <c r="B4" s="18" t="s">
        <v>1</v>
      </c>
      <c r="C4" s="18" t="s">
        <v>673</v>
      </c>
      <c r="D4" s="18" t="s">
        <v>674</v>
      </c>
      <c r="E4" s="18" t="s">
        <v>675</v>
      </c>
      <c r="F4" s="18" t="s">
        <v>743</v>
      </c>
      <c r="G4" s="18" t="s">
        <v>744</v>
      </c>
      <c r="H4" s="18" t="s">
        <v>39</v>
      </c>
      <c r="I4" s="18" t="s">
        <v>40</v>
      </c>
      <c r="J4" s="23" t="s">
        <v>624</v>
      </c>
      <c r="K4" s="23" t="s">
        <v>629</v>
      </c>
      <c r="L4" s="23" t="s">
        <v>625</v>
      </c>
      <c r="M4" s="23" t="s">
        <v>623</v>
      </c>
      <c r="N4" s="23" t="s">
        <v>745</v>
      </c>
      <c r="O4" s="23" t="s">
        <v>746</v>
      </c>
      <c r="P4" s="12" t="s">
        <v>992</v>
      </c>
      <c r="Q4" s="12" t="s">
        <v>654</v>
      </c>
      <c r="R4" s="12" t="s">
        <v>1054</v>
      </c>
      <c r="S4" s="18" t="s">
        <v>971</v>
      </c>
    </row>
    <row r="5" spans="1:19" x14ac:dyDescent="0.6">
      <c r="A5" s="24">
        <v>1</v>
      </c>
      <c r="B5" s="24" t="s">
        <v>440</v>
      </c>
      <c r="C5" s="24">
        <v>49.42</v>
      </c>
      <c r="D5">
        <v>-115.33</v>
      </c>
      <c r="E5" s="24">
        <v>1050</v>
      </c>
      <c r="F5" s="24">
        <v>4.5999999999999996</v>
      </c>
      <c r="G5" s="24">
        <v>2.68</v>
      </c>
      <c r="H5" s="24">
        <v>90.2</v>
      </c>
      <c r="I5" s="6" t="s">
        <v>969</v>
      </c>
      <c r="J5" s="24">
        <v>43.783332999999999</v>
      </c>
      <c r="K5" s="24">
        <v>18.966667000000001</v>
      </c>
      <c r="L5" s="24">
        <v>650</v>
      </c>
      <c r="M5" s="24">
        <v>2002</v>
      </c>
      <c r="N5" s="24">
        <v>8.8166666666666682</v>
      </c>
      <c r="O5" s="22">
        <v>8.6583330000000007</v>
      </c>
      <c r="P5" t="s">
        <v>666</v>
      </c>
      <c r="Q5" s="4" t="s">
        <v>454</v>
      </c>
      <c r="R5" t="s">
        <v>689</v>
      </c>
      <c r="S5" s="24" t="s">
        <v>709</v>
      </c>
    </row>
    <row r="6" spans="1:19" x14ac:dyDescent="0.6">
      <c r="A6" s="24">
        <v>2</v>
      </c>
      <c r="B6" s="24" t="s">
        <v>441</v>
      </c>
      <c r="C6" s="24">
        <v>49.83</v>
      </c>
      <c r="D6">
        <v>-118.17</v>
      </c>
      <c r="E6" s="24">
        <v>671</v>
      </c>
      <c r="F6" s="24">
        <v>5.9</v>
      </c>
      <c r="G6" s="24">
        <v>2.7</v>
      </c>
      <c r="H6" s="24">
        <v>70.5</v>
      </c>
      <c r="I6" s="6" t="s">
        <v>969</v>
      </c>
      <c r="J6" s="24">
        <v>43.783332999999999</v>
      </c>
      <c r="K6" s="24">
        <v>18.966667000000001</v>
      </c>
      <c r="L6" s="24">
        <v>650</v>
      </c>
      <c r="M6" s="24">
        <v>2002</v>
      </c>
      <c r="N6" s="24">
        <v>8.8166666666666682</v>
      </c>
      <c r="O6" s="22">
        <v>8.6583330000000007</v>
      </c>
      <c r="P6" t="s">
        <v>666</v>
      </c>
      <c r="Q6" s="4" t="s">
        <v>454</v>
      </c>
      <c r="R6" t="s">
        <v>689</v>
      </c>
      <c r="S6" s="24" t="str">
        <f>S5</f>
        <v>NG PSEUME Lavadinovic etal 2013</v>
      </c>
    </row>
    <row r="7" spans="1:19" x14ac:dyDescent="0.6">
      <c r="A7" s="24">
        <v>3</v>
      </c>
      <c r="B7" s="24" t="s">
        <v>442</v>
      </c>
      <c r="C7" s="24">
        <v>51.58</v>
      </c>
      <c r="D7">
        <v>-120.17</v>
      </c>
      <c r="E7" s="24">
        <v>600</v>
      </c>
      <c r="F7" s="24">
        <v>5.4</v>
      </c>
      <c r="G7" s="24">
        <v>2.17</v>
      </c>
      <c r="H7" s="24">
        <v>76.2</v>
      </c>
      <c r="I7" s="6" t="s">
        <v>969</v>
      </c>
      <c r="J7" s="24">
        <v>43.783332999999999</v>
      </c>
      <c r="K7" s="24">
        <v>18.966667000000001</v>
      </c>
      <c r="L7" s="24">
        <v>650</v>
      </c>
      <c r="M7" s="24">
        <v>2002</v>
      </c>
      <c r="N7" s="24">
        <v>8.8166666666666682</v>
      </c>
      <c r="O7" s="22">
        <v>8.6583330000000007</v>
      </c>
      <c r="P7" t="s">
        <v>666</v>
      </c>
      <c r="Q7" s="4" t="s">
        <v>454</v>
      </c>
      <c r="R7" t="s">
        <v>689</v>
      </c>
      <c r="S7" s="24" t="str">
        <f t="shared" ref="S7:S60" si="0">S6</f>
        <v>NG PSEUME Lavadinovic etal 2013</v>
      </c>
    </row>
    <row r="8" spans="1:19" x14ac:dyDescent="0.6">
      <c r="A8" s="24">
        <v>4</v>
      </c>
      <c r="B8" s="24" t="s">
        <v>443</v>
      </c>
      <c r="C8" s="24">
        <v>50.93</v>
      </c>
      <c r="D8">
        <v>-116.58</v>
      </c>
      <c r="E8" s="24">
        <v>1070</v>
      </c>
      <c r="F8" s="24">
        <v>3</v>
      </c>
      <c r="G8" s="24">
        <v>2.42</v>
      </c>
      <c r="H8" s="24">
        <v>88</v>
      </c>
      <c r="I8" s="6" t="s">
        <v>969</v>
      </c>
      <c r="J8" s="24">
        <v>43.783332999999999</v>
      </c>
      <c r="K8" s="24">
        <v>18.966667000000001</v>
      </c>
      <c r="L8" s="24">
        <v>650</v>
      </c>
      <c r="M8" s="24">
        <v>2002</v>
      </c>
      <c r="N8" s="24">
        <v>8.8166666666666682</v>
      </c>
      <c r="O8" s="22">
        <v>8.6583330000000007</v>
      </c>
      <c r="P8" t="s">
        <v>666</v>
      </c>
      <c r="Q8" s="4" t="s">
        <v>454</v>
      </c>
      <c r="R8" t="s">
        <v>689</v>
      </c>
      <c r="S8" s="24" t="str">
        <f t="shared" si="0"/>
        <v>NG PSEUME Lavadinovic etal 2013</v>
      </c>
    </row>
    <row r="9" spans="1:19" x14ac:dyDescent="0.6">
      <c r="A9" s="24">
        <v>5</v>
      </c>
      <c r="B9" s="24" t="s">
        <v>444</v>
      </c>
      <c r="C9" s="24">
        <v>50.97</v>
      </c>
      <c r="D9">
        <v>-116.53</v>
      </c>
      <c r="E9" s="24">
        <v>975</v>
      </c>
      <c r="F9" s="24">
        <v>3.7</v>
      </c>
      <c r="G9" s="24">
        <v>2.29</v>
      </c>
      <c r="H9" s="24">
        <v>83.4</v>
      </c>
      <c r="I9" s="6" t="s">
        <v>969</v>
      </c>
      <c r="J9" s="24">
        <v>43.783332999999999</v>
      </c>
      <c r="K9" s="24">
        <v>18.966667000000001</v>
      </c>
      <c r="L9" s="24">
        <v>650</v>
      </c>
      <c r="M9" s="24">
        <v>2002</v>
      </c>
      <c r="N9" s="24">
        <v>8.8166666666666682</v>
      </c>
      <c r="O9" s="22">
        <v>8.6583330000000007</v>
      </c>
      <c r="P9" t="s">
        <v>666</v>
      </c>
      <c r="Q9" s="4" t="s">
        <v>454</v>
      </c>
      <c r="R9" t="s">
        <v>689</v>
      </c>
      <c r="S9" s="24" t="str">
        <f t="shared" si="0"/>
        <v>NG PSEUME Lavadinovic etal 2013</v>
      </c>
    </row>
    <row r="10" spans="1:19" x14ac:dyDescent="0.6">
      <c r="A10" s="24">
        <v>6</v>
      </c>
      <c r="B10" s="24" t="s">
        <v>445</v>
      </c>
      <c r="C10" s="24">
        <v>49.67</v>
      </c>
      <c r="D10">
        <v>-119.87</v>
      </c>
      <c r="E10" s="24">
        <v>884</v>
      </c>
      <c r="F10" s="24">
        <v>5.9</v>
      </c>
      <c r="G10" s="24">
        <v>1.67</v>
      </c>
      <c r="H10" s="24">
        <v>80.900000000000006</v>
      </c>
      <c r="I10" s="6" t="s">
        <v>969</v>
      </c>
      <c r="J10" s="24">
        <v>43.783332999999999</v>
      </c>
      <c r="K10" s="24">
        <v>18.966667000000001</v>
      </c>
      <c r="L10" s="24">
        <v>650</v>
      </c>
      <c r="M10" s="24">
        <v>2002</v>
      </c>
      <c r="N10" s="24">
        <v>8.8166666666666682</v>
      </c>
      <c r="O10" s="22">
        <v>8.6583330000000007</v>
      </c>
      <c r="P10" t="s">
        <v>666</v>
      </c>
      <c r="Q10" s="4" t="s">
        <v>454</v>
      </c>
      <c r="R10" t="s">
        <v>689</v>
      </c>
      <c r="S10" s="24" t="str">
        <f t="shared" si="0"/>
        <v>NG PSEUME Lavadinovic etal 2013</v>
      </c>
    </row>
    <row r="11" spans="1:19" x14ac:dyDescent="0.6">
      <c r="A11" s="24">
        <v>7</v>
      </c>
      <c r="B11" s="24" t="s">
        <v>446</v>
      </c>
      <c r="C11" s="24">
        <v>49.9</v>
      </c>
      <c r="D11">
        <v>-119.62</v>
      </c>
      <c r="E11" s="24">
        <v>1035</v>
      </c>
      <c r="F11" s="24">
        <v>4.8</v>
      </c>
      <c r="G11" s="24">
        <v>1.78</v>
      </c>
      <c r="H11" s="24">
        <v>87.1</v>
      </c>
      <c r="I11" s="6" t="s">
        <v>969</v>
      </c>
      <c r="J11" s="24">
        <v>43.783332999999999</v>
      </c>
      <c r="K11" s="24">
        <v>18.966667000000001</v>
      </c>
      <c r="L11" s="24">
        <v>650</v>
      </c>
      <c r="M11" s="24">
        <v>2002</v>
      </c>
      <c r="N11" s="24">
        <v>8.8166666666666682</v>
      </c>
      <c r="O11" s="22">
        <v>8.6583330000000007</v>
      </c>
      <c r="P11" t="s">
        <v>666</v>
      </c>
      <c r="Q11" s="4" t="s">
        <v>454</v>
      </c>
      <c r="R11" t="s">
        <v>689</v>
      </c>
      <c r="S11" s="24" t="str">
        <f t="shared" si="0"/>
        <v>NG PSEUME Lavadinovic etal 2013</v>
      </c>
    </row>
    <row r="12" spans="1:19" x14ac:dyDescent="0.6">
      <c r="A12" s="24">
        <v>8</v>
      </c>
      <c r="B12" s="24" t="s">
        <v>447</v>
      </c>
      <c r="C12" s="24">
        <v>49.25</v>
      </c>
      <c r="D12">
        <v>-117.5</v>
      </c>
      <c r="E12" s="24">
        <v>793</v>
      </c>
      <c r="F12" s="24">
        <v>5.7</v>
      </c>
      <c r="G12" s="24">
        <v>2.78</v>
      </c>
      <c r="H12" s="24">
        <v>73.8</v>
      </c>
      <c r="I12" s="6" t="s">
        <v>969</v>
      </c>
      <c r="J12" s="24">
        <v>43.783332999999999</v>
      </c>
      <c r="K12" s="24">
        <v>18.966667000000001</v>
      </c>
      <c r="L12" s="24">
        <v>650</v>
      </c>
      <c r="M12" s="24">
        <v>2002</v>
      </c>
      <c r="N12" s="24">
        <v>8.8166666666666682</v>
      </c>
      <c r="O12" s="22">
        <v>8.6583330000000007</v>
      </c>
      <c r="P12" t="s">
        <v>666</v>
      </c>
      <c r="Q12" s="4" t="s">
        <v>454</v>
      </c>
      <c r="R12" t="s">
        <v>689</v>
      </c>
      <c r="S12" s="24" t="str">
        <f t="shared" si="0"/>
        <v>NG PSEUME Lavadinovic etal 2013</v>
      </c>
    </row>
    <row r="13" spans="1:19" x14ac:dyDescent="0.6">
      <c r="A13" s="24">
        <v>9</v>
      </c>
      <c r="B13" s="24" t="s">
        <v>448</v>
      </c>
      <c r="C13" s="24">
        <v>50.8</v>
      </c>
      <c r="D13">
        <v>-119</v>
      </c>
      <c r="E13" s="24">
        <v>488</v>
      </c>
      <c r="F13" s="24">
        <v>5.8</v>
      </c>
      <c r="G13" s="24">
        <v>2.57</v>
      </c>
      <c r="H13" s="24">
        <v>71.2</v>
      </c>
      <c r="I13" s="6" t="s">
        <v>969</v>
      </c>
      <c r="J13" s="24">
        <v>43.783332999999999</v>
      </c>
      <c r="K13" s="24">
        <v>18.966667000000001</v>
      </c>
      <c r="L13" s="24">
        <v>650</v>
      </c>
      <c r="M13" s="24">
        <v>2002</v>
      </c>
      <c r="N13" s="24">
        <v>8.8166666666666682</v>
      </c>
      <c r="O13" s="22">
        <v>8.6583330000000007</v>
      </c>
      <c r="P13" t="s">
        <v>666</v>
      </c>
      <c r="Q13" s="4" t="s">
        <v>454</v>
      </c>
      <c r="R13" t="s">
        <v>689</v>
      </c>
      <c r="S13" s="24" t="str">
        <f t="shared" si="0"/>
        <v>NG PSEUME Lavadinovic etal 2013</v>
      </c>
    </row>
    <row r="14" spans="1:19" x14ac:dyDescent="0.6">
      <c r="A14" s="24">
        <v>10</v>
      </c>
      <c r="B14" s="24" t="s">
        <v>449</v>
      </c>
      <c r="C14" s="24">
        <v>50.62</v>
      </c>
      <c r="D14">
        <v>-119.87</v>
      </c>
      <c r="E14" s="24">
        <v>701</v>
      </c>
      <c r="F14" s="24">
        <v>6</v>
      </c>
      <c r="G14" s="24">
        <v>1.89</v>
      </c>
      <c r="H14" s="24">
        <v>78.3</v>
      </c>
      <c r="I14" s="6" t="s">
        <v>969</v>
      </c>
      <c r="J14" s="24">
        <v>43.783332999999999</v>
      </c>
      <c r="K14" s="24">
        <v>18.966667000000001</v>
      </c>
      <c r="L14" s="24">
        <v>650</v>
      </c>
      <c r="M14" s="24">
        <v>2002</v>
      </c>
      <c r="N14" s="24">
        <v>8.8166666666666682</v>
      </c>
      <c r="O14" s="22">
        <v>8.6583330000000007</v>
      </c>
      <c r="P14" t="s">
        <v>666</v>
      </c>
      <c r="Q14" s="4" t="s">
        <v>454</v>
      </c>
      <c r="R14" t="s">
        <v>689</v>
      </c>
      <c r="S14" s="24" t="str">
        <f t="shared" si="0"/>
        <v>NG PSEUME Lavadinovic etal 2013</v>
      </c>
    </row>
    <row r="15" spans="1:19" x14ac:dyDescent="0.6">
      <c r="A15" s="24">
        <v>11</v>
      </c>
      <c r="B15" s="24" t="s">
        <v>450</v>
      </c>
      <c r="C15" s="24">
        <v>49.17</v>
      </c>
      <c r="D15">
        <v>-117.25</v>
      </c>
      <c r="E15" s="24">
        <v>1000</v>
      </c>
      <c r="F15" s="24">
        <v>4.8</v>
      </c>
      <c r="G15" s="24">
        <v>3.32</v>
      </c>
      <c r="H15" s="24">
        <v>86.2</v>
      </c>
      <c r="I15" s="6" t="s">
        <v>969</v>
      </c>
      <c r="J15" s="24">
        <v>43.783332999999999</v>
      </c>
      <c r="K15" s="24">
        <v>18.966667000000001</v>
      </c>
      <c r="L15" s="24">
        <v>650</v>
      </c>
      <c r="M15" s="24">
        <v>2002</v>
      </c>
      <c r="N15" s="24">
        <v>8.8166666666666682</v>
      </c>
      <c r="O15" s="22">
        <v>8.6583330000000007</v>
      </c>
      <c r="P15" t="s">
        <v>666</v>
      </c>
      <c r="Q15" s="4" t="s">
        <v>454</v>
      </c>
      <c r="R15" t="s">
        <v>689</v>
      </c>
      <c r="S15" s="24" t="str">
        <f t="shared" si="0"/>
        <v>NG PSEUME Lavadinovic etal 2013</v>
      </c>
    </row>
    <row r="16" spans="1:19" x14ac:dyDescent="0.6">
      <c r="A16" s="24">
        <v>12</v>
      </c>
      <c r="B16" s="24" t="s">
        <v>451</v>
      </c>
      <c r="C16" s="24">
        <v>50.63</v>
      </c>
      <c r="D16">
        <v>-118.82</v>
      </c>
      <c r="E16" s="24">
        <v>900</v>
      </c>
      <c r="F16" s="24">
        <v>4.8</v>
      </c>
      <c r="G16" s="24">
        <v>3</v>
      </c>
      <c r="H16" s="24">
        <v>82.7</v>
      </c>
      <c r="I16" s="6" t="s">
        <v>969</v>
      </c>
      <c r="J16" s="24">
        <v>43.783332999999999</v>
      </c>
      <c r="K16" s="24">
        <v>18.966667000000001</v>
      </c>
      <c r="L16" s="24">
        <v>650</v>
      </c>
      <c r="M16" s="24">
        <v>2002</v>
      </c>
      <c r="N16" s="24">
        <v>8.8166666666666682</v>
      </c>
      <c r="O16" s="22">
        <v>8.6583330000000007</v>
      </c>
      <c r="P16" t="s">
        <v>666</v>
      </c>
      <c r="Q16" s="4" t="s">
        <v>454</v>
      </c>
      <c r="R16" t="s">
        <v>689</v>
      </c>
      <c r="S16" s="24" t="str">
        <f t="shared" si="0"/>
        <v>NG PSEUME Lavadinovic etal 2013</v>
      </c>
    </row>
    <row r="17" spans="1:19" x14ac:dyDescent="0.6">
      <c r="A17" s="24">
        <v>13</v>
      </c>
      <c r="B17" s="24" t="s">
        <v>452</v>
      </c>
      <c r="C17" s="24">
        <v>49.2</v>
      </c>
      <c r="D17">
        <v>-117.42</v>
      </c>
      <c r="E17" s="24">
        <v>933</v>
      </c>
      <c r="F17" s="24">
        <v>5</v>
      </c>
      <c r="G17" s="24">
        <v>3.21</v>
      </c>
      <c r="H17" s="24">
        <v>81.900000000000006</v>
      </c>
      <c r="I17" s="6" t="s">
        <v>969</v>
      </c>
      <c r="J17" s="24">
        <v>43.783332999999999</v>
      </c>
      <c r="K17" s="24">
        <v>18.966667000000001</v>
      </c>
      <c r="L17" s="24">
        <v>650</v>
      </c>
      <c r="M17" s="24">
        <v>2002</v>
      </c>
      <c r="N17" s="24">
        <v>8.8166666666666682</v>
      </c>
      <c r="O17" s="22">
        <v>8.6583330000000007</v>
      </c>
      <c r="P17" t="s">
        <v>666</v>
      </c>
      <c r="Q17" s="4" t="s">
        <v>454</v>
      </c>
      <c r="R17" t="s">
        <v>689</v>
      </c>
      <c r="S17" s="24" t="str">
        <f t="shared" si="0"/>
        <v>NG PSEUME Lavadinovic etal 2013</v>
      </c>
    </row>
    <row r="18" spans="1:19" x14ac:dyDescent="0.6">
      <c r="A18" s="24">
        <v>14</v>
      </c>
      <c r="B18" s="24" t="s">
        <v>453</v>
      </c>
      <c r="C18" s="24">
        <v>50.13</v>
      </c>
      <c r="D18">
        <v>-115.87</v>
      </c>
      <c r="E18" s="24">
        <v>1000</v>
      </c>
      <c r="F18" s="24">
        <v>4</v>
      </c>
      <c r="G18" s="24">
        <v>2.0099999999999998</v>
      </c>
      <c r="H18" s="24">
        <v>86</v>
      </c>
      <c r="I18" s="6" t="s">
        <v>969</v>
      </c>
      <c r="J18" s="24">
        <v>43.783332999999999</v>
      </c>
      <c r="K18" s="24">
        <v>18.966667000000001</v>
      </c>
      <c r="L18" s="24">
        <v>650</v>
      </c>
      <c r="M18" s="24">
        <v>2002</v>
      </c>
      <c r="N18" s="24">
        <v>8.8166666666666682</v>
      </c>
      <c r="O18" s="22">
        <v>8.6583330000000007</v>
      </c>
      <c r="P18" t="s">
        <v>666</v>
      </c>
      <c r="Q18" s="4" t="s">
        <v>454</v>
      </c>
      <c r="R18" t="s">
        <v>689</v>
      </c>
      <c r="S18" s="24" t="str">
        <f t="shared" si="0"/>
        <v>NG PSEUME Lavadinovic etal 2013</v>
      </c>
    </row>
    <row r="19" spans="1:19" x14ac:dyDescent="0.6">
      <c r="A19" s="24">
        <v>1</v>
      </c>
      <c r="B19" s="24" t="s">
        <v>440</v>
      </c>
      <c r="C19" s="24">
        <v>49.42</v>
      </c>
      <c r="D19">
        <v>-115.33</v>
      </c>
      <c r="E19" s="24">
        <v>1050</v>
      </c>
      <c r="F19" s="24">
        <v>4.5999999999999996</v>
      </c>
      <c r="G19" s="24">
        <v>2.68</v>
      </c>
      <c r="H19" s="24">
        <v>119.9</v>
      </c>
      <c r="I19" s="6" t="s">
        <v>969</v>
      </c>
      <c r="J19" s="24">
        <v>43.783332999999999</v>
      </c>
      <c r="K19" s="24">
        <v>18.966667000000001</v>
      </c>
      <c r="L19" s="24">
        <v>650</v>
      </c>
      <c r="M19" s="24">
        <v>2003</v>
      </c>
      <c r="N19" s="24">
        <v>8.8166666666666682</v>
      </c>
      <c r="O19" s="22">
        <v>8.6583330000000007</v>
      </c>
      <c r="P19" t="s">
        <v>666</v>
      </c>
      <c r="Q19" s="4" t="s">
        <v>454</v>
      </c>
      <c r="R19" t="s">
        <v>689</v>
      </c>
      <c r="S19" s="24" t="str">
        <f t="shared" si="0"/>
        <v>NG PSEUME Lavadinovic etal 2013</v>
      </c>
    </row>
    <row r="20" spans="1:19" x14ac:dyDescent="0.6">
      <c r="A20" s="24">
        <v>2</v>
      </c>
      <c r="B20" s="24" t="s">
        <v>441</v>
      </c>
      <c r="C20" s="24">
        <v>49.83</v>
      </c>
      <c r="D20">
        <v>-118.17</v>
      </c>
      <c r="E20" s="24">
        <v>671</v>
      </c>
      <c r="F20" s="24">
        <v>5.9</v>
      </c>
      <c r="G20" s="24">
        <v>2.7</v>
      </c>
      <c r="H20" s="24">
        <v>110.9</v>
      </c>
      <c r="I20" s="6" t="s">
        <v>969</v>
      </c>
      <c r="J20" s="24">
        <v>43.783332999999999</v>
      </c>
      <c r="K20" s="24">
        <v>18.966667000000001</v>
      </c>
      <c r="L20" s="24">
        <v>650</v>
      </c>
      <c r="M20" s="24">
        <v>2003</v>
      </c>
      <c r="N20" s="24">
        <v>8.8166666666666682</v>
      </c>
      <c r="O20" s="22">
        <v>8.6583330000000007</v>
      </c>
      <c r="P20" t="s">
        <v>666</v>
      </c>
      <c r="Q20" s="4" t="s">
        <v>454</v>
      </c>
      <c r="R20" t="s">
        <v>689</v>
      </c>
      <c r="S20" s="24" t="str">
        <f t="shared" si="0"/>
        <v>NG PSEUME Lavadinovic etal 2013</v>
      </c>
    </row>
    <row r="21" spans="1:19" x14ac:dyDescent="0.6">
      <c r="A21" s="24">
        <v>3</v>
      </c>
      <c r="B21" s="24" t="s">
        <v>442</v>
      </c>
      <c r="C21" s="24">
        <v>51.58</v>
      </c>
      <c r="D21">
        <v>-120.17</v>
      </c>
      <c r="E21" s="24">
        <v>600</v>
      </c>
      <c r="F21" s="24">
        <v>5.4</v>
      </c>
      <c r="G21" s="24">
        <v>2.17</v>
      </c>
      <c r="H21" s="24">
        <v>112</v>
      </c>
      <c r="I21" s="6" t="s">
        <v>969</v>
      </c>
      <c r="J21" s="24">
        <v>43.783332999999999</v>
      </c>
      <c r="K21" s="24">
        <v>18.966667000000001</v>
      </c>
      <c r="L21" s="24">
        <v>650</v>
      </c>
      <c r="M21" s="24">
        <v>2003</v>
      </c>
      <c r="N21" s="24">
        <v>8.8166666666666682</v>
      </c>
      <c r="O21" s="22">
        <v>8.6583330000000007</v>
      </c>
      <c r="P21" t="s">
        <v>666</v>
      </c>
      <c r="Q21" s="4" t="s">
        <v>454</v>
      </c>
      <c r="R21" t="s">
        <v>689</v>
      </c>
      <c r="S21" s="24" t="str">
        <f t="shared" si="0"/>
        <v>NG PSEUME Lavadinovic etal 2013</v>
      </c>
    </row>
    <row r="22" spans="1:19" x14ac:dyDescent="0.6">
      <c r="A22" s="24">
        <v>4</v>
      </c>
      <c r="B22" s="24" t="s">
        <v>443</v>
      </c>
      <c r="C22" s="24">
        <v>50.93</v>
      </c>
      <c r="D22">
        <v>-116.58</v>
      </c>
      <c r="E22" s="24">
        <v>1070</v>
      </c>
      <c r="F22" s="24">
        <v>3</v>
      </c>
      <c r="G22" s="24">
        <v>2.42</v>
      </c>
      <c r="H22" s="24">
        <v>121.2</v>
      </c>
      <c r="I22" s="6" t="s">
        <v>969</v>
      </c>
      <c r="J22" s="24">
        <v>43.783332999999999</v>
      </c>
      <c r="K22" s="24">
        <v>18.966667000000001</v>
      </c>
      <c r="L22" s="24">
        <v>650</v>
      </c>
      <c r="M22" s="24">
        <v>2003</v>
      </c>
      <c r="N22" s="24">
        <v>8.8166666666666682</v>
      </c>
      <c r="O22" s="22">
        <v>8.6583330000000007</v>
      </c>
      <c r="P22" t="s">
        <v>666</v>
      </c>
      <c r="Q22" s="4" t="s">
        <v>454</v>
      </c>
      <c r="R22" t="s">
        <v>689</v>
      </c>
      <c r="S22" s="24" t="str">
        <f t="shared" si="0"/>
        <v>NG PSEUME Lavadinovic etal 2013</v>
      </c>
    </row>
    <row r="23" spans="1:19" x14ac:dyDescent="0.6">
      <c r="A23" s="24">
        <v>5</v>
      </c>
      <c r="B23" s="24" t="s">
        <v>444</v>
      </c>
      <c r="C23" s="24">
        <v>50.97</v>
      </c>
      <c r="D23">
        <v>-116.53</v>
      </c>
      <c r="E23" s="24">
        <v>975</v>
      </c>
      <c r="F23" s="24">
        <v>3.7</v>
      </c>
      <c r="G23" s="24">
        <v>2.29</v>
      </c>
      <c r="H23" s="24">
        <v>113.2</v>
      </c>
      <c r="I23" s="6" t="s">
        <v>969</v>
      </c>
      <c r="J23" s="24">
        <v>43.783332999999999</v>
      </c>
      <c r="K23" s="24">
        <v>18.966667000000001</v>
      </c>
      <c r="L23" s="24">
        <v>650</v>
      </c>
      <c r="M23" s="24">
        <v>2003</v>
      </c>
      <c r="N23" s="24">
        <v>8.8166666666666682</v>
      </c>
      <c r="O23" s="22">
        <v>8.6583330000000007</v>
      </c>
      <c r="P23" t="s">
        <v>666</v>
      </c>
      <c r="Q23" s="4" t="s">
        <v>454</v>
      </c>
      <c r="R23" t="s">
        <v>689</v>
      </c>
      <c r="S23" s="24" t="str">
        <f t="shared" si="0"/>
        <v>NG PSEUME Lavadinovic etal 2013</v>
      </c>
    </row>
    <row r="24" spans="1:19" x14ac:dyDescent="0.6">
      <c r="A24" s="24">
        <v>6</v>
      </c>
      <c r="B24" s="24" t="s">
        <v>445</v>
      </c>
      <c r="C24" s="24">
        <v>49.67</v>
      </c>
      <c r="D24">
        <v>-119.87</v>
      </c>
      <c r="E24" s="24">
        <v>884</v>
      </c>
      <c r="F24" s="24">
        <v>5.9</v>
      </c>
      <c r="G24" s="24">
        <v>1.67</v>
      </c>
      <c r="H24" s="24">
        <v>113</v>
      </c>
      <c r="I24" s="6" t="s">
        <v>969</v>
      </c>
      <c r="J24" s="24">
        <v>43.783332999999999</v>
      </c>
      <c r="K24" s="24">
        <v>18.966667000000001</v>
      </c>
      <c r="L24" s="24">
        <v>650</v>
      </c>
      <c r="M24" s="24">
        <v>2003</v>
      </c>
      <c r="N24" s="24">
        <v>8.8166666666666682</v>
      </c>
      <c r="O24" s="22">
        <v>8.6583330000000007</v>
      </c>
      <c r="P24" t="s">
        <v>666</v>
      </c>
      <c r="Q24" s="4" t="s">
        <v>454</v>
      </c>
      <c r="R24" t="s">
        <v>689</v>
      </c>
      <c r="S24" s="24" t="str">
        <f t="shared" si="0"/>
        <v>NG PSEUME Lavadinovic etal 2013</v>
      </c>
    </row>
    <row r="25" spans="1:19" x14ac:dyDescent="0.6">
      <c r="A25" s="24">
        <v>7</v>
      </c>
      <c r="B25" s="24" t="s">
        <v>446</v>
      </c>
      <c r="C25" s="24">
        <v>49.9</v>
      </c>
      <c r="D25">
        <v>-119.62</v>
      </c>
      <c r="E25" s="24">
        <v>1035</v>
      </c>
      <c r="F25" s="24">
        <v>4.8</v>
      </c>
      <c r="G25" s="24">
        <v>1.78</v>
      </c>
      <c r="H25" s="24">
        <v>120.1</v>
      </c>
      <c r="I25" s="6" t="s">
        <v>969</v>
      </c>
      <c r="J25" s="24">
        <v>43.783332999999999</v>
      </c>
      <c r="K25" s="24">
        <v>18.966667000000001</v>
      </c>
      <c r="L25" s="24">
        <v>650</v>
      </c>
      <c r="M25" s="24">
        <v>2003</v>
      </c>
      <c r="N25" s="24">
        <v>8.8166666666666682</v>
      </c>
      <c r="O25" s="22">
        <v>8.6583330000000007</v>
      </c>
      <c r="P25" t="s">
        <v>666</v>
      </c>
      <c r="Q25" s="4" t="s">
        <v>454</v>
      </c>
      <c r="R25" t="s">
        <v>689</v>
      </c>
      <c r="S25" s="24" t="str">
        <f t="shared" si="0"/>
        <v>NG PSEUME Lavadinovic etal 2013</v>
      </c>
    </row>
    <row r="26" spans="1:19" x14ac:dyDescent="0.6">
      <c r="A26" s="24">
        <v>8</v>
      </c>
      <c r="B26" s="24" t="s">
        <v>447</v>
      </c>
      <c r="C26" s="24">
        <v>49.25</v>
      </c>
      <c r="D26">
        <v>-117.5</v>
      </c>
      <c r="E26" s="24">
        <v>793</v>
      </c>
      <c r="F26" s="24">
        <v>5.7</v>
      </c>
      <c r="G26" s="24">
        <v>2.78</v>
      </c>
      <c r="H26" s="24">
        <v>112.3</v>
      </c>
      <c r="I26" s="6" t="s">
        <v>969</v>
      </c>
      <c r="J26" s="24">
        <v>43.783332999999999</v>
      </c>
      <c r="K26" s="24">
        <v>18.966667000000001</v>
      </c>
      <c r="L26" s="24">
        <v>650</v>
      </c>
      <c r="M26" s="24">
        <v>2003</v>
      </c>
      <c r="N26" s="24">
        <v>8.8166666666666682</v>
      </c>
      <c r="O26" s="22">
        <v>8.6583330000000007</v>
      </c>
      <c r="P26" t="s">
        <v>666</v>
      </c>
      <c r="Q26" s="4" t="s">
        <v>454</v>
      </c>
      <c r="R26" t="s">
        <v>689</v>
      </c>
      <c r="S26" s="24" t="str">
        <f t="shared" si="0"/>
        <v>NG PSEUME Lavadinovic etal 2013</v>
      </c>
    </row>
    <row r="27" spans="1:19" x14ac:dyDescent="0.6">
      <c r="A27" s="24">
        <v>9</v>
      </c>
      <c r="B27" s="24" t="s">
        <v>448</v>
      </c>
      <c r="C27" s="24">
        <v>50.8</v>
      </c>
      <c r="D27">
        <v>-119</v>
      </c>
      <c r="E27" s="24">
        <v>488</v>
      </c>
      <c r="F27" s="24">
        <v>5.8</v>
      </c>
      <c r="G27" s="24">
        <v>2.57</v>
      </c>
      <c r="H27" s="24">
        <v>110.2</v>
      </c>
      <c r="I27" s="6" t="s">
        <v>969</v>
      </c>
      <c r="J27" s="24">
        <v>43.783332999999999</v>
      </c>
      <c r="K27" s="24">
        <v>18.966667000000001</v>
      </c>
      <c r="L27" s="24">
        <v>650</v>
      </c>
      <c r="M27" s="24">
        <v>2003</v>
      </c>
      <c r="N27" s="24">
        <v>8.8166666666666682</v>
      </c>
      <c r="O27" s="22">
        <v>8.6583330000000007</v>
      </c>
      <c r="P27" t="s">
        <v>666</v>
      </c>
      <c r="Q27" s="4" t="s">
        <v>454</v>
      </c>
      <c r="R27" t="s">
        <v>689</v>
      </c>
      <c r="S27" s="24" t="str">
        <f t="shared" si="0"/>
        <v>NG PSEUME Lavadinovic etal 2013</v>
      </c>
    </row>
    <row r="28" spans="1:19" x14ac:dyDescent="0.6">
      <c r="A28" s="24">
        <v>10</v>
      </c>
      <c r="B28" s="24" t="s">
        <v>449</v>
      </c>
      <c r="C28" s="24">
        <v>50.62</v>
      </c>
      <c r="D28">
        <v>-119.87</v>
      </c>
      <c r="E28" s="24">
        <v>701</v>
      </c>
      <c r="F28" s="24">
        <v>6</v>
      </c>
      <c r="G28" s="24">
        <v>1.89</v>
      </c>
      <c r="H28" s="24">
        <v>116</v>
      </c>
      <c r="I28" s="6" t="s">
        <v>969</v>
      </c>
      <c r="J28" s="24">
        <v>43.783332999999999</v>
      </c>
      <c r="K28" s="24">
        <v>18.966667000000001</v>
      </c>
      <c r="L28" s="24">
        <v>650</v>
      </c>
      <c r="M28" s="24">
        <v>2003</v>
      </c>
      <c r="N28" s="24">
        <v>8.8166666666666682</v>
      </c>
      <c r="O28" s="22">
        <v>8.6583330000000007</v>
      </c>
      <c r="P28" t="s">
        <v>666</v>
      </c>
      <c r="Q28" s="4" t="s">
        <v>454</v>
      </c>
      <c r="R28" t="s">
        <v>689</v>
      </c>
      <c r="S28" s="24" t="str">
        <f t="shared" si="0"/>
        <v>NG PSEUME Lavadinovic etal 2013</v>
      </c>
    </row>
    <row r="29" spans="1:19" x14ac:dyDescent="0.6">
      <c r="A29" s="24">
        <v>11</v>
      </c>
      <c r="B29" s="24" t="s">
        <v>450</v>
      </c>
      <c r="C29" s="24">
        <v>49.17</v>
      </c>
      <c r="D29">
        <v>-117.25</v>
      </c>
      <c r="E29" s="24">
        <v>1000</v>
      </c>
      <c r="F29" s="24">
        <v>4.8</v>
      </c>
      <c r="G29" s="24">
        <v>3.32</v>
      </c>
      <c r="H29" s="24">
        <v>119.2</v>
      </c>
      <c r="I29" s="6" t="s">
        <v>969</v>
      </c>
      <c r="J29" s="24">
        <v>43.783332999999999</v>
      </c>
      <c r="K29" s="24">
        <v>18.966667000000001</v>
      </c>
      <c r="L29" s="24">
        <v>650</v>
      </c>
      <c r="M29" s="24">
        <v>2003</v>
      </c>
      <c r="N29" s="24">
        <v>8.8166666666666682</v>
      </c>
      <c r="O29" s="22">
        <v>8.6583330000000007</v>
      </c>
      <c r="P29" t="s">
        <v>666</v>
      </c>
      <c r="Q29" s="4" t="s">
        <v>454</v>
      </c>
      <c r="R29" t="s">
        <v>689</v>
      </c>
      <c r="S29" s="24" t="str">
        <f t="shared" si="0"/>
        <v>NG PSEUME Lavadinovic etal 2013</v>
      </c>
    </row>
    <row r="30" spans="1:19" x14ac:dyDescent="0.6">
      <c r="A30" s="24">
        <v>12</v>
      </c>
      <c r="B30" s="24" t="s">
        <v>451</v>
      </c>
      <c r="C30" s="24">
        <v>50.63</v>
      </c>
      <c r="D30">
        <v>-118.82</v>
      </c>
      <c r="E30" s="24">
        <v>900</v>
      </c>
      <c r="F30" s="24">
        <v>4.8</v>
      </c>
      <c r="G30" s="24">
        <v>3</v>
      </c>
      <c r="H30" s="24">
        <v>116.6</v>
      </c>
      <c r="I30" s="6" t="s">
        <v>969</v>
      </c>
      <c r="J30" s="24">
        <v>43.783332999999999</v>
      </c>
      <c r="K30" s="24">
        <v>18.966667000000001</v>
      </c>
      <c r="L30" s="24">
        <v>650</v>
      </c>
      <c r="M30" s="24">
        <v>2003</v>
      </c>
      <c r="N30" s="24">
        <v>8.8166666666666682</v>
      </c>
      <c r="O30" s="22">
        <v>8.6583330000000007</v>
      </c>
      <c r="P30" t="s">
        <v>666</v>
      </c>
      <c r="Q30" s="4" t="s">
        <v>454</v>
      </c>
      <c r="R30" t="s">
        <v>689</v>
      </c>
      <c r="S30" s="24" t="str">
        <f t="shared" si="0"/>
        <v>NG PSEUME Lavadinovic etal 2013</v>
      </c>
    </row>
    <row r="31" spans="1:19" x14ac:dyDescent="0.6">
      <c r="A31" s="24">
        <v>13</v>
      </c>
      <c r="B31" s="24" t="s">
        <v>452</v>
      </c>
      <c r="C31" s="24">
        <v>49.2</v>
      </c>
      <c r="D31">
        <v>-117.42</v>
      </c>
      <c r="E31" s="24">
        <v>933</v>
      </c>
      <c r="F31" s="24">
        <v>5</v>
      </c>
      <c r="G31" s="24">
        <v>3.21</v>
      </c>
      <c r="H31" s="24">
        <v>115.1</v>
      </c>
      <c r="I31" s="6" t="s">
        <v>969</v>
      </c>
      <c r="J31" s="24">
        <v>43.783332999999999</v>
      </c>
      <c r="K31" s="24">
        <v>18.966667000000001</v>
      </c>
      <c r="L31" s="24">
        <v>650</v>
      </c>
      <c r="M31" s="24">
        <v>2003</v>
      </c>
      <c r="N31" s="24">
        <v>8.8166666666666682</v>
      </c>
      <c r="O31" s="22">
        <v>8.6583330000000007</v>
      </c>
      <c r="P31" t="s">
        <v>666</v>
      </c>
      <c r="Q31" s="4" t="s">
        <v>454</v>
      </c>
      <c r="R31" t="s">
        <v>689</v>
      </c>
      <c r="S31" s="24" t="str">
        <f t="shared" si="0"/>
        <v>NG PSEUME Lavadinovic etal 2013</v>
      </c>
    </row>
    <row r="32" spans="1:19" x14ac:dyDescent="0.6">
      <c r="A32" s="24">
        <v>14</v>
      </c>
      <c r="B32" s="24" t="s">
        <v>453</v>
      </c>
      <c r="C32" s="24">
        <v>50.13</v>
      </c>
      <c r="D32">
        <v>-115.87</v>
      </c>
      <c r="E32" s="24">
        <v>1000</v>
      </c>
      <c r="F32" s="24">
        <v>4</v>
      </c>
      <c r="G32" s="24">
        <v>2.0099999999999998</v>
      </c>
      <c r="H32" s="24">
        <v>119.3</v>
      </c>
      <c r="I32" s="6" t="s">
        <v>969</v>
      </c>
      <c r="J32" s="24">
        <v>43.783332999999999</v>
      </c>
      <c r="K32" s="24">
        <v>18.966667000000001</v>
      </c>
      <c r="L32" s="24">
        <v>650</v>
      </c>
      <c r="M32" s="24">
        <v>2003</v>
      </c>
      <c r="N32" s="24">
        <v>8.8166666666666682</v>
      </c>
      <c r="O32" s="22">
        <v>8.6583330000000007</v>
      </c>
      <c r="P32" t="s">
        <v>666</v>
      </c>
      <c r="Q32" s="4" t="s">
        <v>454</v>
      </c>
      <c r="R32" t="s">
        <v>689</v>
      </c>
      <c r="S32" s="24" t="str">
        <f t="shared" si="0"/>
        <v>NG PSEUME Lavadinovic etal 2013</v>
      </c>
    </row>
    <row r="33" spans="1:19" x14ac:dyDescent="0.6">
      <c r="A33" s="24">
        <v>1</v>
      </c>
      <c r="B33" s="24" t="s">
        <v>440</v>
      </c>
      <c r="C33" s="24">
        <v>49.42</v>
      </c>
      <c r="D33">
        <v>-115.33</v>
      </c>
      <c r="E33" s="24">
        <v>1050</v>
      </c>
      <c r="F33" s="24">
        <v>4.5999999999999996</v>
      </c>
      <c r="G33" s="24">
        <v>2.68</v>
      </c>
      <c r="H33" s="24">
        <v>120.1</v>
      </c>
      <c r="I33" s="6" t="s">
        <v>969</v>
      </c>
      <c r="J33" s="24">
        <v>43.783332999999999</v>
      </c>
      <c r="K33" s="24">
        <v>18.966667000000001</v>
      </c>
      <c r="L33" s="24">
        <v>650</v>
      </c>
      <c r="M33" s="24">
        <v>2004</v>
      </c>
      <c r="N33" s="24">
        <v>8.8166666666666682</v>
      </c>
      <c r="O33" s="22">
        <v>8.6583330000000007</v>
      </c>
      <c r="P33" t="s">
        <v>666</v>
      </c>
      <c r="Q33" s="4" t="s">
        <v>454</v>
      </c>
      <c r="R33" t="s">
        <v>689</v>
      </c>
      <c r="S33" s="24" t="str">
        <f t="shared" si="0"/>
        <v>NG PSEUME Lavadinovic etal 2013</v>
      </c>
    </row>
    <row r="34" spans="1:19" x14ac:dyDescent="0.6">
      <c r="A34" s="24">
        <v>2</v>
      </c>
      <c r="B34" s="24" t="s">
        <v>441</v>
      </c>
      <c r="C34" s="24">
        <v>49.83</v>
      </c>
      <c r="D34">
        <v>-118.17</v>
      </c>
      <c r="E34" s="24">
        <v>671</v>
      </c>
      <c r="F34" s="24">
        <v>5.9</v>
      </c>
      <c r="G34" s="24">
        <v>2.7</v>
      </c>
      <c r="H34" s="24">
        <v>106.1</v>
      </c>
      <c r="I34" s="6" t="s">
        <v>969</v>
      </c>
      <c r="J34" s="24">
        <v>43.783332999999999</v>
      </c>
      <c r="K34" s="24">
        <v>18.966667000000001</v>
      </c>
      <c r="L34" s="24">
        <v>650</v>
      </c>
      <c r="M34" s="24">
        <v>2004</v>
      </c>
      <c r="N34" s="24">
        <v>8.8166666666666682</v>
      </c>
      <c r="O34" s="22">
        <v>8.6583330000000007</v>
      </c>
      <c r="P34" t="s">
        <v>666</v>
      </c>
      <c r="Q34" s="4" t="s">
        <v>454</v>
      </c>
      <c r="R34" t="s">
        <v>689</v>
      </c>
      <c r="S34" s="24" t="str">
        <f t="shared" si="0"/>
        <v>NG PSEUME Lavadinovic etal 2013</v>
      </c>
    </row>
    <row r="35" spans="1:19" x14ac:dyDescent="0.6">
      <c r="A35" s="24">
        <v>3</v>
      </c>
      <c r="B35" s="24" t="s">
        <v>442</v>
      </c>
      <c r="C35" s="24">
        <v>51.58</v>
      </c>
      <c r="D35">
        <v>-120.17</v>
      </c>
      <c r="E35" s="24">
        <v>600</v>
      </c>
      <c r="F35" s="24">
        <v>5.4</v>
      </c>
      <c r="G35" s="24">
        <v>2.17</v>
      </c>
      <c r="H35" s="24">
        <v>110.5</v>
      </c>
      <c r="I35" s="6" t="s">
        <v>969</v>
      </c>
      <c r="J35" s="24">
        <v>43.783332999999999</v>
      </c>
      <c r="K35" s="24">
        <v>18.966667000000001</v>
      </c>
      <c r="L35" s="24">
        <v>650</v>
      </c>
      <c r="M35" s="24">
        <v>2004</v>
      </c>
      <c r="N35" s="24">
        <v>8.8166666666666682</v>
      </c>
      <c r="O35" s="22">
        <v>8.6583330000000007</v>
      </c>
      <c r="P35" t="s">
        <v>666</v>
      </c>
      <c r="Q35" s="4" t="s">
        <v>454</v>
      </c>
      <c r="R35" t="s">
        <v>689</v>
      </c>
      <c r="S35" s="24" t="str">
        <f t="shared" si="0"/>
        <v>NG PSEUME Lavadinovic etal 2013</v>
      </c>
    </row>
    <row r="36" spans="1:19" x14ac:dyDescent="0.6">
      <c r="A36" s="24">
        <v>4</v>
      </c>
      <c r="B36" s="24" t="s">
        <v>443</v>
      </c>
      <c r="C36" s="24">
        <v>50.93</v>
      </c>
      <c r="D36">
        <v>-116.58</v>
      </c>
      <c r="E36" s="24">
        <v>1070</v>
      </c>
      <c r="F36" s="24">
        <v>3</v>
      </c>
      <c r="G36" s="24">
        <v>2.42</v>
      </c>
      <c r="H36" s="24">
        <v>117.2</v>
      </c>
      <c r="I36" s="6" t="s">
        <v>969</v>
      </c>
      <c r="J36" s="24">
        <v>43.783332999999999</v>
      </c>
      <c r="K36" s="24">
        <v>18.966667000000001</v>
      </c>
      <c r="L36" s="24">
        <v>650</v>
      </c>
      <c r="M36" s="24">
        <v>2004</v>
      </c>
      <c r="N36" s="24">
        <v>8.8166666666666682</v>
      </c>
      <c r="O36" s="22">
        <v>8.6583330000000007</v>
      </c>
      <c r="P36" t="s">
        <v>666</v>
      </c>
      <c r="Q36" s="4" t="s">
        <v>454</v>
      </c>
      <c r="R36" t="s">
        <v>689</v>
      </c>
      <c r="S36" s="24" t="str">
        <f t="shared" si="0"/>
        <v>NG PSEUME Lavadinovic etal 2013</v>
      </c>
    </row>
    <row r="37" spans="1:19" x14ac:dyDescent="0.6">
      <c r="A37" s="24">
        <v>5</v>
      </c>
      <c r="B37" s="24" t="s">
        <v>444</v>
      </c>
      <c r="C37" s="24">
        <v>50.97</v>
      </c>
      <c r="D37">
        <v>-116.53</v>
      </c>
      <c r="E37" s="24">
        <v>975</v>
      </c>
      <c r="F37" s="24">
        <v>3.7</v>
      </c>
      <c r="G37" s="24">
        <v>2.29</v>
      </c>
      <c r="H37" s="24">
        <v>109.1</v>
      </c>
      <c r="I37" s="6" t="s">
        <v>969</v>
      </c>
      <c r="J37" s="24">
        <v>43.783332999999999</v>
      </c>
      <c r="K37" s="24">
        <v>18.966667000000001</v>
      </c>
      <c r="L37" s="24">
        <v>650</v>
      </c>
      <c r="M37" s="24">
        <v>2004</v>
      </c>
      <c r="N37" s="24">
        <v>8.8166666666666682</v>
      </c>
      <c r="O37" s="22">
        <v>8.6583330000000007</v>
      </c>
      <c r="P37" t="s">
        <v>666</v>
      </c>
      <c r="Q37" s="4" t="s">
        <v>454</v>
      </c>
      <c r="R37" t="s">
        <v>689</v>
      </c>
      <c r="S37" s="24" t="str">
        <f t="shared" si="0"/>
        <v>NG PSEUME Lavadinovic etal 2013</v>
      </c>
    </row>
    <row r="38" spans="1:19" x14ac:dyDescent="0.6">
      <c r="A38" s="24">
        <v>6</v>
      </c>
      <c r="B38" s="24" t="s">
        <v>445</v>
      </c>
      <c r="C38" s="24">
        <v>49.67</v>
      </c>
      <c r="D38">
        <v>-119.87</v>
      </c>
      <c r="E38" s="24">
        <v>884</v>
      </c>
      <c r="F38" s="24">
        <v>5.9</v>
      </c>
      <c r="G38" s="24">
        <v>1.67</v>
      </c>
      <c r="H38" s="24">
        <v>111.4</v>
      </c>
      <c r="I38" s="6" t="s">
        <v>969</v>
      </c>
      <c r="J38" s="24">
        <v>43.783332999999999</v>
      </c>
      <c r="K38" s="24">
        <v>18.966667000000001</v>
      </c>
      <c r="L38" s="24">
        <v>650</v>
      </c>
      <c r="M38" s="24">
        <v>2004</v>
      </c>
      <c r="N38" s="24">
        <v>8.8166666666666682</v>
      </c>
      <c r="O38" s="22">
        <v>8.6583330000000007</v>
      </c>
      <c r="P38" t="s">
        <v>666</v>
      </c>
      <c r="Q38" s="4" t="s">
        <v>454</v>
      </c>
      <c r="R38" t="s">
        <v>689</v>
      </c>
      <c r="S38" s="24" t="str">
        <f t="shared" si="0"/>
        <v>NG PSEUME Lavadinovic etal 2013</v>
      </c>
    </row>
    <row r="39" spans="1:19" x14ac:dyDescent="0.6">
      <c r="A39" s="24">
        <v>7</v>
      </c>
      <c r="B39" s="24" t="s">
        <v>446</v>
      </c>
      <c r="C39" s="24">
        <v>49.9</v>
      </c>
      <c r="D39">
        <v>-119.62</v>
      </c>
      <c r="E39" s="24">
        <v>1035</v>
      </c>
      <c r="F39" s="24">
        <v>4.8</v>
      </c>
      <c r="G39" s="24">
        <v>1.78</v>
      </c>
      <c r="H39" s="24">
        <v>119</v>
      </c>
      <c r="I39" s="6" t="s">
        <v>969</v>
      </c>
      <c r="J39" s="24">
        <v>43.783332999999999</v>
      </c>
      <c r="K39" s="24">
        <v>18.966667000000001</v>
      </c>
      <c r="L39" s="24">
        <v>650</v>
      </c>
      <c r="M39" s="24">
        <v>2004</v>
      </c>
      <c r="N39" s="24">
        <v>8.8166666666666682</v>
      </c>
      <c r="O39" s="22">
        <v>8.6583330000000007</v>
      </c>
      <c r="P39" t="s">
        <v>666</v>
      </c>
      <c r="Q39" s="4" t="s">
        <v>454</v>
      </c>
      <c r="R39" t="s">
        <v>689</v>
      </c>
      <c r="S39" s="24" t="str">
        <f t="shared" si="0"/>
        <v>NG PSEUME Lavadinovic etal 2013</v>
      </c>
    </row>
    <row r="40" spans="1:19" x14ac:dyDescent="0.6">
      <c r="A40" s="24">
        <v>8</v>
      </c>
      <c r="B40" s="24" t="s">
        <v>447</v>
      </c>
      <c r="C40" s="24">
        <v>49.25</v>
      </c>
      <c r="D40">
        <v>-117.5</v>
      </c>
      <c r="E40" s="24">
        <v>793</v>
      </c>
      <c r="F40" s="24">
        <v>5.7</v>
      </c>
      <c r="G40" s="24">
        <v>2.78</v>
      </c>
      <c r="H40" s="24">
        <v>107.2</v>
      </c>
      <c r="I40" s="6" t="s">
        <v>969</v>
      </c>
      <c r="J40" s="24">
        <v>43.783332999999999</v>
      </c>
      <c r="K40" s="24">
        <v>18.966667000000001</v>
      </c>
      <c r="L40" s="24">
        <v>650</v>
      </c>
      <c r="M40" s="24">
        <v>2004</v>
      </c>
      <c r="N40" s="24">
        <v>8.8166666666666682</v>
      </c>
      <c r="O40" s="22">
        <v>8.6583330000000007</v>
      </c>
      <c r="P40" t="s">
        <v>666</v>
      </c>
      <c r="Q40" s="4" t="s">
        <v>454</v>
      </c>
      <c r="R40" t="s">
        <v>689</v>
      </c>
      <c r="S40" s="24" t="str">
        <f t="shared" si="0"/>
        <v>NG PSEUME Lavadinovic etal 2013</v>
      </c>
    </row>
    <row r="41" spans="1:19" x14ac:dyDescent="0.6">
      <c r="A41" s="24">
        <v>9</v>
      </c>
      <c r="B41" s="24" t="s">
        <v>448</v>
      </c>
      <c r="C41" s="24">
        <v>50.8</v>
      </c>
      <c r="D41">
        <v>-119</v>
      </c>
      <c r="E41" s="24">
        <v>488</v>
      </c>
      <c r="F41" s="24">
        <v>5.8</v>
      </c>
      <c r="G41" s="24">
        <v>2.57</v>
      </c>
      <c r="H41" s="24">
        <v>108.2</v>
      </c>
      <c r="I41" s="6" t="s">
        <v>969</v>
      </c>
      <c r="J41" s="24">
        <v>43.783332999999999</v>
      </c>
      <c r="K41" s="24">
        <v>18.966667000000001</v>
      </c>
      <c r="L41" s="24">
        <v>650</v>
      </c>
      <c r="M41" s="24">
        <v>2004</v>
      </c>
      <c r="N41" s="24">
        <v>8.8166666666666682</v>
      </c>
      <c r="O41" s="22">
        <v>8.6583330000000007</v>
      </c>
      <c r="P41" t="s">
        <v>666</v>
      </c>
      <c r="Q41" s="4" t="s">
        <v>454</v>
      </c>
      <c r="R41" t="s">
        <v>689</v>
      </c>
      <c r="S41" s="24" t="str">
        <f t="shared" si="0"/>
        <v>NG PSEUME Lavadinovic etal 2013</v>
      </c>
    </row>
    <row r="42" spans="1:19" x14ac:dyDescent="0.6">
      <c r="A42" s="24">
        <v>10</v>
      </c>
      <c r="B42" s="24" t="s">
        <v>449</v>
      </c>
      <c r="C42" s="24">
        <v>50.62</v>
      </c>
      <c r="D42">
        <v>-119.87</v>
      </c>
      <c r="E42" s="24">
        <v>701</v>
      </c>
      <c r="F42" s="24">
        <v>6</v>
      </c>
      <c r="G42" s="24">
        <v>1.89</v>
      </c>
      <c r="H42" s="24">
        <v>116.1</v>
      </c>
      <c r="I42" s="6" t="s">
        <v>969</v>
      </c>
      <c r="J42" s="24">
        <v>43.783332999999999</v>
      </c>
      <c r="K42" s="24">
        <v>18.966667000000001</v>
      </c>
      <c r="L42" s="24">
        <v>650</v>
      </c>
      <c r="M42" s="24">
        <v>2004</v>
      </c>
      <c r="N42" s="24">
        <v>8.8166666666666682</v>
      </c>
      <c r="O42" s="22">
        <v>8.6583330000000007</v>
      </c>
      <c r="P42" t="s">
        <v>666</v>
      </c>
      <c r="Q42" s="4" t="s">
        <v>454</v>
      </c>
      <c r="R42" t="s">
        <v>689</v>
      </c>
      <c r="S42" s="24" t="str">
        <f t="shared" si="0"/>
        <v>NG PSEUME Lavadinovic etal 2013</v>
      </c>
    </row>
    <row r="43" spans="1:19" x14ac:dyDescent="0.6">
      <c r="A43" s="24">
        <v>11</v>
      </c>
      <c r="B43" s="24" t="s">
        <v>450</v>
      </c>
      <c r="C43" s="24">
        <v>49.17</v>
      </c>
      <c r="D43">
        <v>-117.25</v>
      </c>
      <c r="E43" s="24">
        <v>1000</v>
      </c>
      <c r="F43" s="24">
        <v>4.8</v>
      </c>
      <c r="G43" s="24">
        <v>3.32</v>
      </c>
      <c r="H43" s="24">
        <v>121.3</v>
      </c>
      <c r="I43" s="6" t="s">
        <v>969</v>
      </c>
      <c r="J43" s="24">
        <v>43.783332999999999</v>
      </c>
      <c r="K43" s="24">
        <v>18.966667000000001</v>
      </c>
      <c r="L43" s="24">
        <v>650</v>
      </c>
      <c r="M43" s="24">
        <v>2004</v>
      </c>
      <c r="N43" s="24">
        <v>8.8166666666666682</v>
      </c>
      <c r="O43" s="22">
        <v>8.6583330000000007</v>
      </c>
      <c r="P43" t="s">
        <v>666</v>
      </c>
      <c r="Q43" s="4" t="s">
        <v>454</v>
      </c>
      <c r="R43" t="s">
        <v>689</v>
      </c>
      <c r="S43" s="24" t="str">
        <f t="shared" si="0"/>
        <v>NG PSEUME Lavadinovic etal 2013</v>
      </c>
    </row>
    <row r="44" spans="1:19" x14ac:dyDescent="0.6">
      <c r="A44" s="24">
        <v>12</v>
      </c>
      <c r="B44" s="24" t="s">
        <v>451</v>
      </c>
      <c r="C44" s="24">
        <v>50.63</v>
      </c>
      <c r="D44">
        <v>-118.82</v>
      </c>
      <c r="E44" s="24">
        <v>900</v>
      </c>
      <c r="F44" s="24">
        <v>4.8</v>
      </c>
      <c r="G44" s="24">
        <v>3</v>
      </c>
      <c r="H44" s="24">
        <v>113.3</v>
      </c>
      <c r="I44" s="6" t="s">
        <v>969</v>
      </c>
      <c r="J44" s="24">
        <v>43.783332999999999</v>
      </c>
      <c r="K44" s="24">
        <v>18.966667000000001</v>
      </c>
      <c r="L44" s="24">
        <v>650</v>
      </c>
      <c r="M44" s="24">
        <v>2004</v>
      </c>
      <c r="N44" s="24">
        <v>8.8166666666666682</v>
      </c>
      <c r="O44" s="22">
        <v>8.6583330000000007</v>
      </c>
      <c r="P44" t="s">
        <v>666</v>
      </c>
      <c r="Q44" s="4" t="s">
        <v>454</v>
      </c>
      <c r="R44" t="s">
        <v>689</v>
      </c>
      <c r="S44" s="24" t="str">
        <f t="shared" si="0"/>
        <v>NG PSEUME Lavadinovic etal 2013</v>
      </c>
    </row>
    <row r="45" spans="1:19" x14ac:dyDescent="0.6">
      <c r="A45" s="24">
        <v>13</v>
      </c>
      <c r="B45" s="24" t="s">
        <v>452</v>
      </c>
      <c r="C45" s="24">
        <v>49.2</v>
      </c>
      <c r="D45">
        <v>-117.42</v>
      </c>
      <c r="E45" s="24">
        <v>933</v>
      </c>
      <c r="F45" s="24">
        <v>5</v>
      </c>
      <c r="G45" s="24">
        <v>3.21</v>
      </c>
      <c r="H45" s="24">
        <v>114</v>
      </c>
      <c r="I45" s="6" t="s">
        <v>969</v>
      </c>
      <c r="J45" s="24">
        <v>43.783332999999999</v>
      </c>
      <c r="K45" s="24">
        <v>18.966667000000001</v>
      </c>
      <c r="L45" s="24">
        <v>650</v>
      </c>
      <c r="M45" s="24">
        <v>2004</v>
      </c>
      <c r="N45" s="24">
        <v>8.8166666666666682</v>
      </c>
      <c r="O45" s="22">
        <v>8.6583330000000007</v>
      </c>
      <c r="P45" t="s">
        <v>666</v>
      </c>
      <c r="Q45" s="4" t="s">
        <v>454</v>
      </c>
      <c r="R45" t="s">
        <v>689</v>
      </c>
      <c r="S45" s="24" t="str">
        <f t="shared" si="0"/>
        <v>NG PSEUME Lavadinovic etal 2013</v>
      </c>
    </row>
    <row r="46" spans="1:19" x14ac:dyDescent="0.6">
      <c r="A46" s="24">
        <v>14</v>
      </c>
      <c r="B46" s="24" t="s">
        <v>453</v>
      </c>
      <c r="C46" s="24">
        <v>50.13</v>
      </c>
      <c r="D46">
        <v>-115.87</v>
      </c>
      <c r="E46" s="24">
        <v>1000</v>
      </c>
      <c r="F46" s="24">
        <v>4</v>
      </c>
      <c r="G46" s="24">
        <v>2.0099999999999998</v>
      </c>
      <c r="H46" s="24">
        <v>119.2</v>
      </c>
      <c r="I46" s="6" t="s">
        <v>969</v>
      </c>
      <c r="J46" s="24">
        <v>43.783332999999999</v>
      </c>
      <c r="K46" s="24">
        <v>18.966667000000001</v>
      </c>
      <c r="L46" s="24">
        <v>650</v>
      </c>
      <c r="M46" s="24">
        <v>2004</v>
      </c>
      <c r="N46" s="24">
        <v>8.8166666666666682</v>
      </c>
      <c r="O46" s="22">
        <v>8.6583330000000007</v>
      </c>
      <c r="P46" t="s">
        <v>666</v>
      </c>
      <c r="Q46" s="4" t="s">
        <v>454</v>
      </c>
      <c r="R46" t="s">
        <v>689</v>
      </c>
      <c r="S46" s="24" t="str">
        <f t="shared" si="0"/>
        <v>NG PSEUME Lavadinovic etal 2013</v>
      </c>
    </row>
    <row r="47" spans="1:19" x14ac:dyDescent="0.6">
      <c r="A47" s="24">
        <v>1</v>
      </c>
      <c r="B47" s="24" t="s">
        <v>440</v>
      </c>
      <c r="C47" s="24">
        <v>49.42</v>
      </c>
      <c r="D47">
        <v>-115.33</v>
      </c>
      <c r="E47" s="24">
        <v>1050</v>
      </c>
      <c r="F47" s="24">
        <v>4.5999999999999996</v>
      </c>
      <c r="G47" s="24">
        <v>2.68</v>
      </c>
      <c r="H47" s="24">
        <v>120.3</v>
      </c>
      <c r="I47" s="6" t="s">
        <v>969</v>
      </c>
      <c r="J47" s="24">
        <v>43.783332999999999</v>
      </c>
      <c r="K47" s="24">
        <v>18.966667000000001</v>
      </c>
      <c r="L47" s="24">
        <v>650</v>
      </c>
      <c r="M47" s="24">
        <v>2005</v>
      </c>
      <c r="N47" s="24">
        <v>8.8166666666666682</v>
      </c>
      <c r="O47" s="22">
        <v>8.6583330000000007</v>
      </c>
      <c r="P47" t="s">
        <v>666</v>
      </c>
      <c r="Q47" s="4" t="s">
        <v>454</v>
      </c>
      <c r="R47" t="s">
        <v>689</v>
      </c>
      <c r="S47" s="24" t="str">
        <f t="shared" si="0"/>
        <v>NG PSEUME Lavadinovic etal 2013</v>
      </c>
    </row>
    <row r="48" spans="1:19" x14ac:dyDescent="0.6">
      <c r="A48" s="24">
        <v>2</v>
      </c>
      <c r="B48" s="24" t="s">
        <v>441</v>
      </c>
      <c r="C48" s="24">
        <v>49.83</v>
      </c>
      <c r="D48">
        <v>-118.17</v>
      </c>
      <c r="E48" s="24">
        <v>671</v>
      </c>
      <c r="F48" s="24">
        <v>5.9</v>
      </c>
      <c r="G48" s="24">
        <v>2.7</v>
      </c>
      <c r="H48" s="24">
        <v>111.8</v>
      </c>
      <c r="I48" s="6" t="s">
        <v>969</v>
      </c>
      <c r="J48" s="24">
        <v>43.783332999999999</v>
      </c>
      <c r="K48" s="24">
        <v>18.966667000000001</v>
      </c>
      <c r="L48" s="24">
        <v>650</v>
      </c>
      <c r="M48" s="24">
        <v>2005</v>
      </c>
      <c r="N48" s="24">
        <v>8.8166666666666682</v>
      </c>
      <c r="O48" s="22">
        <v>8.6583330000000007</v>
      </c>
      <c r="P48" t="s">
        <v>666</v>
      </c>
      <c r="Q48" s="4" t="s">
        <v>454</v>
      </c>
      <c r="R48" t="s">
        <v>689</v>
      </c>
      <c r="S48" s="24" t="str">
        <f t="shared" si="0"/>
        <v>NG PSEUME Lavadinovic etal 2013</v>
      </c>
    </row>
    <row r="49" spans="1:19" x14ac:dyDescent="0.6">
      <c r="A49" s="24">
        <v>3</v>
      </c>
      <c r="B49" s="24" t="s">
        <v>442</v>
      </c>
      <c r="C49" s="24">
        <v>51.58</v>
      </c>
      <c r="D49">
        <v>-120.17</v>
      </c>
      <c r="E49" s="24">
        <v>600</v>
      </c>
      <c r="F49" s="24">
        <v>5.4</v>
      </c>
      <c r="G49" s="24">
        <v>2.17</v>
      </c>
      <c r="H49" s="24">
        <v>112.6</v>
      </c>
      <c r="I49" s="6" t="s">
        <v>969</v>
      </c>
      <c r="J49" s="24">
        <v>43.783332999999999</v>
      </c>
      <c r="K49" s="24">
        <v>18.966667000000001</v>
      </c>
      <c r="L49" s="24">
        <v>650</v>
      </c>
      <c r="M49" s="24">
        <v>2005</v>
      </c>
      <c r="N49" s="24">
        <v>8.8166666666666682</v>
      </c>
      <c r="O49" s="22">
        <v>8.6583330000000007</v>
      </c>
      <c r="P49" t="s">
        <v>666</v>
      </c>
      <c r="Q49" s="4" t="s">
        <v>454</v>
      </c>
      <c r="R49" t="s">
        <v>689</v>
      </c>
      <c r="S49" s="24" t="str">
        <f t="shared" si="0"/>
        <v>NG PSEUME Lavadinovic etal 2013</v>
      </c>
    </row>
    <row r="50" spans="1:19" x14ac:dyDescent="0.6">
      <c r="A50" s="24">
        <v>4</v>
      </c>
      <c r="B50" s="24" t="s">
        <v>443</v>
      </c>
      <c r="C50" s="24">
        <v>50.93</v>
      </c>
      <c r="D50">
        <v>-116.58</v>
      </c>
      <c r="E50" s="24">
        <v>1070</v>
      </c>
      <c r="F50" s="24">
        <v>3</v>
      </c>
      <c r="G50" s="24">
        <v>2.42</v>
      </c>
      <c r="H50" s="24">
        <v>121.5</v>
      </c>
      <c r="I50" s="6" t="s">
        <v>969</v>
      </c>
      <c r="J50" s="24">
        <v>43.783332999999999</v>
      </c>
      <c r="K50" s="24">
        <v>18.966667000000001</v>
      </c>
      <c r="L50" s="24">
        <v>650</v>
      </c>
      <c r="M50" s="24">
        <v>2005</v>
      </c>
      <c r="N50" s="24">
        <v>8.8166666666666682</v>
      </c>
      <c r="O50" s="22">
        <v>8.6583330000000007</v>
      </c>
      <c r="P50" t="s">
        <v>666</v>
      </c>
      <c r="Q50" s="4" t="s">
        <v>454</v>
      </c>
      <c r="R50" t="s">
        <v>689</v>
      </c>
      <c r="S50" s="24" t="str">
        <f t="shared" si="0"/>
        <v>NG PSEUME Lavadinovic etal 2013</v>
      </c>
    </row>
    <row r="51" spans="1:19" x14ac:dyDescent="0.6">
      <c r="A51" s="24">
        <v>5</v>
      </c>
      <c r="B51" s="24" t="s">
        <v>444</v>
      </c>
      <c r="C51" s="24">
        <v>50.97</v>
      </c>
      <c r="D51">
        <v>-116.53</v>
      </c>
      <c r="E51" s="24">
        <v>975</v>
      </c>
      <c r="F51" s="24">
        <v>3.7</v>
      </c>
      <c r="G51" s="24">
        <v>2.29</v>
      </c>
      <c r="H51" s="24">
        <v>114.1</v>
      </c>
      <c r="I51" s="6" t="s">
        <v>969</v>
      </c>
      <c r="J51" s="24">
        <v>43.783332999999999</v>
      </c>
      <c r="K51" s="24">
        <v>18.966667000000001</v>
      </c>
      <c r="L51" s="24">
        <v>650</v>
      </c>
      <c r="M51" s="24">
        <v>2005</v>
      </c>
      <c r="N51" s="24">
        <v>8.8166666666666682</v>
      </c>
      <c r="O51" s="22">
        <v>8.6583330000000007</v>
      </c>
      <c r="P51" t="s">
        <v>666</v>
      </c>
      <c r="Q51" s="4" t="s">
        <v>454</v>
      </c>
      <c r="R51" t="s">
        <v>689</v>
      </c>
      <c r="S51" s="24" t="str">
        <f t="shared" si="0"/>
        <v>NG PSEUME Lavadinovic etal 2013</v>
      </c>
    </row>
    <row r="52" spans="1:19" x14ac:dyDescent="0.6">
      <c r="A52" s="24">
        <v>6</v>
      </c>
      <c r="B52" s="24" t="s">
        <v>445</v>
      </c>
      <c r="C52" s="24">
        <v>49.67</v>
      </c>
      <c r="D52">
        <v>-119.87</v>
      </c>
      <c r="E52" s="24">
        <v>884</v>
      </c>
      <c r="F52" s="24">
        <v>5.9</v>
      </c>
      <c r="G52" s="24">
        <v>1.67</v>
      </c>
      <c r="H52" s="24">
        <v>114.9</v>
      </c>
      <c r="I52" s="6" t="s">
        <v>969</v>
      </c>
      <c r="J52" s="24">
        <v>43.783332999999999</v>
      </c>
      <c r="K52" s="24">
        <v>18.966667000000001</v>
      </c>
      <c r="L52" s="24">
        <v>650</v>
      </c>
      <c r="M52" s="24">
        <v>2005</v>
      </c>
      <c r="N52" s="24">
        <v>8.8166666666666682</v>
      </c>
      <c r="O52" s="22">
        <v>8.6583330000000007</v>
      </c>
      <c r="P52" t="s">
        <v>666</v>
      </c>
      <c r="Q52" s="4" t="s">
        <v>454</v>
      </c>
      <c r="R52" t="s">
        <v>689</v>
      </c>
      <c r="S52" s="24" t="str">
        <f t="shared" si="0"/>
        <v>NG PSEUME Lavadinovic etal 2013</v>
      </c>
    </row>
    <row r="53" spans="1:19" x14ac:dyDescent="0.6">
      <c r="A53" s="24">
        <v>7</v>
      </c>
      <c r="B53" s="24" t="s">
        <v>446</v>
      </c>
      <c r="C53" s="24">
        <v>49.9</v>
      </c>
      <c r="D53">
        <v>-119.62</v>
      </c>
      <c r="E53" s="24">
        <v>1035</v>
      </c>
      <c r="F53" s="24">
        <v>4.8</v>
      </c>
      <c r="G53" s="24">
        <v>1.78</v>
      </c>
      <c r="H53" s="24">
        <v>120.6</v>
      </c>
      <c r="I53" s="6" t="s">
        <v>969</v>
      </c>
      <c r="J53" s="24">
        <v>43.783332999999999</v>
      </c>
      <c r="K53" s="24">
        <v>18.966667000000001</v>
      </c>
      <c r="L53" s="24">
        <v>650</v>
      </c>
      <c r="M53" s="24">
        <v>2005</v>
      </c>
      <c r="N53" s="24">
        <v>8.8166666666666682</v>
      </c>
      <c r="O53" s="22">
        <v>8.6583330000000007</v>
      </c>
      <c r="P53" t="s">
        <v>666</v>
      </c>
      <c r="Q53" s="4" t="s">
        <v>454</v>
      </c>
      <c r="R53" t="s">
        <v>689</v>
      </c>
      <c r="S53" s="24" t="str">
        <f t="shared" si="0"/>
        <v>NG PSEUME Lavadinovic etal 2013</v>
      </c>
    </row>
    <row r="54" spans="1:19" x14ac:dyDescent="0.6">
      <c r="A54" s="24">
        <v>8</v>
      </c>
      <c r="B54" s="24" t="s">
        <v>447</v>
      </c>
      <c r="C54" s="24">
        <v>49.25</v>
      </c>
      <c r="D54">
        <v>-117.5</v>
      </c>
      <c r="E54" s="24">
        <v>793</v>
      </c>
      <c r="F54" s="24">
        <v>5.7</v>
      </c>
      <c r="G54" s="24">
        <v>2.78</v>
      </c>
      <c r="H54" s="24">
        <v>113.2</v>
      </c>
      <c r="I54" s="6" t="s">
        <v>969</v>
      </c>
      <c r="J54" s="24">
        <v>43.783332999999999</v>
      </c>
      <c r="K54" s="24">
        <v>18.966667000000001</v>
      </c>
      <c r="L54" s="24">
        <v>650</v>
      </c>
      <c r="M54" s="24">
        <v>2005</v>
      </c>
      <c r="N54" s="24">
        <v>8.8166666666666682</v>
      </c>
      <c r="O54" s="22">
        <v>8.6583330000000007</v>
      </c>
      <c r="P54" t="s">
        <v>666</v>
      </c>
      <c r="Q54" s="4" t="s">
        <v>454</v>
      </c>
      <c r="R54" t="s">
        <v>689</v>
      </c>
      <c r="S54" s="24" t="str">
        <f t="shared" si="0"/>
        <v>NG PSEUME Lavadinovic etal 2013</v>
      </c>
    </row>
    <row r="55" spans="1:19" x14ac:dyDescent="0.6">
      <c r="A55" s="24">
        <v>9</v>
      </c>
      <c r="B55" s="24" t="s">
        <v>448</v>
      </c>
      <c r="C55" s="24">
        <v>50.8</v>
      </c>
      <c r="D55">
        <v>-119</v>
      </c>
      <c r="E55" s="24">
        <v>488</v>
      </c>
      <c r="F55" s="24">
        <v>5.8</v>
      </c>
      <c r="G55" s="24">
        <v>2.57</v>
      </c>
      <c r="H55" s="24">
        <v>111</v>
      </c>
      <c r="I55" s="6" t="s">
        <v>969</v>
      </c>
      <c r="J55" s="24">
        <v>43.783332999999999</v>
      </c>
      <c r="K55" s="24">
        <v>18.966667000000001</v>
      </c>
      <c r="L55" s="24">
        <v>650</v>
      </c>
      <c r="M55" s="24">
        <v>2005</v>
      </c>
      <c r="N55" s="24">
        <v>8.8166666666666682</v>
      </c>
      <c r="O55" s="22">
        <v>8.6583330000000007</v>
      </c>
      <c r="P55" t="s">
        <v>666</v>
      </c>
      <c r="Q55" s="4" t="s">
        <v>454</v>
      </c>
      <c r="R55" t="s">
        <v>689</v>
      </c>
      <c r="S55" s="24" t="str">
        <f t="shared" si="0"/>
        <v>NG PSEUME Lavadinovic etal 2013</v>
      </c>
    </row>
    <row r="56" spans="1:19" x14ac:dyDescent="0.6">
      <c r="A56" s="24">
        <v>10</v>
      </c>
      <c r="B56" s="24" t="s">
        <v>449</v>
      </c>
      <c r="C56" s="24">
        <v>50.62</v>
      </c>
      <c r="D56">
        <v>-119.87</v>
      </c>
      <c r="E56" s="24">
        <v>701</v>
      </c>
      <c r="F56" s="24">
        <v>6</v>
      </c>
      <c r="G56" s="24">
        <v>1.89</v>
      </c>
      <c r="H56" s="24">
        <v>117.1</v>
      </c>
      <c r="I56" s="6" t="s">
        <v>969</v>
      </c>
      <c r="J56" s="24">
        <v>43.783332999999999</v>
      </c>
      <c r="K56" s="24">
        <v>18.966667000000001</v>
      </c>
      <c r="L56" s="24">
        <v>650</v>
      </c>
      <c r="M56" s="24">
        <v>2005</v>
      </c>
      <c r="N56" s="24">
        <v>8.8166666666666682</v>
      </c>
      <c r="O56" s="22">
        <v>8.6583330000000007</v>
      </c>
      <c r="P56" t="s">
        <v>666</v>
      </c>
      <c r="Q56" s="4" t="s">
        <v>454</v>
      </c>
      <c r="R56" t="s">
        <v>689</v>
      </c>
      <c r="S56" s="24" t="str">
        <f t="shared" si="0"/>
        <v>NG PSEUME Lavadinovic etal 2013</v>
      </c>
    </row>
    <row r="57" spans="1:19" x14ac:dyDescent="0.6">
      <c r="A57" s="24">
        <v>11</v>
      </c>
      <c r="B57" s="24" t="s">
        <v>450</v>
      </c>
      <c r="C57" s="24">
        <v>49.17</v>
      </c>
      <c r="D57">
        <v>-117.25</v>
      </c>
      <c r="E57" s="24">
        <v>1000</v>
      </c>
      <c r="F57" s="24">
        <v>4.8</v>
      </c>
      <c r="G57" s="24">
        <v>3.32</v>
      </c>
      <c r="H57" s="24">
        <v>120</v>
      </c>
      <c r="I57" s="6" t="s">
        <v>969</v>
      </c>
      <c r="J57" s="24">
        <v>43.783332999999999</v>
      </c>
      <c r="K57" s="24">
        <v>18.966667000000001</v>
      </c>
      <c r="L57" s="24">
        <v>650</v>
      </c>
      <c r="M57" s="24">
        <v>2005</v>
      </c>
      <c r="N57" s="24">
        <v>8.8166666666666682</v>
      </c>
      <c r="O57" s="22">
        <v>8.6583330000000007</v>
      </c>
      <c r="P57" t="s">
        <v>666</v>
      </c>
      <c r="Q57" s="4" t="s">
        <v>454</v>
      </c>
      <c r="R57" t="s">
        <v>689</v>
      </c>
      <c r="S57" s="24" t="str">
        <f t="shared" si="0"/>
        <v>NG PSEUME Lavadinovic etal 2013</v>
      </c>
    </row>
    <row r="58" spans="1:19" x14ac:dyDescent="0.6">
      <c r="A58" s="24">
        <v>12</v>
      </c>
      <c r="B58" s="24" t="s">
        <v>451</v>
      </c>
      <c r="C58" s="24">
        <v>50.63</v>
      </c>
      <c r="D58">
        <v>-118.82</v>
      </c>
      <c r="E58" s="24">
        <v>900</v>
      </c>
      <c r="F58" s="24">
        <v>4.8</v>
      </c>
      <c r="G58" s="24">
        <v>3</v>
      </c>
      <c r="H58" s="24">
        <v>116.9</v>
      </c>
      <c r="I58" s="6" t="s">
        <v>969</v>
      </c>
      <c r="J58" s="24">
        <v>43.783332999999999</v>
      </c>
      <c r="K58" s="24">
        <v>18.966667000000001</v>
      </c>
      <c r="L58" s="24">
        <v>650</v>
      </c>
      <c r="M58" s="24">
        <v>2005</v>
      </c>
      <c r="N58" s="24">
        <v>8.8166666666666682</v>
      </c>
      <c r="O58" s="22">
        <v>8.6583330000000007</v>
      </c>
      <c r="P58" t="s">
        <v>666</v>
      </c>
      <c r="Q58" s="4" t="s">
        <v>454</v>
      </c>
      <c r="R58" t="s">
        <v>689</v>
      </c>
      <c r="S58" s="24" t="str">
        <f t="shared" si="0"/>
        <v>NG PSEUME Lavadinovic etal 2013</v>
      </c>
    </row>
    <row r="59" spans="1:19" x14ac:dyDescent="0.6">
      <c r="A59" s="24">
        <v>13</v>
      </c>
      <c r="B59" s="24" t="s">
        <v>452</v>
      </c>
      <c r="C59" s="24">
        <v>49.2</v>
      </c>
      <c r="D59">
        <v>-117.42</v>
      </c>
      <c r="E59" s="24">
        <v>933</v>
      </c>
      <c r="F59" s="24">
        <v>5</v>
      </c>
      <c r="G59" s="24">
        <v>3.21</v>
      </c>
      <c r="H59" s="24">
        <v>116.9</v>
      </c>
      <c r="I59" s="6" t="s">
        <v>969</v>
      </c>
      <c r="J59" s="24">
        <v>43.783332999999999</v>
      </c>
      <c r="K59" s="24">
        <v>18.966667000000001</v>
      </c>
      <c r="L59" s="24">
        <v>650</v>
      </c>
      <c r="M59" s="24">
        <v>2005</v>
      </c>
      <c r="N59" s="24">
        <v>8.8166666666666682</v>
      </c>
      <c r="O59" s="22">
        <v>8.6583330000000007</v>
      </c>
      <c r="P59" t="s">
        <v>666</v>
      </c>
      <c r="Q59" s="4" t="s">
        <v>454</v>
      </c>
      <c r="R59" t="s">
        <v>689</v>
      </c>
      <c r="S59" s="24" t="str">
        <f t="shared" si="0"/>
        <v>NG PSEUME Lavadinovic etal 2013</v>
      </c>
    </row>
    <row r="60" spans="1:19" x14ac:dyDescent="0.6">
      <c r="A60" s="24">
        <v>14</v>
      </c>
      <c r="B60" s="24" t="s">
        <v>453</v>
      </c>
      <c r="C60" s="24">
        <v>50.13</v>
      </c>
      <c r="D60">
        <v>-115.87</v>
      </c>
      <c r="E60" s="24">
        <v>1000</v>
      </c>
      <c r="F60" s="24">
        <v>4</v>
      </c>
      <c r="G60" s="24">
        <v>2.0099999999999998</v>
      </c>
      <c r="H60" s="24">
        <v>119.5</v>
      </c>
      <c r="I60" s="6" t="s">
        <v>969</v>
      </c>
      <c r="J60" s="24">
        <v>43.783332999999999</v>
      </c>
      <c r="K60" s="24">
        <v>18.966667000000001</v>
      </c>
      <c r="L60" s="24">
        <v>650</v>
      </c>
      <c r="M60" s="24">
        <v>2005</v>
      </c>
      <c r="N60" s="24">
        <v>8.8166666666666682</v>
      </c>
      <c r="O60" s="22">
        <v>8.6583330000000007</v>
      </c>
      <c r="P60" t="s">
        <v>666</v>
      </c>
      <c r="Q60" s="4" t="s">
        <v>454</v>
      </c>
      <c r="R60" t="s">
        <v>689</v>
      </c>
      <c r="S60" s="24"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75" customWidth="1"/>
    <col min="9" max="9" width="19.09765625" customWidth="1"/>
  </cols>
  <sheetData>
    <row r="1" spans="1:19" x14ac:dyDescent="0.6">
      <c r="A1" t="s">
        <v>722</v>
      </c>
    </row>
    <row r="3" spans="1:19" x14ac:dyDescent="0.6">
      <c r="A3" s="4"/>
      <c r="B3" s="4"/>
      <c r="C3" s="4"/>
      <c r="D3" s="4"/>
      <c r="E3" s="4"/>
      <c r="F3" s="4" t="s">
        <v>742</v>
      </c>
      <c r="G3" s="4"/>
      <c r="H3" s="4"/>
      <c r="I3" s="4"/>
      <c r="J3" s="4"/>
      <c r="K3" s="4"/>
      <c r="L3" s="4"/>
      <c r="M3" s="4"/>
      <c r="N3" s="4"/>
      <c r="O3" s="4"/>
      <c r="P3" s="4"/>
      <c r="Q3" s="4"/>
      <c r="R3" s="4"/>
      <c r="S3" s="4"/>
    </row>
    <row r="4" spans="1:19" x14ac:dyDescent="0.6">
      <c r="A4" s="1" t="s">
        <v>0</v>
      </c>
      <c r="B4" s="1" t="s">
        <v>1</v>
      </c>
      <c r="C4" s="1" t="s">
        <v>673</v>
      </c>
      <c r="D4" s="1" t="s">
        <v>674</v>
      </c>
      <c r="E4" s="1" t="s">
        <v>675</v>
      </c>
      <c r="F4" s="16" t="s">
        <v>743</v>
      </c>
      <c r="G4" s="16" t="s">
        <v>744</v>
      </c>
      <c r="H4" s="1" t="s">
        <v>39</v>
      </c>
      <c r="I4" s="1" t="s">
        <v>40</v>
      </c>
      <c r="J4" s="12" t="s">
        <v>624</v>
      </c>
      <c r="K4" s="12" t="s">
        <v>629</v>
      </c>
      <c r="L4" s="12" t="s">
        <v>625</v>
      </c>
      <c r="M4" s="12" t="s">
        <v>623</v>
      </c>
      <c r="N4" s="12" t="s">
        <v>745</v>
      </c>
      <c r="O4" s="12" t="s">
        <v>746</v>
      </c>
      <c r="P4" s="12" t="s">
        <v>992</v>
      </c>
      <c r="Q4" s="12" t="s">
        <v>654</v>
      </c>
      <c r="R4" s="12" t="s">
        <v>1054</v>
      </c>
      <c r="S4" s="1" t="s">
        <v>971</v>
      </c>
    </row>
    <row r="5" spans="1:19" x14ac:dyDescent="0.6">
      <c r="A5" s="4" t="s">
        <v>718</v>
      </c>
      <c r="B5" s="4">
        <v>1</v>
      </c>
      <c r="C5" s="4">
        <v>43.7</v>
      </c>
      <c r="D5">
        <v>-123</v>
      </c>
      <c r="E5" s="4">
        <v>750</v>
      </c>
      <c r="F5" s="4">
        <v>10.4</v>
      </c>
      <c r="G5" s="4">
        <v>2.7</v>
      </c>
      <c r="H5" s="4">
        <v>145.6</v>
      </c>
      <c r="I5" s="4" t="s">
        <v>969</v>
      </c>
      <c r="J5" s="4">
        <v>43.783332999999999</v>
      </c>
      <c r="K5" s="4">
        <v>18.966667000000001</v>
      </c>
      <c r="L5" s="4">
        <v>650</v>
      </c>
      <c r="M5" s="4" t="s">
        <v>972</v>
      </c>
      <c r="N5" s="4">
        <v>8.8166666666666682</v>
      </c>
      <c r="O5" s="5">
        <v>8.6583330000000007</v>
      </c>
      <c r="P5" t="s">
        <v>666</v>
      </c>
      <c r="Q5" s="5" t="s">
        <v>454</v>
      </c>
      <c r="R5" s="5" t="s">
        <v>689</v>
      </c>
      <c r="S5" s="4" t="s">
        <v>712</v>
      </c>
    </row>
    <row r="6" spans="1:19" x14ac:dyDescent="0.6">
      <c r="A6" s="4" t="s">
        <v>718</v>
      </c>
      <c r="B6" s="4">
        <v>2</v>
      </c>
      <c r="C6" s="4">
        <v>43.8</v>
      </c>
      <c r="D6">
        <v>-122.5</v>
      </c>
      <c r="E6" s="4">
        <v>1200</v>
      </c>
      <c r="F6" s="4">
        <v>9.3000000000000007</v>
      </c>
      <c r="G6" s="4">
        <v>2.73</v>
      </c>
      <c r="H6" s="4">
        <v>143.30000000000001</v>
      </c>
      <c r="I6" s="4" t="s">
        <v>969</v>
      </c>
      <c r="J6" s="4">
        <v>43.783332999999999</v>
      </c>
      <c r="K6" s="4">
        <v>18.966667000000001</v>
      </c>
      <c r="L6" s="4">
        <v>650</v>
      </c>
      <c r="M6" s="4" t="s">
        <v>972</v>
      </c>
      <c r="N6" s="4">
        <v>8.8166666666666682</v>
      </c>
      <c r="O6" s="5">
        <v>8.6583330000000007</v>
      </c>
      <c r="P6" t="s">
        <v>666</v>
      </c>
      <c r="Q6" s="5" t="s">
        <v>454</v>
      </c>
      <c r="R6" s="5" t="s">
        <v>689</v>
      </c>
      <c r="S6" s="4" t="str">
        <f>S5</f>
        <v>NG PSEUME Lavadinovic etal 2018</v>
      </c>
    </row>
    <row r="7" spans="1:19" x14ac:dyDescent="0.6">
      <c r="A7" s="4" t="s">
        <v>718</v>
      </c>
      <c r="B7" s="4">
        <v>3</v>
      </c>
      <c r="C7" s="4">
        <v>45</v>
      </c>
      <c r="D7">
        <v>-122.4</v>
      </c>
      <c r="E7" s="4">
        <v>450</v>
      </c>
      <c r="F7" s="4">
        <v>8.6</v>
      </c>
      <c r="G7" s="4">
        <v>3.42</v>
      </c>
      <c r="H7" s="4">
        <v>146.80000000000001</v>
      </c>
      <c r="I7" s="4" t="s">
        <v>969</v>
      </c>
      <c r="J7" s="4">
        <v>43.783332999999999</v>
      </c>
      <c r="K7" s="4">
        <v>18.966667000000001</v>
      </c>
      <c r="L7" s="4">
        <v>650</v>
      </c>
      <c r="M7" s="4" t="s">
        <v>972</v>
      </c>
      <c r="N7" s="4">
        <v>8.8166666666666682</v>
      </c>
      <c r="O7" s="5">
        <v>8.6583330000000007</v>
      </c>
      <c r="P7" t="s">
        <v>666</v>
      </c>
      <c r="Q7" s="5" t="s">
        <v>454</v>
      </c>
      <c r="R7" s="5" t="s">
        <v>689</v>
      </c>
      <c r="S7" s="4" t="str">
        <f t="shared" ref="S7:S24" si="0">S6</f>
        <v>NG PSEUME Lavadinovic etal 2018</v>
      </c>
    </row>
    <row r="8" spans="1:19" x14ac:dyDescent="0.6">
      <c r="A8" s="4" t="s">
        <v>718</v>
      </c>
      <c r="B8" s="4">
        <v>4</v>
      </c>
      <c r="C8" s="4">
        <v>45</v>
      </c>
      <c r="D8">
        <v>-121</v>
      </c>
      <c r="E8" s="4">
        <v>600</v>
      </c>
      <c r="F8" s="4">
        <v>10</v>
      </c>
      <c r="G8" s="4">
        <v>0.83000000000000007</v>
      </c>
      <c r="H8" s="4">
        <v>146.5</v>
      </c>
      <c r="I8" s="4" t="s">
        <v>969</v>
      </c>
      <c r="J8" s="4">
        <v>43.783332999999999</v>
      </c>
      <c r="K8" s="4">
        <v>18.966667000000001</v>
      </c>
      <c r="L8" s="4">
        <v>650</v>
      </c>
      <c r="M8" s="4" t="s">
        <v>972</v>
      </c>
      <c r="N8" s="4">
        <v>8.8166666666666682</v>
      </c>
      <c r="O8" s="5">
        <v>8.6583330000000007</v>
      </c>
      <c r="P8" t="s">
        <v>666</v>
      </c>
      <c r="Q8" s="5" t="s">
        <v>454</v>
      </c>
      <c r="R8" s="5" t="s">
        <v>689</v>
      </c>
      <c r="S8" s="4" t="str">
        <f t="shared" si="0"/>
        <v>NG PSEUME Lavadinovic etal 2018</v>
      </c>
    </row>
    <row r="9" spans="1:19" x14ac:dyDescent="0.6">
      <c r="A9" s="4" t="s">
        <v>719</v>
      </c>
      <c r="B9" s="4">
        <v>9</v>
      </c>
      <c r="C9" s="4">
        <v>49</v>
      </c>
      <c r="D9">
        <v>-119</v>
      </c>
      <c r="E9" s="4">
        <v>1200</v>
      </c>
      <c r="F9" s="4">
        <v>4.8</v>
      </c>
      <c r="G9" s="4">
        <v>1.85</v>
      </c>
      <c r="H9" s="4">
        <v>146.6</v>
      </c>
      <c r="I9" s="4" t="s">
        <v>969</v>
      </c>
      <c r="J9" s="4">
        <v>43.783332999999999</v>
      </c>
      <c r="K9" s="4">
        <v>18.966667000000001</v>
      </c>
      <c r="L9" s="4">
        <v>650</v>
      </c>
      <c r="M9" s="4" t="s">
        <v>972</v>
      </c>
      <c r="N9" s="4">
        <v>8.8166666666666682</v>
      </c>
      <c r="O9" s="5">
        <v>8.6583330000000007</v>
      </c>
      <c r="P9" t="s">
        <v>666</v>
      </c>
      <c r="Q9" s="5" t="s">
        <v>454</v>
      </c>
      <c r="R9" s="5" t="s">
        <v>689</v>
      </c>
      <c r="S9" s="4" t="str">
        <f t="shared" si="0"/>
        <v>NG PSEUME Lavadinovic etal 2018</v>
      </c>
    </row>
    <row r="10" spans="1:19" x14ac:dyDescent="0.6">
      <c r="A10" s="4" t="s">
        <v>718</v>
      </c>
      <c r="B10" s="4">
        <v>10</v>
      </c>
      <c r="C10" s="4">
        <v>43.8</v>
      </c>
      <c r="D10">
        <v>-122.5</v>
      </c>
      <c r="E10" s="4">
        <v>1060</v>
      </c>
      <c r="F10" s="4">
        <v>9.6999999999999993</v>
      </c>
      <c r="G10" s="4">
        <v>2.63</v>
      </c>
      <c r="H10" s="4">
        <v>147.69999999999999</v>
      </c>
      <c r="I10" s="4" t="s">
        <v>969</v>
      </c>
      <c r="J10" s="4">
        <v>43.783332999999999</v>
      </c>
      <c r="K10" s="4">
        <v>18.966667000000001</v>
      </c>
      <c r="L10" s="4">
        <v>650</v>
      </c>
      <c r="M10" s="4" t="s">
        <v>972</v>
      </c>
      <c r="N10" s="4">
        <v>8.8166666666666682</v>
      </c>
      <c r="O10" s="5">
        <v>8.6583330000000007</v>
      </c>
      <c r="P10" t="s">
        <v>666</v>
      </c>
      <c r="Q10" s="5" t="s">
        <v>454</v>
      </c>
      <c r="R10" s="5" t="s">
        <v>689</v>
      </c>
      <c r="S10" s="4" t="str">
        <f t="shared" si="0"/>
        <v>NG PSEUME Lavadinovic etal 2018</v>
      </c>
    </row>
    <row r="11" spans="1:19" x14ac:dyDescent="0.6">
      <c r="A11" s="4" t="s">
        <v>718</v>
      </c>
      <c r="B11" s="4">
        <v>11</v>
      </c>
      <c r="C11" s="4">
        <v>44.2</v>
      </c>
      <c r="D11">
        <v>-122.2</v>
      </c>
      <c r="E11" s="4">
        <v>600</v>
      </c>
      <c r="F11" s="4">
        <v>9.8000000000000007</v>
      </c>
      <c r="G11" s="4">
        <v>2.87</v>
      </c>
      <c r="H11" s="4">
        <v>142.80000000000001</v>
      </c>
      <c r="I11" s="4" t="s">
        <v>969</v>
      </c>
      <c r="J11" s="4">
        <v>43.783332999999999</v>
      </c>
      <c r="K11" s="4">
        <v>18.966667000000001</v>
      </c>
      <c r="L11" s="4">
        <v>650</v>
      </c>
      <c r="M11" s="4" t="s">
        <v>972</v>
      </c>
      <c r="N11" s="4">
        <v>8.8166666666666682</v>
      </c>
      <c r="O11" s="5">
        <v>8.6583330000000007</v>
      </c>
      <c r="P11" t="s">
        <v>666</v>
      </c>
      <c r="Q11" s="5" t="s">
        <v>454</v>
      </c>
      <c r="R11" s="5" t="s">
        <v>689</v>
      </c>
      <c r="S11" s="4" t="str">
        <f t="shared" si="0"/>
        <v>NG PSEUME Lavadinovic etal 2018</v>
      </c>
    </row>
    <row r="12" spans="1:19" x14ac:dyDescent="0.6">
      <c r="A12" s="4" t="s">
        <v>718</v>
      </c>
      <c r="B12" s="4">
        <v>12</v>
      </c>
      <c r="C12" s="4">
        <v>42.5</v>
      </c>
      <c r="D12">
        <v>-122.5</v>
      </c>
      <c r="E12" s="4">
        <v>1200</v>
      </c>
      <c r="F12" s="4">
        <v>8.5</v>
      </c>
      <c r="G12" s="4">
        <v>1.78</v>
      </c>
      <c r="H12" s="4">
        <v>144.80000000000001</v>
      </c>
      <c r="I12" s="4" t="s">
        <v>969</v>
      </c>
      <c r="J12" s="4">
        <v>43.783332999999999</v>
      </c>
      <c r="K12" s="4">
        <v>18.966667000000001</v>
      </c>
      <c r="L12" s="4">
        <v>650</v>
      </c>
      <c r="M12" s="4" t="s">
        <v>972</v>
      </c>
      <c r="N12" s="4">
        <v>8.8166666666666682</v>
      </c>
      <c r="O12" s="5">
        <v>8.6583330000000007</v>
      </c>
      <c r="P12" t="s">
        <v>666</v>
      </c>
      <c r="Q12" s="5" t="s">
        <v>454</v>
      </c>
      <c r="R12" s="5" t="s">
        <v>689</v>
      </c>
      <c r="S12" s="4" t="str">
        <f t="shared" si="0"/>
        <v>NG PSEUME Lavadinovic etal 2018</v>
      </c>
    </row>
    <row r="13" spans="1:19" x14ac:dyDescent="0.6">
      <c r="A13" s="4" t="s">
        <v>719</v>
      </c>
      <c r="B13" s="4">
        <v>15</v>
      </c>
      <c r="C13" s="4">
        <v>47.6</v>
      </c>
      <c r="D13">
        <v>-121.7</v>
      </c>
      <c r="E13" s="4">
        <v>600</v>
      </c>
      <c r="F13" s="4">
        <v>7.7</v>
      </c>
      <c r="G13" s="4">
        <v>5.8</v>
      </c>
      <c r="H13" s="4">
        <v>149.19999999999999</v>
      </c>
      <c r="I13" s="4" t="s">
        <v>969</v>
      </c>
      <c r="J13" s="4">
        <v>43.783332999999999</v>
      </c>
      <c r="K13" s="4">
        <v>18.966667000000001</v>
      </c>
      <c r="L13" s="4">
        <v>650</v>
      </c>
      <c r="M13" s="4" t="s">
        <v>972</v>
      </c>
      <c r="N13" s="4">
        <v>8.8166666666666682</v>
      </c>
      <c r="O13" s="5">
        <v>8.6583330000000007</v>
      </c>
      <c r="P13" t="s">
        <v>666</v>
      </c>
      <c r="Q13" s="5" t="s">
        <v>454</v>
      </c>
      <c r="R13" s="5" t="s">
        <v>689</v>
      </c>
      <c r="S13" s="4" t="str">
        <f t="shared" si="0"/>
        <v>NG PSEUME Lavadinovic etal 2018</v>
      </c>
    </row>
    <row r="14" spans="1:19" x14ac:dyDescent="0.6">
      <c r="A14" s="4" t="s">
        <v>718</v>
      </c>
      <c r="B14" s="4">
        <v>16</v>
      </c>
      <c r="C14" s="4">
        <v>44.5</v>
      </c>
      <c r="D14">
        <v>-119</v>
      </c>
      <c r="E14" s="4">
        <v>1350</v>
      </c>
      <c r="F14" s="4">
        <v>7.3</v>
      </c>
      <c r="G14" s="4">
        <v>1.51</v>
      </c>
      <c r="H14" s="4">
        <v>148.69999999999999</v>
      </c>
      <c r="I14" s="4" t="s">
        <v>969</v>
      </c>
      <c r="J14" s="4">
        <v>43.783332999999999</v>
      </c>
      <c r="K14" s="4">
        <v>18.966667000000001</v>
      </c>
      <c r="L14" s="4">
        <v>650</v>
      </c>
      <c r="M14" s="4" t="s">
        <v>972</v>
      </c>
      <c r="N14" s="4">
        <v>8.8166666666666682</v>
      </c>
      <c r="O14" s="5">
        <v>8.6583330000000007</v>
      </c>
      <c r="P14" t="s">
        <v>666</v>
      </c>
      <c r="Q14" s="5" t="s">
        <v>454</v>
      </c>
      <c r="R14" s="5" t="s">
        <v>689</v>
      </c>
      <c r="S14" s="4" t="str">
        <f t="shared" si="0"/>
        <v>NG PSEUME Lavadinovic etal 2018</v>
      </c>
    </row>
    <row r="15" spans="1:19" x14ac:dyDescent="0.6">
      <c r="A15" s="4" t="s">
        <v>719</v>
      </c>
      <c r="B15" s="4">
        <v>17</v>
      </c>
      <c r="C15" s="4">
        <v>49</v>
      </c>
      <c r="D15">
        <v>-120</v>
      </c>
      <c r="E15" s="4">
        <v>750</v>
      </c>
      <c r="F15" s="4">
        <v>3.8</v>
      </c>
      <c r="G15" s="4">
        <v>1.48</v>
      </c>
      <c r="H15" s="4">
        <v>136.6</v>
      </c>
      <c r="I15" s="4" t="s">
        <v>969</v>
      </c>
      <c r="J15" s="4">
        <v>43.783332999999999</v>
      </c>
      <c r="K15" s="4">
        <v>18.966667000000001</v>
      </c>
      <c r="L15" s="4">
        <v>650</v>
      </c>
      <c r="M15" s="4" t="s">
        <v>972</v>
      </c>
      <c r="N15" s="4">
        <v>8.8166666666666682</v>
      </c>
      <c r="O15" s="5">
        <v>8.6583330000000007</v>
      </c>
      <c r="P15" t="s">
        <v>666</v>
      </c>
      <c r="Q15" s="5" t="s">
        <v>454</v>
      </c>
      <c r="R15" s="5" t="s">
        <v>689</v>
      </c>
      <c r="S15" s="4" t="str">
        <f t="shared" si="0"/>
        <v>NG PSEUME Lavadinovic etal 2018</v>
      </c>
    </row>
    <row r="16" spans="1:19" x14ac:dyDescent="0.6">
      <c r="A16" s="4" t="s">
        <v>718</v>
      </c>
      <c r="B16" s="4">
        <v>18</v>
      </c>
      <c r="C16" s="4">
        <v>45.3</v>
      </c>
      <c r="D16">
        <v>-123.8</v>
      </c>
      <c r="E16" s="4">
        <v>300</v>
      </c>
      <c r="F16" s="4">
        <v>9.4</v>
      </c>
      <c r="G16" s="4">
        <v>4.16</v>
      </c>
      <c r="H16" s="4">
        <v>147</v>
      </c>
      <c r="I16" s="4" t="s">
        <v>969</v>
      </c>
      <c r="J16" s="4">
        <v>43.783332999999999</v>
      </c>
      <c r="K16" s="4">
        <v>18.966667000000001</v>
      </c>
      <c r="L16" s="4">
        <v>650</v>
      </c>
      <c r="M16" s="4" t="s">
        <v>972</v>
      </c>
      <c r="N16" s="4">
        <v>8.8166666666666682</v>
      </c>
      <c r="O16" s="5">
        <v>8.6583330000000007</v>
      </c>
      <c r="P16" t="s">
        <v>666</v>
      </c>
      <c r="Q16" s="5" t="s">
        <v>454</v>
      </c>
      <c r="R16" s="5" t="s">
        <v>689</v>
      </c>
      <c r="S16" s="4" t="str">
        <f t="shared" si="0"/>
        <v>NG PSEUME Lavadinovic etal 2018</v>
      </c>
    </row>
    <row r="17" spans="1:19" x14ac:dyDescent="0.6">
      <c r="A17" s="4" t="s">
        <v>718</v>
      </c>
      <c r="B17" s="4">
        <v>20</v>
      </c>
      <c r="C17" s="4">
        <v>45</v>
      </c>
      <c r="D17">
        <v>-123</v>
      </c>
      <c r="E17" s="4">
        <v>150</v>
      </c>
      <c r="F17" s="4">
        <v>11.2</v>
      </c>
      <c r="G17" s="4">
        <v>1.84</v>
      </c>
      <c r="H17" s="4">
        <v>150</v>
      </c>
      <c r="I17" s="4" t="s">
        <v>969</v>
      </c>
      <c r="J17" s="4">
        <v>43.783332999999999</v>
      </c>
      <c r="K17" s="4">
        <v>18.966667000000001</v>
      </c>
      <c r="L17" s="4">
        <v>650</v>
      </c>
      <c r="M17" s="4" t="s">
        <v>972</v>
      </c>
      <c r="N17" s="4">
        <v>8.8166666666666682</v>
      </c>
      <c r="O17" s="5">
        <v>8.6583330000000007</v>
      </c>
      <c r="P17" t="s">
        <v>666</v>
      </c>
      <c r="Q17" s="5" t="s">
        <v>454</v>
      </c>
      <c r="R17" s="5" t="s">
        <v>689</v>
      </c>
      <c r="S17" s="4" t="str">
        <f t="shared" si="0"/>
        <v>NG PSEUME Lavadinovic etal 2018</v>
      </c>
    </row>
    <row r="18" spans="1:19" x14ac:dyDescent="0.6">
      <c r="A18" s="4" t="s">
        <v>720</v>
      </c>
      <c r="B18" s="4">
        <v>22</v>
      </c>
      <c r="C18" s="4">
        <v>32.9</v>
      </c>
      <c r="D18">
        <v>-105.7</v>
      </c>
      <c r="E18" s="4">
        <v>2682</v>
      </c>
      <c r="F18" s="4">
        <v>7.2</v>
      </c>
      <c r="G18" s="4">
        <v>4.38</v>
      </c>
      <c r="H18" s="4">
        <v>141.9</v>
      </c>
      <c r="I18" s="4" t="s">
        <v>969</v>
      </c>
      <c r="J18" s="4">
        <v>43.783332999999999</v>
      </c>
      <c r="K18" s="4">
        <v>18.966667000000001</v>
      </c>
      <c r="L18" s="4">
        <v>650</v>
      </c>
      <c r="M18" s="4" t="s">
        <v>972</v>
      </c>
      <c r="N18" s="4">
        <v>8.8166666666666682</v>
      </c>
      <c r="O18" s="5">
        <v>8.6583330000000007</v>
      </c>
      <c r="P18" t="s">
        <v>666</v>
      </c>
      <c r="Q18" s="5" t="s">
        <v>454</v>
      </c>
      <c r="R18" s="5" t="s">
        <v>689</v>
      </c>
      <c r="S18" s="4" t="str">
        <f t="shared" si="0"/>
        <v>NG PSEUME Lavadinovic etal 2018</v>
      </c>
    </row>
    <row r="19" spans="1:19" x14ac:dyDescent="0.6">
      <c r="A19" s="4" t="s">
        <v>720</v>
      </c>
      <c r="B19" s="4">
        <v>23</v>
      </c>
      <c r="C19" s="4">
        <v>36</v>
      </c>
      <c r="D19">
        <v>-106</v>
      </c>
      <c r="E19" s="4">
        <v>2667</v>
      </c>
      <c r="F19" s="4">
        <v>7.7</v>
      </c>
      <c r="G19" s="4">
        <v>2.41</v>
      </c>
      <c r="H19" s="4">
        <v>139.69999999999999</v>
      </c>
      <c r="I19" s="4" t="s">
        <v>969</v>
      </c>
      <c r="J19" s="4">
        <v>43.783332999999999</v>
      </c>
      <c r="K19" s="4">
        <v>18.966667000000001</v>
      </c>
      <c r="L19" s="4">
        <v>650</v>
      </c>
      <c r="M19" s="4" t="s">
        <v>972</v>
      </c>
      <c r="N19" s="4">
        <v>8.8166666666666682</v>
      </c>
      <c r="O19" s="5">
        <v>8.6583330000000007</v>
      </c>
      <c r="P19" t="s">
        <v>666</v>
      </c>
      <c r="Q19" s="5" t="s">
        <v>454</v>
      </c>
      <c r="R19" s="5" t="s">
        <v>689</v>
      </c>
      <c r="S19" s="4" t="str">
        <f t="shared" si="0"/>
        <v>NG PSEUME Lavadinovic etal 2018</v>
      </c>
    </row>
    <row r="20" spans="1:19" x14ac:dyDescent="0.6">
      <c r="A20" s="4" t="s">
        <v>718</v>
      </c>
      <c r="B20" s="4">
        <v>24</v>
      </c>
      <c r="C20" s="4">
        <v>44.3</v>
      </c>
      <c r="D20">
        <v>-118.8</v>
      </c>
      <c r="E20" s="4">
        <v>1500</v>
      </c>
      <c r="F20" s="4">
        <v>5.9</v>
      </c>
      <c r="G20" s="4">
        <v>1.54</v>
      </c>
      <c r="H20" s="4">
        <v>147</v>
      </c>
      <c r="I20" s="4" t="s">
        <v>969</v>
      </c>
      <c r="J20" s="4">
        <v>43.783332999999999</v>
      </c>
      <c r="K20" s="4">
        <v>18.966667000000001</v>
      </c>
      <c r="L20" s="4">
        <v>650</v>
      </c>
      <c r="M20" s="4" t="s">
        <v>972</v>
      </c>
      <c r="N20" s="4">
        <v>8.8166666666666682</v>
      </c>
      <c r="O20" s="5">
        <v>8.6583330000000007</v>
      </c>
      <c r="P20" t="s">
        <v>666</v>
      </c>
      <c r="Q20" s="5" t="s">
        <v>454</v>
      </c>
      <c r="R20" s="5" t="s">
        <v>689</v>
      </c>
      <c r="S20" s="4" t="str">
        <f t="shared" si="0"/>
        <v>NG PSEUME Lavadinovic etal 2018</v>
      </c>
    </row>
    <row r="21" spans="1:19" x14ac:dyDescent="0.6">
      <c r="A21" s="4" t="s">
        <v>718</v>
      </c>
      <c r="B21" s="4">
        <v>26</v>
      </c>
      <c r="C21" s="4">
        <v>42.6</v>
      </c>
      <c r="D21">
        <v>-122.8</v>
      </c>
      <c r="E21" s="4">
        <v>900</v>
      </c>
      <c r="F21" s="4">
        <v>10.5</v>
      </c>
      <c r="G21" s="4">
        <v>1.3800000000000001</v>
      </c>
      <c r="H21" s="4">
        <v>143.30000000000001</v>
      </c>
      <c r="I21" s="4" t="s">
        <v>969</v>
      </c>
      <c r="J21" s="4">
        <v>43.783332999999999</v>
      </c>
      <c r="K21" s="4">
        <v>18.966667000000001</v>
      </c>
      <c r="L21" s="4">
        <v>650</v>
      </c>
      <c r="M21" s="4" t="s">
        <v>972</v>
      </c>
      <c r="N21" s="4">
        <v>8.8166666666666682</v>
      </c>
      <c r="O21" s="5">
        <v>8.6583330000000007</v>
      </c>
      <c r="P21" t="s">
        <v>666</v>
      </c>
      <c r="Q21" s="5" t="s">
        <v>454</v>
      </c>
      <c r="R21" s="5" t="s">
        <v>689</v>
      </c>
      <c r="S21" s="4" t="str">
        <f t="shared" si="0"/>
        <v>NG PSEUME Lavadinovic etal 2018</v>
      </c>
    </row>
    <row r="22" spans="1:19" x14ac:dyDescent="0.6">
      <c r="A22" s="4" t="s">
        <v>718</v>
      </c>
      <c r="B22" s="4">
        <v>27</v>
      </c>
      <c r="C22" s="4">
        <v>42.7</v>
      </c>
      <c r="D22">
        <v>-122.5</v>
      </c>
      <c r="E22" s="4">
        <v>1050</v>
      </c>
      <c r="F22" s="4">
        <v>9.1999999999999993</v>
      </c>
      <c r="G22" s="4">
        <v>1.8800000000000001</v>
      </c>
      <c r="H22" s="4">
        <v>144.6</v>
      </c>
      <c r="I22" s="4" t="s">
        <v>969</v>
      </c>
      <c r="J22" s="4">
        <v>43.783332999999999</v>
      </c>
      <c r="K22" s="4">
        <v>18.966667000000001</v>
      </c>
      <c r="L22" s="4">
        <v>650</v>
      </c>
      <c r="M22" s="4" t="s">
        <v>972</v>
      </c>
      <c r="N22" s="4">
        <v>8.8166666666666682</v>
      </c>
      <c r="O22" s="5">
        <v>8.6583330000000007</v>
      </c>
      <c r="P22" t="s">
        <v>666</v>
      </c>
      <c r="Q22" s="5" t="s">
        <v>454</v>
      </c>
      <c r="R22" s="5" t="s">
        <v>689</v>
      </c>
      <c r="S22" s="4" t="str">
        <f t="shared" si="0"/>
        <v>NG PSEUME Lavadinovic etal 2018</v>
      </c>
    </row>
    <row r="23" spans="1:19" x14ac:dyDescent="0.6">
      <c r="A23" s="4" t="s">
        <v>718</v>
      </c>
      <c r="B23" s="4">
        <v>30</v>
      </c>
      <c r="C23" s="4">
        <v>45</v>
      </c>
      <c r="D23">
        <v>-121.5</v>
      </c>
      <c r="E23" s="4">
        <v>900</v>
      </c>
      <c r="F23" s="4">
        <v>7.3</v>
      </c>
      <c r="G23" s="4">
        <v>0.95000000000000007</v>
      </c>
      <c r="H23" s="4">
        <v>147.30000000000001</v>
      </c>
      <c r="I23" s="4" t="s">
        <v>969</v>
      </c>
      <c r="J23" s="4">
        <v>43.783332999999999</v>
      </c>
      <c r="K23" s="4">
        <v>18.966667000000001</v>
      </c>
      <c r="L23" s="4">
        <v>650</v>
      </c>
      <c r="M23" s="4" t="s">
        <v>972</v>
      </c>
      <c r="N23" s="4">
        <v>8.8166666666666682</v>
      </c>
      <c r="O23" s="5">
        <v>8.6583330000000007</v>
      </c>
      <c r="P23" t="s">
        <v>666</v>
      </c>
      <c r="Q23" s="5" t="s">
        <v>454</v>
      </c>
      <c r="R23" s="5" t="s">
        <v>689</v>
      </c>
      <c r="S23" s="4" t="str">
        <f t="shared" si="0"/>
        <v>NG PSEUME Lavadinovic etal 2018</v>
      </c>
    </row>
    <row r="24" spans="1:19" x14ac:dyDescent="0.6">
      <c r="A24" s="4" t="s">
        <v>719</v>
      </c>
      <c r="B24" s="4">
        <v>31</v>
      </c>
      <c r="C24" s="4">
        <v>47.7</v>
      </c>
      <c r="D24">
        <v>-123</v>
      </c>
      <c r="E24" s="4">
        <v>300</v>
      </c>
      <c r="F24" s="4">
        <v>9.4</v>
      </c>
      <c r="G24" s="4">
        <v>2.63</v>
      </c>
      <c r="H24" s="4">
        <v>155.1</v>
      </c>
      <c r="I24" s="4" t="s">
        <v>969</v>
      </c>
      <c r="J24" s="4">
        <v>43.783332999999999</v>
      </c>
      <c r="K24" s="4">
        <v>18.966667000000001</v>
      </c>
      <c r="L24" s="4">
        <v>650</v>
      </c>
      <c r="M24" s="4" t="s">
        <v>972</v>
      </c>
      <c r="N24" s="4">
        <v>8.8166666666666682</v>
      </c>
      <c r="O24" s="5">
        <v>8.6583330000000007</v>
      </c>
      <c r="P24" t="s">
        <v>666</v>
      </c>
      <c r="Q24" s="5" t="s">
        <v>454</v>
      </c>
      <c r="R24" s="5" t="s">
        <v>689</v>
      </c>
      <c r="S24" s="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32"/>
  <sheetViews>
    <sheetView zoomScale="115" zoomScaleNormal="115" workbookViewId="0">
      <selection activeCell="I15" sqref="I15"/>
    </sheetView>
  </sheetViews>
  <sheetFormatPr defaultColWidth="10.75" defaultRowHeight="15.6" x14ac:dyDescent="0.6"/>
  <cols>
    <col min="1" max="1" width="4" bestFit="1" customWidth="1"/>
    <col min="2" max="2" width="22" bestFit="1" customWidth="1"/>
    <col min="3" max="3" width="22" customWidth="1"/>
    <col min="4" max="4" width="10.09765625" bestFit="1" customWidth="1"/>
    <col min="5" max="5" width="11.09765625" bestFit="1" customWidth="1"/>
    <col min="6" max="6" width="12.09765625" bestFit="1" customWidth="1"/>
    <col min="7" max="7" width="5.09765625" bestFit="1" customWidth="1"/>
    <col min="8" max="8" width="8" bestFit="1" customWidth="1"/>
    <col min="9" max="9" width="12" bestFit="1" customWidth="1"/>
    <col min="10" max="10" width="12" customWidth="1"/>
    <col min="11" max="11" width="9.5" bestFit="1" customWidth="1"/>
  </cols>
  <sheetData>
    <row r="1" spans="1:23" x14ac:dyDescent="0.6">
      <c r="A1" s="2" t="s">
        <v>454</v>
      </c>
    </row>
    <row r="2" spans="1:23" x14ac:dyDescent="0.6">
      <c r="A2" s="4" t="s">
        <v>605</v>
      </c>
      <c r="P2">
        <v>243</v>
      </c>
    </row>
    <row r="3" spans="1:23" x14ac:dyDescent="0.6">
      <c r="I3" s="17" t="s">
        <v>1108</v>
      </c>
      <c r="J3" s="17" t="s">
        <v>1110</v>
      </c>
      <c r="K3" s="17"/>
      <c r="L3" s="17"/>
    </row>
    <row r="4" spans="1:23" s="1" customFormat="1" x14ac:dyDescent="0.6">
      <c r="A4" s="1" t="s">
        <v>0</v>
      </c>
      <c r="B4" s="1" t="s">
        <v>1</v>
      </c>
      <c r="C4" s="18" t="s">
        <v>1245</v>
      </c>
      <c r="D4" s="18" t="s">
        <v>673</v>
      </c>
      <c r="E4" s="18" t="s">
        <v>674</v>
      </c>
      <c r="F4" s="18" t="s">
        <v>675</v>
      </c>
      <c r="G4" s="18" t="s">
        <v>743</v>
      </c>
      <c r="H4" s="18" t="s">
        <v>744</v>
      </c>
      <c r="I4" s="18" t="s">
        <v>39</v>
      </c>
      <c r="J4" s="18" t="s">
        <v>40</v>
      </c>
      <c r="K4" s="18" t="s">
        <v>624</v>
      </c>
      <c r="L4" s="18" t="s">
        <v>629</v>
      </c>
      <c r="M4" s="18" t="s">
        <v>625</v>
      </c>
      <c r="N4" s="18" t="s">
        <v>623</v>
      </c>
      <c r="O4" s="18" t="s">
        <v>745</v>
      </c>
      <c r="P4" s="18" t="s">
        <v>746</v>
      </c>
      <c r="Q4" s="18" t="s">
        <v>992</v>
      </c>
      <c r="R4" s="18" t="s">
        <v>1246</v>
      </c>
      <c r="S4" s="18" t="s">
        <v>1247</v>
      </c>
      <c r="T4" s="18" t="s">
        <v>654</v>
      </c>
      <c r="U4" s="18" t="s">
        <v>1054</v>
      </c>
      <c r="V4" s="18" t="s">
        <v>1248</v>
      </c>
      <c r="W4" s="18" t="s">
        <v>971</v>
      </c>
    </row>
    <row r="5" spans="1:23" x14ac:dyDescent="0.6">
      <c r="A5">
        <v>1</v>
      </c>
      <c r="B5" t="s">
        <v>455</v>
      </c>
      <c r="C5" t="s">
        <v>1260</v>
      </c>
      <c r="D5">
        <v>48.25</v>
      </c>
      <c r="E5">
        <v>-121.583333</v>
      </c>
      <c r="F5">
        <v>167.64050560000001</v>
      </c>
      <c r="G5">
        <v>10.5</v>
      </c>
      <c r="H5">
        <v>3.64</v>
      </c>
      <c r="I5">
        <v>116</v>
      </c>
      <c r="J5" t="s">
        <v>969</v>
      </c>
      <c r="K5">
        <v>-42.515999999999998</v>
      </c>
      <c r="L5">
        <v>172.63900000000001</v>
      </c>
      <c r="M5">
        <v>490</v>
      </c>
      <c r="N5">
        <v>1961</v>
      </c>
      <c r="O5">
        <v>9.4916666670000005</v>
      </c>
      <c r="P5">
        <v>8.25</v>
      </c>
      <c r="Q5" t="s">
        <v>666</v>
      </c>
      <c r="R5" t="s">
        <v>726</v>
      </c>
      <c r="S5" t="s">
        <v>1347</v>
      </c>
      <c r="T5" t="s">
        <v>454</v>
      </c>
      <c r="U5" t="s">
        <v>689</v>
      </c>
      <c r="V5" t="s">
        <v>1348</v>
      </c>
      <c r="W5" t="s">
        <v>724</v>
      </c>
    </row>
    <row r="6" spans="1:23" x14ac:dyDescent="0.6">
      <c r="A6">
        <v>2</v>
      </c>
      <c r="B6" t="s">
        <v>456</v>
      </c>
      <c r="C6" t="s">
        <v>1261</v>
      </c>
      <c r="D6">
        <v>45.8</v>
      </c>
      <c r="E6">
        <v>-121.933333</v>
      </c>
      <c r="F6">
        <v>335.28101120000002</v>
      </c>
      <c r="G6">
        <v>10</v>
      </c>
      <c r="H6">
        <v>2.99</v>
      </c>
      <c r="I6">
        <v>101</v>
      </c>
      <c r="J6" t="s">
        <v>969</v>
      </c>
      <c r="K6">
        <v>-42.515999999999998</v>
      </c>
      <c r="L6">
        <v>172.63900000000001</v>
      </c>
      <c r="M6">
        <v>490</v>
      </c>
      <c r="N6">
        <v>1961</v>
      </c>
      <c r="O6">
        <v>9.4916666670000005</v>
      </c>
      <c r="P6">
        <v>8.25</v>
      </c>
      <c r="Q6" t="s">
        <v>666</v>
      </c>
      <c r="R6" t="s">
        <v>726</v>
      </c>
      <c r="S6" t="s">
        <v>1347</v>
      </c>
      <c r="T6" t="s">
        <v>454</v>
      </c>
      <c r="U6" t="s">
        <v>689</v>
      </c>
      <c r="V6" t="s">
        <v>1348</v>
      </c>
      <c r="W6" t="s">
        <v>724</v>
      </c>
    </row>
    <row r="7" spans="1:23" x14ac:dyDescent="0.6">
      <c r="A7">
        <v>4</v>
      </c>
      <c r="B7" t="s">
        <v>457</v>
      </c>
      <c r="C7" t="s">
        <v>1202</v>
      </c>
      <c r="D7">
        <v>44.466667000000001</v>
      </c>
      <c r="E7">
        <v>-123.5</v>
      </c>
      <c r="F7">
        <v>396.24119510000003</v>
      </c>
      <c r="G7">
        <v>10.6</v>
      </c>
      <c r="H7">
        <v>2.34</v>
      </c>
      <c r="I7">
        <v>103</v>
      </c>
      <c r="J7" t="s">
        <v>969</v>
      </c>
      <c r="K7">
        <v>-42.515999999999998</v>
      </c>
      <c r="L7">
        <v>172.63900000000001</v>
      </c>
      <c r="M7">
        <v>490</v>
      </c>
      <c r="N7">
        <v>1961</v>
      </c>
      <c r="O7">
        <v>9.4916666670000005</v>
      </c>
      <c r="P7">
        <v>8.25</v>
      </c>
      <c r="Q7" t="s">
        <v>666</v>
      </c>
      <c r="R7" t="s">
        <v>726</v>
      </c>
      <c r="S7" t="s">
        <v>1347</v>
      </c>
      <c r="T7" t="s">
        <v>454</v>
      </c>
      <c r="U7" t="s">
        <v>689</v>
      </c>
      <c r="V7" t="s">
        <v>1348</v>
      </c>
      <c r="W7" t="s">
        <v>724</v>
      </c>
    </row>
    <row r="8" spans="1:23" x14ac:dyDescent="0.6">
      <c r="A8">
        <v>6</v>
      </c>
      <c r="B8" t="s">
        <v>458</v>
      </c>
      <c r="C8" t="s">
        <v>1197</v>
      </c>
      <c r="D8">
        <v>44.1</v>
      </c>
      <c r="E8">
        <v>-123.75</v>
      </c>
      <c r="F8">
        <v>76.200229820000004</v>
      </c>
      <c r="G8">
        <v>12.8</v>
      </c>
      <c r="H8">
        <v>2.65</v>
      </c>
      <c r="I8">
        <v>110</v>
      </c>
      <c r="J8" t="s">
        <v>969</v>
      </c>
      <c r="K8">
        <v>-42.515999999999998</v>
      </c>
      <c r="L8">
        <v>172.63900000000001</v>
      </c>
      <c r="M8">
        <v>490</v>
      </c>
      <c r="N8">
        <v>1961</v>
      </c>
      <c r="O8">
        <v>9.4916666670000005</v>
      </c>
      <c r="P8">
        <v>8.25</v>
      </c>
      <c r="Q8" t="s">
        <v>666</v>
      </c>
      <c r="R8" t="s">
        <v>726</v>
      </c>
      <c r="S8" t="s">
        <v>1347</v>
      </c>
      <c r="T8" t="s">
        <v>454</v>
      </c>
      <c r="U8" t="s">
        <v>689</v>
      </c>
      <c r="V8" t="s">
        <v>1348</v>
      </c>
      <c r="W8" t="s">
        <v>724</v>
      </c>
    </row>
    <row r="9" spans="1:23" x14ac:dyDescent="0.6">
      <c r="A9">
        <v>8</v>
      </c>
      <c r="B9" t="s">
        <v>459</v>
      </c>
      <c r="C9" t="s">
        <v>1262</v>
      </c>
      <c r="D9">
        <v>42.9</v>
      </c>
      <c r="E9">
        <v>-122.433333</v>
      </c>
      <c r="F9">
        <v>1021.08308</v>
      </c>
      <c r="G9">
        <v>6.9</v>
      </c>
      <c r="H9">
        <v>1.79</v>
      </c>
      <c r="I9">
        <v>100</v>
      </c>
      <c r="J9" t="s">
        <v>969</v>
      </c>
      <c r="K9">
        <v>-42.515999999999998</v>
      </c>
      <c r="L9">
        <v>172.63900000000001</v>
      </c>
      <c r="M9">
        <v>490</v>
      </c>
      <c r="N9">
        <v>1961</v>
      </c>
      <c r="O9">
        <v>9.4916666670000005</v>
      </c>
      <c r="P9">
        <v>8.25</v>
      </c>
      <c r="Q9" t="s">
        <v>666</v>
      </c>
      <c r="R9" t="s">
        <v>726</v>
      </c>
      <c r="S9" t="s">
        <v>1347</v>
      </c>
      <c r="T9" t="s">
        <v>454</v>
      </c>
      <c r="U9" t="s">
        <v>689</v>
      </c>
      <c r="V9" t="s">
        <v>1348</v>
      </c>
      <c r="W9" t="s">
        <v>724</v>
      </c>
    </row>
    <row r="10" spans="1:23" x14ac:dyDescent="0.6">
      <c r="A10">
        <v>9</v>
      </c>
      <c r="B10" t="s">
        <v>460</v>
      </c>
      <c r="C10" t="s">
        <v>1263</v>
      </c>
      <c r="D10">
        <v>42.9</v>
      </c>
      <c r="E10">
        <v>-123.25</v>
      </c>
      <c r="F10">
        <v>304.80091929999998</v>
      </c>
      <c r="G10">
        <v>12.5</v>
      </c>
      <c r="H10">
        <v>1.56</v>
      </c>
      <c r="I10">
        <v>104</v>
      </c>
      <c r="J10" t="s">
        <v>969</v>
      </c>
      <c r="K10">
        <v>-42.515999999999998</v>
      </c>
      <c r="L10">
        <v>172.63900000000001</v>
      </c>
      <c r="M10">
        <v>490</v>
      </c>
      <c r="N10">
        <v>1961</v>
      </c>
      <c r="O10">
        <v>9.4916666670000005</v>
      </c>
      <c r="P10">
        <v>8.25</v>
      </c>
      <c r="Q10" t="s">
        <v>666</v>
      </c>
      <c r="R10" t="s">
        <v>726</v>
      </c>
      <c r="S10" t="s">
        <v>1347</v>
      </c>
      <c r="T10" t="s">
        <v>454</v>
      </c>
      <c r="U10" t="s">
        <v>689</v>
      </c>
      <c r="V10" t="s">
        <v>1348</v>
      </c>
      <c r="W10" t="s">
        <v>724</v>
      </c>
    </row>
    <row r="11" spans="1:23" x14ac:dyDescent="0.6">
      <c r="A11">
        <v>10</v>
      </c>
      <c r="B11" t="s">
        <v>461</v>
      </c>
      <c r="C11" t="s">
        <v>1264</v>
      </c>
      <c r="D11">
        <v>43.05</v>
      </c>
      <c r="E11">
        <v>-123.85</v>
      </c>
      <c r="F11">
        <v>152.4004596</v>
      </c>
      <c r="G11">
        <v>12.8</v>
      </c>
      <c r="H11">
        <v>2.37</v>
      </c>
      <c r="I11">
        <v>108</v>
      </c>
      <c r="J11" t="s">
        <v>969</v>
      </c>
      <c r="K11">
        <v>-42.515999999999998</v>
      </c>
      <c r="L11">
        <v>172.63900000000001</v>
      </c>
      <c r="M11">
        <v>490</v>
      </c>
      <c r="N11">
        <v>1961</v>
      </c>
      <c r="O11">
        <v>9.4916666670000005</v>
      </c>
      <c r="P11">
        <v>8.25</v>
      </c>
      <c r="Q11" t="s">
        <v>666</v>
      </c>
      <c r="R11" t="s">
        <v>726</v>
      </c>
      <c r="S11" t="s">
        <v>1347</v>
      </c>
      <c r="T11" t="s">
        <v>454</v>
      </c>
      <c r="U11" t="s">
        <v>689</v>
      </c>
      <c r="V11" t="s">
        <v>1348</v>
      </c>
      <c r="W11" t="s">
        <v>724</v>
      </c>
    </row>
    <row r="12" spans="1:23" x14ac:dyDescent="0.6">
      <c r="A12">
        <v>11</v>
      </c>
      <c r="B12" t="s">
        <v>462</v>
      </c>
      <c r="C12" t="s">
        <v>1265</v>
      </c>
      <c r="D12">
        <v>43.033332999999999</v>
      </c>
      <c r="E12">
        <v>-124.416667</v>
      </c>
      <c r="F12">
        <v>15.24004596</v>
      </c>
      <c r="G12">
        <v>11.4</v>
      </c>
      <c r="H12">
        <v>2.14</v>
      </c>
      <c r="I12">
        <v>106</v>
      </c>
      <c r="J12" t="s">
        <v>969</v>
      </c>
      <c r="K12">
        <v>-42.515999999999998</v>
      </c>
      <c r="L12">
        <v>172.63900000000001</v>
      </c>
      <c r="M12">
        <v>490</v>
      </c>
      <c r="N12">
        <v>1961</v>
      </c>
      <c r="O12">
        <v>9.4916666670000005</v>
      </c>
      <c r="P12">
        <v>8.25</v>
      </c>
      <c r="Q12" t="s">
        <v>666</v>
      </c>
      <c r="R12" t="s">
        <v>726</v>
      </c>
      <c r="S12" t="s">
        <v>1347</v>
      </c>
      <c r="T12" t="s">
        <v>454</v>
      </c>
      <c r="U12" t="s">
        <v>689</v>
      </c>
      <c r="V12" t="s">
        <v>1348</v>
      </c>
      <c r="W12" t="s">
        <v>724</v>
      </c>
    </row>
    <row r="13" spans="1:23" x14ac:dyDescent="0.6">
      <c r="A13">
        <v>12</v>
      </c>
      <c r="B13" t="s">
        <v>463</v>
      </c>
      <c r="C13" t="s">
        <v>1266</v>
      </c>
      <c r="D13">
        <v>41.8</v>
      </c>
      <c r="E13">
        <v>-124.066667</v>
      </c>
      <c r="F13">
        <v>91.440275779999993</v>
      </c>
      <c r="G13">
        <v>12</v>
      </c>
      <c r="H13">
        <v>2.2999999999999998</v>
      </c>
      <c r="I13">
        <v>106</v>
      </c>
      <c r="J13" t="s">
        <v>969</v>
      </c>
      <c r="K13">
        <v>-42.515999999999998</v>
      </c>
      <c r="L13">
        <v>172.63900000000001</v>
      </c>
      <c r="M13">
        <v>490</v>
      </c>
      <c r="N13">
        <v>1961</v>
      </c>
      <c r="O13">
        <v>9.4916666670000005</v>
      </c>
      <c r="P13">
        <v>8.25</v>
      </c>
      <c r="Q13" t="s">
        <v>666</v>
      </c>
      <c r="R13" t="s">
        <v>726</v>
      </c>
      <c r="S13" t="s">
        <v>1347</v>
      </c>
      <c r="T13" t="s">
        <v>454</v>
      </c>
      <c r="U13" t="s">
        <v>689</v>
      </c>
      <c r="V13" t="s">
        <v>1348</v>
      </c>
      <c r="W13" t="s">
        <v>724</v>
      </c>
    </row>
    <row r="14" spans="1:23" x14ac:dyDescent="0.6">
      <c r="A14">
        <v>13</v>
      </c>
      <c r="B14" t="s">
        <v>464</v>
      </c>
      <c r="C14" t="s">
        <v>1267</v>
      </c>
      <c r="D14">
        <v>41.883333</v>
      </c>
      <c r="E14">
        <v>-122.2</v>
      </c>
      <c r="F14">
        <v>1371.604137</v>
      </c>
      <c r="G14">
        <v>6.5</v>
      </c>
      <c r="H14">
        <v>1.19</v>
      </c>
      <c r="I14">
        <v>109</v>
      </c>
      <c r="J14" t="s">
        <v>969</v>
      </c>
      <c r="K14">
        <v>-42.515999999999998</v>
      </c>
      <c r="L14">
        <v>172.63900000000001</v>
      </c>
      <c r="M14">
        <v>490</v>
      </c>
      <c r="N14">
        <v>1961</v>
      </c>
      <c r="O14">
        <v>9.4916666670000005</v>
      </c>
      <c r="P14">
        <v>8.25</v>
      </c>
      <c r="Q14" t="s">
        <v>666</v>
      </c>
      <c r="R14" t="s">
        <v>726</v>
      </c>
      <c r="S14" t="s">
        <v>1347</v>
      </c>
      <c r="T14" t="s">
        <v>454</v>
      </c>
      <c r="U14" t="s">
        <v>689</v>
      </c>
      <c r="V14" t="s">
        <v>1348</v>
      </c>
      <c r="W14" t="s">
        <v>724</v>
      </c>
    </row>
    <row r="15" spans="1:23" x14ac:dyDescent="0.6">
      <c r="A15">
        <v>14</v>
      </c>
      <c r="B15" t="s">
        <v>465</v>
      </c>
      <c r="C15" t="s">
        <v>1196</v>
      </c>
      <c r="D15">
        <v>40.983333000000002</v>
      </c>
      <c r="E15">
        <v>-122.433333</v>
      </c>
      <c r="F15">
        <v>487.6814708</v>
      </c>
      <c r="G15">
        <v>14.4</v>
      </c>
      <c r="H15">
        <v>1.49</v>
      </c>
      <c r="I15">
        <v>95</v>
      </c>
      <c r="J15" t="s">
        <v>969</v>
      </c>
      <c r="K15">
        <v>-42.515999999999998</v>
      </c>
      <c r="L15">
        <v>172.63900000000001</v>
      </c>
      <c r="M15">
        <v>490</v>
      </c>
      <c r="N15">
        <v>1961</v>
      </c>
      <c r="O15">
        <v>9.4916666670000005</v>
      </c>
      <c r="P15">
        <v>8.25</v>
      </c>
      <c r="Q15" t="s">
        <v>666</v>
      </c>
      <c r="R15" t="s">
        <v>726</v>
      </c>
      <c r="S15" t="s">
        <v>1347</v>
      </c>
      <c r="T15" t="s">
        <v>454</v>
      </c>
      <c r="U15" t="s">
        <v>689</v>
      </c>
      <c r="V15" t="s">
        <v>1348</v>
      </c>
      <c r="W15" t="s">
        <v>724</v>
      </c>
    </row>
    <row r="16" spans="1:23" x14ac:dyDescent="0.6">
      <c r="A16">
        <v>15</v>
      </c>
      <c r="B16" t="s">
        <v>466</v>
      </c>
      <c r="C16" t="s">
        <v>1268</v>
      </c>
      <c r="D16">
        <v>40.950000000000003</v>
      </c>
      <c r="E16">
        <v>-123.65</v>
      </c>
      <c r="F16">
        <v>182.88055159999999</v>
      </c>
      <c r="G16">
        <v>14</v>
      </c>
      <c r="H16">
        <v>1.1499999999999999</v>
      </c>
      <c r="I16">
        <v>105</v>
      </c>
      <c r="J16" t="s">
        <v>969</v>
      </c>
      <c r="K16">
        <v>-42.515999999999998</v>
      </c>
      <c r="L16">
        <v>172.63900000000001</v>
      </c>
      <c r="M16">
        <v>490</v>
      </c>
      <c r="N16">
        <v>1961</v>
      </c>
      <c r="O16">
        <v>9.4916666670000005</v>
      </c>
      <c r="P16">
        <v>8.25</v>
      </c>
      <c r="Q16" t="s">
        <v>666</v>
      </c>
      <c r="R16" t="s">
        <v>726</v>
      </c>
      <c r="S16" t="s">
        <v>1347</v>
      </c>
      <c r="T16" t="s">
        <v>454</v>
      </c>
      <c r="U16" t="s">
        <v>689</v>
      </c>
      <c r="V16" t="s">
        <v>1348</v>
      </c>
      <c r="W16" t="s">
        <v>724</v>
      </c>
    </row>
    <row r="17" spans="1:23" x14ac:dyDescent="0.6">
      <c r="A17">
        <v>16</v>
      </c>
      <c r="B17" t="s">
        <v>467</v>
      </c>
      <c r="C17" t="s">
        <v>1269</v>
      </c>
      <c r="D17">
        <v>40.916666999999997</v>
      </c>
      <c r="E17">
        <v>-123.8</v>
      </c>
      <c r="F17">
        <v>487.6814708</v>
      </c>
      <c r="G17">
        <v>12.2</v>
      </c>
      <c r="H17">
        <v>1.24</v>
      </c>
      <c r="I17">
        <v>113</v>
      </c>
      <c r="J17" t="s">
        <v>969</v>
      </c>
      <c r="K17">
        <v>-42.515999999999998</v>
      </c>
      <c r="L17">
        <v>172.63900000000001</v>
      </c>
      <c r="M17">
        <v>490</v>
      </c>
      <c r="N17">
        <v>1961</v>
      </c>
      <c r="O17">
        <v>9.4916666670000005</v>
      </c>
      <c r="P17">
        <v>8.25</v>
      </c>
      <c r="Q17" t="s">
        <v>666</v>
      </c>
      <c r="R17" t="s">
        <v>726</v>
      </c>
      <c r="S17" t="s">
        <v>1347</v>
      </c>
      <c r="T17" t="s">
        <v>454</v>
      </c>
      <c r="U17" t="s">
        <v>689</v>
      </c>
      <c r="V17" t="s">
        <v>1348</v>
      </c>
      <c r="W17" t="s">
        <v>724</v>
      </c>
    </row>
    <row r="18" spans="1:23" x14ac:dyDescent="0.6">
      <c r="A18">
        <v>17</v>
      </c>
      <c r="B18" t="s">
        <v>468</v>
      </c>
      <c r="C18" t="s">
        <v>1270</v>
      </c>
      <c r="D18">
        <v>40.916666999999997</v>
      </c>
      <c r="E18">
        <v>-123.916667</v>
      </c>
      <c r="F18">
        <v>213.36064350000001</v>
      </c>
      <c r="G18">
        <v>11</v>
      </c>
      <c r="H18">
        <v>1.24</v>
      </c>
      <c r="I18">
        <v>106</v>
      </c>
      <c r="J18" t="s">
        <v>969</v>
      </c>
      <c r="K18">
        <v>-42.515999999999998</v>
      </c>
      <c r="L18">
        <v>172.63900000000001</v>
      </c>
      <c r="M18">
        <v>490</v>
      </c>
      <c r="N18">
        <v>1961</v>
      </c>
      <c r="O18">
        <v>9.4916666670000005</v>
      </c>
      <c r="P18">
        <v>8.25</v>
      </c>
      <c r="Q18" t="s">
        <v>666</v>
      </c>
      <c r="R18" t="s">
        <v>726</v>
      </c>
      <c r="S18" t="s">
        <v>1347</v>
      </c>
      <c r="T18" t="s">
        <v>454</v>
      </c>
      <c r="U18" t="s">
        <v>689</v>
      </c>
      <c r="V18" t="s">
        <v>1348</v>
      </c>
      <c r="W18" t="s">
        <v>724</v>
      </c>
    </row>
    <row r="19" spans="1:23" x14ac:dyDescent="0.6">
      <c r="A19">
        <v>18</v>
      </c>
      <c r="B19" t="s">
        <v>469</v>
      </c>
      <c r="C19" t="s">
        <v>1271</v>
      </c>
      <c r="D19">
        <v>40.233333000000002</v>
      </c>
      <c r="E19">
        <v>-123.86666700000001</v>
      </c>
      <c r="F19">
        <v>518.16156279999996</v>
      </c>
      <c r="G19">
        <v>11.7</v>
      </c>
      <c r="H19">
        <v>0.97</v>
      </c>
      <c r="I19">
        <v>96</v>
      </c>
      <c r="J19" t="s">
        <v>969</v>
      </c>
      <c r="K19">
        <v>-42.515999999999998</v>
      </c>
      <c r="L19">
        <v>172.63900000000001</v>
      </c>
      <c r="M19">
        <v>490</v>
      </c>
      <c r="N19">
        <v>1961</v>
      </c>
      <c r="O19">
        <v>9.4916666670000005</v>
      </c>
      <c r="P19">
        <v>8.25</v>
      </c>
      <c r="Q19" t="s">
        <v>666</v>
      </c>
      <c r="R19" t="s">
        <v>726</v>
      </c>
      <c r="S19" t="s">
        <v>1347</v>
      </c>
      <c r="T19" t="s">
        <v>454</v>
      </c>
      <c r="U19" t="s">
        <v>689</v>
      </c>
      <c r="V19" t="s">
        <v>1348</v>
      </c>
      <c r="W19" t="s">
        <v>724</v>
      </c>
    </row>
    <row r="20" spans="1:23" x14ac:dyDescent="0.6">
      <c r="A20">
        <v>19</v>
      </c>
      <c r="B20" t="s">
        <v>470</v>
      </c>
      <c r="C20" t="s">
        <v>1199</v>
      </c>
      <c r="D20">
        <v>39.6</v>
      </c>
      <c r="E20">
        <v>-123.8</v>
      </c>
      <c r="F20">
        <v>152.4004596</v>
      </c>
      <c r="G20">
        <v>11.4</v>
      </c>
      <c r="H20">
        <v>0.74</v>
      </c>
      <c r="I20">
        <v>103</v>
      </c>
      <c r="J20" t="s">
        <v>969</v>
      </c>
      <c r="K20">
        <v>-42.515999999999998</v>
      </c>
      <c r="L20">
        <v>172.63900000000001</v>
      </c>
      <c r="M20">
        <v>490</v>
      </c>
      <c r="N20">
        <v>1961</v>
      </c>
      <c r="O20">
        <v>9.4916666670000005</v>
      </c>
      <c r="P20">
        <v>8.25</v>
      </c>
      <c r="Q20" t="s">
        <v>666</v>
      </c>
      <c r="R20" t="s">
        <v>726</v>
      </c>
      <c r="S20" t="s">
        <v>1347</v>
      </c>
      <c r="T20" t="s">
        <v>454</v>
      </c>
      <c r="U20" t="s">
        <v>689</v>
      </c>
      <c r="V20" t="s">
        <v>1348</v>
      </c>
      <c r="W20" t="s">
        <v>724</v>
      </c>
    </row>
    <row r="21" spans="1:23" x14ac:dyDescent="0.6">
      <c r="A21">
        <v>20</v>
      </c>
      <c r="B21" t="s">
        <v>471</v>
      </c>
      <c r="C21" t="s">
        <v>1272</v>
      </c>
      <c r="D21">
        <v>39.833333000000003</v>
      </c>
      <c r="E21">
        <v>-123.05</v>
      </c>
      <c r="F21">
        <v>762.00229820000004</v>
      </c>
      <c r="G21">
        <v>13.4</v>
      </c>
      <c r="H21">
        <v>0.87</v>
      </c>
      <c r="I21">
        <v>102</v>
      </c>
      <c r="J21" t="s">
        <v>969</v>
      </c>
      <c r="K21">
        <v>-42.515999999999998</v>
      </c>
      <c r="L21">
        <v>172.63900000000001</v>
      </c>
      <c r="M21">
        <v>490</v>
      </c>
      <c r="N21">
        <v>1961</v>
      </c>
      <c r="O21">
        <v>9.4916666670000005</v>
      </c>
      <c r="P21">
        <v>8.25</v>
      </c>
      <c r="Q21" t="s">
        <v>666</v>
      </c>
      <c r="R21" t="s">
        <v>726</v>
      </c>
      <c r="S21" t="s">
        <v>1347</v>
      </c>
      <c r="T21" t="s">
        <v>454</v>
      </c>
      <c r="U21" t="s">
        <v>689</v>
      </c>
      <c r="V21" t="s">
        <v>1348</v>
      </c>
      <c r="W21" t="s">
        <v>724</v>
      </c>
    </row>
    <row r="22" spans="1:23" x14ac:dyDescent="0.6">
      <c r="A22">
        <v>22</v>
      </c>
      <c r="B22" t="s">
        <v>472</v>
      </c>
      <c r="C22" t="s">
        <v>1273</v>
      </c>
      <c r="D22">
        <v>39.85</v>
      </c>
      <c r="E22">
        <v>-123.6</v>
      </c>
      <c r="F22">
        <v>762.00229820000004</v>
      </c>
      <c r="G22">
        <v>11.6</v>
      </c>
      <c r="H22">
        <v>1.23</v>
      </c>
      <c r="I22">
        <v>101</v>
      </c>
      <c r="J22" t="s">
        <v>969</v>
      </c>
      <c r="K22">
        <v>-42.515999999999998</v>
      </c>
      <c r="L22">
        <v>172.63900000000001</v>
      </c>
      <c r="M22">
        <v>490</v>
      </c>
      <c r="N22">
        <v>1961</v>
      </c>
      <c r="O22">
        <v>9.4916666670000005</v>
      </c>
      <c r="P22">
        <v>8.25</v>
      </c>
      <c r="Q22" t="s">
        <v>666</v>
      </c>
      <c r="R22" t="s">
        <v>726</v>
      </c>
      <c r="S22" t="s">
        <v>1347</v>
      </c>
      <c r="T22" t="s">
        <v>454</v>
      </c>
      <c r="U22" t="s">
        <v>689</v>
      </c>
      <c r="V22" t="s">
        <v>1348</v>
      </c>
      <c r="W22" t="s">
        <v>724</v>
      </c>
    </row>
    <row r="23" spans="1:23" x14ac:dyDescent="0.6">
      <c r="A23">
        <v>24</v>
      </c>
      <c r="B23" t="s">
        <v>473</v>
      </c>
      <c r="C23" t="s">
        <v>1274</v>
      </c>
      <c r="D23">
        <v>39.35</v>
      </c>
      <c r="E23">
        <v>-123.716667</v>
      </c>
      <c r="F23">
        <v>152.4004596</v>
      </c>
      <c r="G23">
        <v>11.8</v>
      </c>
      <c r="H23">
        <v>0.74</v>
      </c>
      <c r="I23">
        <v>113</v>
      </c>
      <c r="J23" t="s">
        <v>969</v>
      </c>
      <c r="K23">
        <v>-42.515999999999998</v>
      </c>
      <c r="L23">
        <v>172.63900000000001</v>
      </c>
      <c r="M23">
        <v>490</v>
      </c>
      <c r="N23">
        <v>1961</v>
      </c>
      <c r="O23">
        <v>9.4916666670000005</v>
      </c>
      <c r="P23">
        <v>8.25</v>
      </c>
      <c r="Q23" t="s">
        <v>666</v>
      </c>
      <c r="R23" t="s">
        <v>726</v>
      </c>
      <c r="S23" t="s">
        <v>1347</v>
      </c>
      <c r="T23" t="s">
        <v>454</v>
      </c>
      <c r="U23" t="s">
        <v>689</v>
      </c>
      <c r="V23" t="s">
        <v>1348</v>
      </c>
      <c r="W23" t="s">
        <v>724</v>
      </c>
    </row>
    <row r="24" spans="1:23" x14ac:dyDescent="0.6">
      <c r="A24">
        <v>26</v>
      </c>
      <c r="B24" t="s">
        <v>474</v>
      </c>
      <c r="C24" t="s">
        <v>1275</v>
      </c>
      <c r="D24">
        <v>38.75</v>
      </c>
      <c r="E24">
        <v>-120.75</v>
      </c>
      <c r="F24">
        <v>914.40275780000002</v>
      </c>
      <c r="G24">
        <v>14</v>
      </c>
      <c r="H24">
        <v>0.73</v>
      </c>
      <c r="I24">
        <v>87</v>
      </c>
      <c r="J24" t="s">
        <v>969</v>
      </c>
      <c r="K24">
        <v>-42.515999999999998</v>
      </c>
      <c r="L24">
        <v>172.63900000000001</v>
      </c>
      <c r="M24">
        <v>490</v>
      </c>
      <c r="N24">
        <v>1961</v>
      </c>
      <c r="O24">
        <v>9.4916666670000005</v>
      </c>
      <c r="P24">
        <v>8.25</v>
      </c>
      <c r="Q24" t="s">
        <v>666</v>
      </c>
      <c r="R24" t="s">
        <v>726</v>
      </c>
      <c r="S24" t="s">
        <v>1347</v>
      </c>
      <c r="T24" t="s">
        <v>454</v>
      </c>
      <c r="U24" t="s">
        <v>689</v>
      </c>
      <c r="V24" t="s">
        <v>1348</v>
      </c>
      <c r="W24" t="s">
        <v>724</v>
      </c>
    </row>
    <row r="25" spans="1:23" x14ac:dyDescent="0.6">
      <c r="A25">
        <v>27</v>
      </c>
      <c r="B25" t="s">
        <v>475</v>
      </c>
      <c r="C25" t="s">
        <v>1276</v>
      </c>
      <c r="D25">
        <v>38.766666999999998</v>
      </c>
      <c r="E25">
        <v>-122.683333</v>
      </c>
      <c r="F25">
        <v>457.20137890000001</v>
      </c>
      <c r="G25">
        <v>14.7</v>
      </c>
      <c r="H25">
        <v>0.47</v>
      </c>
      <c r="I25">
        <v>93</v>
      </c>
      <c r="J25" t="s">
        <v>969</v>
      </c>
      <c r="K25">
        <v>-42.515999999999998</v>
      </c>
      <c r="L25">
        <v>172.63900000000001</v>
      </c>
      <c r="M25">
        <v>490</v>
      </c>
      <c r="N25">
        <v>1961</v>
      </c>
      <c r="O25">
        <v>9.4916666670000005</v>
      </c>
      <c r="P25">
        <v>8.25</v>
      </c>
      <c r="Q25" t="s">
        <v>666</v>
      </c>
      <c r="R25" t="s">
        <v>726</v>
      </c>
      <c r="S25" t="s">
        <v>1347</v>
      </c>
      <c r="T25" t="s">
        <v>454</v>
      </c>
      <c r="U25" t="s">
        <v>689</v>
      </c>
      <c r="V25" t="s">
        <v>1348</v>
      </c>
      <c r="W25" t="s">
        <v>724</v>
      </c>
    </row>
    <row r="26" spans="1:23" x14ac:dyDescent="0.6">
      <c r="A26">
        <v>28</v>
      </c>
      <c r="B26" t="s">
        <v>476</v>
      </c>
      <c r="C26" t="s">
        <v>1277</v>
      </c>
      <c r="D26">
        <v>38.65</v>
      </c>
      <c r="E26">
        <v>-123.36666700000001</v>
      </c>
      <c r="F26">
        <v>152.4004596</v>
      </c>
      <c r="G26">
        <v>12</v>
      </c>
      <c r="H26">
        <v>0.51</v>
      </c>
      <c r="I26">
        <v>111</v>
      </c>
      <c r="J26" t="s">
        <v>969</v>
      </c>
      <c r="K26">
        <v>-42.515999999999998</v>
      </c>
      <c r="L26">
        <v>172.63900000000001</v>
      </c>
      <c r="M26">
        <v>490</v>
      </c>
      <c r="N26">
        <v>1961</v>
      </c>
      <c r="O26">
        <v>9.4916666670000005</v>
      </c>
      <c r="P26">
        <v>8.25</v>
      </c>
      <c r="Q26" t="s">
        <v>666</v>
      </c>
      <c r="R26" t="s">
        <v>726</v>
      </c>
      <c r="S26" t="s">
        <v>1347</v>
      </c>
      <c r="T26" t="s">
        <v>454</v>
      </c>
      <c r="U26" t="s">
        <v>689</v>
      </c>
      <c r="V26" t="s">
        <v>1348</v>
      </c>
      <c r="W26" t="s">
        <v>724</v>
      </c>
    </row>
    <row r="27" spans="1:23" x14ac:dyDescent="0.6">
      <c r="A27">
        <v>30</v>
      </c>
      <c r="B27" t="s">
        <v>477</v>
      </c>
      <c r="C27" t="s">
        <v>1278</v>
      </c>
      <c r="D27">
        <v>37.083333000000003</v>
      </c>
      <c r="E27">
        <v>-122.25</v>
      </c>
      <c r="F27">
        <v>304.80091929999998</v>
      </c>
      <c r="G27">
        <v>13.1</v>
      </c>
      <c r="H27">
        <v>0.36</v>
      </c>
      <c r="I27">
        <v>101</v>
      </c>
      <c r="J27" t="s">
        <v>969</v>
      </c>
      <c r="K27">
        <v>-42.515999999999998</v>
      </c>
      <c r="L27">
        <v>172.63900000000001</v>
      </c>
      <c r="M27">
        <v>490</v>
      </c>
      <c r="N27">
        <v>1961</v>
      </c>
      <c r="O27">
        <v>9.4916666670000005</v>
      </c>
      <c r="P27">
        <v>8.25</v>
      </c>
      <c r="Q27" t="s">
        <v>666</v>
      </c>
      <c r="R27" t="s">
        <v>726</v>
      </c>
      <c r="S27" t="s">
        <v>1347</v>
      </c>
      <c r="T27" t="s">
        <v>454</v>
      </c>
      <c r="U27" t="s">
        <v>689</v>
      </c>
      <c r="V27" t="s">
        <v>1348</v>
      </c>
      <c r="W27" t="s">
        <v>724</v>
      </c>
    </row>
    <row r="32" spans="1:23" x14ac:dyDescent="0.6">
      <c r="T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s="4"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s>
  <sheetData>
    <row r="1" spans="1:23" x14ac:dyDescent="0.6">
      <c r="A1" s="2" t="s">
        <v>454</v>
      </c>
    </row>
    <row r="2" spans="1:23" x14ac:dyDescent="0.6">
      <c r="A2" s="4" t="s">
        <v>607</v>
      </c>
    </row>
    <row r="4" spans="1:2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5" t="s">
        <v>454</v>
      </c>
      <c r="R5" s="5"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5" t="s">
        <v>454</v>
      </c>
      <c r="R6" s="5"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5" t="s">
        <v>454</v>
      </c>
      <c r="R7" s="5"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5" t="s">
        <v>454</v>
      </c>
      <c r="R8" s="5"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5" t="s">
        <v>454</v>
      </c>
      <c r="R9" s="5"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5" t="s">
        <v>454</v>
      </c>
      <c r="R10" s="5"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5" t="s">
        <v>454</v>
      </c>
      <c r="R11" s="5"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5" t="s">
        <v>454</v>
      </c>
      <c r="R12" s="5"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5" t="s">
        <v>454</v>
      </c>
      <c r="R13" s="5"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5" t="s">
        <v>454</v>
      </c>
      <c r="R14" s="5"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5" t="s">
        <v>454</v>
      </c>
      <c r="R15" s="5"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5" t="s">
        <v>454</v>
      </c>
      <c r="R16" s="5"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5" t="s">
        <v>454</v>
      </c>
      <c r="R17" s="5"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5" t="s">
        <v>454</v>
      </c>
      <c r="R18" s="5"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5" t="s">
        <v>454</v>
      </c>
      <c r="R19" s="5"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5" t="s">
        <v>454</v>
      </c>
      <c r="R20" s="5"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5" t="s">
        <v>454</v>
      </c>
      <c r="R21" s="5"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5" t="s">
        <v>454</v>
      </c>
      <c r="R22" s="5"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5" t="s">
        <v>454</v>
      </c>
      <c r="R23" s="5"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5" t="s">
        <v>454</v>
      </c>
      <c r="R24" s="5"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5" t="s">
        <v>454</v>
      </c>
      <c r="R25" s="5"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5" t="s">
        <v>454</v>
      </c>
      <c r="R26" s="5"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5" t="s">
        <v>454</v>
      </c>
      <c r="R27" s="5"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5" t="s">
        <v>454</v>
      </c>
      <c r="R28" s="5"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5" t="s">
        <v>454</v>
      </c>
      <c r="R29" s="5"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5" t="s">
        <v>454</v>
      </c>
      <c r="R30" s="5"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5" t="s">
        <v>454</v>
      </c>
      <c r="R31" s="5"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5" t="s">
        <v>454</v>
      </c>
      <c r="R32" s="5"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5" t="s">
        <v>454</v>
      </c>
      <c r="R33" s="5"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5" t="s">
        <v>454</v>
      </c>
      <c r="R34" s="5"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5" t="s">
        <v>454</v>
      </c>
      <c r="R35" s="5"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5" t="s">
        <v>454</v>
      </c>
      <c r="R36" s="5"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5" t="s">
        <v>454</v>
      </c>
      <c r="R37" s="5"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5" t="s">
        <v>454</v>
      </c>
      <c r="R38" s="5"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5" t="s">
        <v>454</v>
      </c>
      <c r="R39" s="5"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5" t="s">
        <v>454</v>
      </c>
      <c r="R40" s="5"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5" t="s">
        <v>454</v>
      </c>
      <c r="R41" s="5"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5" t="s">
        <v>454</v>
      </c>
      <c r="R42" s="5"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5" t="s">
        <v>454</v>
      </c>
      <c r="R43" s="5"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5" t="s">
        <v>454</v>
      </c>
      <c r="R44" s="5"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5" t="s">
        <v>454</v>
      </c>
      <c r="R45" s="5"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5" t="s">
        <v>454</v>
      </c>
      <c r="R46" s="5"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5" t="s">
        <v>454</v>
      </c>
      <c r="R47" s="5"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5" t="s">
        <v>454</v>
      </c>
      <c r="R48" s="5"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5" t="s">
        <v>454</v>
      </c>
      <c r="R49" s="5"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5" t="s">
        <v>454</v>
      </c>
      <c r="R50" s="5"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5" t="s">
        <v>454</v>
      </c>
      <c r="R51" s="5"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5" t="s">
        <v>454</v>
      </c>
      <c r="R52" s="5"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5" defaultRowHeight="15.6" x14ac:dyDescent="0.6"/>
  <cols>
    <col min="1" max="1" width="4.59765625" customWidth="1"/>
    <col min="2" max="2" width="11.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8.09765625" bestFit="1" customWidth="1"/>
    <col min="11" max="11" width="12" bestFit="1" customWidth="1"/>
    <col min="12" max="12" width="9.5" bestFit="1" customWidth="1"/>
  </cols>
  <sheetData>
    <row r="1" spans="1:12" x14ac:dyDescent="0.6">
      <c r="A1" s="2" t="s">
        <v>508</v>
      </c>
    </row>
    <row r="2" spans="1:12" x14ac:dyDescent="0.6">
      <c r="A2" s="4"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6">
        <v>18.036100000000001</v>
      </c>
    </row>
    <row r="6" spans="1:12" x14ac:dyDescent="0.6">
      <c r="A6">
        <v>2</v>
      </c>
      <c r="B6" t="s">
        <v>496</v>
      </c>
      <c r="C6">
        <v>36.799999999999997</v>
      </c>
      <c r="D6">
        <v>119.08</v>
      </c>
      <c r="E6">
        <v>1093</v>
      </c>
      <c r="F6">
        <v>14.4</v>
      </c>
      <c r="G6">
        <v>0.5</v>
      </c>
      <c r="H6">
        <v>10</v>
      </c>
      <c r="I6">
        <v>120</v>
      </c>
      <c r="J6" s="6">
        <v>19.520800000000001</v>
      </c>
    </row>
    <row r="7" spans="1:12" x14ac:dyDescent="0.6">
      <c r="A7">
        <v>3</v>
      </c>
      <c r="B7" t="s">
        <v>497</v>
      </c>
      <c r="C7">
        <v>39.1</v>
      </c>
      <c r="D7">
        <v>120.85</v>
      </c>
      <c r="E7">
        <v>844</v>
      </c>
      <c r="F7">
        <v>13.7</v>
      </c>
      <c r="G7">
        <v>0.9</v>
      </c>
      <c r="H7">
        <v>10</v>
      </c>
      <c r="I7">
        <v>120</v>
      </c>
      <c r="J7" s="6">
        <v>13.6225</v>
      </c>
    </row>
    <row r="8" spans="1:12" x14ac:dyDescent="0.6">
      <c r="A8">
        <v>4</v>
      </c>
      <c r="B8" t="s">
        <v>498</v>
      </c>
      <c r="C8">
        <v>40.35</v>
      </c>
      <c r="D8">
        <v>122.94</v>
      </c>
      <c r="E8">
        <v>788</v>
      </c>
      <c r="F8">
        <v>14.9</v>
      </c>
      <c r="G8">
        <v>0.67</v>
      </c>
      <c r="H8">
        <v>10</v>
      </c>
      <c r="I8">
        <v>119</v>
      </c>
      <c r="J8" s="6">
        <v>12.784000000000001</v>
      </c>
    </row>
    <row r="9" spans="1:12" x14ac:dyDescent="0.6">
      <c r="A9">
        <v>5</v>
      </c>
      <c r="B9" t="s">
        <v>499</v>
      </c>
      <c r="C9">
        <v>40.840000000000003</v>
      </c>
      <c r="D9">
        <v>122.02</v>
      </c>
      <c r="E9">
        <v>475</v>
      </c>
      <c r="F9">
        <v>15.6</v>
      </c>
      <c r="G9">
        <v>1.37</v>
      </c>
      <c r="H9">
        <v>10</v>
      </c>
      <c r="I9">
        <v>120</v>
      </c>
      <c r="J9" s="6">
        <v>13.8339</v>
      </c>
    </row>
    <row r="10" spans="1:12" x14ac:dyDescent="0.6">
      <c r="A10">
        <v>6</v>
      </c>
      <c r="B10" t="s">
        <v>500</v>
      </c>
      <c r="C10">
        <v>41.84</v>
      </c>
      <c r="D10">
        <v>122.83</v>
      </c>
      <c r="E10">
        <v>535</v>
      </c>
      <c r="F10">
        <v>9.9</v>
      </c>
      <c r="G10">
        <v>0.73</v>
      </c>
      <c r="H10">
        <v>10</v>
      </c>
      <c r="I10">
        <v>120</v>
      </c>
      <c r="J10" s="6">
        <v>13.9133</v>
      </c>
    </row>
    <row r="11" spans="1:12" x14ac:dyDescent="0.6">
      <c r="A11">
        <v>7</v>
      </c>
      <c r="B11" t="s">
        <v>501</v>
      </c>
      <c r="C11">
        <v>42.46</v>
      </c>
      <c r="D11">
        <v>122.61</v>
      </c>
      <c r="E11">
        <v>630</v>
      </c>
      <c r="F11">
        <v>10.8</v>
      </c>
      <c r="G11">
        <v>1.33</v>
      </c>
      <c r="H11">
        <v>10</v>
      </c>
      <c r="I11">
        <v>120</v>
      </c>
      <c r="J11" s="6">
        <v>17.324999999999999</v>
      </c>
    </row>
    <row r="12" spans="1:12" x14ac:dyDescent="0.6">
      <c r="A12">
        <v>8</v>
      </c>
      <c r="B12" t="s">
        <v>502</v>
      </c>
      <c r="C12">
        <v>45.01</v>
      </c>
      <c r="D12">
        <v>123.16</v>
      </c>
      <c r="E12">
        <v>191</v>
      </c>
      <c r="F12">
        <v>10.8</v>
      </c>
      <c r="G12">
        <v>1.62</v>
      </c>
      <c r="H12">
        <v>9</v>
      </c>
      <c r="I12">
        <v>120</v>
      </c>
      <c r="J12" s="6">
        <v>17.982399999999998</v>
      </c>
    </row>
    <row r="13" spans="1:12" x14ac:dyDescent="0.6">
      <c r="A13">
        <v>9</v>
      </c>
      <c r="B13" t="s">
        <v>503</v>
      </c>
      <c r="C13">
        <v>45.28</v>
      </c>
      <c r="D13">
        <v>121.34</v>
      </c>
      <c r="E13">
        <v>650</v>
      </c>
      <c r="F13">
        <v>9.1999999999999993</v>
      </c>
      <c r="G13">
        <v>0.73</v>
      </c>
      <c r="H13">
        <v>10</v>
      </c>
      <c r="I13">
        <v>120</v>
      </c>
      <c r="J13" s="6">
        <v>16.807500000000001</v>
      </c>
    </row>
    <row r="14" spans="1:12" x14ac:dyDescent="0.6">
      <c r="A14">
        <v>11</v>
      </c>
      <c r="B14" t="s">
        <v>504</v>
      </c>
      <c r="C14">
        <v>46.82</v>
      </c>
      <c r="D14">
        <v>123.01</v>
      </c>
      <c r="E14">
        <v>63</v>
      </c>
      <c r="F14">
        <v>10.4</v>
      </c>
      <c r="G14">
        <v>2.16</v>
      </c>
      <c r="H14">
        <v>11</v>
      </c>
      <c r="I14">
        <v>132</v>
      </c>
      <c r="J14" s="6">
        <v>13.2394</v>
      </c>
    </row>
    <row r="15" spans="1:12" x14ac:dyDescent="0.6">
      <c r="A15">
        <v>13</v>
      </c>
      <c r="B15" t="s">
        <v>505</v>
      </c>
      <c r="C15">
        <v>48.79</v>
      </c>
      <c r="D15">
        <v>123.69</v>
      </c>
      <c r="E15">
        <v>20</v>
      </c>
      <c r="F15">
        <v>9.6</v>
      </c>
      <c r="G15">
        <v>1.67</v>
      </c>
      <c r="H15">
        <v>13</v>
      </c>
      <c r="I15">
        <v>156</v>
      </c>
      <c r="J15" s="6">
        <v>12.960900000000001</v>
      </c>
    </row>
    <row r="16" spans="1:12" x14ac:dyDescent="0.6">
      <c r="A16">
        <v>14</v>
      </c>
      <c r="B16" t="s">
        <v>506</v>
      </c>
      <c r="C16">
        <v>48.46</v>
      </c>
      <c r="D16">
        <v>123.4</v>
      </c>
      <c r="E16">
        <v>25</v>
      </c>
      <c r="F16">
        <v>10</v>
      </c>
      <c r="G16">
        <v>1.38</v>
      </c>
      <c r="H16">
        <v>12</v>
      </c>
      <c r="I16">
        <v>144</v>
      </c>
      <c r="J16" s="6">
        <v>10.801399999999999</v>
      </c>
    </row>
    <row r="17" spans="1:10" x14ac:dyDescent="0.6">
      <c r="A17">
        <v>15</v>
      </c>
      <c r="B17" t="s">
        <v>507</v>
      </c>
      <c r="C17">
        <v>49.72</v>
      </c>
      <c r="D17">
        <v>125.01</v>
      </c>
      <c r="E17">
        <v>35</v>
      </c>
      <c r="F17">
        <v>9.3000000000000007</v>
      </c>
      <c r="G17">
        <v>2.34</v>
      </c>
      <c r="H17">
        <v>10</v>
      </c>
      <c r="I17">
        <v>120</v>
      </c>
      <c r="J17" s="6">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5" defaultRowHeight="15.6" x14ac:dyDescent="0.6"/>
  <cols>
    <col min="1" max="1" width="16.09765625" bestFit="1" customWidth="1"/>
    <col min="2" max="2" width="6.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5" defaultRowHeight="15.6" x14ac:dyDescent="0.6"/>
  <cols>
    <col min="1" max="1" width="7.34765625" customWidth="1"/>
    <col min="2" max="2" width="17.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5" defaultRowHeight="15.6" x14ac:dyDescent="0.6"/>
  <cols>
    <col min="1" max="1" width="20" bestFit="1" customWidth="1"/>
    <col min="2" max="2" width="4.09765625" bestFit="1" customWidth="1"/>
    <col min="3" max="3" width="12.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s="4"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s="4"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s="4"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s="4"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s="4"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s="4"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s="4"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s="4"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s="4"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s="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s="4"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s="4"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s="4"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s="4"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s="4"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s="4"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s="4"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s="4"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s="4"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A7" zoomScaleNormal="100" workbookViewId="0">
      <selection activeCell="I14" sqref="I14:I55"/>
    </sheetView>
  </sheetViews>
  <sheetFormatPr defaultRowHeight="15.6" x14ac:dyDescent="0.6"/>
  <cols>
    <col min="1" max="1" width="15.5" customWidth="1"/>
    <col min="3" max="3" width="12" customWidth="1"/>
    <col min="4" max="4" width="12.84765625" customWidth="1"/>
    <col min="6" max="6" width="15.59765625" customWidth="1"/>
    <col min="12" max="12" width="18.09765625" customWidth="1"/>
    <col min="14" max="14" width="15.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8" t="s">
        <v>760</v>
      </c>
      <c r="O8">
        <v>51.9</v>
      </c>
      <c r="S8">
        <v>-3.8</v>
      </c>
      <c r="T8">
        <v>215</v>
      </c>
    </row>
    <row r="9" spans="1:22" x14ac:dyDescent="0.6">
      <c r="K9" s="17" t="s">
        <v>752</v>
      </c>
      <c r="L9" s="17"/>
      <c r="M9" s="17"/>
      <c r="N9" s="18" t="s">
        <v>764</v>
      </c>
      <c r="O9">
        <v>54.3</v>
      </c>
      <c r="S9">
        <v>-1.9</v>
      </c>
      <c r="T9">
        <v>113</v>
      </c>
    </row>
    <row r="11" spans="1:22" x14ac:dyDescent="0.6">
      <c r="K11" t="s">
        <v>758</v>
      </c>
    </row>
    <row r="12" spans="1:22" x14ac:dyDescent="0.6">
      <c r="F12" t="s">
        <v>974</v>
      </c>
      <c r="H12" s="1"/>
      <c r="I12" s="1"/>
      <c r="S12" s="25"/>
      <c r="T12" s="12"/>
      <c r="U12" s="12"/>
      <c r="V12" s="1"/>
    </row>
    <row r="13" spans="1:22" x14ac:dyDescent="0.6">
      <c r="A13" s="1" t="s">
        <v>0</v>
      </c>
      <c r="B13" s="1" t="s">
        <v>1</v>
      </c>
      <c r="C13" s="1" t="s">
        <v>673</v>
      </c>
      <c r="D13" s="1" t="s">
        <v>674</v>
      </c>
      <c r="E13" s="1" t="s">
        <v>675</v>
      </c>
      <c r="F13" s="25" t="s">
        <v>743</v>
      </c>
      <c r="G13" s="1" t="s">
        <v>744</v>
      </c>
      <c r="H13" s="1" t="s">
        <v>39</v>
      </c>
      <c r="I13" s="1" t="s">
        <v>40</v>
      </c>
      <c r="J13" s="1" t="s">
        <v>624</v>
      </c>
      <c r="K13" s="1" t="s">
        <v>629</v>
      </c>
      <c r="L13" s="1" t="s">
        <v>625</v>
      </c>
      <c r="M13" s="25" t="s">
        <v>623</v>
      </c>
      <c r="N13" s="12" t="s">
        <v>745</v>
      </c>
      <c r="O13" s="12" t="s">
        <v>746</v>
      </c>
      <c r="P13" s="12" t="s">
        <v>992</v>
      </c>
      <c r="Q13" s="12" t="s">
        <v>654</v>
      </c>
      <c r="R13" s="12"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5">
        <v>14.8083333333333</v>
      </c>
      <c r="P14" s="5" t="s">
        <v>665</v>
      </c>
      <c r="Q14" s="5" t="s">
        <v>747</v>
      </c>
      <c r="R14" s="5"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5">
        <v>14.8083333333333</v>
      </c>
      <c r="P15" s="5" t="s">
        <v>665</v>
      </c>
      <c r="Q15" s="5" t="s">
        <v>747</v>
      </c>
      <c r="R15" s="5"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5">
        <v>14.8083333333333</v>
      </c>
      <c r="P16" s="5" t="s">
        <v>665</v>
      </c>
      <c r="Q16" s="5" t="s">
        <v>747</v>
      </c>
      <c r="R16" s="5"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5">
        <v>14.8083333333333</v>
      </c>
      <c r="P17" s="5" t="s">
        <v>665</v>
      </c>
      <c r="Q17" s="5" t="s">
        <v>747</v>
      </c>
      <c r="R17" s="5"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5">
        <v>14.8083333333333</v>
      </c>
      <c r="P18" s="5" t="s">
        <v>665</v>
      </c>
      <c r="Q18" s="5" t="s">
        <v>747</v>
      </c>
      <c r="R18" s="5"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5">
        <v>14.8083333333333</v>
      </c>
      <c r="P19" s="5" t="s">
        <v>665</v>
      </c>
      <c r="Q19" s="5" t="s">
        <v>747</v>
      </c>
      <c r="R19" s="5"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5">
        <v>14.8083333333333</v>
      </c>
      <c r="P20" s="5" t="s">
        <v>665</v>
      </c>
      <c r="Q20" s="5" t="s">
        <v>747</v>
      </c>
      <c r="R20" s="5"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5">
        <v>14.8083333333333</v>
      </c>
      <c r="P21" s="5" t="s">
        <v>665</v>
      </c>
      <c r="Q21" s="5" t="s">
        <v>747</v>
      </c>
      <c r="R21" s="5" t="s">
        <v>670</v>
      </c>
      <c r="S21" t="s">
        <v>876</v>
      </c>
    </row>
    <row r="22" spans="1:19" x14ac:dyDescent="0.6">
      <c r="A22" t="s">
        <v>772</v>
      </c>
      <c r="B22" t="s">
        <v>762</v>
      </c>
      <c r="C22">
        <v>56.56</v>
      </c>
      <c r="D22">
        <v>-5.7409999999999997</v>
      </c>
      <c r="E22">
        <v>20</v>
      </c>
      <c r="F22" s="10">
        <f>(F21+F23)/2</f>
        <v>7.6000000000000014</v>
      </c>
      <c r="G22">
        <v>21.45</v>
      </c>
      <c r="H22">
        <v>150.95699999999999</v>
      </c>
      <c r="I22">
        <v>299.48599999999999</v>
      </c>
      <c r="J22">
        <v>51.9</v>
      </c>
      <c r="K22">
        <v>-3.8</v>
      </c>
      <c r="L22">
        <v>215</v>
      </c>
      <c r="M22">
        <v>2013</v>
      </c>
      <c r="N22">
        <v>9.1749999999999989</v>
      </c>
      <c r="O22" s="5">
        <v>14.8083333333333</v>
      </c>
      <c r="P22" s="5" t="s">
        <v>665</v>
      </c>
      <c r="Q22" s="5" t="s">
        <v>747</v>
      </c>
      <c r="R22" s="5"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5">
        <v>14.8083333333333</v>
      </c>
      <c r="P23" s="5" t="s">
        <v>665</v>
      </c>
      <c r="Q23" s="5" t="s">
        <v>747</v>
      </c>
      <c r="R23" s="5"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5">
        <v>14.8083333333333</v>
      </c>
      <c r="P24" s="5" t="s">
        <v>665</v>
      </c>
      <c r="Q24" s="5" t="s">
        <v>747</v>
      </c>
      <c r="R24" s="5"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5">
        <v>14.8083333333333</v>
      </c>
      <c r="P25" s="5" t="s">
        <v>665</v>
      </c>
      <c r="Q25" s="5" t="s">
        <v>747</v>
      </c>
      <c r="R25" s="5"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5">
        <v>14.8083333333333</v>
      </c>
      <c r="P26" s="5" t="s">
        <v>665</v>
      </c>
      <c r="Q26" s="5" t="s">
        <v>747</v>
      </c>
      <c r="R26" s="5"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5">
        <v>14.8083333333333</v>
      </c>
      <c r="P27" s="5" t="s">
        <v>665</v>
      </c>
      <c r="Q27" s="5" t="s">
        <v>747</v>
      </c>
      <c r="R27" s="5"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5">
        <v>14.8083333333333</v>
      </c>
      <c r="P28" s="5" t="s">
        <v>665</v>
      </c>
      <c r="Q28" s="5" t="s">
        <v>747</v>
      </c>
      <c r="R28" s="5"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5">
        <v>14.8083333333333</v>
      </c>
      <c r="P29" s="5" t="s">
        <v>665</v>
      </c>
      <c r="Q29" s="5" t="s">
        <v>747</v>
      </c>
      <c r="R29" s="5"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5">
        <v>14.8083333333333</v>
      </c>
      <c r="P30" s="5" t="s">
        <v>665</v>
      </c>
      <c r="Q30" s="5" t="s">
        <v>747</v>
      </c>
      <c r="R30" s="5"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5">
        <v>14.8083333333333</v>
      </c>
      <c r="P31" s="5" t="s">
        <v>665</v>
      </c>
      <c r="Q31" s="5" t="s">
        <v>747</v>
      </c>
      <c r="R31" s="5"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5">
        <v>14.8083333333333</v>
      </c>
      <c r="P32" s="5" t="s">
        <v>665</v>
      </c>
      <c r="Q32" s="5" t="s">
        <v>747</v>
      </c>
      <c r="R32" s="5"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5">
        <v>14.8083333333333</v>
      </c>
      <c r="P33" s="5" t="s">
        <v>665</v>
      </c>
      <c r="Q33" s="5" t="s">
        <v>747</v>
      </c>
      <c r="R33" s="5"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5">
        <v>14.8083333333333</v>
      </c>
      <c r="P34" s="5" t="s">
        <v>665</v>
      </c>
      <c r="Q34" s="5" t="s">
        <v>747</v>
      </c>
      <c r="R34" s="5"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5">
        <v>14.8083333333333</v>
      </c>
      <c r="P35" s="5" t="s">
        <v>665</v>
      </c>
      <c r="Q35" s="5" t="s">
        <v>747</v>
      </c>
      <c r="R35" s="5"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5">
        <v>14.8083333333333</v>
      </c>
      <c r="P36" s="5" t="s">
        <v>665</v>
      </c>
      <c r="Q36" s="5" t="s">
        <v>747</v>
      </c>
      <c r="R36" s="5"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5">
        <v>14.8083333333333</v>
      </c>
      <c r="P37" s="5" t="s">
        <v>665</v>
      </c>
      <c r="Q37" s="5" t="s">
        <v>747</v>
      </c>
      <c r="R37" s="5"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5">
        <v>14.8083333333333</v>
      </c>
      <c r="P38" s="5" t="s">
        <v>665</v>
      </c>
      <c r="Q38" s="5" t="s">
        <v>747</v>
      </c>
      <c r="R38" s="5"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5">
        <v>14.8083333333333</v>
      </c>
      <c r="P39" s="5" t="s">
        <v>665</v>
      </c>
      <c r="Q39" s="5" t="s">
        <v>747</v>
      </c>
      <c r="R39" s="5"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5">
        <v>14.8083333333333</v>
      </c>
      <c r="P40" s="5" t="s">
        <v>665</v>
      </c>
      <c r="Q40" s="5" t="s">
        <v>747</v>
      </c>
      <c r="R40" s="5"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5">
        <v>14.8083333333333</v>
      </c>
      <c r="P41" s="5" t="s">
        <v>665</v>
      </c>
      <c r="Q41" s="5" t="s">
        <v>747</v>
      </c>
      <c r="R41" s="5"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5">
        <v>14.8083333333333</v>
      </c>
      <c r="P42" s="5" t="s">
        <v>665</v>
      </c>
      <c r="Q42" s="5" t="s">
        <v>747</v>
      </c>
      <c r="R42" s="5"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5">
        <v>14.8083333333333</v>
      </c>
      <c r="P43" s="5" t="s">
        <v>665</v>
      </c>
      <c r="Q43" s="5" t="s">
        <v>747</v>
      </c>
      <c r="R43" s="5"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5">
        <v>14.8083333333333</v>
      </c>
      <c r="P44" s="5" t="s">
        <v>665</v>
      </c>
      <c r="Q44" s="5" t="s">
        <v>747</v>
      </c>
      <c r="R44" s="5"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5">
        <v>14.8083333333333</v>
      </c>
      <c r="P45" s="5" t="s">
        <v>665</v>
      </c>
      <c r="Q45" s="5" t="s">
        <v>747</v>
      </c>
      <c r="R45" s="5"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5">
        <v>14.8083333333333</v>
      </c>
      <c r="P46" s="5" t="s">
        <v>665</v>
      </c>
      <c r="Q46" s="5" t="s">
        <v>747</v>
      </c>
      <c r="R46" s="5"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5">
        <v>14.8083333333333</v>
      </c>
      <c r="P47" s="5" t="s">
        <v>665</v>
      </c>
      <c r="Q47" s="5" t="s">
        <v>747</v>
      </c>
      <c r="R47" s="5"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5">
        <v>14.8083333333333</v>
      </c>
      <c r="P48" s="5" t="s">
        <v>665</v>
      </c>
      <c r="Q48" s="5" t="s">
        <v>747</v>
      </c>
      <c r="R48" s="5"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5">
        <v>14.8083333333333</v>
      </c>
      <c r="P49" s="5" t="s">
        <v>665</v>
      </c>
      <c r="Q49" s="5" t="s">
        <v>747</v>
      </c>
      <c r="R49" s="5"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5">
        <v>14.8083333333333</v>
      </c>
      <c r="P50" s="5" t="s">
        <v>665</v>
      </c>
      <c r="Q50" s="5" t="s">
        <v>747</v>
      </c>
      <c r="R50" s="5"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5">
        <v>14.8083333333333</v>
      </c>
      <c r="P51" s="5" t="s">
        <v>665</v>
      </c>
      <c r="Q51" s="5" t="s">
        <v>747</v>
      </c>
      <c r="R51" s="5"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5">
        <v>14.8083333333333</v>
      </c>
      <c r="P52" s="5" t="s">
        <v>665</v>
      </c>
      <c r="Q52" s="5" t="s">
        <v>747</v>
      </c>
      <c r="R52" s="5"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5">
        <v>14.8083333333333</v>
      </c>
      <c r="P53" s="5" t="s">
        <v>665</v>
      </c>
      <c r="Q53" s="5" t="s">
        <v>747</v>
      </c>
      <c r="R53" s="5"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5">
        <v>14.8083333333333</v>
      </c>
      <c r="P54" s="5" t="s">
        <v>665</v>
      </c>
      <c r="Q54" s="5" t="s">
        <v>747</v>
      </c>
      <c r="R54" s="5"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5">
        <v>14.8083333333333</v>
      </c>
      <c r="P55" s="5" t="s">
        <v>665</v>
      </c>
      <c r="Q55" s="5" t="s">
        <v>747</v>
      </c>
      <c r="R55" s="5"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8" t="s">
        <v>760</v>
      </c>
      <c r="O72">
        <v>51.9</v>
      </c>
      <c r="S72">
        <v>-3.8</v>
      </c>
      <c r="T72">
        <v>215</v>
      </c>
    </row>
    <row r="73" spans="1:22" x14ac:dyDescent="0.6">
      <c r="K73" s="17" t="s">
        <v>752</v>
      </c>
      <c r="L73" s="17"/>
      <c r="M73" s="17"/>
      <c r="N73" s="18" t="s">
        <v>764</v>
      </c>
      <c r="O73">
        <v>54.3</v>
      </c>
      <c r="S73">
        <v>-1.9</v>
      </c>
      <c r="T73">
        <v>113</v>
      </c>
    </row>
    <row r="75" spans="1:22" x14ac:dyDescent="0.6">
      <c r="M75" t="s">
        <v>758</v>
      </c>
      <c r="N75" t="s">
        <v>758</v>
      </c>
      <c r="O75" t="s">
        <v>758</v>
      </c>
    </row>
    <row r="76" spans="1:22" x14ac:dyDescent="0.6">
      <c r="A76" s="18" t="s">
        <v>690</v>
      </c>
      <c r="B76" s="18" t="s">
        <v>754</v>
      </c>
      <c r="C76" s="1" t="s">
        <v>673</v>
      </c>
      <c r="D76" s="1" t="s">
        <v>674</v>
      </c>
      <c r="E76" s="1" t="s">
        <v>675</v>
      </c>
      <c r="F76" s="21" t="s">
        <v>743</v>
      </c>
      <c r="G76" s="1" t="s">
        <v>744</v>
      </c>
      <c r="H76" s="1" t="s">
        <v>755</v>
      </c>
      <c r="I76" s="1" t="s">
        <v>756</v>
      </c>
      <c r="K76" s="1" t="s">
        <v>39</v>
      </c>
      <c r="M76" s="1" t="s">
        <v>624</v>
      </c>
      <c r="N76" s="1" t="s">
        <v>629</v>
      </c>
      <c r="O76" s="1" t="s">
        <v>625</v>
      </c>
      <c r="P76" s="1"/>
      <c r="Q76" s="1"/>
      <c r="R76" s="1"/>
      <c r="S76" s="21" t="s">
        <v>623</v>
      </c>
      <c r="T76" s="12" t="s">
        <v>745</v>
      </c>
      <c r="U76" s="12" t="s">
        <v>746</v>
      </c>
      <c r="V76" s="1"/>
    </row>
    <row r="77" spans="1:22" x14ac:dyDescent="0.6">
      <c r="G77" s="18"/>
      <c r="H77" s="1" t="s">
        <v>757</v>
      </c>
      <c r="I77" s="1" t="s">
        <v>758</v>
      </c>
      <c r="J77" s="18" t="s">
        <v>759</v>
      </c>
      <c r="K77" s="18" t="s">
        <v>758</v>
      </c>
      <c r="L77" s="18"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7"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75" customWidth="1"/>
    <col min="2" max="2" width="11.09765625" customWidth="1"/>
    <col min="3" max="3" width="10.84765625" customWidth="1"/>
    <col min="4" max="4" width="13.34765625" customWidth="1"/>
    <col min="8" max="8" width="19.25" customWidth="1"/>
    <col min="11" max="11" width="22.09765625" customWidth="1"/>
    <col min="12" max="12" width="18.59765625" customWidth="1"/>
  </cols>
  <sheetData>
    <row r="1" spans="1:19" x14ac:dyDescent="0.6">
      <c r="A1" t="s">
        <v>809</v>
      </c>
      <c r="B1" s="19" t="s">
        <v>748</v>
      </c>
      <c r="C1" s="19" t="s">
        <v>665</v>
      </c>
      <c r="D1" s="20"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811</v>
      </c>
      <c r="B9" t="s">
        <v>812</v>
      </c>
      <c r="C9">
        <v>48.455833333333338</v>
      </c>
      <c r="D9">
        <v>10.063333333333334</v>
      </c>
      <c r="E9">
        <v>560</v>
      </c>
      <c r="F9">
        <v>8.1</v>
      </c>
      <c r="G9">
        <v>7.05</v>
      </c>
      <c r="H9">
        <v>116.96</v>
      </c>
      <c r="I9">
        <v>302.94</v>
      </c>
      <c r="J9" s="5">
        <v>42.957500000000003</v>
      </c>
      <c r="K9">
        <v>26.628329999999998</v>
      </c>
      <c r="L9">
        <v>350</v>
      </c>
      <c r="M9">
        <v>2013</v>
      </c>
      <c r="N9">
        <v>10.325000000000001</v>
      </c>
      <c r="O9" s="22">
        <v>5.4749999999999996</v>
      </c>
      <c r="P9" s="5" t="s">
        <v>665</v>
      </c>
      <c r="Q9" s="5" t="s">
        <v>809</v>
      </c>
      <c r="R9" s="5" t="s">
        <v>670</v>
      </c>
      <c r="S9" t="s">
        <v>877</v>
      </c>
    </row>
    <row r="10" spans="1:19" x14ac:dyDescent="0.6">
      <c r="A10" t="s">
        <v>817</v>
      </c>
      <c r="B10" t="s">
        <v>818</v>
      </c>
      <c r="C10">
        <v>50.133333333333333</v>
      </c>
      <c r="D10">
        <v>12.183333333333334</v>
      </c>
      <c r="E10">
        <v>611</v>
      </c>
      <c r="F10">
        <v>6</v>
      </c>
      <c r="G10">
        <v>7</v>
      </c>
      <c r="H10">
        <v>115.01</v>
      </c>
      <c r="I10">
        <v>302.64400000000001</v>
      </c>
      <c r="J10" s="5">
        <v>42.957500000000003</v>
      </c>
      <c r="K10">
        <v>26.628329999999998</v>
      </c>
      <c r="L10">
        <v>350</v>
      </c>
      <c r="M10">
        <v>2013</v>
      </c>
      <c r="N10">
        <v>10.325000000000001</v>
      </c>
      <c r="O10" s="22">
        <v>5.4749999999999996</v>
      </c>
      <c r="P10" s="5" t="s">
        <v>665</v>
      </c>
      <c r="Q10" s="5" t="s">
        <v>809</v>
      </c>
      <c r="R10" s="5"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5">
        <v>42.957500000000003</v>
      </c>
      <c r="K11">
        <v>26.628329999999998</v>
      </c>
      <c r="L11">
        <v>350</v>
      </c>
      <c r="M11">
        <v>2013</v>
      </c>
      <c r="N11">
        <v>10.325000000000001</v>
      </c>
      <c r="O11" s="22">
        <v>5.4749999999999996</v>
      </c>
      <c r="P11" s="5" t="s">
        <v>665</v>
      </c>
      <c r="Q11" s="5" t="s">
        <v>809</v>
      </c>
      <c r="R11" s="5"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5">
        <v>42.957500000000003</v>
      </c>
      <c r="K12">
        <v>26.628329999999998</v>
      </c>
      <c r="L12">
        <v>350</v>
      </c>
      <c r="M12">
        <v>2013</v>
      </c>
      <c r="N12">
        <v>10.325000000000001</v>
      </c>
      <c r="O12" s="22">
        <v>5.4749999999999996</v>
      </c>
      <c r="P12" s="5" t="s">
        <v>665</v>
      </c>
      <c r="Q12" s="5" t="s">
        <v>809</v>
      </c>
      <c r="R12" s="5"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5">
        <v>42.957500000000003</v>
      </c>
      <c r="K13">
        <v>26.628329999999998</v>
      </c>
      <c r="L13">
        <v>350</v>
      </c>
      <c r="M13">
        <v>2013</v>
      </c>
      <c r="N13">
        <v>10.325000000000001</v>
      </c>
      <c r="O13" s="22">
        <v>5.4749999999999996</v>
      </c>
      <c r="P13" s="5" t="s">
        <v>665</v>
      </c>
      <c r="Q13" s="5" t="s">
        <v>809</v>
      </c>
      <c r="R13" s="5"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5">
        <v>42.957500000000003</v>
      </c>
      <c r="K14">
        <v>26.628329999999998</v>
      </c>
      <c r="L14">
        <v>350</v>
      </c>
      <c r="M14">
        <v>2013</v>
      </c>
      <c r="N14">
        <v>10.325000000000001</v>
      </c>
      <c r="O14" s="22">
        <v>5.4749999999999996</v>
      </c>
      <c r="P14" s="5" t="s">
        <v>665</v>
      </c>
      <c r="Q14" s="5" t="s">
        <v>809</v>
      </c>
      <c r="R14" s="5"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5">
        <v>42.957500000000003</v>
      </c>
      <c r="K15">
        <v>26.628329999999998</v>
      </c>
      <c r="L15">
        <v>350</v>
      </c>
      <c r="M15">
        <v>2013</v>
      </c>
      <c r="N15">
        <v>10.325000000000001</v>
      </c>
      <c r="O15" s="22">
        <v>5.4749999999999996</v>
      </c>
      <c r="P15" s="5" t="s">
        <v>665</v>
      </c>
      <c r="Q15" s="5" t="s">
        <v>809</v>
      </c>
      <c r="R15" s="5"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5">
        <v>42.957500000000003</v>
      </c>
      <c r="K16">
        <v>26.628329999999998</v>
      </c>
      <c r="L16">
        <v>350</v>
      </c>
      <c r="M16">
        <v>2013</v>
      </c>
      <c r="N16">
        <v>10.325000000000001</v>
      </c>
      <c r="O16" s="22">
        <v>5.4749999999999996</v>
      </c>
      <c r="P16" s="5" t="s">
        <v>665</v>
      </c>
      <c r="Q16" s="5" t="s">
        <v>809</v>
      </c>
      <c r="R16" s="5"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5">
        <v>42.957500000000003</v>
      </c>
      <c r="K17">
        <v>26.628329999999998</v>
      </c>
      <c r="L17">
        <v>350</v>
      </c>
      <c r="M17">
        <v>2016</v>
      </c>
      <c r="N17">
        <v>10.325000000000001</v>
      </c>
      <c r="O17" s="22">
        <v>5.4749999999999996</v>
      </c>
      <c r="P17" s="5" t="s">
        <v>665</v>
      </c>
      <c r="Q17" s="5" t="s">
        <v>809</v>
      </c>
      <c r="R17" s="5"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5">
        <v>42.957500000000003</v>
      </c>
      <c r="K18">
        <v>26.628329999999998</v>
      </c>
      <c r="L18">
        <v>350</v>
      </c>
      <c r="M18">
        <v>2016</v>
      </c>
      <c r="N18">
        <v>10.325000000000001</v>
      </c>
      <c r="O18" s="22">
        <v>5.4749999999999996</v>
      </c>
      <c r="P18" s="5" t="s">
        <v>665</v>
      </c>
      <c r="Q18" s="5" t="s">
        <v>809</v>
      </c>
      <c r="R18" s="5"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5">
        <v>42.957500000000003</v>
      </c>
      <c r="K19">
        <v>26.628329999999998</v>
      </c>
      <c r="L19">
        <v>350</v>
      </c>
      <c r="M19">
        <v>2016</v>
      </c>
      <c r="N19">
        <v>10.325000000000001</v>
      </c>
      <c r="O19" s="22">
        <v>5.4749999999999996</v>
      </c>
      <c r="P19" s="5" t="s">
        <v>665</v>
      </c>
      <c r="Q19" s="5" t="s">
        <v>809</v>
      </c>
      <c r="R19" s="5"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5">
        <v>42.957500000000003</v>
      </c>
      <c r="K20">
        <v>26.628329999999998</v>
      </c>
      <c r="L20">
        <v>350</v>
      </c>
      <c r="M20">
        <v>2016</v>
      </c>
      <c r="N20">
        <v>10.325000000000001</v>
      </c>
      <c r="O20" s="22">
        <v>5.4749999999999996</v>
      </c>
      <c r="P20" s="5" t="s">
        <v>665</v>
      </c>
      <c r="Q20" s="5" t="s">
        <v>809</v>
      </c>
      <c r="R20" s="5"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5">
        <v>42.957500000000003</v>
      </c>
      <c r="K21">
        <v>26.628329999999998</v>
      </c>
      <c r="L21">
        <v>350</v>
      </c>
      <c r="M21">
        <v>2016</v>
      </c>
      <c r="N21">
        <v>10.325000000000001</v>
      </c>
      <c r="O21" s="22">
        <v>5.4749999999999996</v>
      </c>
      <c r="P21" s="5" t="s">
        <v>665</v>
      </c>
      <c r="Q21" s="5" t="s">
        <v>809</v>
      </c>
      <c r="R21" s="5"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5">
        <v>42.957500000000003</v>
      </c>
      <c r="K22">
        <v>26.628329999999998</v>
      </c>
      <c r="L22">
        <v>350</v>
      </c>
      <c r="M22">
        <v>2016</v>
      </c>
      <c r="N22">
        <v>10.325000000000001</v>
      </c>
      <c r="O22" s="22">
        <v>5.4749999999999996</v>
      </c>
      <c r="P22" s="5" t="s">
        <v>665</v>
      </c>
      <c r="Q22" s="5" t="s">
        <v>809</v>
      </c>
      <c r="R22" s="5"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5">
        <v>42.957500000000003</v>
      </c>
      <c r="K23">
        <v>26.628329999999998</v>
      </c>
      <c r="L23">
        <v>350</v>
      </c>
      <c r="M23">
        <v>2016</v>
      </c>
      <c r="N23">
        <v>10.325000000000001</v>
      </c>
      <c r="O23" s="22">
        <v>5.4749999999999996</v>
      </c>
      <c r="P23" s="5" t="s">
        <v>665</v>
      </c>
      <c r="Q23" s="5" t="s">
        <v>809</v>
      </c>
      <c r="R23" s="5"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5">
        <v>42.957500000000003</v>
      </c>
      <c r="K24">
        <v>26.628329999999998</v>
      </c>
      <c r="L24">
        <v>350</v>
      </c>
      <c r="M24">
        <v>2016</v>
      </c>
      <c r="N24">
        <v>10.325000000000001</v>
      </c>
      <c r="O24" s="22">
        <v>5.4749999999999996</v>
      </c>
      <c r="P24" s="5" t="s">
        <v>665</v>
      </c>
      <c r="Q24" s="5" t="s">
        <v>809</v>
      </c>
      <c r="R24" s="5"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9" t="s">
        <v>748</v>
      </c>
      <c r="C1" s="19" t="s">
        <v>665</v>
      </c>
      <c r="D1" s="20" t="s">
        <v>749</v>
      </c>
    </row>
    <row r="4" spans="1:19" x14ac:dyDescent="0.6">
      <c r="A4" t="s">
        <v>846</v>
      </c>
    </row>
    <row r="8" spans="1:19" x14ac:dyDescent="0.6">
      <c r="A8" s="1" t="s">
        <v>847</v>
      </c>
      <c r="B8" s="1" t="s">
        <v>1</v>
      </c>
      <c r="C8" s="1" t="s">
        <v>624</v>
      </c>
      <c r="D8" s="1" t="s">
        <v>629</v>
      </c>
      <c r="E8" s="1" t="s">
        <v>625</v>
      </c>
      <c r="F8" s="1" t="s">
        <v>673</v>
      </c>
      <c r="G8" s="1" t="s">
        <v>674</v>
      </c>
      <c r="H8" s="1" t="s">
        <v>675</v>
      </c>
      <c r="I8" s="21" t="s">
        <v>743</v>
      </c>
      <c r="J8" s="21" t="s">
        <v>744</v>
      </c>
      <c r="K8" s="21" t="s">
        <v>39</v>
      </c>
      <c r="L8" s="17"/>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7"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5" customWidth="1"/>
    <col min="2" max="2" width="31.5" customWidth="1"/>
    <col min="3" max="3" width="18.5" customWidth="1"/>
    <col min="4" max="4" width="12.75" customWidth="1"/>
    <col min="5" max="5" width="10.25" customWidth="1"/>
    <col min="8" max="8" width="19.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s="4"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5" customWidth="1"/>
    <col min="3" max="3" width="8.34765625" customWidth="1"/>
    <col min="5" max="5" width="10.09765625" customWidth="1"/>
    <col min="8" max="8" width="13.2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A7" s="4"/>
      <c r="B7" s="4"/>
      <c r="C7" s="4"/>
      <c r="D7" s="4"/>
      <c r="E7" s="4"/>
      <c r="F7" s="4" t="s">
        <v>976</v>
      </c>
      <c r="G7" s="4"/>
      <c r="H7" s="4" t="s">
        <v>975</v>
      </c>
      <c r="I7" s="4"/>
      <c r="J7" s="4"/>
      <c r="K7" s="4"/>
      <c r="L7" s="4"/>
      <c r="M7" s="4"/>
      <c r="N7" s="4"/>
      <c r="O7" s="4"/>
      <c r="P7" s="4"/>
      <c r="Q7" s="4"/>
      <c r="R7" s="4"/>
      <c r="S7" s="4"/>
    </row>
    <row r="8" spans="1:19" x14ac:dyDescent="0.6">
      <c r="A8" s="1" t="s">
        <v>0</v>
      </c>
      <c r="B8" s="1" t="s">
        <v>1</v>
      </c>
      <c r="C8" s="1" t="s">
        <v>673</v>
      </c>
      <c r="D8" s="1" t="s">
        <v>674</v>
      </c>
      <c r="E8" s="1" t="s">
        <v>675</v>
      </c>
      <c r="F8" s="1" t="s">
        <v>743</v>
      </c>
      <c r="G8" s="12" t="s">
        <v>744</v>
      </c>
      <c r="H8" s="2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s="4" t="s">
        <v>932</v>
      </c>
      <c r="B9" s="4" t="s">
        <v>933</v>
      </c>
      <c r="C9" s="4">
        <v>66.416666666666671</v>
      </c>
      <c r="D9" s="4">
        <v>14.5</v>
      </c>
      <c r="E9" s="4">
        <v>118</v>
      </c>
      <c r="F9" s="4">
        <v>-0.14166666666666652</v>
      </c>
      <c r="G9" s="4">
        <v>11.116666666666699</v>
      </c>
      <c r="H9">
        <v>117.72200000000001</v>
      </c>
      <c r="I9" s="4" t="s">
        <v>969</v>
      </c>
      <c r="J9">
        <f>69+39/60</f>
        <v>69.650000000000006</v>
      </c>
      <c r="K9">
        <f>18+55/60</f>
        <v>18.916666666666668</v>
      </c>
      <c r="L9" s="4">
        <v>56</v>
      </c>
      <c r="M9" s="4">
        <v>2004</v>
      </c>
      <c r="N9" s="4">
        <v>1.1083333333333332</v>
      </c>
      <c r="O9" s="22">
        <v>7.766667</v>
      </c>
      <c r="P9" s="5" t="s">
        <v>665</v>
      </c>
      <c r="Q9" t="s">
        <v>928</v>
      </c>
      <c r="R9" s="5" t="s">
        <v>689</v>
      </c>
      <c r="S9" s="4" t="s">
        <v>908</v>
      </c>
    </row>
    <row r="10" spans="1:19" x14ac:dyDescent="0.6">
      <c r="A10" s="4" t="s">
        <v>300</v>
      </c>
      <c r="B10" s="4" t="s">
        <v>936</v>
      </c>
      <c r="C10" s="4">
        <v>64.833333333333329</v>
      </c>
      <c r="D10" s="4">
        <v>13</v>
      </c>
      <c r="E10" s="4">
        <v>180</v>
      </c>
      <c r="F10" s="4">
        <v>1.325</v>
      </c>
      <c r="G10" s="4">
        <v>10.008333333333301</v>
      </c>
      <c r="H10">
        <v>118.611</v>
      </c>
      <c r="I10" s="4" t="s">
        <v>969</v>
      </c>
      <c r="J10">
        <f t="shared" ref="J10:J17" si="0">69+39/60</f>
        <v>69.650000000000006</v>
      </c>
      <c r="K10">
        <f t="shared" ref="K10:K17" si="1">18+55/60</f>
        <v>18.916666666666668</v>
      </c>
      <c r="L10" s="4">
        <v>56</v>
      </c>
      <c r="M10" s="4">
        <v>2004</v>
      </c>
      <c r="N10" s="4">
        <v>1.1083333333333332</v>
      </c>
      <c r="O10" s="22">
        <v>7.766667</v>
      </c>
      <c r="P10" s="5" t="s">
        <v>665</v>
      </c>
      <c r="Q10" t="s">
        <v>928</v>
      </c>
      <c r="R10" s="5" t="s">
        <v>689</v>
      </c>
      <c r="S10" s="4" t="str">
        <f>S9</f>
        <v>EG PICEAB Sogaard et al. 2008</v>
      </c>
    </row>
    <row r="11" spans="1:19" x14ac:dyDescent="0.6">
      <c r="A11" s="4" t="s">
        <v>939</v>
      </c>
      <c r="B11" s="4" t="s">
        <v>940</v>
      </c>
      <c r="C11" s="4">
        <v>64.666666666666671</v>
      </c>
      <c r="D11" s="4">
        <v>11.666666666666666</v>
      </c>
      <c r="E11" s="4">
        <v>66</v>
      </c>
      <c r="F11" s="5">
        <v>3.608333</v>
      </c>
      <c r="G11" s="4">
        <v>12.925000000000001</v>
      </c>
      <c r="H11">
        <v>118.611</v>
      </c>
      <c r="I11" s="4" t="s">
        <v>969</v>
      </c>
      <c r="J11">
        <f t="shared" si="0"/>
        <v>69.650000000000006</v>
      </c>
      <c r="K11">
        <f t="shared" si="1"/>
        <v>18.916666666666668</v>
      </c>
      <c r="L11" s="4">
        <v>56</v>
      </c>
      <c r="M11" s="4">
        <v>2004</v>
      </c>
      <c r="N11" s="4">
        <v>1.1083333333333332</v>
      </c>
      <c r="O11" s="22">
        <v>7.766667</v>
      </c>
      <c r="P11" s="5" t="s">
        <v>665</v>
      </c>
      <c r="Q11" t="s">
        <v>928</v>
      </c>
      <c r="R11" s="5" t="s">
        <v>689</v>
      </c>
      <c r="S11" s="4" t="str">
        <f>S9</f>
        <v>EG PICEAB Sogaard et al. 2008</v>
      </c>
    </row>
    <row r="12" spans="1:19" x14ac:dyDescent="0.6">
      <c r="A12" s="4" t="s">
        <v>943</v>
      </c>
      <c r="B12" s="4" t="s">
        <v>944</v>
      </c>
      <c r="C12" s="4">
        <v>60.583333333333336</v>
      </c>
      <c r="D12" s="4">
        <v>11</v>
      </c>
      <c r="E12" s="4">
        <v>656</v>
      </c>
      <c r="F12" s="4">
        <v>2.8666666666666667</v>
      </c>
      <c r="G12" s="5">
        <v>5.7916670000000003</v>
      </c>
      <c r="H12">
        <v>121.72200000000001</v>
      </c>
      <c r="I12" s="4" t="s">
        <v>969</v>
      </c>
      <c r="J12">
        <f t="shared" si="0"/>
        <v>69.650000000000006</v>
      </c>
      <c r="K12">
        <f t="shared" si="1"/>
        <v>18.916666666666668</v>
      </c>
      <c r="L12" s="4">
        <v>56</v>
      </c>
      <c r="M12" s="4">
        <v>2004</v>
      </c>
      <c r="N12" s="4">
        <v>1.1083333333333332</v>
      </c>
      <c r="O12" s="22">
        <v>7.766667</v>
      </c>
      <c r="P12" s="5" t="s">
        <v>665</v>
      </c>
      <c r="Q12" t="s">
        <v>928</v>
      </c>
      <c r="R12" s="5" t="s">
        <v>689</v>
      </c>
      <c r="S12" s="4" t="str">
        <f t="shared" ref="S12:S17" si="2">S10</f>
        <v>EG PICEAB Sogaard et al. 2008</v>
      </c>
    </row>
    <row r="13" spans="1:19" x14ac:dyDescent="0.6">
      <c r="A13" s="4" t="s">
        <v>947</v>
      </c>
      <c r="B13" s="4" t="s">
        <v>948</v>
      </c>
      <c r="C13" s="4">
        <v>60.75</v>
      </c>
      <c r="D13" s="4">
        <v>9</v>
      </c>
      <c r="E13" s="4">
        <v>772</v>
      </c>
      <c r="F13" s="4">
        <v>0.15833333333333352</v>
      </c>
      <c r="G13" s="5">
        <v>5.6583329999999998</v>
      </c>
      <c r="H13" s="4"/>
      <c r="I13" s="4" t="s">
        <v>969</v>
      </c>
      <c r="J13">
        <f t="shared" si="0"/>
        <v>69.650000000000006</v>
      </c>
      <c r="K13">
        <f t="shared" si="1"/>
        <v>18.916666666666668</v>
      </c>
      <c r="L13" s="4">
        <v>56</v>
      </c>
      <c r="M13" s="4">
        <v>2004</v>
      </c>
      <c r="N13" s="4">
        <v>1.1083333333333332</v>
      </c>
      <c r="O13" s="22">
        <v>7.766667</v>
      </c>
      <c r="P13" s="5" t="s">
        <v>665</v>
      </c>
      <c r="Q13" t="s">
        <v>928</v>
      </c>
      <c r="R13" s="5" t="s">
        <v>689</v>
      </c>
      <c r="S13" s="4" t="str">
        <f t="shared" si="2"/>
        <v>EG PICEAB Sogaard et al. 2008</v>
      </c>
    </row>
    <row r="14" spans="1:19" x14ac:dyDescent="0.6">
      <c r="A14" s="4" t="s">
        <v>951</v>
      </c>
      <c r="B14" s="4" t="s">
        <v>952</v>
      </c>
      <c r="C14" s="4">
        <v>60.93333333333333</v>
      </c>
      <c r="D14" s="4">
        <v>9.6333333333333329</v>
      </c>
      <c r="E14" s="4">
        <v>413</v>
      </c>
      <c r="F14" s="4">
        <v>0.8</v>
      </c>
      <c r="G14" s="4">
        <v>6.3916666666666702</v>
      </c>
      <c r="H14" s="4"/>
      <c r="I14" s="4" t="s">
        <v>969</v>
      </c>
      <c r="J14">
        <f t="shared" si="0"/>
        <v>69.650000000000006</v>
      </c>
      <c r="K14">
        <f t="shared" si="1"/>
        <v>18.916666666666668</v>
      </c>
      <c r="L14" s="4">
        <v>56</v>
      </c>
      <c r="M14" s="4">
        <v>2004</v>
      </c>
      <c r="N14" s="4">
        <v>1.1083333333333332</v>
      </c>
      <c r="O14" s="22">
        <v>7.766667</v>
      </c>
      <c r="P14" s="5" t="s">
        <v>665</v>
      </c>
      <c r="Q14" t="s">
        <v>928</v>
      </c>
      <c r="R14" s="5" t="s">
        <v>689</v>
      </c>
      <c r="S14" s="4" t="str">
        <f t="shared" si="2"/>
        <v>EG PICEAB Sogaard et al. 2008</v>
      </c>
    </row>
    <row r="15" spans="1:19" x14ac:dyDescent="0.6">
      <c r="A15" s="4" t="s">
        <v>955</v>
      </c>
      <c r="B15" s="4" t="s">
        <v>956</v>
      </c>
      <c r="C15" s="4">
        <v>58.583333333333336</v>
      </c>
      <c r="D15" s="4">
        <v>8.8333333333333339</v>
      </c>
      <c r="E15" s="4">
        <v>74</v>
      </c>
      <c r="F15" s="4">
        <v>6.4166666666666652</v>
      </c>
      <c r="G15" s="4">
        <v>8.7083333333333304</v>
      </c>
      <c r="H15">
        <v>127.72200000000001</v>
      </c>
      <c r="I15" s="4" t="s">
        <v>969</v>
      </c>
      <c r="J15">
        <f t="shared" si="0"/>
        <v>69.650000000000006</v>
      </c>
      <c r="K15">
        <f t="shared" si="1"/>
        <v>18.916666666666668</v>
      </c>
      <c r="L15" s="4">
        <v>56</v>
      </c>
      <c r="M15" s="4">
        <v>2004</v>
      </c>
      <c r="N15" s="4">
        <v>1.1083333333333332</v>
      </c>
      <c r="O15" s="22">
        <v>7.766667</v>
      </c>
      <c r="P15" s="5" t="s">
        <v>665</v>
      </c>
      <c r="Q15" t="s">
        <v>928</v>
      </c>
      <c r="R15" s="5" t="s">
        <v>689</v>
      </c>
      <c r="S15" s="4" t="str">
        <f t="shared" si="2"/>
        <v>EG PICEAB Sogaard et al. 2008</v>
      </c>
    </row>
    <row r="16" spans="1:19" x14ac:dyDescent="0.6">
      <c r="A16" s="4" t="s">
        <v>959</v>
      </c>
      <c r="B16" s="4" t="s">
        <v>960</v>
      </c>
      <c r="C16" s="4">
        <v>51.666666666666664</v>
      </c>
      <c r="D16" s="4">
        <v>10.5</v>
      </c>
      <c r="E16" s="4">
        <v>468</v>
      </c>
      <c r="F16" s="4">
        <v>7.6749999999999998</v>
      </c>
      <c r="G16" s="4">
        <v>6.7666666666666702</v>
      </c>
      <c r="H16" s="4"/>
      <c r="I16" s="4" t="s">
        <v>969</v>
      </c>
      <c r="J16">
        <f t="shared" si="0"/>
        <v>69.650000000000006</v>
      </c>
      <c r="K16">
        <f t="shared" si="1"/>
        <v>18.916666666666668</v>
      </c>
      <c r="L16" s="4">
        <v>56</v>
      </c>
      <c r="M16" s="4">
        <v>2004</v>
      </c>
      <c r="N16" s="4">
        <v>1.1083333333333332</v>
      </c>
      <c r="O16" s="22">
        <v>7.766667</v>
      </c>
      <c r="P16" s="5" t="s">
        <v>665</v>
      </c>
      <c r="Q16" t="s">
        <v>928</v>
      </c>
      <c r="R16" s="5" t="s">
        <v>689</v>
      </c>
      <c r="S16" s="4" t="str">
        <f t="shared" si="2"/>
        <v>EG PICEAB Sogaard et al. 2008</v>
      </c>
    </row>
    <row r="17" spans="1:19" x14ac:dyDescent="0.6">
      <c r="A17" s="4" t="s">
        <v>963</v>
      </c>
      <c r="B17" s="4" t="s">
        <v>964</v>
      </c>
      <c r="C17" s="4">
        <v>54.083333333333336</v>
      </c>
      <c r="D17" s="4">
        <v>26.516666666666666</v>
      </c>
      <c r="E17" s="4">
        <v>181</v>
      </c>
      <c r="F17" s="4">
        <v>6.1416666666666666</v>
      </c>
      <c r="G17" s="22">
        <v>5.391667</v>
      </c>
      <c r="H17" s="4"/>
      <c r="I17" s="4" t="s">
        <v>969</v>
      </c>
      <c r="J17">
        <f t="shared" si="0"/>
        <v>69.650000000000006</v>
      </c>
      <c r="K17">
        <f t="shared" si="1"/>
        <v>18.916666666666668</v>
      </c>
      <c r="L17" s="4">
        <v>56</v>
      </c>
      <c r="M17" s="4">
        <v>2004</v>
      </c>
      <c r="N17" s="4">
        <v>1.1083333333333332</v>
      </c>
      <c r="O17" s="22">
        <v>7.766667</v>
      </c>
      <c r="P17" s="5" t="s">
        <v>665</v>
      </c>
      <c r="Q17" t="s">
        <v>928</v>
      </c>
      <c r="R17" s="5" t="s">
        <v>689</v>
      </c>
      <c r="S17" s="4"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75" customWidth="1"/>
    <col min="3" max="5" width="13.59765625" customWidth="1"/>
    <col min="6" max="6" width="11.2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12" t="s">
        <v>744</v>
      </c>
      <c r="H8" s="1" t="s">
        <v>39</v>
      </c>
      <c r="I8" s="1" t="s">
        <v>40</v>
      </c>
      <c r="J8" s="32" t="s">
        <v>624</v>
      </c>
      <c r="K8" s="1" t="s">
        <v>629</v>
      </c>
      <c r="L8" s="1" t="s">
        <v>625</v>
      </c>
      <c r="M8" s="1" t="s">
        <v>623</v>
      </c>
      <c r="N8" s="12" t="s">
        <v>745</v>
      </c>
      <c r="O8" s="12" t="s">
        <v>746</v>
      </c>
      <c r="P8" s="12" t="s">
        <v>992</v>
      </c>
      <c r="Q8" s="12" t="s">
        <v>654</v>
      </c>
      <c r="R8" s="12" t="s">
        <v>1054</v>
      </c>
      <c r="S8" s="1" t="s">
        <v>971</v>
      </c>
    </row>
    <row r="9" spans="1:19" x14ac:dyDescent="0.6">
      <c r="A9" t="s">
        <v>914</v>
      </c>
      <c r="B9" t="s">
        <v>914</v>
      </c>
      <c r="C9">
        <v>45.5</v>
      </c>
      <c r="D9">
        <v>-123.5</v>
      </c>
      <c r="E9">
        <v>100</v>
      </c>
      <c r="F9">
        <v>10.3</v>
      </c>
      <c r="G9">
        <v>4.82</v>
      </c>
      <c r="H9">
        <v>122.1</v>
      </c>
      <c r="I9" t="s">
        <v>969</v>
      </c>
      <c r="J9" s="26">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6">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6">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6">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ColWidth="8.75" defaultRowHeight="15.6" x14ac:dyDescent="0.6"/>
  <cols>
    <col min="1" max="2" width="8.75" style="4"/>
    <col min="3" max="3" width="20.34765625" style="4" customWidth="1"/>
    <col min="4" max="16384" width="8.75" style="4"/>
  </cols>
  <sheetData>
    <row r="1" spans="1:22" x14ac:dyDescent="0.6">
      <c r="B1" s="4" t="s">
        <v>809</v>
      </c>
      <c r="C1" s="4" t="s">
        <v>748</v>
      </c>
      <c r="D1" s="4" t="s">
        <v>665</v>
      </c>
    </row>
    <row r="3" spans="1:22" x14ac:dyDescent="0.6">
      <c r="B3" s="4" t="s">
        <v>998</v>
      </c>
    </row>
    <row r="6" spans="1:22" x14ac:dyDescent="0.6">
      <c r="D6" s="1"/>
      <c r="E6" s="1"/>
    </row>
    <row r="7" spans="1:22" x14ac:dyDescent="0.6">
      <c r="B7" s="1" t="s">
        <v>0</v>
      </c>
      <c r="C7" s="1" t="s">
        <v>1</v>
      </c>
      <c r="D7" s="1" t="s">
        <v>673</v>
      </c>
      <c r="E7" s="1" t="s">
        <v>674</v>
      </c>
      <c r="F7" s="1" t="s">
        <v>675</v>
      </c>
      <c r="G7" s="1" t="s">
        <v>743</v>
      </c>
      <c r="H7" s="12" t="s">
        <v>744</v>
      </c>
      <c r="I7" s="1" t="s">
        <v>39</v>
      </c>
      <c r="J7" s="1" t="s">
        <v>40</v>
      </c>
      <c r="K7" s="1" t="s">
        <v>624</v>
      </c>
      <c r="L7" s="1" t="s">
        <v>629</v>
      </c>
      <c r="M7" s="1" t="s">
        <v>625</v>
      </c>
      <c r="N7" s="1" t="s">
        <v>623</v>
      </c>
      <c r="O7" s="12" t="s">
        <v>745</v>
      </c>
      <c r="P7" s="12" t="s">
        <v>746</v>
      </c>
      <c r="Q7" s="12" t="s">
        <v>992</v>
      </c>
      <c r="R7" s="12" t="s">
        <v>654</v>
      </c>
      <c r="S7" s="12" t="s">
        <v>1054</v>
      </c>
      <c r="T7" s="1" t="s">
        <v>971</v>
      </c>
    </row>
    <row r="8" spans="1:22" x14ac:dyDescent="0.6">
      <c r="A8" s="4" t="s">
        <v>1051</v>
      </c>
      <c r="B8" s="27">
        <v>2</v>
      </c>
      <c r="C8" s="4" t="s">
        <v>1039</v>
      </c>
      <c r="D8">
        <v>49.533333333333331</v>
      </c>
      <c r="E8">
        <v>0.76666666666666672</v>
      </c>
      <c r="F8" s="4">
        <v>80</v>
      </c>
      <c r="G8" s="4">
        <v>10.516666666666666</v>
      </c>
      <c r="H8">
        <v>5.875</v>
      </c>
      <c r="I8" s="4">
        <v>125.6</v>
      </c>
      <c r="J8" s="4" t="s">
        <v>969</v>
      </c>
      <c r="K8" s="4">
        <f>48+38/60</f>
        <v>48.633333333333333</v>
      </c>
      <c r="L8" s="4">
        <f>19+2/60</f>
        <v>19.033333333333335</v>
      </c>
      <c r="M8" s="4">
        <v>810</v>
      </c>
      <c r="N8" s="4">
        <v>2007</v>
      </c>
      <c r="O8" s="22">
        <v>7.891667</v>
      </c>
      <c r="P8" s="4">
        <v>6.2166666666666703</v>
      </c>
      <c r="Q8" s="4" t="s">
        <v>665</v>
      </c>
      <c r="R8" s="4" t="s">
        <v>809</v>
      </c>
      <c r="S8" s="4" t="s">
        <v>670</v>
      </c>
      <c r="T8" s="4" t="s">
        <v>997</v>
      </c>
    </row>
    <row r="9" spans="1:22" x14ac:dyDescent="0.6">
      <c r="A9" s="4" t="s">
        <v>1051</v>
      </c>
      <c r="B9" s="27">
        <v>3</v>
      </c>
      <c r="C9" s="4" t="s">
        <v>1009</v>
      </c>
      <c r="D9">
        <v>49.25</v>
      </c>
      <c r="E9">
        <v>3.1</v>
      </c>
      <c r="F9" s="4">
        <v>140</v>
      </c>
      <c r="G9" s="4">
        <v>10.108333333333333</v>
      </c>
      <c r="H9">
        <v>5.3666700000000001</v>
      </c>
      <c r="I9" s="4">
        <v>127.2</v>
      </c>
      <c r="J9" s="4" t="s">
        <v>969</v>
      </c>
      <c r="K9" s="4">
        <f t="shared" ref="K9:K71" si="0">48+38/60</f>
        <v>48.633333333333333</v>
      </c>
      <c r="L9" s="4">
        <f t="shared" ref="L9:L71" si="1">19+2/60</f>
        <v>19.033333333333335</v>
      </c>
      <c r="M9" s="4">
        <v>810</v>
      </c>
      <c r="N9" s="4">
        <v>2007</v>
      </c>
      <c r="O9" s="22">
        <v>7.891667</v>
      </c>
      <c r="P9" s="4">
        <v>6.2166666666666703</v>
      </c>
      <c r="Q9" s="4" t="s">
        <v>665</v>
      </c>
      <c r="R9" s="4" t="s">
        <v>809</v>
      </c>
      <c r="S9" s="4" t="s">
        <v>670</v>
      </c>
      <c r="T9" s="4" t="s">
        <v>997</v>
      </c>
    </row>
    <row r="10" spans="1:22" x14ac:dyDescent="0.6">
      <c r="A10" s="4" t="s">
        <v>1051</v>
      </c>
      <c r="B10" s="27">
        <v>4</v>
      </c>
      <c r="C10" s="4" t="s">
        <v>1040</v>
      </c>
      <c r="D10">
        <v>44.15</v>
      </c>
      <c r="E10">
        <v>2.5833333333333335</v>
      </c>
      <c r="F10" s="4">
        <v>850</v>
      </c>
      <c r="G10" s="4">
        <v>10.166666666666666</v>
      </c>
      <c r="H10">
        <v>7.4916669999999996</v>
      </c>
      <c r="I10" s="4">
        <v>128.1</v>
      </c>
      <c r="J10" s="4" t="s">
        <v>969</v>
      </c>
      <c r="K10" s="4">
        <f t="shared" si="0"/>
        <v>48.633333333333333</v>
      </c>
      <c r="L10" s="4">
        <f t="shared" si="1"/>
        <v>19.033333333333335</v>
      </c>
      <c r="M10" s="4">
        <v>810</v>
      </c>
      <c r="N10" s="4">
        <v>2007</v>
      </c>
      <c r="O10" s="22">
        <v>7.891667</v>
      </c>
      <c r="P10" s="4">
        <v>6.2166666666666703</v>
      </c>
      <c r="Q10" s="4" t="s">
        <v>665</v>
      </c>
      <c r="R10" s="4" t="s">
        <v>809</v>
      </c>
      <c r="S10" s="4" t="s">
        <v>670</v>
      </c>
      <c r="T10" s="4" t="s">
        <v>997</v>
      </c>
    </row>
    <row r="11" spans="1:22" x14ac:dyDescent="0.6">
      <c r="A11" s="4" t="s">
        <v>1051</v>
      </c>
      <c r="B11" s="27">
        <v>5</v>
      </c>
      <c r="C11" s="4" t="s">
        <v>1010</v>
      </c>
      <c r="D11">
        <v>48.366666666666667</v>
      </c>
      <c r="E11">
        <v>1.1499999999999999</v>
      </c>
      <c r="F11" s="4">
        <v>180</v>
      </c>
      <c r="G11" s="4">
        <v>10.391666666666667</v>
      </c>
      <c r="H11">
        <v>5.2833333333333341</v>
      </c>
      <c r="I11" s="4">
        <v>124.3</v>
      </c>
      <c r="J11" s="4" t="s">
        <v>969</v>
      </c>
      <c r="K11" s="4">
        <f t="shared" si="0"/>
        <v>48.633333333333333</v>
      </c>
      <c r="L11" s="4">
        <f t="shared" si="1"/>
        <v>19.033333333333335</v>
      </c>
      <c r="M11" s="4">
        <v>810</v>
      </c>
      <c r="N11" s="4">
        <v>2007</v>
      </c>
      <c r="O11" s="22">
        <v>7.891667</v>
      </c>
      <c r="P11" s="4">
        <v>6.2166666666666703</v>
      </c>
      <c r="Q11" s="4" t="s">
        <v>665</v>
      </c>
      <c r="R11" s="4" t="s">
        <v>809</v>
      </c>
      <c r="S11" s="4" t="s">
        <v>670</v>
      </c>
      <c r="T11" s="4" t="s">
        <v>997</v>
      </c>
    </row>
    <row r="12" spans="1:22" x14ac:dyDescent="0.6">
      <c r="A12" s="4" t="s">
        <v>1051</v>
      </c>
      <c r="B12" s="27">
        <v>6</v>
      </c>
      <c r="C12" t="s">
        <v>1011</v>
      </c>
      <c r="D12">
        <v>46.8</v>
      </c>
      <c r="E12">
        <v>5.833333333333333</v>
      </c>
      <c r="F12">
        <v>600</v>
      </c>
      <c r="G12" s="4">
        <v>8.125</v>
      </c>
      <c r="H12">
        <v>9.1416666666666675</v>
      </c>
      <c r="I12" s="4">
        <v>128.69999999999999</v>
      </c>
      <c r="J12" s="4" t="s">
        <v>969</v>
      </c>
      <c r="K12" s="4">
        <f t="shared" si="0"/>
        <v>48.633333333333333</v>
      </c>
      <c r="L12" s="4">
        <f t="shared" si="1"/>
        <v>19.033333333333335</v>
      </c>
      <c r="M12" s="4">
        <v>810</v>
      </c>
      <c r="N12" s="4">
        <v>2007</v>
      </c>
      <c r="O12" s="22">
        <v>7.891667</v>
      </c>
      <c r="P12" s="4">
        <v>6.2166666666666703</v>
      </c>
      <c r="Q12" s="4" t="s">
        <v>665</v>
      </c>
      <c r="R12" s="4" t="s">
        <v>809</v>
      </c>
      <c r="S12" s="4" t="s">
        <v>670</v>
      </c>
      <c r="T12" s="4" t="s">
        <v>997</v>
      </c>
    </row>
    <row r="13" spans="1:22" x14ac:dyDescent="0.6">
      <c r="A13" s="4" t="s">
        <v>1052</v>
      </c>
      <c r="B13" s="27">
        <v>12</v>
      </c>
      <c r="C13" t="s">
        <v>1012</v>
      </c>
      <c r="D13">
        <v>49.666666666666664</v>
      </c>
      <c r="E13">
        <v>6.2</v>
      </c>
      <c r="F13">
        <v>400</v>
      </c>
      <c r="G13" s="4">
        <v>9.0666666666666682</v>
      </c>
      <c r="H13">
        <v>7.1083333333333334</v>
      </c>
      <c r="I13" s="4">
        <v>120.8</v>
      </c>
      <c r="J13" s="4" t="s">
        <v>969</v>
      </c>
      <c r="K13" s="4">
        <f t="shared" si="0"/>
        <v>48.633333333333333</v>
      </c>
      <c r="L13" s="4">
        <f t="shared" si="1"/>
        <v>19.033333333333335</v>
      </c>
      <c r="M13" s="4">
        <v>810</v>
      </c>
      <c r="N13" s="4">
        <v>2007</v>
      </c>
      <c r="O13" s="22">
        <v>7.891667</v>
      </c>
      <c r="P13" s="4">
        <v>6.2166666666666703</v>
      </c>
      <c r="Q13" s="4" t="s">
        <v>665</v>
      </c>
      <c r="R13" s="4" t="s">
        <v>809</v>
      </c>
      <c r="S13" s="4" t="s">
        <v>670</v>
      </c>
      <c r="T13" s="4" t="s">
        <v>997</v>
      </c>
    </row>
    <row r="14" spans="1:22" x14ac:dyDescent="0.6">
      <c r="A14" s="4" t="s">
        <v>1053</v>
      </c>
      <c r="B14" s="27">
        <v>13</v>
      </c>
      <c r="C14" t="s">
        <v>1013</v>
      </c>
      <c r="D14">
        <v>50.833333333333336</v>
      </c>
      <c r="E14">
        <v>4.416666666666667</v>
      </c>
      <c r="F14">
        <v>110</v>
      </c>
      <c r="G14" s="4">
        <v>9.9083333333333332</v>
      </c>
      <c r="H14">
        <v>6.8000000000000007</v>
      </c>
      <c r="I14">
        <v>130.5</v>
      </c>
      <c r="J14" s="4" t="s">
        <v>969</v>
      </c>
      <c r="K14" s="4">
        <f t="shared" si="0"/>
        <v>48.633333333333333</v>
      </c>
      <c r="L14" s="4">
        <f t="shared" si="1"/>
        <v>19.033333333333335</v>
      </c>
      <c r="M14" s="4">
        <v>810</v>
      </c>
      <c r="N14" s="4">
        <v>2007</v>
      </c>
      <c r="O14" s="22">
        <v>7.891667</v>
      </c>
      <c r="P14" s="4">
        <v>6.2166666666666703</v>
      </c>
      <c r="Q14" s="4" t="s">
        <v>665</v>
      </c>
      <c r="R14" s="4" t="s">
        <v>809</v>
      </c>
      <c r="S14" s="4" t="s">
        <v>670</v>
      </c>
      <c r="T14" s="4" t="s">
        <v>997</v>
      </c>
      <c r="U14" s="28"/>
      <c r="V14" s="29"/>
    </row>
    <row r="15" spans="1:22" x14ac:dyDescent="0.6">
      <c r="A15" s="4" t="s">
        <v>1041</v>
      </c>
      <c r="B15" s="27">
        <v>14</v>
      </c>
      <c r="C15" t="s">
        <v>1014</v>
      </c>
      <c r="D15">
        <v>51.93333333333333</v>
      </c>
      <c r="E15">
        <v>6.7333333333333334</v>
      </c>
      <c r="F15">
        <v>45</v>
      </c>
      <c r="G15" s="4">
        <v>9.4499999999999993</v>
      </c>
      <c r="H15">
        <v>6.25</v>
      </c>
      <c r="I15">
        <v>126.9</v>
      </c>
      <c r="J15" s="4" t="s">
        <v>969</v>
      </c>
      <c r="K15" s="4">
        <f t="shared" si="0"/>
        <v>48.633333333333333</v>
      </c>
      <c r="L15" s="4">
        <f t="shared" si="1"/>
        <v>19.033333333333335</v>
      </c>
      <c r="M15" s="4">
        <v>810</v>
      </c>
      <c r="N15" s="4">
        <v>2007</v>
      </c>
      <c r="O15" s="22">
        <v>7.891667</v>
      </c>
      <c r="P15" s="4">
        <v>6.2166666666666703</v>
      </c>
      <c r="Q15" s="4" t="s">
        <v>665</v>
      </c>
      <c r="R15" s="4" t="s">
        <v>809</v>
      </c>
      <c r="S15" s="4" t="s">
        <v>670</v>
      </c>
      <c r="T15" s="4" t="s">
        <v>997</v>
      </c>
      <c r="U15" s="28"/>
      <c r="V15" s="29"/>
    </row>
    <row r="16" spans="1:22" x14ac:dyDescent="0.6">
      <c r="A16" s="4" t="s">
        <v>1041</v>
      </c>
      <c r="B16" s="27">
        <v>15</v>
      </c>
      <c r="C16" t="s">
        <v>1015</v>
      </c>
      <c r="D16">
        <v>52.283333333333331</v>
      </c>
      <c r="E16">
        <v>5.8</v>
      </c>
      <c r="F16">
        <v>33</v>
      </c>
      <c r="G16" s="4">
        <v>9.1166666666666671</v>
      </c>
      <c r="H16">
        <v>6.5916666666666677</v>
      </c>
      <c r="I16">
        <v>130.80000000000001</v>
      </c>
      <c r="J16" s="4" t="s">
        <v>969</v>
      </c>
      <c r="K16" s="4">
        <f t="shared" si="0"/>
        <v>48.633333333333333</v>
      </c>
      <c r="L16" s="4">
        <f t="shared" si="1"/>
        <v>19.033333333333335</v>
      </c>
      <c r="M16" s="4">
        <v>810</v>
      </c>
      <c r="N16" s="4">
        <v>2007</v>
      </c>
      <c r="O16" s="22">
        <v>7.891667</v>
      </c>
      <c r="P16" s="4">
        <v>6.2166666666666703</v>
      </c>
      <c r="Q16" s="4" t="s">
        <v>665</v>
      </c>
      <c r="R16" s="4" t="s">
        <v>809</v>
      </c>
      <c r="S16" s="4" t="s">
        <v>670</v>
      </c>
      <c r="T16" s="4" t="s">
        <v>997</v>
      </c>
      <c r="U16" s="28"/>
      <c r="V16" s="29"/>
    </row>
    <row r="17" spans="1:22" x14ac:dyDescent="0.6">
      <c r="A17" s="4" t="s">
        <v>885</v>
      </c>
      <c r="B17" s="27">
        <v>16</v>
      </c>
      <c r="C17" t="s">
        <v>1016</v>
      </c>
      <c r="D17">
        <v>41.56666666666667</v>
      </c>
      <c r="E17">
        <v>23.733333333333334</v>
      </c>
      <c r="F17">
        <v>1450</v>
      </c>
      <c r="G17" s="4">
        <v>9.9333333333333318</v>
      </c>
      <c r="H17">
        <v>5.3083333333333336</v>
      </c>
      <c r="I17">
        <v>125.3</v>
      </c>
      <c r="J17" s="4" t="s">
        <v>969</v>
      </c>
      <c r="K17" s="4">
        <f t="shared" si="0"/>
        <v>48.633333333333333</v>
      </c>
      <c r="L17" s="4">
        <f t="shared" si="1"/>
        <v>19.033333333333335</v>
      </c>
      <c r="M17" s="4">
        <v>810</v>
      </c>
      <c r="N17" s="4">
        <v>2007</v>
      </c>
      <c r="O17" s="22">
        <v>7.891667</v>
      </c>
      <c r="P17" s="4">
        <v>6.2166666666666703</v>
      </c>
      <c r="Q17" s="4" t="s">
        <v>665</v>
      </c>
      <c r="R17" s="4" t="s">
        <v>809</v>
      </c>
      <c r="S17" s="4" t="s">
        <v>670</v>
      </c>
      <c r="T17" s="4" t="s">
        <v>997</v>
      </c>
      <c r="U17" s="28"/>
      <c r="V17" s="29"/>
    </row>
    <row r="18" spans="1:22" x14ac:dyDescent="0.6">
      <c r="A18" s="4" t="s">
        <v>1042</v>
      </c>
      <c r="B18" s="27">
        <v>18</v>
      </c>
      <c r="C18" t="s">
        <v>1017</v>
      </c>
      <c r="D18">
        <v>51.716666666666669</v>
      </c>
      <c r="E18">
        <v>-2</v>
      </c>
      <c r="F18">
        <v>140</v>
      </c>
      <c r="G18" s="4">
        <v>9.5166666666666675</v>
      </c>
      <c r="H18">
        <v>5.875</v>
      </c>
      <c r="I18">
        <v>123.2</v>
      </c>
      <c r="J18" s="4" t="s">
        <v>969</v>
      </c>
      <c r="K18" s="4">
        <f t="shared" si="0"/>
        <v>48.633333333333333</v>
      </c>
      <c r="L18" s="4">
        <f t="shared" si="1"/>
        <v>19.033333333333335</v>
      </c>
      <c r="M18" s="4">
        <v>810</v>
      </c>
      <c r="N18" s="4">
        <v>2007</v>
      </c>
      <c r="O18" s="22">
        <v>7.891667</v>
      </c>
      <c r="P18" s="4">
        <v>6.2166666666666703</v>
      </c>
      <c r="Q18" s="4" t="s">
        <v>665</v>
      </c>
      <c r="R18" s="4" t="s">
        <v>809</v>
      </c>
      <c r="S18" s="4" t="s">
        <v>670</v>
      </c>
      <c r="T18" s="4" t="s">
        <v>997</v>
      </c>
      <c r="U18" s="28"/>
      <c r="V18" s="29"/>
    </row>
    <row r="19" spans="1:22" x14ac:dyDescent="0.6">
      <c r="A19" s="4" t="s">
        <v>1043</v>
      </c>
      <c r="B19" s="27">
        <v>21</v>
      </c>
      <c r="C19" t="s">
        <v>1018</v>
      </c>
      <c r="D19">
        <v>54.916666666666664</v>
      </c>
      <c r="E19">
        <v>9.5833333333333339</v>
      </c>
      <c r="F19">
        <v>50</v>
      </c>
      <c r="G19" s="4">
        <v>8.15</v>
      </c>
      <c r="H19">
        <v>6.5666666666666673</v>
      </c>
      <c r="I19">
        <v>121.9</v>
      </c>
      <c r="J19" s="4" t="s">
        <v>969</v>
      </c>
      <c r="K19" s="4">
        <f t="shared" si="0"/>
        <v>48.633333333333333</v>
      </c>
      <c r="L19" s="4">
        <f t="shared" si="1"/>
        <v>19.033333333333335</v>
      </c>
      <c r="M19" s="4">
        <v>810</v>
      </c>
      <c r="N19" s="4">
        <v>2007</v>
      </c>
      <c r="O19" s="22">
        <v>7.891667</v>
      </c>
      <c r="P19" s="4">
        <v>6.2166666666666703</v>
      </c>
      <c r="Q19" s="4" t="s">
        <v>665</v>
      </c>
      <c r="R19" s="4" t="s">
        <v>809</v>
      </c>
      <c r="S19" s="4" t="s">
        <v>670</v>
      </c>
      <c r="T19" s="4" t="s">
        <v>997</v>
      </c>
      <c r="U19" s="28"/>
      <c r="V19" s="29"/>
    </row>
    <row r="20" spans="1:22" x14ac:dyDescent="0.6">
      <c r="A20" s="4" t="s">
        <v>1043</v>
      </c>
      <c r="B20" s="27">
        <v>23</v>
      </c>
      <c r="C20" t="s">
        <v>1019</v>
      </c>
      <c r="D20">
        <v>55.56666666666667</v>
      </c>
      <c r="E20">
        <v>13.2</v>
      </c>
      <c r="F20">
        <v>40</v>
      </c>
      <c r="G20" s="4">
        <v>8.3916666666666675</v>
      </c>
      <c r="H20">
        <v>4.8333333333333339</v>
      </c>
      <c r="I20">
        <v>127.8</v>
      </c>
      <c r="J20" s="4" t="s">
        <v>969</v>
      </c>
      <c r="K20" s="4">
        <f t="shared" si="0"/>
        <v>48.633333333333333</v>
      </c>
      <c r="L20" s="4">
        <f t="shared" si="1"/>
        <v>19.033333333333335</v>
      </c>
      <c r="M20" s="4">
        <v>810</v>
      </c>
      <c r="N20" s="4">
        <v>2007</v>
      </c>
      <c r="O20" s="22">
        <v>7.891667</v>
      </c>
      <c r="P20" s="4">
        <v>6.2166666666666703</v>
      </c>
      <c r="Q20" s="4" t="s">
        <v>665</v>
      </c>
      <c r="R20" s="4" t="s">
        <v>809</v>
      </c>
      <c r="S20" s="4" t="s">
        <v>670</v>
      </c>
      <c r="T20" s="4" t="s">
        <v>997</v>
      </c>
      <c r="U20" s="28"/>
      <c r="V20" s="29"/>
    </row>
    <row r="21" spans="1:22" x14ac:dyDescent="0.6">
      <c r="A21" s="4" t="s">
        <v>1044</v>
      </c>
      <c r="B21" s="27">
        <v>26</v>
      </c>
      <c r="C21" t="s">
        <v>1020</v>
      </c>
      <c r="D21">
        <v>53.65</v>
      </c>
      <c r="E21">
        <v>10.666666666666666</v>
      </c>
      <c r="F21">
        <v>55</v>
      </c>
      <c r="G21" s="4">
        <v>8.5916666666666668</v>
      </c>
      <c r="H21">
        <v>5.5083333333333337</v>
      </c>
      <c r="I21">
        <v>121.3</v>
      </c>
      <c r="J21" s="4" t="s">
        <v>969</v>
      </c>
      <c r="K21" s="4">
        <f t="shared" si="0"/>
        <v>48.633333333333333</v>
      </c>
      <c r="L21" s="4">
        <f t="shared" si="1"/>
        <v>19.033333333333335</v>
      </c>
      <c r="M21" s="4">
        <v>810</v>
      </c>
      <c r="N21" s="4">
        <v>2007</v>
      </c>
      <c r="O21" s="22">
        <v>7.891667</v>
      </c>
      <c r="P21" s="4">
        <v>6.2166666666666703</v>
      </c>
      <c r="Q21" s="4" t="s">
        <v>665</v>
      </c>
      <c r="R21" s="4" t="s">
        <v>809</v>
      </c>
      <c r="S21" s="4" t="s">
        <v>670</v>
      </c>
      <c r="T21" s="4" t="s">
        <v>997</v>
      </c>
      <c r="U21" s="28"/>
      <c r="V21" s="29"/>
    </row>
    <row r="22" spans="1:22" x14ac:dyDescent="0.6">
      <c r="A22" s="4" t="s">
        <v>1044</v>
      </c>
      <c r="B22" s="27">
        <v>28</v>
      </c>
      <c r="C22" t="s">
        <v>1021</v>
      </c>
      <c r="D22">
        <v>50.35</v>
      </c>
      <c r="E22">
        <v>9.6833333333333336</v>
      </c>
      <c r="F22">
        <v>535</v>
      </c>
      <c r="G22" s="4">
        <v>7.7750000000000012</v>
      </c>
      <c r="H22">
        <v>6.125</v>
      </c>
      <c r="I22">
        <v>119.5</v>
      </c>
      <c r="J22" s="4" t="s">
        <v>969</v>
      </c>
      <c r="K22" s="4">
        <f t="shared" si="0"/>
        <v>48.633333333333333</v>
      </c>
      <c r="L22" s="4">
        <f t="shared" si="1"/>
        <v>19.033333333333335</v>
      </c>
      <c r="M22" s="4">
        <v>810</v>
      </c>
      <c r="N22" s="4">
        <v>2007</v>
      </c>
      <c r="O22" s="22">
        <v>7.891667</v>
      </c>
      <c r="P22" s="4">
        <v>6.2166666666666703</v>
      </c>
      <c r="Q22" s="4" t="s">
        <v>665</v>
      </c>
      <c r="R22" s="4" t="s">
        <v>809</v>
      </c>
      <c r="S22" s="4" t="s">
        <v>670</v>
      </c>
      <c r="T22" s="4" t="s">
        <v>997</v>
      </c>
      <c r="U22" s="28"/>
      <c r="V22" s="29"/>
    </row>
    <row r="23" spans="1:22" x14ac:dyDescent="0.6">
      <c r="A23" s="4" t="s">
        <v>1044</v>
      </c>
      <c r="B23" s="27">
        <v>30</v>
      </c>
      <c r="C23" t="s">
        <v>1022</v>
      </c>
      <c r="D23">
        <v>52.05</v>
      </c>
      <c r="E23">
        <v>12.416666666666666</v>
      </c>
      <c r="F23">
        <v>140</v>
      </c>
      <c r="G23" s="4">
        <v>8.9</v>
      </c>
      <c r="H23">
        <v>4.5083333333333337</v>
      </c>
      <c r="I23">
        <v>126.1</v>
      </c>
      <c r="J23" s="4" t="s">
        <v>969</v>
      </c>
      <c r="K23" s="4">
        <f t="shared" si="0"/>
        <v>48.633333333333333</v>
      </c>
      <c r="L23" s="4">
        <f t="shared" si="1"/>
        <v>19.033333333333335</v>
      </c>
      <c r="M23" s="4">
        <v>810</v>
      </c>
      <c r="N23" s="4">
        <v>2007</v>
      </c>
      <c r="O23" s="22">
        <v>7.891667</v>
      </c>
      <c r="P23" s="4">
        <v>6.2166666666666703</v>
      </c>
      <c r="Q23" s="4" t="s">
        <v>665</v>
      </c>
      <c r="R23" s="4" t="s">
        <v>809</v>
      </c>
      <c r="S23" s="4" t="s">
        <v>670</v>
      </c>
      <c r="T23" s="4" t="s">
        <v>997</v>
      </c>
      <c r="U23" s="28"/>
      <c r="V23" s="29"/>
    </row>
    <row r="24" spans="1:22" x14ac:dyDescent="0.6">
      <c r="A24" s="4" t="s">
        <v>1044</v>
      </c>
      <c r="B24" s="27">
        <v>31</v>
      </c>
      <c r="C24" t="s">
        <v>1023</v>
      </c>
      <c r="D24">
        <v>48.466666666666669</v>
      </c>
      <c r="E24">
        <v>9.4499999999999993</v>
      </c>
      <c r="F24">
        <v>760</v>
      </c>
      <c r="G24" s="4">
        <v>6.8583333333333334</v>
      </c>
      <c r="H24">
        <v>7.7916666666666679</v>
      </c>
      <c r="I24">
        <v>124</v>
      </c>
      <c r="J24" s="4" t="s">
        <v>969</v>
      </c>
      <c r="K24" s="4">
        <f t="shared" si="0"/>
        <v>48.633333333333333</v>
      </c>
      <c r="L24" s="4">
        <f t="shared" si="1"/>
        <v>19.033333333333335</v>
      </c>
      <c r="M24" s="4">
        <v>810</v>
      </c>
      <c r="N24" s="4">
        <v>2007</v>
      </c>
      <c r="O24" s="22">
        <v>7.891667</v>
      </c>
      <c r="P24" s="4">
        <v>6.2166666666666703</v>
      </c>
      <c r="Q24" s="4" t="s">
        <v>665</v>
      </c>
      <c r="R24" s="4" t="s">
        <v>809</v>
      </c>
      <c r="S24" s="4" t="s">
        <v>670</v>
      </c>
      <c r="T24" s="4" t="s">
        <v>997</v>
      </c>
      <c r="U24" s="28"/>
      <c r="V24" s="29"/>
    </row>
    <row r="25" spans="1:22" x14ac:dyDescent="0.6">
      <c r="A25" s="4" t="s">
        <v>1045</v>
      </c>
      <c r="B25" s="27">
        <v>35</v>
      </c>
      <c r="C25" t="s">
        <v>1024</v>
      </c>
      <c r="D25">
        <v>47.716666666666669</v>
      </c>
      <c r="E25">
        <v>14.1</v>
      </c>
      <c r="F25">
        <v>1250</v>
      </c>
      <c r="G25" s="4">
        <v>4.7833333333333332</v>
      </c>
      <c r="H25">
        <v>12.466666666666669</v>
      </c>
      <c r="I25">
        <v>120.9</v>
      </c>
      <c r="J25" s="4" t="s">
        <v>969</v>
      </c>
      <c r="K25" s="4">
        <f t="shared" si="0"/>
        <v>48.633333333333333</v>
      </c>
      <c r="L25" s="4">
        <f t="shared" si="1"/>
        <v>19.033333333333335</v>
      </c>
      <c r="M25" s="4">
        <v>810</v>
      </c>
      <c r="N25" s="4">
        <v>2007</v>
      </c>
      <c r="O25" s="22">
        <v>7.891667</v>
      </c>
      <c r="P25" s="4">
        <v>6.2166666666666703</v>
      </c>
      <c r="Q25" s="4" t="s">
        <v>665</v>
      </c>
      <c r="R25" s="4" t="s">
        <v>809</v>
      </c>
      <c r="S25" s="4" t="s">
        <v>670</v>
      </c>
      <c r="T25" s="4" t="s">
        <v>997</v>
      </c>
      <c r="U25" s="28"/>
      <c r="V25" s="29"/>
    </row>
    <row r="26" spans="1:22" x14ac:dyDescent="0.6">
      <c r="A26" s="4" t="s">
        <v>1045</v>
      </c>
      <c r="B26" s="27">
        <v>36</v>
      </c>
      <c r="C26" t="s">
        <v>1025</v>
      </c>
      <c r="D26">
        <v>47.533333333333331</v>
      </c>
      <c r="E26">
        <v>14.85</v>
      </c>
      <c r="F26">
        <v>1100</v>
      </c>
      <c r="G26" s="4">
        <v>5.0583333333333327</v>
      </c>
      <c r="H26">
        <v>10.9</v>
      </c>
      <c r="I26">
        <v>114.7</v>
      </c>
      <c r="J26" s="4" t="s">
        <v>969</v>
      </c>
      <c r="K26" s="4">
        <f t="shared" si="0"/>
        <v>48.633333333333333</v>
      </c>
      <c r="L26" s="4">
        <f t="shared" si="1"/>
        <v>19.033333333333335</v>
      </c>
      <c r="M26" s="4">
        <v>810</v>
      </c>
      <c r="N26" s="4">
        <v>2007</v>
      </c>
      <c r="O26" s="22">
        <v>7.891667</v>
      </c>
      <c r="P26" s="4">
        <v>6.2166666666666703</v>
      </c>
      <c r="Q26" s="4" t="s">
        <v>665</v>
      </c>
      <c r="R26" s="4" t="s">
        <v>809</v>
      </c>
      <c r="S26" s="4" t="s">
        <v>670</v>
      </c>
      <c r="T26" s="4" t="s">
        <v>997</v>
      </c>
      <c r="U26" s="28"/>
      <c r="V26" s="29"/>
    </row>
    <row r="27" spans="1:22" x14ac:dyDescent="0.6">
      <c r="A27" s="4" t="s">
        <v>1047</v>
      </c>
      <c r="B27" s="27">
        <v>39</v>
      </c>
      <c r="C27" t="s">
        <v>1026</v>
      </c>
      <c r="D27">
        <v>49.833333333333336</v>
      </c>
      <c r="E27">
        <v>19.166666666666668</v>
      </c>
      <c r="F27">
        <v>450</v>
      </c>
      <c r="G27" s="4">
        <v>7.2083333333333321</v>
      </c>
      <c r="H27">
        <v>8.1166667000000015</v>
      </c>
      <c r="I27">
        <v>116.6</v>
      </c>
      <c r="J27" s="4" t="s">
        <v>969</v>
      </c>
      <c r="K27" s="4">
        <f t="shared" si="0"/>
        <v>48.633333333333333</v>
      </c>
      <c r="L27" s="4">
        <f t="shared" si="1"/>
        <v>19.033333333333335</v>
      </c>
      <c r="M27" s="4">
        <v>810</v>
      </c>
      <c r="N27" s="4">
        <v>2007</v>
      </c>
      <c r="O27" s="22">
        <v>7.891667</v>
      </c>
      <c r="P27" s="4">
        <v>6.2166666666666703</v>
      </c>
      <c r="Q27" s="4" t="s">
        <v>665</v>
      </c>
      <c r="R27" s="4" t="s">
        <v>809</v>
      </c>
      <c r="S27" s="4" t="s">
        <v>670</v>
      </c>
      <c r="T27" s="4" t="s">
        <v>997</v>
      </c>
      <c r="U27" s="28"/>
      <c r="V27" s="29"/>
    </row>
    <row r="28" spans="1:22" x14ac:dyDescent="0.6">
      <c r="A28" s="4" t="s">
        <v>1047</v>
      </c>
      <c r="B28" s="27">
        <v>40</v>
      </c>
      <c r="C28" t="s">
        <v>1027</v>
      </c>
      <c r="D28">
        <v>49.466666666666669</v>
      </c>
      <c r="E28">
        <v>22.333333333333332</v>
      </c>
      <c r="F28">
        <v>540</v>
      </c>
      <c r="G28" s="4">
        <v>7.2083333333333321</v>
      </c>
      <c r="H28">
        <v>6.108333</v>
      </c>
      <c r="I28">
        <v>117.9</v>
      </c>
      <c r="J28" s="4" t="s">
        <v>969</v>
      </c>
      <c r="K28" s="4">
        <f t="shared" si="0"/>
        <v>48.633333333333333</v>
      </c>
      <c r="L28" s="4">
        <f t="shared" si="1"/>
        <v>19.033333333333335</v>
      </c>
      <c r="M28" s="4">
        <v>810</v>
      </c>
      <c r="N28" s="4">
        <v>2007</v>
      </c>
      <c r="O28" s="22">
        <v>7.891667</v>
      </c>
      <c r="P28" s="4">
        <v>6.2166666666666703</v>
      </c>
      <c r="Q28" s="4" t="s">
        <v>665</v>
      </c>
      <c r="R28" s="4" t="s">
        <v>809</v>
      </c>
      <c r="S28" s="4" t="s">
        <v>670</v>
      </c>
      <c r="T28" s="4" t="s">
        <v>997</v>
      </c>
      <c r="U28" s="28"/>
      <c r="V28" s="29"/>
    </row>
    <row r="29" spans="1:22" x14ac:dyDescent="0.6">
      <c r="A29" s="4" t="s">
        <v>1050</v>
      </c>
      <c r="B29" s="27">
        <v>43</v>
      </c>
      <c r="C29" t="s">
        <v>1028</v>
      </c>
      <c r="D29">
        <v>49.25</v>
      </c>
      <c r="E29">
        <v>22.816666666666666</v>
      </c>
      <c r="F29">
        <v>900</v>
      </c>
      <c r="G29" s="5">
        <v>6.5583330000000002</v>
      </c>
      <c r="H29">
        <v>6.4916669999999996</v>
      </c>
      <c r="I29">
        <v>116.8</v>
      </c>
      <c r="J29" s="4" t="s">
        <v>969</v>
      </c>
      <c r="K29" s="4">
        <f t="shared" si="0"/>
        <v>48.633333333333333</v>
      </c>
      <c r="L29" s="4">
        <f t="shared" si="1"/>
        <v>19.033333333333335</v>
      </c>
      <c r="M29" s="4">
        <v>810</v>
      </c>
      <c r="N29" s="4">
        <v>2007</v>
      </c>
      <c r="O29" s="22">
        <v>7.891667</v>
      </c>
      <c r="P29" s="4">
        <v>6.2166666666666703</v>
      </c>
      <c r="Q29" s="4" t="s">
        <v>665</v>
      </c>
      <c r="R29" s="4" t="s">
        <v>809</v>
      </c>
      <c r="S29" s="4" t="s">
        <v>670</v>
      </c>
      <c r="T29" s="4" t="s">
        <v>997</v>
      </c>
      <c r="U29" s="28"/>
      <c r="V29" s="29"/>
    </row>
    <row r="30" spans="1:22" x14ac:dyDescent="0.6">
      <c r="A30" s="4" t="s">
        <v>1046</v>
      </c>
      <c r="B30" s="27">
        <v>48</v>
      </c>
      <c r="C30" t="s">
        <v>1029</v>
      </c>
      <c r="D30">
        <v>50.8</v>
      </c>
      <c r="E30">
        <v>15.233333333333333</v>
      </c>
      <c r="F30">
        <v>760</v>
      </c>
      <c r="G30" s="5">
        <v>5.4333330000000002</v>
      </c>
      <c r="H30">
        <v>8.9916666666666671</v>
      </c>
      <c r="I30">
        <v>117.7</v>
      </c>
      <c r="J30" s="4" t="s">
        <v>969</v>
      </c>
      <c r="K30" s="4">
        <f t="shared" si="0"/>
        <v>48.633333333333333</v>
      </c>
      <c r="L30" s="4">
        <f t="shared" si="1"/>
        <v>19.033333333333335</v>
      </c>
      <c r="M30" s="4">
        <v>810</v>
      </c>
      <c r="N30" s="4">
        <v>2007</v>
      </c>
      <c r="O30" s="22">
        <v>7.891667</v>
      </c>
      <c r="P30" s="4">
        <v>6.2166666666666703</v>
      </c>
      <c r="Q30" s="4" t="s">
        <v>665</v>
      </c>
      <c r="R30" s="4" t="s">
        <v>809</v>
      </c>
      <c r="S30" s="4" t="s">
        <v>670</v>
      </c>
      <c r="T30" s="4" t="s">
        <v>997</v>
      </c>
      <c r="U30" s="28"/>
      <c r="V30" s="29"/>
    </row>
    <row r="31" spans="1:22" x14ac:dyDescent="0.6">
      <c r="A31" s="4" t="s">
        <v>1046</v>
      </c>
      <c r="B31" s="27">
        <v>50</v>
      </c>
      <c r="C31" t="s">
        <v>1030</v>
      </c>
      <c r="D31">
        <v>50.56666666666667</v>
      </c>
      <c r="E31">
        <v>13.25</v>
      </c>
      <c r="F31">
        <v>800</v>
      </c>
      <c r="G31">
        <v>6.8</v>
      </c>
      <c r="H31">
        <v>4.9750000000000005</v>
      </c>
      <c r="I31">
        <v>114.5</v>
      </c>
      <c r="J31" s="4" t="s">
        <v>969</v>
      </c>
      <c r="K31" s="4">
        <f t="shared" si="0"/>
        <v>48.633333333333333</v>
      </c>
      <c r="L31" s="4">
        <f t="shared" si="1"/>
        <v>19.033333333333335</v>
      </c>
      <c r="M31" s="4">
        <v>810</v>
      </c>
      <c r="N31" s="4">
        <v>2007</v>
      </c>
      <c r="O31" s="22">
        <v>7.891667</v>
      </c>
      <c r="P31" s="4">
        <v>6.2166666666666703</v>
      </c>
      <c r="Q31" s="4" t="s">
        <v>665</v>
      </c>
      <c r="R31" s="4" t="s">
        <v>809</v>
      </c>
      <c r="S31" s="4" t="s">
        <v>670</v>
      </c>
      <c r="T31" s="4" t="s">
        <v>997</v>
      </c>
      <c r="U31" s="28"/>
      <c r="V31" s="29"/>
    </row>
    <row r="32" spans="1:22" x14ac:dyDescent="0.6">
      <c r="A32" s="4" t="s">
        <v>1046</v>
      </c>
      <c r="B32" s="27">
        <v>51</v>
      </c>
      <c r="C32" t="s">
        <v>1031</v>
      </c>
      <c r="D32">
        <v>48.85</v>
      </c>
      <c r="E32">
        <v>14</v>
      </c>
      <c r="F32">
        <v>990</v>
      </c>
      <c r="G32" s="4">
        <v>6.05</v>
      </c>
      <c r="H32">
        <v>7.4166670000000003</v>
      </c>
      <c r="I32">
        <v>114.9</v>
      </c>
      <c r="J32" s="4" t="s">
        <v>969</v>
      </c>
      <c r="K32" s="4">
        <f t="shared" si="0"/>
        <v>48.633333333333333</v>
      </c>
      <c r="L32" s="4">
        <f t="shared" si="1"/>
        <v>19.033333333333335</v>
      </c>
      <c r="M32" s="4">
        <v>810</v>
      </c>
      <c r="N32" s="4">
        <v>2007</v>
      </c>
      <c r="O32" s="22">
        <v>7.891667</v>
      </c>
      <c r="P32" s="4">
        <v>6.2166666666666703</v>
      </c>
      <c r="Q32" s="4" t="s">
        <v>665</v>
      </c>
      <c r="R32" s="4" t="s">
        <v>809</v>
      </c>
      <c r="S32" s="4" t="s">
        <v>670</v>
      </c>
      <c r="T32" s="4" t="s">
        <v>997</v>
      </c>
      <c r="U32" s="28"/>
      <c r="V32" s="29"/>
    </row>
    <row r="33" spans="1:22" x14ac:dyDescent="0.6">
      <c r="A33" s="4" t="s">
        <v>1049</v>
      </c>
      <c r="B33" s="27">
        <v>53</v>
      </c>
      <c r="C33" t="s">
        <v>1032</v>
      </c>
      <c r="D33">
        <v>45.633333333333333</v>
      </c>
      <c r="E33">
        <v>14.383333333333333</v>
      </c>
      <c r="F33">
        <v>1000</v>
      </c>
      <c r="G33" s="5">
        <v>5.391667</v>
      </c>
      <c r="H33">
        <v>14.508330000000001</v>
      </c>
      <c r="I33">
        <v>119.6</v>
      </c>
      <c r="J33" s="4" t="s">
        <v>969</v>
      </c>
      <c r="K33" s="4">
        <f t="shared" si="0"/>
        <v>48.633333333333333</v>
      </c>
      <c r="L33" s="4">
        <f t="shared" si="1"/>
        <v>19.033333333333335</v>
      </c>
      <c r="M33" s="4">
        <v>810</v>
      </c>
      <c r="N33" s="4">
        <v>2007</v>
      </c>
      <c r="O33" s="22">
        <v>7.891667</v>
      </c>
      <c r="P33" s="4">
        <v>6.2166666666666703</v>
      </c>
      <c r="Q33" s="4" t="s">
        <v>665</v>
      </c>
      <c r="R33" s="4" t="s">
        <v>809</v>
      </c>
      <c r="S33" s="4" t="s">
        <v>670</v>
      </c>
      <c r="T33" s="4" t="s">
        <v>997</v>
      </c>
      <c r="U33" s="28"/>
      <c r="V33" s="29"/>
    </row>
    <row r="34" spans="1:22" x14ac:dyDescent="0.6">
      <c r="A34" s="4" t="s">
        <v>1049</v>
      </c>
      <c r="B34" s="27">
        <v>55</v>
      </c>
      <c r="C34" t="s">
        <v>1033</v>
      </c>
      <c r="D34">
        <v>45.733333333333334</v>
      </c>
      <c r="E34">
        <v>14.35</v>
      </c>
      <c r="F34">
        <v>1040</v>
      </c>
      <c r="G34" s="5">
        <v>5.391667</v>
      </c>
      <c r="H34">
        <v>14.508330000000001</v>
      </c>
      <c r="I34">
        <v>121.2</v>
      </c>
      <c r="J34" s="4" t="s">
        <v>969</v>
      </c>
      <c r="K34" s="4">
        <f t="shared" si="0"/>
        <v>48.633333333333333</v>
      </c>
      <c r="L34" s="4">
        <f t="shared" si="1"/>
        <v>19.033333333333335</v>
      </c>
      <c r="M34" s="4">
        <v>810</v>
      </c>
      <c r="N34" s="4">
        <v>2007</v>
      </c>
      <c r="O34" s="22">
        <v>7.891667</v>
      </c>
      <c r="P34" s="4">
        <v>6.2166666666666703</v>
      </c>
      <c r="Q34" s="4" t="s">
        <v>665</v>
      </c>
      <c r="R34" s="4" t="s">
        <v>809</v>
      </c>
      <c r="S34" s="4" t="s">
        <v>670</v>
      </c>
      <c r="T34" s="4" t="s">
        <v>997</v>
      </c>
      <c r="U34" s="28"/>
      <c r="V34" s="29"/>
    </row>
    <row r="35" spans="1:22" x14ac:dyDescent="0.6">
      <c r="A35" s="4" t="s">
        <v>885</v>
      </c>
      <c r="B35" s="27">
        <v>57</v>
      </c>
      <c r="C35" t="s">
        <v>1034</v>
      </c>
      <c r="D35">
        <v>42.06666666666667</v>
      </c>
      <c r="E35">
        <v>26.133333333333333</v>
      </c>
      <c r="F35">
        <v>200</v>
      </c>
      <c r="G35" s="5">
        <v>11.783329999999999</v>
      </c>
      <c r="H35">
        <v>5.4083333333333341</v>
      </c>
      <c r="I35">
        <v>120.1</v>
      </c>
      <c r="J35" s="4" t="s">
        <v>969</v>
      </c>
      <c r="K35" s="4">
        <f t="shared" si="0"/>
        <v>48.633333333333333</v>
      </c>
      <c r="L35" s="4">
        <f t="shared" si="1"/>
        <v>19.033333333333335</v>
      </c>
      <c r="M35" s="4">
        <v>810</v>
      </c>
      <c r="N35" s="4">
        <v>2007</v>
      </c>
      <c r="O35" s="22">
        <v>7.891667</v>
      </c>
      <c r="P35" s="4">
        <v>6.2166666666666703</v>
      </c>
      <c r="Q35" s="4" t="s">
        <v>665</v>
      </c>
      <c r="R35" s="4" t="s">
        <v>809</v>
      </c>
      <c r="S35" s="4" t="s">
        <v>670</v>
      </c>
      <c r="T35" s="4" t="s">
        <v>997</v>
      </c>
      <c r="U35" s="28"/>
      <c r="V35" s="29"/>
    </row>
    <row r="36" spans="1:22" x14ac:dyDescent="0.6">
      <c r="A36" s="4" t="s">
        <v>1048</v>
      </c>
      <c r="B36" s="27">
        <v>62</v>
      </c>
      <c r="C36" t="s">
        <v>1035</v>
      </c>
      <c r="D36">
        <v>47.033333333333331</v>
      </c>
      <c r="E36">
        <v>7.25</v>
      </c>
      <c r="F36">
        <v>530</v>
      </c>
      <c r="G36" s="5">
        <v>8.0583329999999993</v>
      </c>
      <c r="H36">
        <v>7.9916666666666671</v>
      </c>
      <c r="I36">
        <v>121.5</v>
      </c>
      <c r="J36" s="4" t="s">
        <v>969</v>
      </c>
      <c r="K36" s="4">
        <f t="shared" si="0"/>
        <v>48.633333333333333</v>
      </c>
      <c r="L36" s="4">
        <f t="shared" si="1"/>
        <v>19.033333333333335</v>
      </c>
      <c r="M36" s="4">
        <v>810</v>
      </c>
      <c r="N36" s="4">
        <v>2007</v>
      </c>
      <c r="O36" s="22">
        <v>7.891667</v>
      </c>
      <c r="P36" s="4">
        <v>6.2166666666666703</v>
      </c>
      <c r="Q36" s="4" t="s">
        <v>665</v>
      </c>
      <c r="R36" s="4" t="s">
        <v>809</v>
      </c>
      <c r="S36" s="4" t="s">
        <v>670</v>
      </c>
      <c r="T36" s="4" t="s">
        <v>997</v>
      </c>
      <c r="U36" s="28"/>
      <c r="V36" s="29"/>
    </row>
    <row r="37" spans="1:22" x14ac:dyDescent="0.6">
      <c r="A37" s="4" t="s">
        <v>1046</v>
      </c>
      <c r="B37" s="27">
        <v>64</v>
      </c>
      <c r="C37" t="s">
        <v>1036</v>
      </c>
      <c r="D37">
        <v>50</v>
      </c>
      <c r="E37">
        <v>14</v>
      </c>
      <c r="F37">
        <v>480</v>
      </c>
      <c r="G37" s="4">
        <v>8.1583333333333332</v>
      </c>
      <c r="H37">
        <v>4.4416670000000007</v>
      </c>
      <c r="I37">
        <v>125.2</v>
      </c>
      <c r="J37" s="4" t="s">
        <v>969</v>
      </c>
      <c r="K37" s="4">
        <f t="shared" si="0"/>
        <v>48.633333333333333</v>
      </c>
      <c r="L37" s="4">
        <f t="shared" si="1"/>
        <v>19.033333333333335</v>
      </c>
      <c r="M37" s="4">
        <v>810</v>
      </c>
      <c r="N37" s="4">
        <v>2007</v>
      </c>
      <c r="O37" s="22">
        <v>7.891667</v>
      </c>
      <c r="P37" s="4">
        <v>6.2166666666666703</v>
      </c>
      <c r="Q37" s="4" t="s">
        <v>665</v>
      </c>
      <c r="R37" s="4" t="s">
        <v>809</v>
      </c>
      <c r="S37" s="4" t="s">
        <v>670</v>
      </c>
      <c r="T37" s="4" t="s">
        <v>997</v>
      </c>
      <c r="U37" s="28"/>
      <c r="V37" s="29"/>
    </row>
    <row r="38" spans="1:22" x14ac:dyDescent="0.6">
      <c r="A38" s="4" t="s">
        <v>1047</v>
      </c>
      <c r="B38" s="27">
        <v>67</v>
      </c>
      <c r="C38" t="s">
        <v>1037</v>
      </c>
      <c r="D38">
        <v>54.333333333333336</v>
      </c>
      <c r="E38">
        <v>18.166666666666668</v>
      </c>
      <c r="F38">
        <v>250</v>
      </c>
      <c r="G38" s="5">
        <v>5.9249999999999998</v>
      </c>
      <c r="H38">
        <v>5.3500000000000005</v>
      </c>
      <c r="I38">
        <v>127.3</v>
      </c>
      <c r="J38" s="4" t="s">
        <v>969</v>
      </c>
      <c r="K38" s="4">
        <f t="shared" si="0"/>
        <v>48.633333333333333</v>
      </c>
      <c r="L38" s="4">
        <f t="shared" si="1"/>
        <v>19.033333333333335</v>
      </c>
      <c r="M38" s="4">
        <v>810</v>
      </c>
      <c r="N38" s="4">
        <v>2007</v>
      </c>
      <c r="O38" s="22">
        <v>7.891667</v>
      </c>
      <c r="P38" s="4">
        <v>6.2166666666666703</v>
      </c>
      <c r="Q38" s="4" t="s">
        <v>665</v>
      </c>
      <c r="R38" s="4" t="s">
        <v>809</v>
      </c>
      <c r="S38" s="4" t="s">
        <v>670</v>
      </c>
      <c r="T38" s="4" t="s">
        <v>997</v>
      </c>
      <c r="U38" s="28"/>
      <c r="V38" s="29"/>
    </row>
    <row r="39" spans="1:22" x14ac:dyDescent="0.6">
      <c r="A39" s="4" t="s">
        <v>1046</v>
      </c>
      <c r="B39" s="27">
        <v>70</v>
      </c>
      <c r="C39" t="s">
        <v>1038</v>
      </c>
      <c r="D39">
        <v>49.15</v>
      </c>
      <c r="E39">
        <v>17.316666666666666</v>
      </c>
      <c r="F39">
        <v>410</v>
      </c>
      <c r="G39" s="4">
        <v>8.5916666666666668</v>
      </c>
      <c r="H39">
        <v>4.6833333333333336</v>
      </c>
      <c r="I39">
        <v>119</v>
      </c>
      <c r="J39" s="4" t="s">
        <v>969</v>
      </c>
      <c r="K39" s="4">
        <f t="shared" si="0"/>
        <v>48.633333333333333</v>
      </c>
      <c r="L39" s="4">
        <f t="shared" si="1"/>
        <v>19.033333333333335</v>
      </c>
      <c r="M39" s="4">
        <v>810</v>
      </c>
      <c r="N39" s="4">
        <v>2007</v>
      </c>
      <c r="O39" s="22">
        <v>7.891667</v>
      </c>
      <c r="P39" s="4">
        <v>6.2166666666666703</v>
      </c>
      <c r="Q39" s="4" t="s">
        <v>665</v>
      </c>
      <c r="R39" s="4" t="s">
        <v>809</v>
      </c>
      <c r="S39" s="4" t="s">
        <v>670</v>
      </c>
      <c r="T39" s="4" t="s">
        <v>997</v>
      </c>
      <c r="U39" s="28"/>
      <c r="V39" s="29"/>
    </row>
    <row r="40" spans="1:22" x14ac:dyDescent="0.6">
      <c r="A40" s="4" t="s">
        <v>1051</v>
      </c>
      <c r="B40" s="27">
        <v>2</v>
      </c>
      <c r="C40" s="4" t="s">
        <v>1039</v>
      </c>
      <c r="D40">
        <v>49.533333333333331</v>
      </c>
      <c r="E40">
        <v>0.76666666666666672</v>
      </c>
      <c r="F40" s="4">
        <v>80</v>
      </c>
      <c r="G40" s="4">
        <v>10.516666666666666</v>
      </c>
      <c r="H40">
        <v>5.875</v>
      </c>
      <c r="I40">
        <v>132.4</v>
      </c>
      <c r="J40" s="4" t="s">
        <v>969</v>
      </c>
      <c r="K40" s="4">
        <f t="shared" si="0"/>
        <v>48.633333333333333</v>
      </c>
      <c r="L40" s="4">
        <f t="shared" si="1"/>
        <v>19.033333333333335</v>
      </c>
      <c r="M40" s="4">
        <v>810</v>
      </c>
      <c r="N40" s="4">
        <v>2008</v>
      </c>
      <c r="O40" s="22">
        <v>7.891667</v>
      </c>
      <c r="P40" s="4">
        <v>6.2166666666666703</v>
      </c>
      <c r="Q40" s="4" t="s">
        <v>665</v>
      </c>
      <c r="R40" s="4" t="s">
        <v>809</v>
      </c>
      <c r="S40" s="4" t="s">
        <v>670</v>
      </c>
      <c r="T40" s="4" t="s">
        <v>997</v>
      </c>
      <c r="U40" s="28"/>
      <c r="V40" s="29"/>
    </row>
    <row r="41" spans="1:22" x14ac:dyDescent="0.6">
      <c r="A41" s="4" t="s">
        <v>1051</v>
      </c>
      <c r="B41" s="27">
        <v>3</v>
      </c>
      <c r="C41" s="4" t="s">
        <v>1009</v>
      </c>
      <c r="D41">
        <v>49.25</v>
      </c>
      <c r="E41">
        <v>3.1</v>
      </c>
      <c r="F41" s="4">
        <v>140</v>
      </c>
      <c r="G41" s="4">
        <v>10.108333333333333</v>
      </c>
      <c r="H41">
        <v>5.3666700000000001</v>
      </c>
      <c r="I41">
        <v>132.80000000000001</v>
      </c>
      <c r="J41" s="4" t="s">
        <v>969</v>
      </c>
      <c r="K41" s="4">
        <f t="shared" si="0"/>
        <v>48.633333333333333</v>
      </c>
      <c r="L41" s="4">
        <f t="shared" si="1"/>
        <v>19.033333333333335</v>
      </c>
      <c r="M41" s="4">
        <v>810</v>
      </c>
      <c r="N41" s="4">
        <v>2008</v>
      </c>
      <c r="O41" s="22">
        <v>7.891667</v>
      </c>
      <c r="P41" s="4">
        <v>6.2166666666666703</v>
      </c>
      <c r="Q41" s="4" t="s">
        <v>665</v>
      </c>
      <c r="R41" s="4" t="s">
        <v>809</v>
      </c>
      <c r="S41" s="4" t="s">
        <v>670</v>
      </c>
      <c r="T41" s="4" t="s">
        <v>997</v>
      </c>
      <c r="U41" s="28"/>
      <c r="V41" s="29"/>
    </row>
    <row r="42" spans="1:22" x14ac:dyDescent="0.6">
      <c r="A42" s="4" t="s">
        <v>1051</v>
      </c>
      <c r="B42" s="27">
        <v>4</v>
      </c>
      <c r="C42" s="4" t="s">
        <v>1040</v>
      </c>
      <c r="D42">
        <v>44.15</v>
      </c>
      <c r="E42">
        <v>2.5833333333333335</v>
      </c>
      <c r="F42" s="4">
        <v>850</v>
      </c>
      <c r="G42" s="4">
        <v>10.166666666666666</v>
      </c>
      <c r="H42">
        <v>7.4916669999999996</v>
      </c>
      <c r="I42">
        <v>134.1</v>
      </c>
      <c r="J42" s="4" t="s">
        <v>969</v>
      </c>
      <c r="K42" s="4">
        <f t="shared" si="0"/>
        <v>48.633333333333333</v>
      </c>
      <c r="L42" s="4">
        <f t="shared" si="1"/>
        <v>19.033333333333335</v>
      </c>
      <c r="M42" s="4">
        <v>810</v>
      </c>
      <c r="N42" s="4">
        <v>2008</v>
      </c>
      <c r="O42" s="22">
        <v>7.891667</v>
      </c>
      <c r="P42" s="4">
        <v>6.2166666666666703</v>
      </c>
      <c r="Q42" s="4" t="s">
        <v>665</v>
      </c>
      <c r="R42" s="4" t="s">
        <v>809</v>
      </c>
      <c r="S42" s="4" t="s">
        <v>670</v>
      </c>
      <c r="T42" s="4" t="s">
        <v>997</v>
      </c>
      <c r="U42" s="28"/>
      <c r="V42" s="29"/>
    </row>
    <row r="43" spans="1:22" x14ac:dyDescent="0.6">
      <c r="A43" s="4" t="s">
        <v>1051</v>
      </c>
      <c r="B43" s="27">
        <v>5</v>
      </c>
      <c r="C43" s="4" t="s">
        <v>1010</v>
      </c>
      <c r="D43">
        <v>48.366666666666667</v>
      </c>
      <c r="E43">
        <v>1.1499999999999999</v>
      </c>
      <c r="F43" s="4">
        <v>180</v>
      </c>
      <c r="G43" s="4">
        <v>10.391666666666667</v>
      </c>
      <c r="H43">
        <v>5.2833333333333341</v>
      </c>
      <c r="I43">
        <v>131.69999999999999</v>
      </c>
      <c r="J43" s="4" t="s">
        <v>969</v>
      </c>
      <c r="K43" s="4">
        <f t="shared" si="0"/>
        <v>48.633333333333333</v>
      </c>
      <c r="L43" s="4">
        <f t="shared" si="1"/>
        <v>19.033333333333335</v>
      </c>
      <c r="M43" s="4">
        <v>810</v>
      </c>
      <c r="N43" s="4">
        <v>2008</v>
      </c>
      <c r="O43" s="22">
        <v>7.891667</v>
      </c>
      <c r="P43" s="4">
        <v>6.2166666666666703</v>
      </c>
      <c r="Q43" s="4" t="s">
        <v>665</v>
      </c>
      <c r="R43" s="4" t="s">
        <v>809</v>
      </c>
      <c r="S43" s="4" t="s">
        <v>670</v>
      </c>
      <c r="T43" s="4" t="s">
        <v>997</v>
      </c>
      <c r="U43" s="28"/>
      <c r="V43" s="29"/>
    </row>
    <row r="44" spans="1:22" x14ac:dyDescent="0.6">
      <c r="A44" s="4" t="s">
        <v>1051</v>
      </c>
      <c r="B44" s="27">
        <v>6</v>
      </c>
      <c r="C44" t="s">
        <v>1011</v>
      </c>
      <c r="D44">
        <v>46.8</v>
      </c>
      <c r="E44">
        <v>5.833333333333333</v>
      </c>
      <c r="F44">
        <v>600</v>
      </c>
      <c r="G44" s="4">
        <v>8.125</v>
      </c>
      <c r="H44">
        <v>9.1416666666666675</v>
      </c>
      <c r="I44">
        <v>133.69999999999999</v>
      </c>
      <c r="J44" s="4" t="s">
        <v>969</v>
      </c>
      <c r="K44" s="4">
        <f t="shared" si="0"/>
        <v>48.633333333333333</v>
      </c>
      <c r="L44" s="4">
        <f t="shared" si="1"/>
        <v>19.033333333333335</v>
      </c>
      <c r="M44" s="4">
        <v>810</v>
      </c>
      <c r="N44" s="4">
        <v>2008</v>
      </c>
      <c r="O44" s="22">
        <v>7.891667</v>
      </c>
      <c r="P44" s="4">
        <v>6.2166666666666703</v>
      </c>
      <c r="Q44" s="4" t="s">
        <v>665</v>
      </c>
      <c r="R44" s="4" t="s">
        <v>809</v>
      </c>
      <c r="S44" s="4" t="s">
        <v>670</v>
      </c>
      <c r="T44" s="4" t="s">
        <v>997</v>
      </c>
      <c r="U44" s="28"/>
      <c r="V44" s="29"/>
    </row>
    <row r="45" spans="1:22" x14ac:dyDescent="0.6">
      <c r="A45" s="4" t="s">
        <v>1052</v>
      </c>
      <c r="B45" s="27">
        <v>12</v>
      </c>
      <c r="C45" t="s">
        <v>1012</v>
      </c>
      <c r="D45">
        <v>49.666666666666664</v>
      </c>
      <c r="E45">
        <v>6.2</v>
      </c>
      <c r="F45">
        <v>400</v>
      </c>
      <c r="G45" s="4">
        <v>9.0666666666666682</v>
      </c>
      <c r="H45">
        <v>7.1083333333333334</v>
      </c>
      <c r="I45">
        <v>130.19999999999999</v>
      </c>
      <c r="J45" s="4" t="s">
        <v>969</v>
      </c>
      <c r="K45" s="4">
        <f t="shared" si="0"/>
        <v>48.633333333333333</v>
      </c>
      <c r="L45" s="4">
        <f t="shared" si="1"/>
        <v>19.033333333333335</v>
      </c>
      <c r="M45" s="4">
        <v>810</v>
      </c>
      <c r="N45" s="4">
        <v>2008</v>
      </c>
      <c r="O45" s="22">
        <v>7.891667</v>
      </c>
      <c r="P45" s="4">
        <v>6.2166666666666703</v>
      </c>
      <c r="Q45" s="4" t="s">
        <v>665</v>
      </c>
      <c r="R45" s="4" t="s">
        <v>809</v>
      </c>
      <c r="S45" s="4" t="s">
        <v>670</v>
      </c>
      <c r="T45" s="4" t="s">
        <v>997</v>
      </c>
      <c r="U45" s="30"/>
      <c r="V45" s="30"/>
    </row>
    <row r="46" spans="1:22" x14ac:dyDescent="0.6">
      <c r="A46" s="4" t="s">
        <v>1053</v>
      </c>
      <c r="B46" s="27">
        <v>13</v>
      </c>
      <c r="C46" t="s">
        <v>1013</v>
      </c>
      <c r="D46">
        <v>50.833333333333336</v>
      </c>
      <c r="E46">
        <v>4.416666666666667</v>
      </c>
      <c r="F46">
        <v>110</v>
      </c>
      <c r="G46" s="4">
        <v>9.9083333333333332</v>
      </c>
      <c r="H46">
        <v>6.8000000000000007</v>
      </c>
      <c r="I46" s="4">
        <v>135.19999999999999</v>
      </c>
      <c r="J46" s="4" t="s">
        <v>969</v>
      </c>
      <c r="K46" s="4">
        <f t="shared" si="0"/>
        <v>48.633333333333333</v>
      </c>
      <c r="L46" s="4">
        <f t="shared" si="1"/>
        <v>19.033333333333335</v>
      </c>
      <c r="M46" s="4">
        <v>810</v>
      </c>
      <c r="N46" s="4">
        <v>2008</v>
      </c>
      <c r="O46" s="22">
        <v>7.891667</v>
      </c>
      <c r="P46" s="4">
        <v>6.2166666666666703</v>
      </c>
      <c r="Q46" s="4" t="s">
        <v>665</v>
      </c>
      <c r="R46" s="4" t="s">
        <v>809</v>
      </c>
      <c r="S46" s="4" t="s">
        <v>670</v>
      </c>
      <c r="T46" s="4" t="s">
        <v>997</v>
      </c>
    </row>
    <row r="47" spans="1:22" x14ac:dyDescent="0.6">
      <c r="A47" s="4" t="s">
        <v>1041</v>
      </c>
      <c r="B47" s="27">
        <v>14</v>
      </c>
      <c r="C47" t="s">
        <v>1014</v>
      </c>
      <c r="D47">
        <v>51.93333333333333</v>
      </c>
      <c r="E47">
        <v>6.7333333333333334</v>
      </c>
      <c r="F47">
        <v>45</v>
      </c>
      <c r="G47" s="4">
        <v>9.4499999999999993</v>
      </c>
      <c r="H47">
        <v>6.25</v>
      </c>
      <c r="I47" s="4">
        <v>133.19999999999999</v>
      </c>
      <c r="J47" s="4" t="s">
        <v>969</v>
      </c>
      <c r="K47" s="4">
        <f t="shared" si="0"/>
        <v>48.633333333333333</v>
      </c>
      <c r="L47" s="4">
        <f t="shared" si="1"/>
        <v>19.033333333333335</v>
      </c>
      <c r="M47" s="4">
        <v>810</v>
      </c>
      <c r="N47" s="4">
        <v>2008</v>
      </c>
      <c r="O47" s="22">
        <v>7.891667</v>
      </c>
      <c r="P47" s="4">
        <v>6.2166666666666703</v>
      </c>
      <c r="Q47" s="4" t="s">
        <v>665</v>
      </c>
      <c r="R47" s="4" t="s">
        <v>809</v>
      </c>
      <c r="S47" s="4" t="s">
        <v>670</v>
      </c>
      <c r="T47" s="4" t="s">
        <v>997</v>
      </c>
    </row>
    <row r="48" spans="1:22" x14ac:dyDescent="0.6">
      <c r="A48" s="4" t="s">
        <v>1041</v>
      </c>
      <c r="B48" s="27">
        <v>15</v>
      </c>
      <c r="C48" t="s">
        <v>1015</v>
      </c>
      <c r="D48">
        <v>52.283333333333331</v>
      </c>
      <c r="E48">
        <v>5.8</v>
      </c>
      <c r="F48">
        <v>33</v>
      </c>
      <c r="G48" s="4">
        <v>9.1166666666666671</v>
      </c>
      <c r="H48">
        <v>6.5916666666666677</v>
      </c>
      <c r="I48" s="4">
        <v>136.19999999999999</v>
      </c>
      <c r="J48" s="4" t="s">
        <v>969</v>
      </c>
      <c r="K48" s="4">
        <f t="shared" si="0"/>
        <v>48.633333333333333</v>
      </c>
      <c r="L48" s="4">
        <f t="shared" si="1"/>
        <v>19.033333333333335</v>
      </c>
      <c r="M48" s="4">
        <v>810</v>
      </c>
      <c r="N48" s="4">
        <v>2008</v>
      </c>
      <c r="O48" s="22">
        <v>7.891667</v>
      </c>
      <c r="P48" s="4">
        <v>6.2166666666666703</v>
      </c>
      <c r="Q48" s="4" t="s">
        <v>665</v>
      </c>
      <c r="R48" s="4" t="s">
        <v>809</v>
      </c>
      <c r="S48" s="4" t="s">
        <v>670</v>
      </c>
      <c r="T48" s="4" t="s">
        <v>997</v>
      </c>
    </row>
    <row r="49" spans="1:20" x14ac:dyDescent="0.6">
      <c r="A49" s="4" t="s">
        <v>885</v>
      </c>
      <c r="B49" s="27">
        <v>16</v>
      </c>
      <c r="C49" t="s">
        <v>1016</v>
      </c>
      <c r="D49">
        <v>41.56666666666667</v>
      </c>
      <c r="E49">
        <v>23.733333333333334</v>
      </c>
      <c r="F49">
        <v>1450</v>
      </c>
      <c r="G49" s="4">
        <v>9.9333333333333318</v>
      </c>
      <c r="H49">
        <v>5.3083333333333336</v>
      </c>
      <c r="I49" s="4">
        <v>131.5</v>
      </c>
      <c r="J49" s="4" t="s">
        <v>969</v>
      </c>
      <c r="K49" s="4">
        <f t="shared" si="0"/>
        <v>48.633333333333333</v>
      </c>
      <c r="L49" s="4">
        <f t="shared" si="1"/>
        <v>19.033333333333335</v>
      </c>
      <c r="M49" s="4">
        <v>810</v>
      </c>
      <c r="N49" s="4">
        <v>2008</v>
      </c>
      <c r="O49" s="22">
        <v>7.891667</v>
      </c>
      <c r="P49" s="4">
        <v>6.2166666666666703</v>
      </c>
      <c r="Q49" s="4" t="s">
        <v>665</v>
      </c>
      <c r="R49" s="4" t="s">
        <v>809</v>
      </c>
      <c r="S49" s="4" t="s">
        <v>670</v>
      </c>
      <c r="T49" s="4" t="s">
        <v>997</v>
      </c>
    </row>
    <row r="50" spans="1:20" x14ac:dyDescent="0.6">
      <c r="A50" s="4" t="s">
        <v>1042</v>
      </c>
      <c r="B50" s="27">
        <v>18</v>
      </c>
      <c r="C50" t="s">
        <v>1017</v>
      </c>
      <c r="D50">
        <v>51.716666666666669</v>
      </c>
      <c r="E50">
        <v>-2</v>
      </c>
      <c r="F50">
        <v>140</v>
      </c>
      <c r="G50" s="4">
        <v>9.5166666666666675</v>
      </c>
      <c r="H50">
        <v>5.875</v>
      </c>
      <c r="I50" s="4">
        <v>130.69999999999999</v>
      </c>
      <c r="J50" s="4" t="s">
        <v>969</v>
      </c>
      <c r="K50" s="4">
        <f t="shared" si="0"/>
        <v>48.633333333333333</v>
      </c>
      <c r="L50" s="4">
        <f t="shared" si="1"/>
        <v>19.033333333333335</v>
      </c>
      <c r="M50" s="4">
        <v>810</v>
      </c>
      <c r="N50" s="4">
        <v>2008</v>
      </c>
      <c r="O50" s="22">
        <v>7.891667</v>
      </c>
      <c r="P50" s="4">
        <v>6.2166666666666703</v>
      </c>
      <c r="Q50" s="4" t="s">
        <v>665</v>
      </c>
      <c r="R50" s="4" t="s">
        <v>809</v>
      </c>
      <c r="S50" s="4" t="s">
        <v>670</v>
      </c>
      <c r="T50" s="4" t="s">
        <v>997</v>
      </c>
    </row>
    <row r="51" spans="1:20" x14ac:dyDescent="0.6">
      <c r="A51" s="4" t="s">
        <v>1043</v>
      </c>
      <c r="B51" s="27">
        <v>21</v>
      </c>
      <c r="C51" t="s">
        <v>1018</v>
      </c>
      <c r="D51">
        <v>54.916666666666664</v>
      </c>
      <c r="E51">
        <v>9.5833333333333339</v>
      </c>
      <c r="F51">
        <v>50</v>
      </c>
      <c r="G51" s="4">
        <v>8.15</v>
      </c>
      <c r="H51">
        <v>6.5666666666666673</v>
      </c>
      <c r="I51" s="4">
        <v>131</v>
      </c>
      <c r="J51" s="4" t="s">
        <v>969</v>
      </c>
      <c r="K51" s="4">
        <f t="shared" si="0"/>
        <v>48.633333333333333</v>
      </c>
      <c r="L51" s="4">
        <f t="shared" si="1"/>
        <v>19.033333333333335</v>
      </c>
      <c r="M51" s="4">
        <v>810</v>
      </c>
      <c r="N51" s="4">
        <v>2008</v>
      </c>
      <c r="O51" s="22">
        <v>7.891667</v>
      </c>
      <c r="P51" s="4">
        <v>6.2166666666666703</v>
      </c>
      <c r="Q51" s="4" t="s">
        <v>665</v>
      </c>
      <c r="R51" s="4" t="s">
        <v>809</v>
      </c>
      <c r="S51" s="4" t="s">
        <v>670</v>
      </c>
      <c r="T51" s="4" t="s">
        <v>997</v>
      </c>
    </row>
    <row r="52" spans="1:20" x14ac:dyDescent="0.6">
      <c r="A52" s="4" t="s">
        <v>1043</v>
      </c>
      <c r="B52" s="27">
        <v>23</v>
      </c>
      <c r="C52" t="s">
        <v>1019</v>
      </c>
      <c r="D52">
        <v>55.56666666666667</v>
      </c>
      <c r="E52">
        <v>13.2</v>
      </c>
      <c r="F52">
        <v>40</v>
      </c>
      <c r="G52" s="4">
        <v>8.3916666666666675</v>
      </c>
      <c r="H52">
        <v>4.8333333333333339</v>
      </c>
      <c r="I52" s="4">
        <v>132.9</v>
      </c>
      <c r="J52" s="4" t="s">
        <v>969</v>
      </c>
      <c r="K52" s="4">
        <f t="shared" si="0"/>
        <v>48.633333333333333</v>
      </c>
      <c r="L52" s="4">
        <f t="shared" si="1"/>
        <v>19.033333333333335</v>
      </c>
      <c r="M52" s="4">
        <v>810</v>
      </c>
      <c r="N52" s="4">
        <v>2008</v>
      </c>
      <c r="O52" s="22">
        <v>7.891667</v>
      </c>
      <c r="P52" s="4">
        <v>6.2166666666666703</v>
      </c>
      <c r="Q52" s="4" t="s">
        <v>665</v>
      </c>
      <c r="R52" s="4" t="s">
        <v>809</v>
      </c>
      <c r="S52" s="4" t="s">
        <v>670</v>
      </c>
      <c r="T52" s="4" t="s">
        <v>997</v>
      </c>
    </row>
    <row r="53" spans="1:20" x14ac:dyDescent="0.6">
      <c r="A53" s="4" t="s">
        <v>1044</v>
      </c>
      <c r="B53" s="27">
        <v>26</v>
      </c>
      <c r="C53" t="s">
        <v>1020</v>
      </c>
      <c r="D53">
        <v>53.65</v>
      </c>
      <c r="E53">
        <v>10.666666666666666</v>
      </c>
      <c r="F53">
        <v>55</v>
      </c>
      <c r="G53" s="4">
        <v>8.5916666666666668</v>
      </c>
      <c r="H53">
        <v>5.5083333333333337</v>
      </c>
      <c r="I53" s="4">
        <v>129</v>
      </c>
      <c r="J53" s="4" t="s">
        <v>969</v>
      </c>
      <c r="K53" s="4">
        <f t="shared" si="0"/>
        <v>48.633333333333333</v>
      </c>
      <c r="L53" s="4">
        <f t="shared" si="1"/>
        <v>19.033333333333335</v>
      </c>
      <c r="M53" s="4">
        <v>810</v>
      </c>
      <c r="N53" s="4">
        <v>2008</v>
      </c>
      <c r="O53" s="22">
        <v>7.891667</v>
      </c>
      <c r="P53" s="4">
        <v>6.2166666666666703</v>
      </c>
      <c r="Q53" s="4" t="s">
        <v>665</v>
      </c>
      <c r="R53" s="4" t="s">
        <v>809</v>
      </c>
      <c r="S53" s="4" t="s">
        <v>670</v>
      </c>
      <c r="T53" s="4" t="s">
        <v>997</v>
      </c>
    </row>
    <row r="54" spans="1:20" x14ac:dyDescent="0.6">
      <c r="A54" s="4" t="s">
        <v>1044</v>
      </c>
      <c r="B54" s="27">
        <v>28</v>
      </c>
      <c r="C54" t="s">
        <v>1021</v>
      </c>
      <c r="D54">
        <v>50.35</v>
      </c>
      <c r="E54">
        <v>9.6833333333333336</v>
      </c>
      <c r="F54">
        <v>535</v>
      </c>
      <c r="G54" s="4">
        <v>7.7750000000000012</v>
      </c>
      <c r="H54">
        <v>6.125</v>
      </c>
      <c r="I54" s="4">
        <v>129.19999999999999</v>
      </c>
      <c r="J54" s="4" t="s">
        <v>969</v>
      </c>
      <c r="K54" s="4">
        <f t="shared" si="0"/>
        <v>48.633333333333333</v>
      </c>
      <c r="L54" s="4">
        <f t="shared" si="1"/>
        <v>19.033333333333335</v>
      </c>
      <c r="M54" s="4">
        <v>810</v>
      </c>
      <c r="N54" s="4">
        <v>2008</v>
      </c>
      <c r="O54" s="22">
        <v>7.891667</v>
      </c>
      <c r="P54" s="4">
        <v>6.2166666666666703</v>
      </c>
      <c r="Q54" s="4" t="s">
        <v>665</v>
      </c>
      <c r="R54" s="4" t="s">
        <v>809</v>
      </c>
      <c r="S54" s="4" t="s">
        <v>670</v>
      </c>
      <c r="T54" s="4" t="s">
        <v>997</v>
      </c>
    </row>
    <row r="55" spans="1:20" x14ac:dyDescent="0.6">
      <c r="A55" s="4" t="s">
        <v>1044</v>
      </c>
      <c r="B55" s="27">
        <v>30</v>
      </c>
      <c r="C55" t="s">
        <v>1022</v>
      </c>
      <c r="D55">
        <v>52.05</v>
      </c>
      <c r="E55">
        <v>12.416666666666666</v>
      </c>
      <c r="F55">
        <v>140</v>
      </c>
      <c r="G55" s="4">
        <v>8.9</v>
      </c>
      <c r="H55">
        <v>4.5083333333333337</v>
      </c>
      <c r="I55" s="4">
        <v>132.4</v>
      </c>
      <c r="J55" s="4" t="s">
        <v>969</v>
      </c>
      <c r="K55" s="4">
        <f t="shared" si="0"/>
        <v>48.633333333333333</v>
      </c>
      <c r="L55" s="4">
        <f t="shared" si="1"/>
        <v>19.033333333333335</v>
      </c>
      <c r="M55" s="4">
        <v>810</v>
      </c>
      <c r="N55" s="4">
        <v>2008</v>
      </c>
      <c r="O55" s="22">
        <v>7.891667</v>
      </c>
      <c r="P55" s="4">
        <v>6.2166666666666703</v>
      </c>
      <c r="Q55" s="4" t="s">
        <v>665</v>
      </c>
      <c r="R55" s="4" t="s">
        <v>809</v>
      </c>
      <c r="S55" s="4" t="s">
        <v>670</v>
      </c>
      <c r="T55" s="4" t="s">
        <v>997</v>
      </c>
    </row>
    <row r="56" spans="1:20" x14ac:dyDescent="0.6">
      <c r="A56" s="4" t="s">
        <v>1044</v>
      </c>
      <c r="B56" s="27">
        <v>31</v>
      </c>
      <c r="C56" t="s">
        <v>1023</v>
      </c>
      <c r="D56">
        <v>48.466666666666669</v>
      </c>
      <c r="E56">
        <v>9.4499999999999993</v>
      </c>
      <c r="F56">
        <v>760</v>
      </c>
      <c r="G56" s="4">
        <v>6.8583333333333334</v>
      </c>
      <c r="H56">
        <v>7.7916666666666679</v>
      </c>
      <c r="I56" s="4">
        <v>131.5</v>
      </c>
      <c r="J56" s="4" t="s">
        <v>969</v>
      </c>
      <c r="K56" s="4">
        <f t="shared" si="0"/>
        <v>48.633333333333333</v>
      </c>
      <c r="L56" s="4">
        <f t="shared" si="1"/>
        <v>19.033333333333335</v>
      </c>
      <c r="M56" s="4">
        <v>810</v>
      </c>
      <c r="N56" s="4">
        <v>2008</v>
      </c>
      <c r="O56" s="22">
        <v>7.891667</v>
      </c>
      <c r="P56" s="4">
        <v>6.2166666666666703</v>
      </c>
      <c r="Q56" s="4" t="s">
        <v>665</v>
      </c>
      <c r="R56" s="4" t="s">
        <v>809</v>
      </c>
      <c r="S56" s="4" t="s">
        <v>670</v>
      </c>
      <c r="T56" s="4" t="s">
        <v>997</v>
      </c>
    </row>
    <row r="57" spans="1:20" x14ac:dyDescent="0.6">
      <c r="A57" s="4" t="s">
        <v>1045</v>
      </c>
      <c r="B57" s="27">
        <v>35</v>
      </c>
      <c r="C57" t="s">
        <v>1024</v>
      </c>
      <c r="D57">
        <v>47.716666666666669</v>
      </c>
      <c r="E57">
        <v>14.1</v>
      </c>
      <c r="F57">
        <v>1250</v>
      </c>
      <c r="G57" s="4">
        <v>4.7833333333333332</v>
      </c>
      <c r="H57">
        <v>12.466666666666669</v>
      </c>
      <c r="I57" s="4">
        <v>129.30000000000001</v>
      </c>
      <c r="J57" s="4" t="s">
        <v>969</v>
      </c>
      <c r="K57" s="4">
        <f t="shared" si="0"/>
        <v>48.633333333333333</v>
      </c>
      <c r="L57" s="4">
        <f t="shared" si="1"/>
        <v>19.033333333333335</v>
      </c>
      <c r="M57" s="4">
        <v>810</v>
      </c>
      <c r="N57" s="4">
        <v>2008</v>
      </c>
      <c r="O57" s="22">
        <v>7.891667</v>
      </c>
      <c r="P57" s="4">
        <v>6.2166666666666703</v>
      </c>
      <c r="Q57" s="4" t="s">
        <v>665</v>
      </c>
      <c r="R57" s="4" t="s">
        <v>809</v>
      </c>
      <c r="S57" s="4" t="s">
        <v>670</v>
      </c>
      <c r="T57" s="4" t="s">
        <v>997</v>
      </c>
    </row>
    <row r="58" spans="1:20" x14ac:dyDescent="0.6">
      <c r="A58" s="4" t="s">
        <v>1045</v>
      </c>
      <c r="B58" s="27">
        <v>36</v>
      </c>
      <c r="C58" t="s">
        <v>1025</v>
      </c>
      <c r="D58">
        <v>47.533333333333331</v>
      </c>
      <c r="E58">
        <v>14.85</v>
      </c>
      <c r="F58">
        <v>1100</v>
      </c>
      <c r="G58" s="4">
        <v>5.0583333333333327</v>
      </c>
      <c r="H58">
        <v>10.9</v>
      </c>
      <c r="I58" s="4">
        <v>126.9</v>
      </c>
      <c r="J58" s="4" t="s">
        <v>969</v>
      </c>
      <c r="K58" s="4">
        <f t="shared" si="0"/>
        <v>48.633333333333333</v>
      </c>
      <c r="L58" s="4">
        <f t="shared" si="1"/>
        <v>19.033333333333335</v>
      </c>
      <c r="M58" s="4">
        <v>810</v>
      </c>
      <c r="N58" s="4">
        <v>2008</v>
      </c>
      <c r="O58" s="22">
        <v>7.891667</v>
      </c>
      <c r="P58" s="4">
        <v>6.2166666666666703</v>
      </c>
      <c r="Q58" s="4" t="s">
        <v>665</v>
      </c>
      <c r="R58" s="4" t="s">
        <v>809</v>
      </c>
      <c r="S58" s="4" t="s">
        <v>670</v>
      </c>
      <c r="T58" s="4" t="s">
        <v>997</v>
      </c>
    </row>
    <row r="59" spans="1:20" x14ac:dyDescent="0.6">
      <c r="A59" s="4" t="s">
        <v>1047</v>
      </c>
      <c r="B59" s="27">
        <v>39</v>
      </c>
      <c r="C59" t="s">
        <v>1026</v>
      </c>
      <c r="D59">
        <v>49.833333333333336</v>
      </c>
      <c r="E59">
        <v>19.166666666666668</v>
      </c>
      <c r="F59">
        <v>450</v>
      </c>
      <c r="G59" s="4">
        <v>7.2083333333333321</v>
      </c>
      <c r="H59">
        <v>8.1166667000000015</v>
      </c>
      <c r="I59" s="4">
        <v>127.4</v>
      </c>
      <c r="J59" s="4" t="s">
        <v>969</v>
      </c>
      <c r="K59" s="4">
        <f t="shared" si="0"/>
        <v>48.633333333333333</v>
      </c>
      <c r="L59" s="4">
        <f t="shared" si="1"/>
        <v>19.033333333333335</v>
      </c>
      <c r="M59" s="4">
        <v>810</v>
      </c>
      <c r="N59" s="4">
        <v>2008</v>
      </c>
      <c r="O59" s="22">
        <v>7.891667</v>
      </c>
      <c r="P59" s="4">
        <v>6.2166666666666703</v>
      </c>
      <c r="Q59" s="4" t="s">
        <v>665</v>
      </c>
      <c r="R59" s="4" t="s">
        <v>809</v>
      </c>
      <c r="S59" s="4" t="s">
        <v>670</v>
      </c>
      <c r="T59" s="4" t="s">
        <v>997</v>
      </c>
    </row>
    <row r="60" spans="1:20" x14ac:dyDescent="0.6">
      <c r="A60" s="4" t="s">
        <v>1047</v>
      </c>
      <c r="B60" s="27">
        <v>40</v>
      </c>
      <c r="C60" t="s">
        <v>1027</v>
      </c>
      <c r="D60">
        <v>49.466666666666669</v>
      </c>
      <c r="E60">
        <v>22.333333333333332</v>
      </c>
      <c r="F60">
        <v>540</v>
      </c>
      <c r="G60" s="4">
        <v>7.2083333333333321</v>
      </c>
      <c r="H60">
        <v>6.108333</v>
      </c>
      <c r="I60" s="4">
        <v>128.30000000000001</v>
      </c>
      <c r="J60" s="4" t="s">
        <v>969</v>
      </c>
      <c r="K60" s="4">
        <f t="shared" si="0"/>
        <v>48.633333333333333</v>
      </c>
      <c r="L60" s="4">
        <f t="shared" si="1"/>
        <v>19.033333333333335</v>
      </c>
      <c r="M60" s="4">
        <v>810</v>
      </c>
      <c r="N60" s="4">
        <v>2008</v>
      </c>
      <c r="O60" s="22">
        <v>7.891667</v>
      </c>
      <c r="P60" s="4">
        <v>6.2166666666666703</v>
      </c>
      <c r="Q60" s="4" t="s">
        <v>665</v>
      </c>
      <c r="R60" s="4" t="s">
        <v>809</v>
      </c>
      <c r="S60" s="4" t="s">
        <v>670</v>
      </c>
      <c r="T60" s="4" t="s">
        <v>997</v>
      </c>
    </row>
    <row r="61" spans="1:20" x14ac:dyDescent="0.6">
      <c r="A61" s="4" t="s">
        <v>1050</v>
      </c>
      <c r="B61" s="27">
        <v>43</v>
      </c>
      <c r="C61" t="s">
        <v>1028</v>
      </c>
      <c r="D61">
        <v>49.25</v>
      </c>
      <c r="E61">
        <v>22.816666666666666</v>
      </c>
      <c r="F61">
        <v>900</v>
      </c>
      <c r="G61" s="5">
        <v>6.5583330000000002</v>
      </c>
      <c r="H61">
        <v>6.4916669999999996</v>
      </c>
      <c r="I61" s="4">
        <v>127.5</v>
      </c>
      <c r="J61" s="4" t="s">
        <v>969</v>
      </c>
      <c r="K61" s="4">
        <f t="shared" si="0"/>
        <v>48.633333333333333</v>
      </c>
      <c r="L61" s="4">
        <f t="shared" si="1"/>
        <v>19.033333333333335</v>
      </c>
      <c r="M61" s="4">
        <v>810</v>
      </c>
      <c r="N61" s="4">
        <v>2008</v>
      </c>
      <c r="O61" s="22">
        <v>7.891667</v>
      </c>
      <c r="P61" s="4">
        <v>6.2166666666666703</v>
      </c>
      <c r="Q61" s="4" t="s">
        <v>665</v>
      </c>
      <c r="R61" s="4" t="s">
        <v>809</v>
      </c>
      <c r="S61" s="4" t="s">
        <v>670</v>
      </c>
      <c r="T61" s="4" t="s">
        <v>997</v>
      </c>
    </row>
    <row r="62" spans="1:20" x14ac:dyDescent="0.6">
      <c r="A62" s="4" t="s">
        <v>1046</v>
      </c>
      <c r="B62" s="27">
        <v>48</v>
      </c>
      <c r="C62" t="s">
        <v>1029</v>
      </c>
      <c r="D62">
        <v>50.8</v>
      </c>
      <c r="E62">
        <v>15.233333333333333</v>
      </c>
      <c r="F62">
        <v>760</v>
      </c>
      <c r="G62" s="5">
        <v>5.4333330000000002</v>
      </c>
      <c r="H62">
        <v>8.9916666666666671</v>
      </c>
      <c r="I62" s="4">
        <v>127.5</v>
      </c>
      <c r="J62" s="4" t="s">
        <v>969</v>
      </c>
      <c r="K62" s="4">
        <f t="shared" si="0"/>
        <v>48.633333333333333</v>
      </c>
      <c r="L62" s="4">
        <f t="shared" si="1"/>
        <v>19.033333333333335</v>
      </c>
      <c r="M62" s="4">
        <v>810</v>
      </c>
      <c r="N62" s="4">
        <v>2008</v>
      </c>
      <c r="O62" s="22">
        <v>7.891667</v>
      </c>
      <c r="P62" s="4">
        <v>6.2166666666666703</v>
      </c>
      <c r="Q62" s="4" t="s">
        <v>665</v>
      </c>
      <c r="R62" s="4" t="s">
        <v>809</v>
      </c>
      <c r="S62" s="4" t="s">
        <v>670</v>
      </c>
      <c r="T62" s="4" t="s">
        <v>997</v>
      </c>
    </row>
    <row r="63" spans="1:20" x14ac:dyDescent="0.6">
      <c r="A63" s="4" t="s">
        <v>1046</v>
      </c>
      <c r="B63" s="27">
        <v>50</v>
      </c>
      <c r="C63" t="s">
        <v>1030</v>
      </c>
      <c r="D63">
        <v>50.56666666666667</v>
      </c>
      <c r="E63">
        <v>13.25</v>
      </c>
      <c r="F63">
        <v>800</v>
      </c>
      <c r="G63">
        <v>6.8</v>
      </c>
      <c r="H63">
        <v>4.9750000000000005</v>
      </c>
      <c r="I63" s="4">
        <v>125.6</v>
      </c>
      <c r="J63" s="4" t="s">
        <v>969</v>
      </c>
      <c r="K63" s="4">
        <f t="shared" si="0"/>
        <v>48.633333333333333</v>
      </c>
      <c r="L63" s="4">
        <f t="shared" si="1"/>
        <v>19.033333333333335</v>
      </c>
      <c r="M63" s="4">
        <v>810</v>
      </c>
      <c r="N63" s="4">
        <v>2008</v>
      </c>
      <c r="O63" s="22">
        <v>7.891667</v>
      </c>
      <c r="P63" s="4">
        <v>6.2166666666666703</v>
      </c>
      <c r="Q63" s="4" t="s">
        <v>665</v>
      </c>
      <c r="R63" s="4" t="s">
        <v>809</v>
      </c>
      <c r="S63" s="4" t="s">
        <v>670</v>
      </c>
      <c r="T63" s="4" t="s">
        <v>997</v>
      </c>
    </row>
    <row r="64" spans="1:20" x14ac:dyDescent="0.6">
      <c r="A64" s="4" t="s">
        <v>1046</v>
      </c>
      <c r="B64" s="27">
        <v>51</v>
      </c>
      <c r="C64" t="s">
        <v>1031</v>
      </c>
      <c r="D64">
        <v>48.85</v>
      </c>
      <c r="E64">
        <v>14</v>
      </c>
      <c r="F64">
        <v>990</v>
      </c>
      <c r="G64" s="4">
        <v>6.05</v>
      </c>
      <c r="H64">
        <v>7.4166670000000003</v>
      </c>
      <c r="I64" s="4">
        <v>127.2</v>
      </c>
      <c r="J64" s="4" t="s">
        <v>969</v>
      </c>
      <c r="K64" s="4">
        <f t="shared" si="0"/>
        <v>48.633333333333333</v>
      </c>
      <c r="L64" s="4">
        <f t="shared" si="1"/>
        <v>19.033333333333335</v>
      </c>
      <c r="M64" s="4">
        <v>810</v>
      </c>
      <c r="N64" s="4">
        <v>2008</v>
      </c>
      <c r="O64" s="22">
        <v>7.891667</v>
      </c>
      <c r="P64" s="4">
        <v>6.2166666666666703</v>
      </c>
      <c r="Q64" s="4" t="s">
        <v>665</v>
      </c>
      <c r="R64" s="4" t="s">
        <v>809</v>
      </c>
      <c r="S64" s="4" t="s">
        <v>670</v>
      </c>
      <c r="T64" s="4" t="s">
        <v>997</v>
      </c>
    </row>
    <row r="65" spans="1:20" x14ac:dyDescent="0.6">
      <c r="A65" s="4" t="s">
        <v>1049</v>
      </c>
      <c r="B65" s="27">
        <v>53</v>
      </c>
      <c r="C65" t="s">
        <v>1032</v>
      </c>
      <c r="D65">
        <v>45.633333333333333</v>
      </c>
      <c r="E65">
        <v>14.383333333333333</v>
      </c>
      <c r="F65">
        <v>1000</v>
      </c>
      <c r="G65" s="5">
        <v>5.391667</v>
      </c>
      <c r="H65">
        <v>14.508330000000001</v>
      </c>
      <c r="I65" s="4">
        <v>129.6</v>
      </c>
      <c r="J65" s="4" t="s">
        <v>969</v>
      </c>
      <c r="K65" s="4">
        <f t="shared" si="0"/>
        <v>48.633333333333333</v>
      </c>
      <c r="L65" s="4">
        <f t="shared" si="1"/>
        <v>19.033333333333335</v>
      </c>
      <c r="M65" s="4">
        <v>810</v>
      </c>
      <c r="N65" s="4">
        <v>2008</v>
      </c>
      <c r="O65" s="22">
        <v>7.891667</v>
      </c>
      <c r="P65" s="4">
        <v>6.2166666666666703</v>
      </c>
      <c r="Q65" s="4" t="s">
        <v>665</v>
      </c>
      <c r="R65" s="4" t="s">
        <v>809</v>
      </c>
      <c r="S65" s="4" t="s">
        <v>670</v>
      </c>
      <c r="T65" s="4" t="s">
        <v>997</v>
      </c>
    </row>
    <row r="66" spans="1:20" x14ac:dyDescent="0.6">
      <c r="A66" s="4" t="s">
        <v>1049</v>
      </c>
      <c r="B66" s="27">
        <v>55</v>
      </c>
      <c r="C66" t="s">
        <v>1033</v>
      </c>
      <c r="D66">
        <v>45.733333333333334</v>
      </c>
      <c r="E66">
        <v>14.35</v>
      </c>
      <c r="F66">
        <v>1040</v>
      </c>
      <c r="G66" s="5">
        <v>5.391667</v>
      </c>
      <c r="H66">
        <v>14.508330000000001</v>
      </c>
      <c r="I66" s="4">
        <v>129.69999999999999</v>
      </c>
      <c r="J66" s="4" t="s">
        <v>969</v>
      </c>
      <c r="K66" s="4">
        <f t="shared" si="0"/>
        <v>48.633333333333333</v>
      </c>
      <c r="L66" s="4">
        <f t="shared" si="1"/>
        <v>19.033333333333335</v>
      </c>
      <c r="M66" s="4">
        <v>810</v>
      </c>
      <c r="N66" s="4">
        <v>2008</v>
      </c>
      <c r="O66" s="22">
        <v>7.891667</v>
      </c>
      <c r="P66" s="4">
        <v>6.2166666666666703</v>
      </c>
      <c r="Q66" s="4" t="s">
        <v>665</v>
      </c>
      <c r="R66" s="4" t="s">
        <v>809</v>
      </c>
      <c r="S66" s="4" t="s">
        <v>670</v>
      </c>
      <c r="T66" s="4" t="s">
        <v>997</v>
      </c>
    </row>
    <row r="67" spans="1:20" x14ac:dyDescent="0.6">
      <c r="A67" s="4" t="s">
        <v>885</v>
      </c>
      <c r="B67" s="27">
        <v>57</v>
      </c>
      <c r="C67" t="s">
        <v>1034</v>
      </c>
      <c r="D67">
        <v>42.06666666666667</v>
      </c>
      <c r="E67">
        <v>26.133333333333333</v>
      </c>
      <c r="F67">
        <v>200</v>
      </c>
      <c r="G67" s="5">
        <v>11.783329999999999</v>
      </c>
      <c r="H67">
        <v>5.4083333333333341</v>
      </c>
      <c r="I67" s="4">
        <v>129.9</v>
      </c>
      <c r="J67" s="4" t="s">
        <v>969</v>
      </c>
      <c r="K67" s="4">
        <f t="shared" si="0"/>
        <v>48.633333333333333</v>
      </c>
      <c r="L67" s="4">
        <f t="shared" si="1"/>
        <v>19.033333333333335</v>
      </c>
      <c r="M67" s="4">
        <v>810</v>
      </c>
      <c r="N67" s="4">
        <v>2008</v>
      </c>
      <c r="O67" s="22">
        <v>7.891667</v>
      </c>
      <c r="P67" s="4">
        <v>6.2166666666666703</v>
      </c>
      <c r="Q67" s="4" t="s">
        <v>665</v>
      </c>
      <c r="R67" s="4" t="s">
        <v>809</v>
      </c>
      <c r="S67" s="4" t="s">
        <v>670</v>
      </c>
      <c r="T67" s="4" t="s">
        <v>997</v>
      </c>
    </row>
    <row r="68" spans="1:20" x14ac:dyDescent="0.6">
      <c r="A68" s="4" t="s">
        <v>1048</v>
      </c>
      <c r="B68" s="27">
        <v>62</v>
      </c>
      <c r="C68" t="s">
        <v>1035</v>
      </c>
      <c r="D68">
        <v>47.033333333333331</v>
      </c>
      <c r="E68">
        <v>7.25</v>
      </c>
      <c r="F68">
        <v>530</v>
      </c>
      <c r="G68" s="5">
        <v>8.0583329999999993</v>
      </c>
      <c r="H68">
        <v>7.9916666666666671</v>
      </c>
      <c r="I68" s="4">
        <v>129.69999999999999</v>
      </c>
      <c r="J68" s="4" t="s">
        <v>969</v>
      </c>
      <c r="K68" s="4">
        <f t="shared" si="0"/>
        <v>48.633333333333333</v>
      </c>
      <c r="L68" s="4">
        <f t="shared" si="1"/>
        <v>19.033333333333335</v>
      </c>
      <c r="M68" s="4">
        <v>810</v>
      </c>
      <c r="N68" s="4">
        <v>2008</v>
      </c>
      <c r="O68" s="22">
        <v>7.891667</v>
      </c>
      <c r="P68" s="4">
        <v>6.2166666666666703</v>
      </c>
      <c r="Q68" s="4" t="s">
        <v>665</v>
      </c>
      <c r="R68" s="4" t="s">
        <v>809</v>
      </c>
      <c r="S68" s="4" t="s">
        <v>670</v>
      </c>
      <c r="T68" s="4" t="s">
        <v>997</v>
      </c>
    </row>
    <row r="69" spans="1:20" x14ac:dyDescent="0.6">
      <c r="A69" s="4" t="s">
        <v>1046</v>
      </c>
      <c r="B69" s="27">
        <v>64</v>
      </c>
      <c r="C69" t="s">
        <v>1036</v>
      </c>
      <c r="D69">
        <v>50</v>
      </c>
      <c r="E69">
        <v>14</v>
      </c>
      <c r="F69">
        <v>480</v>
      </c>
      <c r="G69" s="4">
        <v>8.1583333333333332</v>
      </c>
      <c r="H69">
        <v>4.4416670000000007</v>
      </c>
      <c r="I69" s="4">
        <v>131.80000000000001</v>
      </c>
      <c r="J69" s="4" t="s">
        <v>969</v>
      </c>
      <c r="K69" s="4">
        <f t="shared" si="0"/>
        <v>48.633333333333333</v>
      </c>
      <c r="L69" s="4">
        <f t="shared" si="1"/>
        <v>19.033333333333335</v>
      </c>
      <c r="M69" s="4">
        <v>810</v>
      </c>
      <c r="N69" s="4">
        <v>2008</v>
      </c>
      <c r="O69" s="22">
        <v>7.891667</v>
      </c>
      <c r="P69" s="4">
        <v>6.2166666666666703</v>
      </c>
      <c r="Q69" s="4" t="s">
        <v>665</v>
      </c>
      <c r="R69" s="4" t="s">
        <v>809</v>
      </c>
      <c r="S69" s="4" t="s">
        <v>670</v>
      </c>
      <c r="T69" s="4" t="s">
        <v>997</v>
      </c>
    </row>
    <row r="70" spans="1:20" x14ac:dyDescent="0.6">
      <c r="A70" s="4" t="s">
        <v>1047</v>
      </c>
      <c r="B70" s="27">
        <v>67</v>
      </c>
      <c r="C70" t="s">
        <v>1037</v>
      </c>
      <c r="D70">
        <v>54.333333333333336</v>
      </c>
      <c r="E70">
        <v>18.166666666666668</v>
      </c>
      <c r="F70">
        <v>250</v>
      </c>
      <c r="G70" s="5">
        <v>5.9249999999999998</v>
      </c>
      <c r="H70">
        <v>5.3500000000000005</v>
      </c>
      <c r="I70" s="4">
        <v>134.1</v>
      </c>
      <c r="J70" s="4" t="s">
        <v>969</v>
      </c>
      <c r="K70" s="4">
        <f t="shared" si="0"/>
        <v>48.633333333333333</v>
      </c>
      <c r="L70" s="4">
        <f t="shared" si="1"/>
        <v>19.033333333333335</v>
      </c>
      <c r="M70" s="4">
        <v>810</v>
      </c>
      <c r="N70" s="4">
        <v>2008</v>
      </c>
      <c r="O70" s="22">
        <v>7.891667</v>
      </c>
      <c r="P70" s="4">
        <v>6.2166666666666703</v>
      </c>
      <c r="Q70" s="4" t="s">
        <v>665</v>
      </c>
      <c r="R70" s="4" t="s">
        <v>809</v>
      </c>
      <c r="S70" s="4" t="s">
        <v>670</v>
      </c>
      <c r="T70" s="4" t="s">
        <v>997</v>
      </c>
    </row>
    <row r="71" spans="1:20" x14ac:dyDescent="0.6">
      <c r="A71" s="4" t="s">
        <v>1046</v>
      </c>
      <c r="B71" s="27">
        <v>70</v>
      </c>
      <c r="C71" t="s">
        <v>1038</v>
      </c>
      <c r="D71">
        <v>49.15</v>
      </c>
      <c r="E71">
        <v>17.316666666666666</v>
      </c>
      <c r="F71">
        <v>410</v>
      </c>
      <c r="G71" s="4">
        <v>8.5916666666666668</v>
      </c>
      <c r="H71">
        <v>4.6833333333333336</v>
      </c>
      <c r="I71" s="4">
        <v>128.30000000000001</v>
      </c>
      <c r="J71" s="4" t="s">
        <v>969</v>
      </c>
      <c r="K71" s="4">
        <f t="shared" si="0"/>
        <v>48.633333333333333</v>
      </c>
      <c r="L71" s="4">
        <f t="shared" si="1"/>
        <v>19.033333333333335</v>
      </c>
      <c r="M71" s="4">
        <v>810</v>
      </c>
      <c r="N71" s="4">
        <v>2008</v>
      </c>
      <c r="O71" s="22">
        <v>7.891667</v>
      </c>
      <c r="P71" s="4">
        <v>6.2166666666666703</v>
      </c>
      <c r="Q71" s="4" t="s">
        <v>665</v>
      </c>
      <c r="R71" s="4" t="s">
        <v>809</v>
      </c>
      <c r="S71" s="4" t="s">
        <v>670</v>
      </c>
      <c r="T71" s="4"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9"/>
  <sheetViews>
    <sheetView topLeftCell="D7" workbookViewId="0">
      <selection activeCell="C8" sqref="C8:T27"/>
    </sheetView>
  </sheetViews>
  <sheetFormatPr defaultColWidth="8.75" defaultRowHeight="14.4" x14ac:dyDescent="0.55000000000000004"/>
  <cols>
    <col min="1" max="1" width="21.34765625" style="37" customWidth="1"/>
    <col min="2" max="2" width="14.34765625" style="37" customWidth="1"/>
    <col min="3" max="16384" width="8.75" style="37"/>
  </cols>
  <sheetData>
    <row r="1" spans="1:19" x14ac:dyDescent="0.55000000000000004">
      <c r="A1" s="37" t="s">
        <v>1003</v>
      </c>
      <c r="B1" s="37" t="s">
        <v>911</v>
      </c>
      <c r="C1" s="37" t="s">
        <v>666</v>
      </c>
    </row>
    <row r="4" spans="1:19" x14ac:dyDescent="0.55000000000000004">
      <c r="A4" s="36" t="s">
        <v>1001</v>
      </c>
    </row>
    <row r="7" spans="1:19" x14ac:dyDescent="0.55000000000000004">
      <c r="A7" s="38" t="s">
        <v>0</v>
      </c>
      <c r="B7" s="38" t="s">
        <v>1</v>
      </c>
      <c r="C7" s="38" t="s">
        <v>673</v>
      </c>
      <c r="D7" s="38" t="s">
        <v>674</v>
      </c>
      <c r="E7" s="38" t="s">
        <v>675</v>
      </c>
      <c r="F7" s="38" t="s">
        <v>743</v>
      </c>
      <c r="G7" s="39" t="s">
        <v>744</v>
      </c>
      <c r="H7" s="38" t="s">
        <v>39</v>
      </c>
      <c r="I7" s="38" t="s">
        <v>40</v>
      </c>
      <c r="J7" s="38" t="s">
        <v>624</v>
      </c>
      <c r="K7" s="38" t="s">
        <v>629</v>
      </c>
      <c r="L7" s="38" t="s">
        <v>625</v>
      </c>
      <c r="M7" s="38" t="s">
        <v>623</v>
      </c>
      <c r="N7" s="39" t="s">
        <v>745</v>
      </c>
      <c r="O7" s="39" t="s">
        <v>746</v>
      </c>
      <c r="P7" s="39" t="s">
        <v>992</v>
      </c>
      <c r="Q7" s="39" t="s">
        <v>654</v>
      </c>
      <c r="R7" s="39" t="s">
        <v>1054</v>
      </c>
      <c r="S7" s="38" t="s">
        <v>971</v>
      </c>
    </row>
    <row r="8" spans="1:19" x14ac:dyDescent="0.55000000000000004">
      <c r="A8" s="33" t="s">
        <v>1055</v>
      </c>
      <c r="B8" s="33" t="s">
        <v>1056</v>
      </c>
      <c r="C8" s="34">
        <v>48.216666666666669</v>
      </c>
      <c r="D8" s="37">
        <v>-72.916666666666671</v>
      </c>
      <c r="E8" s="35">
        <v>338</v>
      </c>
      <c r="F8" s="37">
        <v>1.2916666666666667</v>
      </c>
      <c r="G8" s="40">
        <v>8.0083330000000004</v>
      </c>
      <c r="H8" s="34">
        <v>149.209</v>
      </c>
      <c r="I8" s="37" t="s">
        <v>969</v>
      </c>
      <c r="J8" s="34">
        <v>48.216666666666669</v>
      </c>
      <c r="K8" s="40">
        <v>-72.916666666666671</v>
      </c>
      <c r="L8" s="35">
        <v>338</v>
      </c>
      <c r="M8" s="37">
        <v>2019</v>
      </c>
      <c r="N8" s="37">
        <v>1.2916666666666667</v>
      </c>
      <c r="O8" s="40">
        <v>8.0083330000000004</v>
      </c>
      <c r="P8" s="37" t="s">
        <v>666</v>
      </c>
      <c r="Q8" s="37" t="s">
        <v>1003</v>
      </c>
      <c r="R8" s="37" t="s">
        <v>689</v>
      </c>
      <c r="S8" s="37" t="s">
        <v>1000</v>
      </c>
    </row>
    <row r="9" spans="1:19" x14ac:dyDescent="0.55000000000000004">
      <c r="A9" s="33" t="s">
        <v>1057</v>
      </c>
      <c r="B9" s="33" t="s">
        <v>1058</v>
      </c>
      <c r="C9" s="34">
        <v>48.85</v>
      </c>
      <c r="D9" s="37">
        <v>-70.333333333333329</v>
      </c>
      <c r="E9" s="35">
        <v>611</v>
      </c>
      <c r="F9" s="41">
        <v>-0.35833333333333323</v>
      </c>
      <c r="G9" s="40">
        <v>9.8416666666666686</v>
      </c>
      <c r="H9" s="34">
        <v>145.108</v>
      </c>
      <c r="I9" s="37" t="s">
        <v>969</v>
      </c>
      <c r="J9" s="34">
        <v>48.216666666666669</v>
      </c>
      <c r="K9" s="40">
        <v>-72.916666666666671</v>
      </c>
      <c r="L9" s="35">
        <v>338</v>
      </c>
      <c r="M9" s="37">
        <v>2019</v>
      </c>
      <c r="N9" s="37">
        <v>1.2916666666666667</v>
      </c>
      <c r="O9" s="40">
        <v>8.0083330000000004</v>
      </c>
      <c r="P9" s="37" t="s">
        <v>666</v>
      </c>
      <c r="Q9" s="37" t="s">
        <v>1003</v>
      </c>
      <c r="R9" s="37" t="s">
        <v>689</v>
      </c>
      <c r="S9" s="37" t="s">
        <v>1000</v>
      </c>
    </row>
    <row r="10" spans="1:19" x14ac:dyDescent="0.55000000000000004">
      <c r="A10" s="33" t="s">
        <v>1059</v>
      </c>
      <c r="B10" s="33" t="s">
        <v>1060</v>
      </c>
      <c r="C10" s="34">
        <v>49.716666666666669</v>
      </c>
      <c r="D10" s="37">
        <v>-71.933333333333337</v>
      </c>
      <c r="E10" s="35">
        <v>342</v>
      </c>
      <c r="F10" s="41">
        <v>-9.1666666666666341E-2</v>
      </c>
      <c r="G10" s="40">
        <v>7.9916666666666671</v>
      </c>
      <c r="H10" s="34">
        <v>147.744</v>
      </c>
      <c r="I10" s="37" t="s">
        <v>969</v>
      </c>
      <c r="J10" s="34">
        <v>48.216666666666669</v>
      </c>
      <c r="K10" s="40">
        <v>-72.916666666666671</v>
      </c>
      <c r="L10" s="35">
        <v>338</v>
      </c>
      <c r="M10" s="37">
        <v>2019</v>
      </c>
      <c r="N10" s="37">
        <v>1.2916666666666667</v>
      </c>
      <c r="O10" s="40">
        <v>8.0083330000000004</v>
      </c>
      <c r="P10" s="37" t="s">
        <v>666</v>
      </c>
      <c r="Q10" s="37" t="s">
        <v>1003</v>
      </c>
      <c r="R10" s="37" t="s">
        <v>689</v>
      </c>
      <c r="S10" s="37" t="s">
        <v>1000</v>
      </c>
    </row>
    <row r="11" spans="1:19" x14ac:dyDescent="0.55000000000000004">
      <c r="A11" s="33" t="s">
        <v>1061</v>
      </c>
      <c r="B11" s="33" t="s">
        <v>1062</v>
      </c>
      <c r="C11" s="34">
        <v>50.68333333333333</v>
      </c>
      <c r="D11" s="37">
        <v>-72.183333333333337</v>
      </c>
      <c r="E11" s="35">
        <v>487</v>
      </c>
      <c r="F11" s="41">
        <v>-0.65833333333333377</v>
      </c>
      <c r="G11" s="40">
        <v>7.7166666666666677</v>
      </c>
      <c r="H11" s="34">
        <v>143.93700000000001</v>
      </c>
      <c r="I11" s="37" t="s">
        <v>969</v>
      </c>
      <c r="J11" s="34">
        <v>48.216666666666669</v>
      </c>
      <c r="K11" s="40">
        <v>-72.916666666666671</v>
      </c>
      <c r="L11" s="35">
        <v>338</v>
      </c>
      <c r="M11" s="37">
        <v>2019</v>
      </c>
      <c r="N11" s="37">
        <v>1.2916666666666667</v>
      </c>
      <c r="O11" s="40">
        <v>8.0083330000000004</v>
      </c>
      <c r="P11" s="37" t="s">
        <v>666</v>
      </c>
      <c r="Q11" s="37" t="s">
        <v>1003</v>
      </c>
      <c r="R11" s="37" t="s">
        <v>689</v>
      </c>
      <c r="S11" s="37" t="s">
        <v>1000</v>
      </c>
    </row>
    <row r="12" spans="1:19" x14ac:dyDescent="0.55000000000000004">
      <c r="A12" s="33" t="s">
        <v>1063</v>
      </c>
      <c r="B12" s="33" t="s">
        <v>1064</v>
      </c>
      <c r="C12" s="34">
        <v>53.783333333333331</v>
      </c>
      <c r="D12" s="37">
        <v>-72.86666666666666</v>
      </c>
      <c r="E12" s="35">
        <v>384</v>
      </c>
      <c r="F12" s="41">
        <v>-3.9750000000000001</v>
      </c>
      <c r="G12" s="40">
        <v>6.1750000000000007</v>
      </c>
      <c r="H12" s="34">
        <v>141.447</v>
      </c>
      <c r="I12" s="37" t="s">
        <v>969</v>
      </c>
      <c r="J12" s="34">
        <v>48.216666666666669</v>
      </c>
      <c r="K12" s="40">
        <v>-72.916666666666671</v>
      </c>
      <c r="L12" s="35">
        <v>338</v>
      </c>
      <c r="M12" s="37">
        <v>2019</v>
      </c>
      <c r="N12" s="37">
        <v>1.2916666666666667</v>
      </c>
      <c r="O12" s="40">
        <v>8.0083330000000004</v>
      </c>
      <c r="P12" s="37" t="s">
        <v>666</v>
      </c>
      <c r="Q12" s="37" t="s">
        <v>1003</v>
      </c>
      <c r="R12" s="37" t="s">
        <v>689</v>
      </c>
      <c r="S12" s="37" t="s">
        <v>1000</v>
      </c>
    </row>
    <row r="13" spans="1:19" x14ac:dyDescent="0.55000000000000004">
      <c r="A13" s="33" t="s">
        <v>1055</v>
      </c>
      <c r="B13" s="33" t="s">
        <v>1056</v>
      </c>
      <c r="C13" s="34">
        <v>48.216666666666669</v>
      </c>
      <c r="D13" s="37">
        <v>-72.916666666666671</v>
      </c>
      <c r="E13" s="35">
        <v>338</v>
      </c>
      <c r="F13" s="37">
        <v>1.2916666666666667</v>
      </c>
      <c r="G13" s="40">
        <v>8.0083330000000004</v>
      </c>
      <c r="H13" s="37">
        <v>143.05799999999999</v>
      </c>
      <c r="I13" s="37" t="s">
        <v>969</v>
      </c>
      <c r="J13" s="34">
        <v>48.216666666666669</v>
      </c>
      <c r="K13" s="40">
        <v>-72.916666666666671</v>
      </c>
      <c r="L13" s="35">
        <v>338</v>
      </c>
      <c r="M13" s="37">
        <v>2018</v>
      </c>
      <c r="N13" s="37">
        <v>1.2916666666666667</v>
      </c>
      <c r="O13" s="40">
        <v>8.0083330000000004</v>
      </c>
      <c r="P13" s="37" t="s">
        <v>666</v>
      </c>
      <c r="Q13" s="37" t="s">
        <v>1003</v>
      </c>
      <c r="R13" s="37" t="s">
        <v>689</v>
      </c>
      <c r="S13" s="37" t="s">
        <v>1000</v>
      </c>
    </row>
    <row r="14" spans="1:19" x14ac:dyDescent="0.55000000000000004">
      <c r="A14" s="33" t="s">
        <v>1057</v>
      </c>
      <c r="B14" s="33" t="s">
        <v>1058</v>
      </c>
      <c r="C14" s="34">
        <v>48.85</v>
      </c>
      <c r="D14" s="37">
        <v>-70.333333333333329</v>
      </c>
      <c r="E14" s="35">
        <v>611</v>
      </c>
      <c r="F14" s="41">
        <v>-0.35833333333333323</v>
      </c>
      <c r="G14" s="40">
        <v>9.8416666666666686</v>
      </c>
      <c r="H14" s="37">
        <v>141.886</v>
      </c>
      <c r="I14" s="37" t="s">
        <v>969</v>
      </c>
      <c r="J14" s="34">
        <v>48.216666666666669</v>
      </c>
      <c r="K14" s="40">
        <v>-72.916666666666671</v>
      </c>
      <c r="L14" s="35">
        <v>338</v>
      </c>
      <c r="M14" s="37">
        <v>2018</v>
      </c>
      <c r="N14" s="37">
        <v>1.2916666666666667</v>
      </c>
      <c r="O14" s="40">
        <v>8.0083330000000004</v>
      </c>
      <c r="P14" s="37" t="s">
        <v>666</v>
      </c>
      <c r="Q14" s="37" t="s">
        <v>1003</v>
      </c>
      <c r="R14" s="37" t="s">
        <v>689</v>
      </c>
      <c r="S14" s="37" t="s">
        <v>1000</v>
      </c>
    </row>
    <row r="15" spans="1:19" x14ac:dyDescent="0.55000000000000004">
      <c r="A15" s="33" t="s">
        <v>1059</v>
      </c>
      <c r="B15" s="33" t="s">
        <v>1060</v>
      </c>
      <c r="C15" s="34">
        <v>49.716666666666669</v>
      </c>
      <c r="D15" s="37">
        <v>-71.933333333333337</v>
      </c>
      <c r="E15" s="35">
        <v>342</v>
      </c>
      <c r="F15" s="41">
        <v>-9.1666666666666341E-2</v>
      </c>
      <c r="G15" s="40">
        <v>7.9916666666666671</v>
      </c>
      <c r="H15" s="37">
        <v>140.86099999999999</v>
      </c>
      <c r="I15" s="37" t="s">
        <v>969</v>
      </c>
      <c r="J15" s="34">
        <v>48.216666666666669</v>
      </c>
      <c r="K15" s="40">
        <v>-72.916666666666671</v>
      </c>
      <c r="L15" s="35">
        <v>338</v>
      </c>
      <c r="M15" s="37">
        <v>2018</v>
      </c>
      <c r="N15" s="37">
        <v>1.2916666666666667</v>
      </c>
      <c r="O15" s="40">
        <v>8.0083330000000004</v>
      </c>
      <c r="P15" s="37" t="s">
        <v>666</v>
      </c>
      <c r="Q15" s="37" t="s">
        <v>1003</v>
      </c>
      <c r="R15" s="37" t="s">
        <v>689</v>
      </c>
      <c r="S15" s="37" t="s">
        <v>1000</v>
      </c>
    </row>
    <row r="16" spans="1:19" x14ac:dyDescent="0.55000000000000004">
      <c r="A16" s="33" t="s">
        <v>1061</v>
      </c>
      <c r="B16" s="33" t="s">
        <v>1062</v>
      </c>
      <c r="C16" s="34">
        <v>50.68333333333333</v>
      </c>
      <c r="D16" s="37">
        <v>-72.183333333333337</v>
      </c>
      <c r="E16" s="35">
        <v>487</v>
      </c>
      <c r="F16" s="41">
        <v>-0.65833333333333377</v>
      </c>
      <c r="G16" s="40">
        <v>7.7166666666666677</v>
      </c>
      <c r="H16" s="37">
        <v>139.983</v>
      </c>
      <c r="I16" s="37" t="s">
        <v>969</v>
      </c>
      <c r="J16" s="34">
        <v>48.216666666666669</v>
      </c>
      <c r="K16" s="40">
        <v>-72.916666666666671</v>
      </c>
      <c r="L16" s="35">
        <v>338</v>
      </c>
      <c r="M16" s="37">
        <v>2018</v>
      </c>
      <c r="N16" s="37">
        <v>1.2916666666666667</v>
      </c>
      <c r="O16" s="40">
        <v>8.0083330000000004</v>
      </c>
      <c r="P16" s="37" t="s">
        <v>666</v>
      </c>
      <c r="Q16" s="37" t="s">
        <v>1003</v>
      </c>
      <c r="R16" s="37" t="s">
        <v>689</v>
      </c>
      <c r="S16" s="37" t="s">
        <v>1000</v>
      </c>
    </row>
    <row r="17" spans="1:19" x14ac:dyDescent="0.55000000000000004">
      <c r="A17" s="33" t="s">
        <v>1063</v>
      </c>
      <c r="B17" s="33" t="s">
        <v>1064</v>
      </c>
      <c r="C17" s="34">
        <v>53.783333333333331</v>
      </c>
      <c r="D17" s="37">
        <v>-72.86666666666666</v>
      </c>
      <c r="E17" s="35">
        <v>384</v>
      </c>
      <c r="F17" s="41">
        <v>-3.9750000000000001</v>
      </c>
      <c r="G17" s="40">
        <v>6.1750000000000007</v>
      </c>
      <c r="H17" s="37">
        <v>138.66499999999999</v>
      </c>
      <c r="I17" s="37" t="s">
        <v>969</v>
      </c>
      <c r="J17" s="34">
        <v>48.216666666666669</v>
      </c>
      <c r="K17" s="40">
        <v>-72.916666666666671</v>
      </c>
      <c r="L17" s="35">
        <v>338</v>
      </c>
      <c r="M17" s="37">
        <v>2018</v>
      </c>
      <c r="N17" s="37">
        <v>1.2916666666666667</v>
      </c>
      <c r="O17" s="40">
        <v>8.0083330000000004</v>
      </c>
      <c r="P17" s="37" t="s">
        <v>666</v>
      </c>
      <c r="Q17" s="37" t="s">
        <v>1003</v>
      </c>
      <c r="R17" s="37" t="s">
        <v>689</v>
      </c>
      <c r="S17" s="37" t="s">
        <v>1000</v>
      </c>
    </row>
    <row r="18" spans="1:19" x14ac:dyDescent="0.55000000000000004">
      <c r="A18" s="33" t="s">
        <v>1055</v>
      </c>
      <c r="B18" s="33" t="s">
        <v>1056</v>
      </c>
      <c r="C18" s="34">
        <v>48.216666666666669</v>
      </c>
      <c r="D18" s="37">
        <v>-72.916666666666671</v>
      </c>
      <c r="E18" s="35">
        <v>338</v>
      </c>
      <c r="F18" s="37">
        <v>1.2916666666666667</v>
      </c>
      <c r="G18" s="40">
        <v>8.0083330000000004</v>
      </c>
      <c r="H18" s="37">
        <v>138.518</v>
      </c>
      <c r="I18" s="37" t="s">
        <v>969</v>
      </c>
      <c r="J18" s="34">
        <v>48.216666666666669</v>
      </c>
      <c r="K18" s="40">
        <v>-72.916666666666671</v>
      </c>
      <c r="L18" s="35">
        <v>338</v>
      </c>
      <c r="M18" s="37">
        <v>2017</v>
      </c>
      <c r="N18" s="37">
        <v>1.2916666666666667</v>
      </c>
      <c r="O18" s="40">
        <v>8.0083330000000004</v>
      </c>
      <c r="P18" s="37" t="s">
        <v>666</v>
      </c>
      <c r="Q18" s="37" t="s">
        <v>1003</v>
      </c>
      <c r="R18" s="37" t="s">
        <v>689</v>
      </c>
      <c r="S18" s="37" t="s">
        <v>1000</v>
      </c>
    </row>
    <row r="19" spans="1:19" x14ac:dyDescent="0.55000000000000004">
      <c r="A19" s="33" t="s">
        <v>1057</v>
      </c>
      <c r="B19" s="33" t="s">
        <v>1058</v>
      </c>
      <c r="C19" s="34">
        <v>48.85</v>
      </c>
      <c r="D19" s="37">
        <v>-70.333333333333329</v>
      </c>
      <c r="E19" s="35">
        <v>611</v>
      </c>
      <c r="F19" s="41">
        <v>-0.35833333333333323</v>
      </c>
      <c r="G19" s="40">
        <v>9.8416666666666686</v>
      </c>
      <c r="H19" s="37">
        <v>137.63900000000001</v>
      </c>
      <c r="I19" s="37" t="s">
        <v>969</v>
      </c>
      <c r="J19" s="34">
        <v>48.216666666666669</v>
      </c>
      <c r="K19" s="40">
        <v>-72.916666666666671</v>
      </c>
      <c r="L19" s="35">
        <v>338</v>
      </c>
      <c r="M19" s="37">
        <v>2017</v>
      </c>
      <c r="N19" s="37">
        <v>1.2916666666666667</v>
      </c>
      <c r="O19" s="40">
        <v>8.0083330000000004</v>
      </c>
      <c r="P19" s="37" t="s">
        <v>666</v>
      </c>
      <c r="Q19" s="37" t="s">
        <v>1003</v>
      </c>
      <c r="R19" s="37" t="s">
        <v>689</v>
      </c>
      <c r="S19" s="37" t="s">
        <v>1000</v>
      </c>
    </row>
    <row r="20" spans="1:19" x14ac:dyDescent="0.55000000000000004">
      <c r="A20" s="33" t="s">
        <v>1059</v>
      </c>
      <c r="B20" s="33" t="s">
        <v>1060</v>
      </c>
      <c r="C20" s="34">
        <v>49.716666666666669</v>
      </c>
      <c r="D20" s="37">
        <v>-71.933333333333337</v>
      </c>
      <c r="E20" s="35">
        <v>342</v>
      </c>
      <c r="F20" s="41">
        <v>-9.1666666666666341E-2</v>
      </c>
      <c r="G20" s="40">
        <v>7.9916666666666671</v>
      </c>
      <c r="H20" s="37">
        <v>136.761</v>
      </c>
      <c r="I20" s="37" t="s">
        <v>969</v>
      </c>
      <c r="J20" s="34">
        <v>48.216666666666669</v>
      </c>
      <c r="K20" s="40">
        <v>-72.916666666666671</v>
      </c>
      <c r="L20" s="35">
        <v>338</v>
      </c>
      <c r="M20" s="37">
        <v>2017</v>
      </c>
      <c r="N20" s="37">
        <v>1.2916666666666667</v>
      </c>
      <c r="O20" s="40">
        <v>8.0083330000000004</v>
      </c>
      <c r="P20" s="37" t="s">
        <v>666</v>
      </c>
      <c r="Q20" s="37" t="s">
        <v>1003</v>
      </c>
      <c r="R20" s="37" t="s">
        <v>689</v>
      </c>
      <c r="S20" s="37" t="s">
        <v>1000</v>
      </c>
    </row>
    <row r="21" spans="1:19" x14ac:dyDescent="0.55000000000000004">
      <c r="A21" s="33" t="s">
        <v>1061</v>
      </c>
      <c r="B21" s="33" t="s">
        <v>1062</v>
      </c>
      <c r="C21" s="34">
        <v>50.68333333333333</v>
      </c>
      <c r="D21" s="37">
        <v>-72.183333333333337</v>
      </c>
      <c r="E21" s="35">
        <v>487</v>
      </c>
      <c r="F21" s="41">
        <v>-0.65833333333333377</v>
      </c>
      <c r="G21" s="40">
        <v>7.7166666666666677</v>
      </c>
      <c r="H21" s="37">
        <v>138.07900000000001</v>
      </c>
      <c r="I21" s="37" t="s">
        <v>969</v>
      </c>
      <c r="J21" s="34">
        <v>48.216666666666669</v>
      </c>
      <c r="K21" s="40">
        <v>-72.916666666666671</v>
      </c>
      <c r="L21" s="35">
        <v>338</v>
      </c>
      <c r="M21" s="37">
        <v>2017</v>
      </c>
      <c r="N21" s="37">
        <v>1.2916666666666667</v>
      </c>
      <c r="O21" s="40">
        <v>8.0083330000000004</v>
      </c>
      <c r="P21" s="37" t="s">
        <v>666</v>
      </c>
      <c r="Q21" s="37" t="s">
        <v>1003</v>
      </c>
      <c r="R21" s="37" t="s">
        <v>689</v>
      </c>
      <c r="S21" s="37" t="s">
        <v>1000</v>
      </c>
    </row>
    <row r="22" spans="1:19" x14ac:dyDescent="0.55000000000000004">
      <c r="A22" s="33" t="s">
        <v>1063</v>
      </c>
      <c r="B22" s="33" t="s">
        <v>1064</v>
      </c>
      <c r="C22" s="34">
        <v>53.783333333333331</v>
      </c>
      <c r="D22" s="37">
        <v>-72.86666666666666</v>
      </c>
      <c r="E22" s="35">
        <v>384</v>
      </c>
      <c r="F22" s="41">
        <v>-3.9750000000000001</v>
      </c>
      <c r="G22" s="40">
        <v>6.1750000000000007</v>
      </c>
      <c r="H22" s="37">
        <v>136.90700000000001</v>
      </c>
      <c r="I22" s="37" t="s">
        <v>969</v>
      </c>
      <c r="J22" s="34">
        <v>48.216666666666669</v>
      </c>
      <c r="K22" s="40">
        <v>-72.916666666666671</v>
      </c>
      <c r="L22" s="35">
        <v>338</v>
      </c>
      <c r="M22" s="37">
        <v>2017</v>
      </c>
      <c r="N22" s="37">
        <v>1.2916666666666667</v>
      </c>
      <c r="O22" s="40">
        <v>8.0083330000000004</v>
      </c>
      <c r="P22" s="37" t="s">
        <v>666</v>
      </c>
      <c r="Q22" s="37" t="s">
        <v>1003</v>
      </c>
      <c r="R22" s="37" t="s">
        <v>689</v>
      </c>
      <c r="S22" s="37" t="s">
        <v>1000</v>
      </c>
    </row>
    <row r="23" spans="1:19" x14ac:dyDescent="0.55000000000000004">
      <c r="A23" s="33" t="s">
        <v>1055</v>
      </c>
      <c r="B23" s="33" t="s">
        <v>1056</v>
      </c>
      <c r="C23" s="34">
        <v>48.216666666666669</v>
      </c>
      <c r="D23" s="37">
        <v>-72.916666666666671</v>
      </c>
      <c r="E23" s="35">
        <v>338</v>
      </c>
      <c r="F23" s="37">
        <v>1.2916666666666667</v>
      </c>
      <c r="G23" s="40">
        <v>8.0083330000000004</v>
      </c>
      <c r="H23" s="37">
        <v>137.786</v>
      </c>
      <c r="I23" s="37" t="s">
        <v>969</v>
      </c>
      <c r="J23" s="34">
        <v>48.216666666666669</v>
      </c>
      <c r="K23" s="40">
        <v>-72.916666666666671</v>
      </c>
      <c r="L23" s="35">
        <v>338</v>
      </c>
      <c r="M23" s="35">
        <v>2015</v>
      </c>
      <c r="N23" s="37">
        <v>1.2916666666666667</v>
      </c>
      <c r="O23" s="40">
        <v>8.0083330000000004</v>
      </c>
      <c r="P23" s="37" t="s">
        <v>666</v>
      </c>
      <c r="Q23" s="37" t="s">
        <v>1003</v>
      </c>
      <c r="R23" s="37" t="s">
        <v>689</v>
      </c>
      <c r="S23" s="37" t="s">
        <v>1000</v>
      </c>
    </row>
    <row r="24" spans="1:19" x14ac:dyDescent="0.55000000000000004">
      <c r="A24" s="33" t="s">
        <v>1057</v>
      </c>
      <c r="B24" s="33" t="s">
        <v>1058</v>
      </c>
      <c r="C24" s="34">
        <v>48.85</v>
      </c>
      <c r="D24" s="37">
        <v>-70.333333333333329</v>
      </c>
      <c r="E24" s="35">
        <v>611</v>
      </c>
      <c r="F24" s="41">
        <v>-0.35833333333333323</v>
      </c>
      <c r="G24" s="40">
        <v>9.8416666666666686</v>
      </c>
      <c r="H24" s="37">
        <v>136.029</v>
      </c>
      <c r="I24" s="37" t="s">
        <v>969</v>
      </c>
      <c r="J24" s="34">
        <v>48.216666666666669</v>
      </c>
      <c r="K24" s="40">
        <v>-72.916666666666671</v>
      </c>
      <c r="L24" s="35">
        <v>338</v>
      </c>
      <c r="M24" s="35">
        <v>2015</v>
      </c>
      <c r="N24" s="37">
        <v>1.2916666666666667</v>
      </c>
      <c r="O24" s="40">
        <v>8.0083330000000004</v>
      </c>
      <c r="P24" s="37" t="s">
        <v>666</v>
      </c>
      <c r="Q24" s="37" t="s">
        <v>1003</v>
      </c>
      <c r="R24" s="37" t="s">
        <v>689</v>
      </c>
      <c r="S24" s="37" t="s">
        <v>1000</v>
      </c>
    </row>
    <row r="25" spans="1:19" x14ac:dyDescent="0.55000000000000004">
      <c r="A25" s="33" t="s">
        <v>1059</v>
      </c>
      <c r="B25" s="33" t="s">
        <v>1060</v>
      </c>
      <c r="C25" s="34">
        <v>49.716666666666669</v>
      </c>
      <c r="D25" s="37">
        <v>-71.933333333333337</v>
      </c>
      <c r="E25" s="35">
        <v>342</v>
      </c>
      <c r="F25" s="41">
        <v>-9.1666666666666341E-2</v>
      </c>
      <c r="G25" s="40">
        <v>7.9916666666666671</v>
      </c>
      <c r="H25" s="37">
        <v>134.56399999999999</v>
      </c>
      <c r="I25" s="37" t="s">
        <v>969</v>
      </c>
      <c r="J25" s="34">
        <v>48.216666666666669</v>
      </c>
      <c r="K25" s="40">
        <v>-72.916666666666671</v>
      </c>
      <c r="L25" s="35">
        <v>338</v>
      </c>
      <c r="M25" s="35">
        <v>2015</v>
      </c>
      <c r="N25" s="37">
        <v>1.2916666666666667</v>
      </c>
      <c r="O25" s="40">
        <v>8.0083330000000004</v>
      </c>
      <c r="P25" s="37" t="s">
        <v>666</v>
      </c>
      <c r="Q25" s="37" t="s">
        <v>1003</v>
      </c>
      <c r="R25" s="37" t="s">
        <v>689</v>
      </c>
      <c r="S25" s="37" t="s">
        <v>1000</v>
      </c>
    </row>
    <row r="26" spans="1:19" x14ac:dyDescent="0.55000000000000004">
      <c r="A26" s="33" t="s">
        <v>1061</v>
      </c>
      <c r="B26" s="33" t="s">
        <v>1062</v>
      </c>
      <c r="C26" s="34">
        <v>50.68333333333333</v>
      </c>
      <c r="D26" s="37">
        <v>-72.183333333333337</v>
      </c>
      <c r="E26" s="35">
        <v>487</v>
      </c>
      <c r="F26" s="41">
        <v>-0.65833333333333377</v>
      </c>
      <c r="G26" s="40">
        <v>7.7166666666666677</v>
      </c>
      <c r="H26" s="37">
        <v>133.97800000000001</v>
      </c>
      <c r="I26" s="37" t="s">
        <v>969</v>
      </c>
      <c r="J26" s="34">
        <v>48.216666666666669</v>
      </c>
      <c r="K26" s="40">
        <v>-72.916666666666671</v>
      </c>
      <c r="L26" s="35">
        <v>338</v>
      </c>
      <c r="M26" s="35">
        <v>2015</v>
      </c>
      <c r="N26" s="37">
        <v>1.2916666666666667</v>
      </c>
      <c r="O26" s="40">
        <v>8.0083330000000004</v>
      </c>
      <c r="P26" s="37" t="s">
        <v>666</v>
      </c>
      <c r="Q26" s="37" t="s">
        <v>1003</v>
      </c>
      <c r="R26" s="37" t="s">
        <v>689</v>
      </c>
      <c r="S26" s="37" t="s">
        <v>1000</v>
      </c>
    </row>
    <row r="27" spans="1:19" x14ac:dyDescent="0.55000000000000004">
      <c r="A27" s="33" t="s">
        <v>1063</v>
      </c>
      <c r="B27" s="33" t="s">
        <v>1064</v>
      </c>
      <c r="C27" s="34">
        <v>53.783333333333331</v>
      </c>
      <c r="D27" s="37">
        <v>-72.86666666666666</v>
      </c>
      <c r="E27" s="35">
        <v>384</v>
      </c>
      <c r="F27" s="41">
        <v>-3.9750000000000001</v>
      </c>
      <c r="G27" s="40">
        <v>6.1750000000000007</v>
      </c>
      <c r="H27" s="37">
        <v>133.83199999999999</v>
      </c>
      <c r="I27" s="37" t="s">
        <v>969</v>
      </c>
      <c r="J27" s="34">
        <v>48.216666666666669</v>
      </c>
      <c r="K27" s="40">
        <v>-72.916666666666671</v>
      </c>
      <c r="L27" s="35">
        <v>338</v>
      </c>
      <c r="M27" s="35">
        <v>2015</v>
      </c>
      <c r="N27" s="37">
        <v>1.2916666666666667</v>
      </c>
      <c r="O27" s="40">
        <v>8.0083330000000004</v>
      </c>
      <c r="P27" s="37" t="s">
        <v>666</v>
      </c>
      <c r="Q27" s="37" t="s">
        <v>1003</v>
      </c>
      <c r="R27" s="37" t="s">
        <v>689</v>
      </c>
      <c r="S27" s="37" t="s">
        <v>1000</v>
      </c>
    </row>
    <row r="28" spans="1:19" x14ac:dyDescent="0.55000000000000004">
      <c r="B28" s="34"/>
      <c r="C28" s="34"/>
      <c r="D28" s="34"/>
      <c r="E28" s="34"/>
      <c r="F28" s="34"/>
      <c r="G28" s="34"/>
      <c r="H28" s="34"/>
      <c r="I28" s="34"/>
      <c r="J28" s="34"/>
      <c r="K28" s="34"/>
      <c r="L28" s="34"/>
      <c r="M28" s="34"/>
      <c r="N28" s="34"/>
      <c r="O28" s="34"/>
    </row>
    <row r="29" spans="1:19" x14ac:dyDescent="0.55000000000000004">
      <c r="B29" s="34"/>
      <c r="C29" s="34"/>
      <c r="D29" s="34"/>
      <c r="E29" s="34"/>
      <c r="F29" s="34"/>
      <c r="G29" s="34"/>
      <c r="H29" s="34"/>
      <c r="I29" s="34"/>
      <c r="J29" s="34"/>
      <c r="K29" s="34"/>
      <c r="L29" s="34"/>
      <c r="M29" s="34"/>
      <c r="N29" s="34"/>
      <c r="O29" s="34"/>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45"/>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44"/>
      <c r="P28" s="42"/>
      <c r="Q28" s="43"/>
    </row>
    <row r="29" spans="1:23" x14ac:dyDescent="0.6">
      <c r="O29" s="44"/>
      <c r="P29" s="42"/>
      <c r="Q29" s="43"/>
    </row>
    <row r="30" spans="1:23" x14ac:dyDescent="0.6">
      <c r="O30" s="44"/>
      <c r="P30" s="42"/>
      <c r="Q30" s="43"/>
    </row>
    <row r="31" spans="1:23" x14ac:dyDescent="0.6">
      <c r="O31" s="44"/>
      <c r="P31" s="42"/>
      <c r="Q31" s="43"/>
    </row>
    <row r="32" spans="1:23" x14ac:dyDescent="0.6">
      <c r="O32" s="44"/>
      <c r="P32" s="42"/>
      <c r="Q32" s="43"/>
    </row>
    <row r="33" spans="15:17" x14ac:dyDescent="0.6">
      <c r="O33" s="44"/>
      <c r="P33" s="42"/>
      <c r="Q33" s="43"/>
    </row>
    <row r="34" spans="15:17" x14ac:dyDescent="0.6">
      <c r="O34" s="44"/>
      <c r="P34" s="42"/>
      <c r="Q34" s="43"/>
    </row>
    <row r="35" spans="15:17" x14ac:dyDescent="0.6">
      <c r="O35" s="44"/>
      <c r="P35" s="42"/>
      <c r="Q35" s="43"/>
    </row>
    <row r="36" spans="15:17" x14ac:dyDescent="0.6">
      <c r="O36" s="44"/>
      <c r="P36" s="42"/>
      <c r="Q36" s="43"/>
    </row>
    <row r="37" spans="15:17" x14ac:dyDescent="0.6">
      <c r="O37" s="44"/>
      <c r="P37" s="42"/>
      <c r="Q37" s="43"/>
    </row>
    <row r="38" spans="15:17" x14ac:dyDescent="0.6">
      <c r="O38" s="44"/>
      <c r="P38" s="42"/>
      <c r="Q38" s="43"/>
    </row>
    <row r="39" spans="15:17" x14ac:dyDescent="0.6">
      <c r="O39" s="44"/>
      <c r="P39" s="42"/>
      <c r="Q39" s="43"/>
    </row>
    <row r="40" spans="15:17" x14ac:dyDescent="0.6">
      <c r="O40" s="44"/>
      <c r="P40" s="42"/>
      <c r="Q40" s="43"/>
    </row>
    <row r="41" spans="15:17" x14ac:dyDescent="0.6">
      <c r="O41" s="44"/>
      <c r="P41" s="42"/>
      <c r="Q41" s="43"/>
    </row>
    <row r="42" spans="15:17" x14ac:dyDescent="0.6">
      <c r="O42" s="44"/>
      <c r="P42" s="42"/>
      <c r="Q42" s="43"/>
    </row>
    <row r="43" spans="15:17" x14ac:dyDescent="0.6">
      <c r="O43" s="44"/>
      <c r="P43" s="42"/>
      <c r="Q43" s="43"/>
    </row>
    <row r="44" spans="15:17" x14ac:dyDescent="0.6">
      <c r="O44" s="44"/>
      <c r="P44" s="42"/>
      <c r="Q44" s="43"/>
    </row>
    <row r="45" spans="15:17" x14ac:dyDescent="0.6">
      <c r="O45" s="44"/>
      <c r="P45" s="42"/>
      <c r="Q45" s="4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5" defaultRowHeight="15.6" x14ac:dyDescent="0.6"/>
  <cols>
    <col min="1" max="1" width="6.09765625" bestFit="1" customWidth="1"/>
    <col min="2" max="2" width="18.5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22" t="s">
        <v>1117</v>
      </c>
      <c r="C1" s="22" t="s">
        <v>670</v>
      </c>
      <c r="D1" s="22" t="s">
        <v>666</v>
      </c>
    </row>
    <row r="2" spans="1:20" x14ac:dyDescent="0.6">
      <c r="B2" t="s">
        <v>1120</v>
      </c>
    </row>
    <row r="3" spans="1:20" x14ac:dyDescent="0.6">
      <c r="B3" t="s">
        <v>1121</v>
      </c>
    </row>
    <row r="4" spans="1:20" x14ac:dyDescent="0.6">
      <c r="B4" t="s">
        <v>1122</v>
      </c>
    </row>
    <row r="5" spans="1:20" x14ac:dyDescent="0.6">
      <c r="H5" s="9" t="s">
        <v>1191</v>
      </c>
      <c r="I5" s="9"/>
      <c r="J5" s="9"/>
    </row>
    <row r="6" spans="1:20" x14ac:dyDescent="0.6">
      <c r="B6" s="38" t="s">
        <v>0</v>
      </c>
      <c r="C6" s="38" t="s">
        <v>1</v>
      </c>
      <c r="D6" s="38" t="s">
        <v>673</v>
      </c>
      <c r="E6" s="38" t="s">
        <v>674</v>
      </c>
      <c r="F6" s="38" t="s">
        <v>675</v>
      </c>
      <c r="G6" s="38" t="s">
        <v>743</v>
      </c>
      <c r="H6" s="39" t="s">
        <v>744</v>
      </c>
      <c r="I6" s="38" t="s">
        <v>39</v>
      </c>
      <c r="J6" s="38" t="s">
        <v>40</v>
      </c>
      <c r="K6" s="38" t="s">
        <v>624</v>
      </c>
      <c r="L6" s="38" t="s">
        <v>629</v>
      </c>
      <c r="M6" s="38" t="s">
        <v>625</v>
      </c>
      <c r="N6" s="38" t="s">
        <v>623</v>
      </c>
      <c r="O6" s="39" t="s">
        <v>745</v>
      </c>
      <c r="P6" s="39" t="s">
        <v>746</v>
      </c>
      <c r="Q6" s="39" t="s">
        <v>992</v>
      </c>
      <c r="R6" s="39" t="s">
        <v>654</v>
      </c>
      <c r="S6" s="39" t="s">
        <v>1054</v>
      </c>
      <c r="T6" s="38"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22" t="s">
        <v>1117</v>
      </c>
      <c r="S7" s="22"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22" t="s">
        <v>1117</v>
      </c>
      <c r="S8" s="22"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22" t="s">
        <v>1117</v>
      </c>
      <c r="S9" s="22"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22" t="s">
        <v>1117</v>
      </c>
      <c r="S10" s="22"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22" t="s">
        <v>1117</v>
      </c>
      <c r="S11" s="22"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22" t="s">
        <v>1117</v>
      </c>
      <c r="S12" s="22"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22" t="s">
        <v>1117</v>
      </c>
      <c r="S13" s="22"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22" t="s">
        <v>1117</v>
      </c>
      <c r="S14" s="22"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22" t="s">
        <v>1117</v>
      </c>
      <c r="S15" s="22"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22" t="s">
        <v>1117</v>
      </c>
      <c r="S16" s="22"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22" t="s">
        <v>1117</v>
      </c>
      <c r="S17" s="22"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22" t="s">
        <v>1117</v>
      </c>
      <c r="S18" s="22"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22" t="s">
        <v>1117</v>
      </c>
      <c r="S19" s="22"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22" t="s">
        <v>1117</v>
      </c>
      <c r="S20" s="22"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22" t="s">
        <v>1117</v>
      </c>
      <c r="S21" s="22"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22" t="s">
        <v>1117</v>
      </c>
      <c r="S22" s="22"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22" t="s">
        <v>1117</v>
      </c>
      <c r="S23" s="22"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22" t="s">
        <v>1117</v>
      </c>
      <c r="S24" s="22"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22" t="s">
        <v>1117</v>
      </c>
      <c r="S25" s="22"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22" t="s">
        <v>1117</v>
      </c>
      <c r="S26" s="22"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22" t="s">
        <v>1117</v>
      </c>
      <c r="S27" s="22"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22" t="s">
        <v>1117</v>
      </c>
      <c r="S28" s="22"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22" t="s">
        <v>1117</v>
      </c>
      <c r="S29" s="22"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22" t="s">
        <v>1117</v>
      </c>
      <c r="S30" s="22"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22" t="s">
        <v>1117</v>
      </c>
      <c r="S31" s="22"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22" t="s">
        <v>1117</v>
      </c>
      <c r="S32" s="22"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22" t="s">
        <v>1117</v>
      </c>
      <c r="S33" s="22"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22" t="s">
        <v>1117</v>
      </c>
      <c r="S34" s="22"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22" t="s">
        <v>1117</v>
      </c>
      <c r="S35" s="22"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22" t="s">
        <v>1117</v>
      </c>
      <c r="S36" s="22"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22" t="s">
        <v>1117</v>
      </c>
      <c r="S37" s="22"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22" t="s">
        <v>1117</v>
      </c>
      <c r="S38" s="22"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22" t="s">
        <v>1117</v>
      </c>
      <c r="S39" s="22"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22" t="s">
        <v>1117</v>
      </c>
      <c r="S40" s="22"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22" t="s">
        <v>1117</v>
      </c>
      <c r="S41" s="22"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22" t="s">
        <v>1117</v>
      </c>
      <c r="S42" s="22"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22" t="s">
        <v>1117</v>
      </c>
      <c r="S43" s="22"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22" t="s">
        <v>1117</v>
      </c>
      <c r="S44" s="22"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22" t="s">
        <v>1117</v>
      </c>
      <c r="S45" s="22"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22" t="s">
        <v>1117</v>
      </c>
      <c r="S46" s="22"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22" t="s">
        <v>1117</v>
      </c>
      <c r="S47" s="22"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22" t="s">
        <v>1117</v>
      </c>
      <c r="S48" s="22"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22" t="s">
        <v>1117</v>
      </c>
      <c r="S49" s="22"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22" t="s">
        <v>1117</v>
      </c>
      <c r="S50" s="22"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22" t="s">
        <v>1117</v>
      </c>
      <c r="S51" s="22"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22" t="s">
        <v>1117</v>
      </c>
      <c r="S52" s="22"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22" t="s">
        <v>1117</v>
      </c>
      <c r="S53" s="22"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22" t="s">
        <v>1117</v>
      </c>
      <c r="S54" s="22"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22" t="s">
        <v>1117</v>
      </c>
      <c r="S55" s="22"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22" t="s">
        <v>1117</v>
      </c>
      <c r="S56" s="22" t="s">
        <v>670</v>
      </c>
      <c r="T56" t="s">
        <v>1118</v>
      </c>
    </row>
    <row r="57" spans="1:20" x14ac:dyDescent="0.6">
      <c r="A57" t="s">
        <v>163</v>
      </c>
      <c r="B57">
        <v>29</v>
      </c>
      <c r="C57" t="s">
        <v>164</v>
      </c>
      <c r="D57">
        <v>54.5</v>
      </c>
      <c r="E57">
        <v>128.56666666666666</v>
      </c>
      <c r="F57">
        <v>70</v>
      </c>
      <c r="G57">
        <v>6.5</v>
      </c>
      <c r="H57" s="47"/>
      <c r="I57">
        <v>109.872</v>
      </c>
      <c r="J57" t="s">
        <v>969</v>
      </c>
      <c r="K57">
        <v>53.75</v>
      </c>
      <c r="L57">
        <v>122.71666666666667</v>
      </c>
      <c r="M57">
        <v>630</v>
      </c>
      <c r="N57">
        <v>1998</v>
      </c>
      <c r="O57">
        <v>4.2</v>
      </c>
      <c r="P57" s="48"/>
      <c r="Q57" t="s">
        <v>666</v>
      </c>
      <c r="R57" s="22" t="s">
        <v>1117</v>
      </c>
      <c r="S57" s="22" t="s">
        <v>670</v>
      </c>
      <c r="T57" t="s">
        <v>1118</v>
      </c>
    </row>
    <row r="58" spans="1:20" x14ac:dyDescent="0.6">
      <c r="A58" t="s">
        <v>163</v>
      </c>
      <c r="B58">
        <v>31</v>
      </c>
      <c r="C58" t="s">
        <v>1141</v>
      </c>
      <c r="D58">
        <v>54.7</v>
      </c>
      <c r="E58">
        <v>128.26666666666668</v>
      </c>
      <c r="F58">
        <v>270</v>
      </c>
      <c r="G58">
        <v>5.9</v>
      </c>
      <c r="H58" s="49"/>
      <c r="I58">
        <v>111.866</v>
      </c>
      <c r="J58" t="s">
        <v>969</v>
      </c>
      <c r="K58">
        <v>53.75</v>
      </c>
      <c r="L58">
        <v>122.71666666666667</v>
      </c>
      <c r="M58">
        <v>630</v>
      </c>
      <c r="N58">
        <v>1998</v>
      </c>
      <c r="O58">
        <v>4.2</v>
      </c>
      <c r="P58" s="50"/>
      <c r="Q58" t="s">
        <v>666</v>
      </c>
      <c r="R58" s="22" t="s">
        <v>1117</v>
      </c>
      <c r="S58" s="22" t="s">
        <v>670</v>
      </c>
      <c r="T58" t="s">
        <v>1118</v>
      </c>
    </row>
    <row r="59" spans="1:20" x14ac:dyDescent="0.6">
      <c r="A59" t="s">
        <v>163</v>
      </c>
      <c r="B59">
        <v>33</v>
      </c>
      <c r="C59" t="s">
        <v>1142</v>
      </c>
      <c r="D59">
        <v>55.133333333333333</v>
      </c>
      <c r="E59">
        <v>127.71666666666667</v>
      </c>
      <c r="F59">
        <v>350</v>
      </c>
      <c r="G59">
        <v>5.5</v>
      </c>
      <c r="H59" s="49"/>
      <c r="I59">
        <v>116.709</v>
      </c>
      <c r="J59" t="s">
        <v>969</v>
      </c>
      <c r="K59">
        <v>53.75</v>
      </c>
      <c r="L59">
        <v>122.71666666666667</v>
      </c>
      <c r="M59">
        <v>630</v>
      </c>
      <c r="N59">
        <v>1998</v>
      </c>
      <c r="O59">
        <v>4.2</v>
      </c>
      <c r="P59" s="50"/>
      <c r="Q59" t="s">
        <v>666</v>
      </c>
      <c r="R59" s="22" t="s">
        <v>1117</v>
      </c>
      <c r="S59" s="22" t="s">
        <v>670</v>
      </c>
      <c r="T59" t="s">
        <v>1118</v>
      </c>
    </row>
    <row r="60" spans="1:20" x14ac:dyDescent="0.6">
      <c r="A60" t="s">
        <v>163</v>
      </c>
      <c r="B60">
        <v>35</v>
      </c>
      <c r="C60" t="s">
        <v>1143</v>
      </c>
      <c r="D60">
        <v>55.18333333333333</v>
      </c>
      <c r="E60">
        <v>127.78333333333333</v>
      </c>
      <c r="F60">
        <v>480</v>
      </c>
      <c r="G60">
        <v>4.0999999999999996</v>
      </c>
      <c r="H60" s="49"/>
      <c r="I60">
        <v>117.849</v>
      </c>
      <c r="J60" t="s">
        <v>969</v>
      </c>
      <c r="K60">
        <v>53.75</v>
      </c>
      <c r="L60">
        <v>122.71666666666667</v>
      </c>
      <c r="M60">
        <v>630</v>
      </c>
      <c r="N60">
        <v>1998</v>
      </c>
      <c r="O60">
        <v>4.2</v>
      </c>
      <c r="P60" s="50"/>
      <c r="Q60" t="s">
        <v>666</v>
      </c>
      <c r="R60" s="22" t="s">
        <v>1117</v>
      </c>
      <c r="S60" s="22" t="s">
        <v>670</v>
      </c>
      <c r="T60" t="s">
        <v>1118</v>
      </c>
    </row>
    <row r="61" spans="1:20" x14ac:dyDescent="0.6">
      <c r="A61" t="s">
        <v>1123</v>
      </c>
      <c r="B61">
        <v>1</v>
      </c>
      <c r="C61" t="s">
        <v>1124</v>
      </c>
      <c r="D61">
        <v>49.25</v>
      </c>
      <c r="E61">
        <v>117.16666666666667</v>
      </c>
      <c r="F61">
        <v>840</v>
      </c>
      <c r="G61">
        <v>4.9000000000000004</v>
      </c>
      <c r="H61" s="49"/>
      <c r="I61">
        <v>74.700999999999993</v>
      </c>
      <c r="J61" t="s">
        <v>969</v>
      </c>
      <c r="K61">
        <v>48.483333333333334</v>
      </c>
      <c r="L61">
        <v>123.4</v>
      </c>
      <c r="M61">
        <v>20</v>
      </c>
      <c r="N61">
        <v>1999</v>
      </c>
      <c r="O61">
        <v>10.199999999999999</v>
      </c>
      <c r="P61" s="50"/>
      <c r="Q61" t="s">
        <v>666</v>
      </c>
      <c r="R61" s="22" t="s">
        <v>1117</v>
      </c>
      <c r="S61" s="22" t="s">
        <v>670</v>
      </c>
      <c r="T61" t="s">
        <v>1118</v>
      </c>
    </row>
    <row r="62" spans="1:20" x14ac:dyDescent="0.6">
      <c r="A62" t="s">
        <v>1123</v>
      </c>
      <c r="B62">
        <v>3</v>
      </c>
      <c r="C62" t="s">
        <v>1125</v>
      </c>
      <c r="D62">
        <v>49.633333333333333</v>
      </c>
      <c r="E62">
        <v>116.05</v>
      </c>
      <c r="F62">
        <v>990</v>
      </c>
      <c r="G62">
        <v>4.3</v>
      </c>
      <c r="H62" s="49"/>
      <c r="I62">
        <v>78.881</v>
      </c>
      <c r="J62" t="s">
        <v>969</v>
      </c>
      <c r="K62">
        <v>48.483333333333334</v>
      </c>
      <c r="L62">
        <v>123.4</v>
      </c>
      <c r="M62">
        <v>20</v>
      </c>
      <c r="N62">
        <v>1999</v>
      </c>
      <c r="O62">
        <v>10.199999999999999</v>
      </c>
      <c r="P62" s="50"/>
      <c r="Q62" t="s">
        <v>666</v>
      </c>
      <c r="R62" s="22" t="s">
        <v>1117</v>
      </c>
      <c r="S62" s="22" t="s">
        <v>670</v>
      </c>
      <c r="T62" t="s">
        <v>1118</v>
      </c>
    </row>
    <row r="63" spans="1:20" x14ac:dyDescent="0.6">
      <c r="A63" t="s">
        <v>1123</v>
      </c>
      <c r="B63">
        <v>5</v>
      </c>
      <c r="C63" t="s">
        <v>1126</v>
      </c>
      <c r="D63">
        <v>50.06666666666667</v>
      </c>
      <c r="E63">
        <v>117.38333333333334</v>
      </c>
      <c r="F63">
        <v>915</v>
      </c>
      <c r="G63">
        <v>5</v>
      </c>
      <c r="H63" s="49"/>
      <c r="I63">
        <v>81.866</v>
      </c>
      <c r="J63" t="s">
        <v>969</v>
      </c>
      <c r="K63">
        <v>48.483333333333334</v>
      </c>
      <c r="L63">
        <v>123.4</v>
      </c>
      <c r="M63">
        <v>20</v>
      </c>
      <c r="N63">
        <v>1999</v>
      </c>
      <c r="O63">
        <v>10.199999999999999</v>
      </c>
      <c r="P63" s="50"/>
      <c r="Q63" t="s">
        <v>666</v>
      </c>
      <c r="R63" s="22" t="s">
        <v>1117</v>
      </c>
      <c r="S63" s="22" t="s">
        <v>670</v>
      </c>
      <c r="T63" t="s">
        <v>1118</v>
      </c>
    </row>
    <row r="64" spans="1:20" x14ac:dyDescent="0.6">
      <c r="A64" t="s">
        <v>1123</v>
      </c>
      <c r="B64">
        <v>7</v>
      </c>
      <c r="C64" t="s">
        <v>1127</v>
      </c>
      <c r="D64">
        <v>51.366666666666667</v>
      </c>
      <c r="E64">
        <v>118.3</v>
      </c>
      <c r="F64">
        <v>990</v>
      </c>
      <c r="G64">
        <v>3.5</v>
      </c>
      <c r="H64" s="49"/>
      <c r="I64">
        <v>89.924999999999997</v>
      </c>
      <c r="J64" t="s">
        <v>969</v>
      </c>
      <c r="K64">
        <v>48.483333333333334</v>
      </c>
      <c r="L64">
        <v>123.4</v>
      </c>
      <c r="M64">
        <v>20</v>
      </c>
      <c r="N64">
        <v>1999</v>
      </c>
      <c r="O64">
        <v>10.199999999999999</v>
      </c>
      <c r="P64" s="50"/>
      <c r="Q64" t="s">
        <v>666</v>
      </c>
      <c r="R64" s="22" t="s">
        <v>1117</v>
      </c>
      <c r="S64" s="22" t="s">
        <v>670</v>
      </c>
      <c r="T64" t="s">
        <v>1118</v>
      </c>
    </row>
    <row r="65" spans="1:20" x14ac:dyDescent="0.6">
      <c r="A65" t="s">
        <v>1128</v>
      </c>
      <c r="B65">
        <v>9</v>
      </c>
      <c r="C65" t="s">
        <v>1129</v>
      </c>
      <c r="D65">
        <v>50.56666666666667</v>
      </c>
      <c r="E65">
        <v>118.83333333333333</v>
      </c>
      <c r="F65">
        <v>850</v>
      </c>
      <c r="G65">
        <v>5.0999999999999996</v>
      </c>
      <c r="H65" s="49"/>
      <c r="I65">
        <v>79.477999999999994</v>
      </c>
      <c r="J65" t="s">
        <v>969</v>
      </c>
      <c r="K65">
        <v>48.483333333333334</v>
      </c>
      <c r="L65">
        <v>123.4</v>
      </c>
      <c r="M65">
        <v>20</v>
      </c>
      <c r="N65">
        <v>1999</v>
      </c>
      <c r="O65">
        <v>10.199999999999999</v>
      </c>
      <c r="P65" s="50"/>
      <c r="Q65" t="s">
        <v>666</v>
      </c>
      <c r="R65" s="22" t="s">
        <v>1117</v>
      </c>
      <c r="S65" s="22" t="s">
        <v>670</v>
      </c>
      <c r="T65" t="s">
        <v>1118</v>
      </c>
    </row>
    <row r="66" spans="1:20" x14ac:dyDescent="0.6">
      <c r="A66" t="s">
        <v>1128</v>
      </c>
      <c r="B66">
        <v>11</v>
      </c>
      <c r="C66" t="s">
        <v>1130</v>
      </c>
      <c r="D66">
        <v>50.766666666666666</v>
      </c>
      <c r="E66">
        <v>119.53333333333333</v>
      </c>
      <c r="F66">
        <v>600</v>
      </c>
      <c r="G66">
        <v>5.8</v>
      </c>
      <c r="H66" s="49"/>
      <c r="I66">
        <v>72.91</v>
      </c>
      <c r="J66" t="s">
        <v>969</v>
      </c>
      <c r="K66">
        <v>48.483333333333334</v>
      </c>
      <c r="L66">
        <v>123.4</v>
      </c>
      <c r="M66">
        <v>20</v>
      </c>
      <c r="N66">
        <v>1999</v>
      </c>
      <c r="O66">
        <v>10.199999999999999</v>
      </c>
      <c r="P66" s="50"/>
      <c r="Q66" t="s">
        <v>666</v>
      </c>
      <c r="R66" s="22" t="s">
        <v>1117</v>
      </c>
      <c r="S66" s="22" t="s">
        <v>670</v>
      </c>
      <c r="T66" t="s">
        <v>1118</v>
      </c>
    </row>
    <row r="67" spans="1:20" x14ac:dyDescent="0.6">
      <c r="A67" t="s">
        <v>1128</v>
      </c>
      <c r="B67">
        <v>13</v>
      </c>
      <c r="C67" t="s">
        <v>1131</v>
      </c>
      <c r="D67">
        <v>50.81666666666667</v>
      </c>
      <c r="E67">
        <v>119.75</v>
      </c>
      <c r="F67">
        <v>1250</v>
      </c>
      <c r="G67">
        <v>3.8</v>
      </c>
      <c r="H67" s="49"/>
      <c r="I67">
        <v>77.686999999999998</v>
      </c>
      <c r="J67" t="s">
        <v>969</v>
      </c>
      <c r="K67">
        <v>48.483333333333334</v>
      </c>
      <c r="L67">
        <v>123.4</v>
      </c>
      <c r="M67">
        <v>20</v>
      </c>
      <c r="N67">
        <v>1999</v>
      </c>
      <c r="O67">
        <v>10.199999999999999</v>
      </c>
      <c r="P67" s="50"/>
      <c r="Q67" t="s">
        <v>666</v>
      </c>
      <c r="R67" s="22" t="s">
        <v>1117</v>
      </c>
      <c r="S67" s="22" t="s">
        <v>670</v>
      </c>
      <c r="T67" t="s">
        <v>1118</v>
      </c>
    </row>
    <row r="68" spans="1:20" x14ac:dyDescent="0.6">
      <c r="A68" t="s">
        <v>1132</v>
      </c>
      <c r="B68">
        <v>15</v>
      </c>
      <c r="C68" t="s">
        <v>1133</v>
      </c>
      <c r="D68">
        <v>52.516666666666666</v>
      </c>
      <c r="E68">
        <v>122.4</v>
      </c>
      <c r="F68">
        <v>760</v>
      </c>
      <c r="G68">
        <v>4.7</v>
      </c>
      <c r="H68" s="49"/>
      <c r="I68">
        <v>95.896000000000001</v>
      </c>
      <c r="J68" t="s">
        <v>969</v>
      </c>
      <c r="K68">
        <v>48.483333333333334</v>
      </c>
      <c r="L68">
        <v>123.4</v>
      </c>
      <c r="M68">
        <v>20</v>
      </c>
      <c r="N68">
        <v>1999</v>
      </c>
      <c r="O68">
        <v>10.199999999999999</v>
      </c>
      <c r="P68" s="50"/>
      <c r="Q68" t="s">
        <v>666</v>
      </c>
      <c r="R68" s="22" t="s">
        <v>1117</v>
      </c>
      <c r="S68" s="22" t="s">
        <v>670</v>
      </c>
      <c r="T68" t="s">
        <v>1118</v>
      </c>
    </row>
    <row r="69" spans="1:20" x14ac:dyDescent="0.6">
      <c r="A69" t="s">
        <v>1132</v>
      </c>
      <c r="B69">
        <v>17</v>
      </c>
      <c r="C69" t="s">
        <v>1134</v>
      </c>
      <c r="D69">
        <v>52.516666666666666</v>
      </c>
      <c r="E69">
        <v>121.51666666666667</v>
      </c>
      <c r="F69">
        <v>830</v>
      </c>
      <c r="G69">
        <v>3.8</v>
      </c>
      <c r="H69" s="49"/>
      <c r="I69">
        <v>89.924999999999997</v>
      </c>
      <c r="J69" t="s">
        <v>969</v>
      </c>
      <c r="K69">
        <v>48.483333333333334</v>
      </c>
      <c r="L69">
        <v>123.4</v>
      </c>
      <c r="M69">
        <v>20</v>
      </c>
      <c r="N69">
        <v>1999</v>
      </c>
      <c r="O69">
        <v>10.199999999999999</v>
      </c>
      <c r="P69" s="50"/>
      <c r="Q69" t="s">
        <v>666</v>
      </c>
      <c r="R69" s="22" t="s">
        <v>1117</v>
      </c>
      <c r="S69" s="22" t="s">
        <v>670</v>
      </c>
      <c r="T69" t="s">
        <v>1118</v>
      </c>
    </row>
    <row r="70" spans="1:20" x14ac:dyDescent="0.6">
      <c r="A70" t="s">
        <v>1132</v>
      </c>
      <c r="B70">
        <v>19</v>
      </c>
      <c r="C70" t="s">
        <v>1135</v>
      </c>
      <c r="D70">
        <v>52.783333333333331</v>
      </c>
      <c r="E70">
        <v>122.23333333333333</v>
      </c>
      <c r="F70">
        <v>760</v>
      </c>
      <c r="G70">
        <v>4</v>
      </c>
      <c r="H70" s="49"/>
      <c r="I70">
        <v>93.507000000000005</v>
      </c>
      <c r="J70" t="s">
        <v>969</v>
      </c>
      <c r="K70">
        <v>48.483333333333334</v>
      </c>
      <c r="L70">
        <v>123.4</v>
      </c>
      <c r="M70">
        <v>20</v>
      </c>
      <c r="N70">
        <v>1999</v>
      </c>
      <c r="O70">
        <v>10.199999999999999</v>
      </c>
      <c r="P70" s="50"/>
      <c r="Q70" t="s">
        <v>666</v>
      </c>
      <c r="R70" s="22" t="s">
        <v>1117</v>
      </c>
      <c r="S70" s="22" t="s">
        <v>670</v>
      </c>
      <c r="T70" t="s">
        <v>1118</v>
      </c>
    </row>
    <row r="71" spans="1:20" x14ac:dyDescent="0.6">
      <c r="A71" t="s">
        <v>1136</v>
      </c>
      <c r="B71">
        <v>21</v>
      </c>
      <c r="C71" t="s">
        <v>1137</v>
      </c>
      <c r="D71">
        <v>53.783333333333331</v>
      </c>
      <c r="E71">
        <v>122.63333333333334</v>
      </c>
      <c r="F71">
        <v>975</v>
      </c>
      <c r="G71">
        <v>2.9</v>
      </c>
      <c r="H71" s="49"/>
      <c r="I71">
        <v>97.984999999999999</v>
      </c>
      <c r="J71" t="s">
        <v>969</v>
      </c>
      <c r="K71">
        <v>48.483333333333334</v>
      </c>
      <c r="L71">
        <v>123.4</v>
      </c>
      <c r="M71">
        <v>20</v>
      </c>
      <c r="N71">
        <v>1999</v>
      </c>
      <c r="O71">
        <v>10.199999999999999</v>
      </c>
      <c r="P71" s="50"/>
      <c r="Q71" t="s">
        <v>666</v>
      </c>
      <c r="R71" s="22" t="s">
        <v>1117</v>
      </c>
      <c r="S71" s="22" t="s">
        <v>670</v>
      </c>
      <c r="T71" t="s">
        <v>1118</v>
      </c>
    </row>
    <row r="72" spans="1:20" x14ac:dyDescent="0.6">
      <c r="A72" t="s">
        <v>1136</v>
      </c>
      <c r="B72">
        <v>23</v>
      </c>
      <c r="C72" t="s">
        <v>1138</v>
      </c>
      <c r="D72">
        <v>53.916666666666664</v>
      </c>
      <c r="E72">
        <v>122.36666666666666</v>
      </c>
      <c r="F72">
        <v>915</v>
      </c>
      <c r="G72">
        <v>2.7</v>
      </c>
      <c r="H72" s="49"/>
      <c r="I72">
        <v>83.954999999999998</v>
      </c>
      <c r="J72" t="s">
        <v>969</v>
      </c>
      <c r="K72">
        <v>48.483333333333334</v>
      </c>
      <c r="L72">
        <v>123.4</v>
      </c>
      <c r="M72">
        <v>20</v>
      </c>
      <c r="N72">
        <v>1999</v>
      </c>
      <c r="O72">
        <v>10.199999999999999</v>
      </c>
      <c r="P72" s="50"/>
      <c r="Q72" t="s">
        <v>666</v>
      </c>
      <c r="R72" s="22" t="s">
        <v>1117</v>
      </c>
      <c r="S72" s="22" t="s">
        <v>670</v>
      </c>
      <c r="T72" t="s">
        <v>1118</v>
      </c>
    </row>
    <row r="73" spans="1:20" x14ac:dyDescent="0.6">
      <c r="A73" t="s">
        <v>1136</v>
      </c>
      <c r="B73">
        <v>25</v>
      </c>
      <c r="C73" t="s">
        <v>1139</v>
      </c>
      <c r="D73">
        <v>54.1</v>
      </c>
      <c r="E73">
        <v>122.35</v>
      </c>
      <c r="F73">
        <v>685</v>
      </c>
      <c r="G73">
        <v>3.4</v>
      </c>
      <c r="H73" s="49"/>
      <c r="I73">
        <v>88.433000000000007</v>
      </c>
      <c r="J73" t="s">
        <v>969</v>
      </c>
      <c r="K73">
        <v>48.483333333333334</v>
      </c>
      <c r="L73">
        <v>123.4</v>
      </c>
      <c r="M73">
        <v>20</v>
      </c>
      <c r="N73">
        <v>1999</v>
      </c>
      <c r="O73">
        <v>10.199999999999999</v>
      </c>
      <c r="P73" s="50"/>
      <c r="Q73" t="s">
        <v>666</v>
      </c>
      <c r="R73" s="22" t="s">
        <v>1117</v>
      </c>
      <c r="S73" s="22" t="s">
        <v>670</v>
      </c>
      <c r="T73" t="s">
        <v>1118</v>
      </c>
    </row>
    <row r="74" spans="1:20" x14ac:dyDescent="0.6">
      <c r="A74" t="s">
        <v>1136</v>
      </c>
      <c r="B74">
        <v>27</v>
      </c>
      <c r="C74" t="s">
        <v>1140</v>
      </c>
      <c r="D74">
        <v>54.133333333333333</v>
      </c>
      <c r="E74">
        <v>121.78333333333333</v>
      </c>
      <c r="F74">
        <v>760</v>
      </c>
      <c r="G74">
        <v>3.1</v>
      </c>
      <c r="H74" s="49"/>
      <c r="I74">
        <v>86.641999999999996</v>
      </c>
      <c r="J74" t="s">
        <v>969</v>
      </c>
      <c r="K74">
        <v>48.483333333333334</v>
      </c>
      <c r="L74">
        <v>123.4</v>
      </c>
      <c r="M74">
        <v>20</v>
      </c>
      <c r="N74">
        <v>1999</v>
      </c>
      <c r="O74">
        <v>10.199999999999999</v>
      </c>
      <c r="P74" s="50"/>
      <c r="Q74" t="s">
        <v>666</v>
      </c>
      <c r="R74" s="22" t="s">
        <v>1117</v>
      </c>
      <c r="S74" s="22"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22" t="s">
        <v>1117</v>
      </c>
      <c r="S75" s="22"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22" t="s">
        <v>1117</v>
      </c>
      <c r="S76" s="22"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22" t="s">
        <v>1117</v>
      </c>
      <c r="S77" s="22"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22" t="s">
        <v>1117</v>
      </c>
      <c r="S78" s="22"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22" t="s">
        <v>1117</v>
      </c>
      <c r="S79" s="22"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22" t="s">
        <v>1117</v>
      </c>
      <c r="S80" s="22"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22" t="s">
        <v>1117</v>
      </c>
      <c r="S81" s="22"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22" t="s">
        <v>1117</v>
      </c>
      <c r="S82" s="22"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22" t="s">
        <v>1117</v>
      </c>
      <c r="S83" s="22"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22" t="s">
        <v>1117</v>
      </c>
      <c r="S84" s="22"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22" t="s">
        <v>1117</v>
      </c>
      <c r="S85" s="22"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22" t="s">
        <v>1117</v>
      </c>
      <c r="S86" s="22"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22" t="s">
        <v>1117</v>
      </c>
      <c r="S87" s="22"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22" t="s">
        <v>1117</v>
      </c>
      <c r="S88" s="22"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22" t="s">
        <v>1117</v>
      </c>
      <c r="S89" s="22"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22" t="s">
        <v>1117</v>
      </c>
      <c r="S90" s="22"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22" t="s">
        <v>1117</v>
      </c>
      <c r="S91" s="22"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22" t="s">
        <v>1117</v>
      </c>
      <c r="S92" s="22"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22" t="s">
        <v>1117</v>
      </c>
      <c r="S93" s="22"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22" t="s">
        <v>1117</v>
      </c>
      <c r="S94" s="22"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22" t="s">
        <v>1117</v>
      </c>
      <c r="S95" s="22"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22" t="s">
        <v>1117</v>
      </c>
      <c r="S96" s="22"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22" t="s">
        <v>1117</v>
      </c>
      <c r="S97" s="22"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22" t="s">
        <v>1117</v>
      </c>
      <c r="S98" s="22"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22" t="s">
        <v>1117</v>
      </c>
      <c r="S99" s="22"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22" t="s">
        <v>1117</v>
      </c>
      <c r="S100" s="22"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22" t="s">
        <v>1117</v>
      </c>
      <c r="S101" s="22"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22" t="s">
        <v>1117</v>
      </c>
      <c r="S102" s="22"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22" t="s">
        <v>1117</v>
      </c>
      <c r="S103" s="22"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22" t="s">
        <v>1117</v>
      </c>
      <c r="S104" s="22"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22" t="s">
        <v>1117</v>
      </c>
      <c r="S105" s="22"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22" t="s">
        <v>1117</v>
      </c>
      <c r="S106" s="22"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22" t="s">
        <v>1117</v>
      </c>
      <c r="S107" s="22"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22" t="s">
        <v>1117</v>
      </c>
      <c r="S108" s="22"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22" t="s">
        <v>1117</v>
      </c>
      <c r="S109" s="22"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22" t="s">
        <v>1117</v>
      </c>
      <c r="S110" s="22"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22" t="s">
        <v>1117</v>
      </c>
      <c r="S111" s="22"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22" t="s">
        <v>1117</v>
      </c>
      <c r="S112" s="22"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22" t="s">
        <v>1117</v>
      </c>
      <c r="S113" s="22"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22" t="s">
        <v>1117</v>
      </c>
      <c r="S114" s="22"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8" t="s">
        <v>0</v>
      </c>
      <c r="B6" s="59" t="s">
        <v>1</v>
      </c>
      <c r="C6" s="59" t="s">
        <v>673</v>
      </c>
      <c r="D6" s="59" t="s">
        <v>674</v>
      </c>
      <c r="E6" s="59"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s="60" t="s">
        <v>1162</v>
      </c>
      <c r="C7" s="60">
        <v>46.4</v>
      </c>
      <c r="D7">
        <v>-67.25</v>
      </c>
      <c r="E7" s="60">
        <v>147</v>
      </c>
      <c r="J7">
        <v>50.33</v>
      </c>
      <c r="K7">
        <v>103.39</v>
      </c>
      <c r="M7">
        <v>2007</v>
      </c>
      <c r="P7" t="s">
        <v>666</v>
      </c>
      <c r="Q7" t="s">
        <v>893</v>
      </c>
      <c r="R7" t="s">
        <v>670</v>
      </c>
      <c r="S7" t="s">
        <v>1160</v>
      </c>
    </row>
    <row r="8" spans="1:19" x14ac:dyDescent="0.6">
      <c r="B8" s="60" t="s">
        <v>1163</v>
      </c>
      <c r="C8" s="60">
        <v>48.6</v>
      </c>
      <c r="D8">
        <v>-78.67</v>
      </c>
      <c r="E8" s="60">
        <v>310</v>
      </c>
      <c r="J8">
        <v>50.33</v>
      </c>
      <c r="K8">
        <v>103.39</v>
      </c>
      <c r="M8">
        <v>2007</v>
      </c>
      <c r="P8" t="s">
        <v>666</v>
      </c>
      <c r="Q8" t="s">
        <v>893</v>
      </c>
      <c r="R8" t="s">
        <v>670</v>
      </c>
      <c r="S8" t="s">
        <v>1160</v>
      </c>
    </row>
    <row r="9" spans="1:19" x14ac:dyDescent="0.6">
      <c r="B9" s="60" t="s">
        <v>1164</v>
      </c>
      <c r="C9" s="60">
        <v>53.63</v>
      </c>
      <c r="D9">
        <v>-105.5</v>
      </c>
      <c r="E9" s="60">
        <v>419</v>
      </c>
      <c r="J9">
        <v>50.33</v>
      </c>
      <c r="K9">
        <v>103.39</v>
      </c>
      <c r="M9">
        <v>2007</v>
      </c>
      <c r="P9" t="s">
        <v>666</v>
      </c>
      <c r="Q9" t="s">
        <v>893</v>
      </c>
      <c r="R9" t="s">
        <v>670</v>
      </c>
      <c r="S9" t="s">
        <v>1160</v>
      </c>
    </row>
    <row r="10" spans="1:19" x14ac:dyDescent="0.6">
      <c r="B10" s="60" t="s">
        <v>1165</v>
      </c>
      <c r="C10" s="60">
        <v>54.75</v>
      </c>
      <c r="D10">
        <v>-118.63</v>
      </c>
      <c r="E10" s="60">
        <v>769</v>
      </c>
      <c r="J10">
        <v>50.33</v>
      </c>
      <c r="K10">
        <v>103.39</v>
      </c>
      <c r="M10">
        <v>2007</v>
      </c>
      <c r="P10" t="s">
        <v>666</v>
      </c>
      <c r="Q10" t="s">
        <v>893</v>
      </c>
      <c r="R10" t="s">
        <v>670</v>
      </c>
      <c r="S10" t="s">
        <v>1160</v>
      </c>
    </row>
    <row r="11" spans="1:19" x14ac:dyDescent="0.6">
      <c r="B11" s="60" t="s">
        <v>1166</v>
      </c>
      <c r="C11" s="60">
        <v>60.7</v>
      </c>
      <c r="D11">
        <v>-135.33000000000001</v>
      </c>
      <c r="E11" s="60">
        <v>770</v>
      </c>
      <c r="J11">
        <v>50.33</v>
      </c>
      <c r="K11">
        <v>103.39</v>
      </c>
      <c r="M11">
        <v>2007</v>
      </c>
      <c r="P11" t="s">
        <v>666</v>
      </c>
      <c r="Q11" t="s">
        <v>893</v>
      </c>
      <c r="R11" t="s">
        <v>670</v>
      </c>
      <c r="S11" t="s">
        <v>1160</v>
      </c>
    </row>
    <row r="12" spans="1:19" x14ac:dyDescent="0.6">
      <c r="B12" s="60"/>
      <c r="C12" s="60"/>
      <c r="D12" s="60"/>
      <c r="E12" s="60"/>
    </row>
    <row r="21" spans="6:10" x14ac:dyDescent="0.6">
      <c r="F21" s="53"/>
    </row>
    <row r="22" spans="6:10" x14ac:dyDescent="0.6">
      <c r="F22" s="54"/>
    </row>
    <row r="23" spans="6:10" x14ac:dyDescent="0.6">
      <c r="F23" s="57"/>
    </row>
    <row r="24" spans="6:10" x14ac:dyDescent="0.6">
      <c r="F24" s="57"/>
    </row>
    <row r="25" spans="6:10" x14ac:dyDescent="0.6">
      <c r="F25" s="58"/>
    </row>
    <row r="26" spans="6:10" x14ac:dyDescent="0.6">
      <c r="F26" s="53"/>
      <c r="G26" s="54"/>
      <c r="H26" s="55"/>
      <c r="I26" s="55"/>
      <c r="J26" s="56"/>
    </row>
    <row r="27" spans="6:10" x14ac:dyDescent="0.6">
      <c r="F27" s="54"/>
      <c r="G27" s="54"/>
      <c r="H27" s="55"/>
      <c r="I27" s="55"/>
      <c r="J27" s="56"/>
    </row>
    <row r="28" spans="6:10" x14ac:dyDescent="0.6">
      <c r="F28" s="57"/>
      <c r="G28" s="54"/>
      <c r="H28" s="55"/>
      <c r="I28" s="55"/>
      <c r="J28" s="56"/>
    </row>
    <row r="29" spans="6:10" x14ac:dyDescent="0.6">
      <c r="F29" s="57"/>
      <c r="G29" s="54"/>
      <c r="H29" s="55"/>
      <c r="I29" s="55"/>
      <c r="J29" s="56"/>
    </row>
    <row r="30" spans="6:10" x14ac:dyDescent="0.6">
      <c r="F30" s="58"/>
      <c r="G30" s="54"/>
      <c r="H30" s="55"/>
      <c r="I30" s="55"/>
      <c r="J30" s="56"/>
    </row>
    <row r="31" spans="6:10" x14ac:dyDescent="0.6">
      <c r="F31" s="57"/>
      <c r="G31" s="54"/>
      <c r="H31" s="55"/>
      <c r="I31" s="55"/>
      <c r="J31" s="56"/>
    </row>
    <row r="32" spans="6:10" x14ac:dyDescent="0.6">
      <c r="F32" s="57"/>
      <c r="G32" s="54"/>
      <c r="H32" s="55"/>
      <c r="I32" s="55"/>
      <c r="J32" s="56"/>
    </row>
    <row r="33" spans="6:10" x14ac:dyDescent="0.6">
      <c r="F33" s="57"/>
      <c r="G33" s="54"/>
      <c r="H33" s="55"/>
      <c r="I33" s="55"/>
      <c r="J33" s="56"/>
    </row>
    <row r="34" spans="6:10" x14ac:dyDescent="0.6">
      <c r="F34" s="58"/>
      <c r="G34" s="54"/>
      <c r="H34" s="55"/>
      <c r="I34" s="55"/>
      <c r="J34" s="56"/>
    </row>
    <row r="35" spans="6:10" x14ac:dyDescent="0.6">
      <c r="F35" s="57"/>
      <c r="G35" s="54"/>
      <c r="H35" s="55"/>
      <c r="I35" s="55"/>
      <c r="J35" s="56"/>
    </row>
    <row r="36" spans="6:10" x14ac:dyDescent="0.6">
      <c r="F36" s="57"/>
      <c r="G36" s="54"/>
      <c r="H36" s="55"/>
      <c r="I36" s="55"/>
      <c r="J36" s="56"/>
    </row>
    <row r="37" spans="6:10" x14ac:dyDescent="0.6">
      <c r="F37" s="58"/>
      <c r="G37" s="54"/>
      <c r="H37" s="55"/>
      <c r="I37" s="55"/>
      <c r="J37" s="5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D25"/>
  <sheetViews>
    <sheetView workbookViewId="0">
      <selection activeCell="K5" sqref="K5"/>
    </sheetView>
  </sheetViews>
  <sheetFormatPr defaultRowHeight="15.6" x14ac:dyDescent="0.6"/>
  <sheetData>
    <row r="1" spans="1:30" x14ac:dyDescent="0.6">
      <c r="A1" t="s">
        <v>1220</v>
      </c>
      <c r="C1">
        <v>2011</v>
      </c>
      <c r="E1" t="s">
        <v>665</v>
      </c>
      <c r="F1" t="s">
        <v>665</v>
      </c>
      <c r="G1" t="s">
        <v>1051</v>
      </c>
      <c r="H1" t="s">
        <v>670</v>
      </c>
      <c r="I1" t="s">
        <v>1219</v>
      </c>
      <c r="Z1" s="74"/>
      <c r="AD1" s="77"/>
    </row>
    <row r="2" spans="1:30" x14ac:dyDescent="0.6">
      <c r="B2" t="s">
        <v>1221</v>
      </c>
      <c r="E2" t="s">
        <v>665</v>
      </c>
      <c r="F2" t="s">
        <v>665</v>
      </c>
      <c r="G2" t="s">
        <v>1051</v>
      </c>
      <c r="H2" t="s">
        <v>670</v>
      </c>
      <c r="I2" t="s">
        <v>1219</v>
      </c>
      <c r="Z2" s="75"/>
      <c r="AD2" s="76"/>
    </row>
    <row r="3" spans="1:30" x14ac:dyDescent="0.6">
      <c r="N3" t="s">
        <v>1303</v>
      </c>
      <c r="W3" t="s">
        <v>1304</v>
      </c>
      <c r="Z3" s="75"/>
      <c r="AD3" s="76"/>
    </row>
    <row r="4" spans="1:30" x14ac:dyDescent="0.6">
      <c r="B4" s="38" t="s">
        <v>0</v>
      </c>
      <c r="C4" s="38" t="s">
        <v>1</v>
      </c>
      <c r="D4" s="1" t="s">
        <v>1245</v>
      </c>
      <c r="E4" s="21" t="s">
        <v>673</v>
      </c>
      <c r="F4" s="21" t="s">
        <v>674</v>
      </c>
      <c r="G4" s="21" t="s">
        <v>675</v>
      </c>
      <c r="H4" s="1" t="s">
        <v>743</v>
      </c>
      <c r="I4" s="1" t="s">
        <v>744</v>
      </c>
      <c r="J4" s="1" t="s">
        <v>39</v>
      </c>
      <c r="K4" s="1" t="s">
        <v>40</v>
      </c>
      <c r="L4" s="1" t="s">
        <v>624</v>
      </c>
      <c r="M4" s="1" t="s">
        <v>629</v>
      </c>
      <c r="N4" s="21" t="s">
        <v>625</v>
      </c>
      <c r="O4" s="1" t="s">
        <v>623</v>
      </c>
      <c r="P4" s="1" t="s">
        <v>745</v>
      </c>
      <c r="Q4" s="1" t="s">
        <v>746</v>
      </c>
      <c r="R4" s="1" t="s">
        <v>992</v>
      </c>
      <c r="S4" s="1" t="s">
        <v>1246</v>
      </c>
      <c r="T4" s="1" t="s">
        <v>1247</v>
      </c>
      <c r="U4" s="1" t="s">
        <v>654</v>
      </c>
      <c r="V4" s="1" t="s">
        <v>1054</v>
      </c>
      <c r="W4" s="21" t="s">
        <v>1248</v>
      </c>
      <c r="X4" s="1" t="s">
        <v>971</v>
      </c>
      <c r="Z4" s="75"/>
      <c r="AD4" s="76"/>
    </row>
    <row r="5" spans="1:30" x14ac:dyDescent="0.6">
      <c r="A5" t="s">
        <v>1281</v>
      </c>
      <c r="B5" t="s">
        <v>1282</v>
      </c>
      <c r="C5" t="s">
        <v>1283</v>
      </c>
      <c r="D5" t="s">
        <v>1260</v>
      </c>
      <c r="E5">
        <v>43.75</v>
      </c>
      <c r="F5">
        <v>0.21666666666666667</v>
      </c>
      <c r="G5">
        <v>131</v>
      </c>
      <c r="H5">
        <v>13.008333333333333</v>
      </c>
      <c r="J5">
        <v>101.646</v>
      </c>
      <c r="K5" t="s">
        <v>969</v>
      </c>
      <c r="L5">
        <f>44+44/60</f>
        <v>44.733333333333334</v>
      </c>
      <c r="M5">
        <f>46/60</f>
        <v>0.76666666666666672</v>
      </c>
      <c r="N5">
        <v>172</v>
      </c>
      <c r="O5">
        <v>2009</v>
      </c>
      <c r="P5">
        <v>12.158333333333337</v>
      </c>
      <c r="R5" t="s">
        <v>665</v>
      </c>
      <c r="S5" t="s">
        <v>665</v>
      </c>
      <c r="T5" t="s">
        <v>1249</v>
      </c>
      <c r="U5" t="s">
        <v>1219</v>
      </c>
      <c r="V5" t="s">
        <v>670</v>
      </c>
      <c r="W5" t="s">
        <v>1309</v>
      </c>
      <c r="X5" t="s">
        <v>1343</v>
      </c>
      <c r="AD5" s="76"/>
    </row>
    <row r="6" spans="1:30" x14ac:dyDescent="0.6">
      <c r="B6" t="s">
        <v>1293</v>
      </c>
      <c r="C6" t="s">
        <v>1294</v>
      </c>
      <c r="D6" t="s">
        <v>1261</v>
      </c>
      <c r="E6">
        <v>43.216666666666669</v>
      </c>
      <c r="F6">
        <v>0.73333333333333328</v>
      </c>
      <c r="G6">
        <v>259</v>
      </c>
      <c r="H6">
        <v>12.125</v>
      </c>
      <c r="J6">
        <v>102.663</v>
      </c>
      <c r="K6" t="s">
        <v>969</v>
      </c>
      <c r="L6">
        <f t="shared" ref="L6:L14" si="0">44+44/60</f>
        <v>44.733333333333334</v>
      </c>
      <c r="M6">
        <f t="shared" ref="M6:M14" si="1">46/60</f>
        <v>0.76666666666666672</v>
      </c>
      <c r="N6">
        <v>172</v>
      </c>
      <c r="O6">
        <v>2009</v>
      </c>
      <c r="P6">
        <v>12.158333333333337</v>
      </c>
      <c r="R6" t="s">
        <v>665</v>
      </c>
      <c r="S6" t="s">
        <v>665</v>
      </c>
      <c r="T6" t="s">
        <v>1249</v>
      </c>
      <c r="U6" t="s">
        <v>1219</v>
      </c>
      <c r="V6" t="s">
        <v>670</v>
      </c>
      <c r="W6" t="s">
        <v>1309</v>
      </c>
      <c r="X6" t="s">
        <v>1343</v>
      </c>
      <c r="AD6" s="76"/>
    </row>
    <row r="7" spans="1:30" s="10" customFormat="1" x14ac:dyDescent="0.6">
      <c r="B7" t="s">
        <v>1284</v>
      </c>
      <c r="C7" t="s">
        <v>1285</v>
      </c>
      <c r="D7" t="s">
        <v>1202</v>
      </c>
      <c r="E7">
        <v>43.25</v>
      </c>
      <c r="F7">
        <v>0</v>
      </c>
      <c r="G7">
        <v>387</v>
      </c>
      <c r="H7" s="10">
        <v>10.925000000000002</v>
      </c>
      <c r="J7">
        <v>105.86</v>
      </c>
      <c r="K7" t="s">
        <v>969</v>
      </c>
      <c r="L7">
        <f t="shared" si="0"/>
        <v>44.733333333333334</v>
      </c>
      <c r="M7">
        <f t="shared" si="1"/>
        <v>0.76666666666666672</v>
      </c>
      <c r="N7">
        <v>172</v>
      </c>
      <c r="O7">
        <v>2009</v>
      </c>
      <c r="P7">
        <v>12.158333333333337</v>
      </c>
      <c r="R7" t="s">
        <v>665</v>
      </c>
      <c r="S7" t="s">
        <v>665</v>
      </c>
      <c r="T7" t="s">
        <v>1249</v>
      </c>
      <c r="U7" t="s">
        <v>1219</v>
      </c>
      <c r="V7" t="s">
        <v>670</v>
      </c>
      <c r="W7" t="s">
        <v>1309</v>
      </c>
      <c r="X7" t="s">
        <v>1343</v>
      </c>
      <c r="Y7"/>
      <c r="Z7"/>
      <c r="AA7"/>
      <c r="AD7" s="79"/>
    </row>
    <row r="8" spans="1:30" x14ac:dyDescent="0.6">
      <c r="B8" t="s">
        <v>1295</v>
      </c>
      <c r="C8" t="s">
        <v>1296</v>
      </c>
      <c r="D8" t="s">
        <v>1197</v>
      </c>
      <c r="E8">
        <v>43.116666666666667</v>
      </c>
      <c r="F8">
        <v>0.53333333333333333</v>
      </c>
      <c r="G8">
        <v>422</v>
      </c>
      <c r="H8">
        <v>11.758333333333333</v>
      </c>
      <c r="J8">
        <v>111.09</v>
      </c>
      <c r="K8" t="s">
        <v>969</v>
      </c>
      <c r="L8">
        <f t="shared" si="0"/>
        <v>44.733333333333334</v>
      </c>
      <c r="M8">
        <f t="shared" si="1"/>
        <v>0.76666666666666672</v>
      </c>
      <c r="N8">
        <v>172</v>
      </c>
      <c r="O8">
        <v>2009</v>
      </c>
      <c r="P8">
        <v>12.158333333333337</v>
      </c>
      <c r="R8" t="s">
        <v>665</v>
      </c>
      <c r="S8" t="s">
        <v>665</v>
      </c>
      <c r="T8" t="s">
        <v>1249</v>
      </c>
      <c r="U8" t="s">
        <v>1219</v>
      </c>
      <c r="V8" t="s">
        <v>670</v>
      </c>
      <c r="W8" t="s">
        <v>1309</v>
      </c>
      <c r="X8" t="s">
        <v>1343</v>
      </c>
      <c r="AD8" s="76"/>
    </row>
    <row r="9" spans="1:30" s="10" customFormat="1" x14ac:dyDescent="0.6">
      <c r="B9" t="s">
        <v>1286</v>
      </c>
      <c r="C9" t="s">
        <v>1287</v>
      </c>
      <c r="D9" t="s">
        <v>1262</v>
      </c>
      <c r="E9">
        <v>42.916666666666664</v>
      </c>
      <c r="F9">
        <v>3.3333333333333333E-2</v>
      </c>
      <c r="G9">
        <v>803</v>
      </c>
      <c r="H9" s="10">
        <v>2.4</v>
      </c>
      <c r="J9">
        <v>106.877</v>
      </c>
      <c r="K9" t="s">
        <v>969</v>
      </c>
      <c r="L9">
        <f t="shared" si="0"/>
        <v>44.733333333333334</v>
      </c>
      <c r="M9">
        <f t="shared" si="1"/>
        <v>0.76666666666666672</v>
      </c>
      <c r="N9">
        <v>172</v>
      </c>
      <c r="O9">
        <v>2009</v>
      </c>
      <c r="P9">
        <v>12.158333333333337</v>
      </c>
      <c r="R9" t="s">
        <v>665</v>
      </c>
      <c r="S9" t="s">
        <v>665</v>
      </c>
      <c r="T9" t="s">
        <v>1249</v>
      </c>
      <c r="U9" t="s">
        <v>1219</v>
      </c>
      <c r="V9" t="s">
        <v>670</v>
      </c>
      <c r="W9" t="s">
        <v>1309</v>
      </c>
      <c r="X9" t="s">
        <v>1343</v>
      </c>
      <c r="Y9"/>
      <c r="Z9"/>
      <c r="AA9"/>
      <c r="AD9" s="79"/>
    </row>
    <row r="10" spans="1:30" x14ac:dyDescent="0.6">
      <c r="B10" t="s">
        <v>1297</v>
      </c>
      <c r="C10" t="s">
        <v>1298</v>
      </c>
      <c r="D10" t="s">
        <v>1263</v>
      </c>
      <c r="E10">
        <v>42.9</v>
      </c>
      <c r="F10">
        <v>0.43333333333333335</v>
      </c>
      <c r="G10">
        <v>841</v>
      </c>
      <c r="H10">
        <v>5.291666666666667</v>
      </c>
      <c r="J10">
        <v>106.877</v>
      </c>
      <c r="K10" t="s">
        <v>969</v>
      </c>
      <c r="L10">
        <f t="shared" si="0"/>
        <v>44.733333333333334</v>
      </c>
      <c r="M10">
        <f t="shared" si="1"/>
        <v>0.76666666666666672</v>
      </c>
      <c r="N10">
        <v>172</v>
      </c>
      <c r="O10">
        <v>2009</v>
      </c>
      <c r="P10">
        <v>12.158333333333337</v>
      </c>
      <c r="R10" t="s">
        <v>665</v>
      </c>
      <c r="S10" t="s">
        <v>665</v>
      </c>
      <c r="T10" t="s">
        <v>1249</v>
      </c>
      <c r="U10" t="s">
        <v>1219</v>
      </c>
      <c r="V10" t="s">
        <v>670</v>
      </c>
      <c r="W10" t="s">
        <v>1309</v>
      </c>
      <c r="X10" t="s">
        <v>1343</v>
      </c>
      <c r="AD10" s="76"/>
    </row>
    <row r="11" spans="1:30" x14ac:dyDescent="0.6">
      <c r="A11" t="s">
        <v>1292</v>
      </c>
      <c r="B11" t="s">
        <v>1299</v>
      </c>
      <c r="C11" t="s">
        <v>1300</v>
      </c>
      <c r="D11" t="s">
        <v>1264</v>
      </c>
      <c r="E11">
        <v>42.883333333333333</v>
      </c>
      <c r="F11">
        <v>0.41666666666666669</v>
      </c>
      <c r="G11">
        <v>1194</v>
      </c>
      <c r="H11">
        <v>3.8</v>
      </c>
      <c r="J11">
        <v>108.184</v>
      </c>
      <c r="K11" t="s">
        <v>969</v>
      </c>
      <c r="L11">
        <f t="shared" si="0"/>
        <v>44.733333333333334</v>
      </c>
      <c r="M11">
        <f t="shared" si="1"/>
        <v>0.76666666666666672</v>
      </c>
      <c r="N11">
        <v>172</v>
      </c>
      <c r="O11">
        <v>2009</v>
      </c>
      <c r="P11">
        <v>12.158333333333337</v>
      </c>
      <c r="R11" t="s">
        <v>665</v>
      </c>
      <c r="S11" t="s">
        <v>665</v>
      </c>
      <c r="T11" t="s">
        <v>1249</v>
      </c>
      <c r="U11" t="s">
        <v>1219</v>
      </c>
      <c r="V11" t="s">
        <v>670</v>
      </c>
      <c r="W11" t="s">
        <v>1309</v>
      </c>
      <c r="X11" t="s">
        <v>1343</v>
      </c>
      <c r="AD11" s="78"/>
    </row>
    <row r="12" spans="1:30" x14ac:dyDescent="0.6">
      <c r="B12" t="s">
        <v>1288</v>
      </c>
      <c r="C12" t="s">
        <v>1289</v>
      </c>
      <c r="D12" t="s">
        <v>1265</v>
      </c>
      <c r="E12">
        <v>42.783333333333331</v>
      </c>
      <c r="F12">
        <v>1.6666666666666666E-2</v>
      </c>
      <c r="G12">
        <v>1235</v>
      </c>
      <c r="H12">
        <v>2.4</v>
      </c>
      <c r="J12">
        <v>113.26900000000001</v>
      </c>
      <c r="K12" t="s">
        <v>969</v>
      </c>
      <c r="L12">
        <f t="shared" si="0"/>
        <v>44.733333333333334</v>
      </c>
      <c r="M12">
        <f t="shared" si="1"/>
        <v>0.76666666666666672</v>
      </c>
      <c r="N12">
        <v>172</v>
      </c>
      <c r="O12">
        <v>2009</v>
      </c>
      <c r="P12">
        <v>12.158333333333337</v>
      </c>
      <c r="R12" t="s">
        <v>665</v>
      </c>
      <c r="S12" t="s">
        <v>665</v>
      </c>
      <c r="T12" t="s">
        <v>1249</v>
      </c>
      <c r="U12" t="s">
        <v>1219</v>
      </c>
      <c r="V12" t="s">
        <v>670</v>
      </c>
      <c r="W12" t="s">
        <v>1309</v>
      </c>
      <c r="X12" t="s">
        <v>1343</v>
      </c>
    </row>
    <row r="13" spans="1:30" x14ac:dyDescent="0.6">
      <c r="B13" t="s">
        <v>1301</v>
      </c>
      <c r="C13" t="s">
        <v>1302</v>
      </c>
      <c r="D13" t="s">
        <v>1266</v>
      </c>
      <c r="E13">
        <v>42.883333333333333</v>
      </c>
      <c r="F13">
        <v>0.4</v>
      </c>
      <c r="G13">
        <v>1614</v>
      </c>
      <c r="H13">
        <v>3.8</v>
      </c>
      <c r="J13">
        <v>108.32899999999999</v>
      </c>
      <c r="K13" t="s">
        <v>969</v>
      </c>
      <c r="L13">
        <f t="shared" si="0"/>
        <v>44.733333333333334</v>
      </c>
      <c r="M13">
        <f t="shared" si="1"/>
        <v>0.76666666666666672</v>
      </c>
      <c r="N13">
        <v>172</v>
      </c>
      <c r="O13">
        <v>2009</v>
      </c>
      <c r="P13">
        <v>12.158333333333337</v>
      </c>
      <c r="R13" t="s">
        <v>665</v>
      </c>
      <c r="S13" t="s">
        <v>665</v>
      </c>
      <c r="T13" t="s">
        <v>1249</v>
      </c>
      <c r="U13" t="s">
        <v>1219</v>
      </c>
      <c r="V13" t="s">
        <v>670</v>
      </c>
      <c r="W13" t="s">
        <v>1309</v>
      </c>
      <c r="X13" t="s">
        <v>1343</v>
      </c>
    </row>
    <row r="14" spans="1:30" x14ac:dyDescent="0.6">
      <c r="B14" t="s">
        <v>1290</v>
      </c>
      <c r="C14" t="s">
        <v>1291</v>
      </c>
      <c r="D14" t="s">
        <v>1267</v>
      </c>
      <c r="E14">
        <v>42.866666666666667</v>
      </c>
      <c r="F14">
        <v>0.11666666666666667</v>
      </c>
      <c r="G14">
        <v>1630</v>
      </c>
      <c r="H14">
        <v>3.9416666666666669</v>
      </c>
      <c r="J14">
        <v>114.286</v>
      </c>
      <c r="K14" t="s">
        <v>969</v>
      </c>
      <c r="L14">
        <f t="shared" si="0"/>
        <v>44.733333333333334</v>
      </c>
      <c r="M14">
        <f t="shared" si="1"/>
        <v>0.76666666666666672</v>
      </c>
      <c r="N14">
        <v>172</v>
      </c>
      <c r="O14">
        <v>2009</v>
      </c>
      <c r="P14">
        <v>12.158333333333337</v>
      </c>
      <c r="R14" t="s">
        <v>665</v>
      </c>
      <c r="S14" t="s">
        <v>665</v>
      </c>
      <c r="T14" t="s">
        <v>1249</v>
      </c>
      <c r="U14" t="s">
        <v>1219</v>
      </c>
      <c r="V14" t="s">
        <v>670</v>
      </c>
      <c r="W14" t="s">
        <v>1309</v>
      </c>
      <c r="X14" t="s">
        <v>1343</v>
      </c>
    </row>
    <row r="15" spans="1:30" x14ac:dyDescent="0.6">
      <c r="A15" t="s">
        <v>1281</v>
      </c>
      <c r="B15" t="s">
        <v>1282</v>
      </c>
      <c r="C15" t="s">
        <v>1283</v>
      </c>
      <c r="D15" t="s">
        <v>1260</v>
      </c>
      <c r="E15">
        <v>43.75</v>
      </c>
      <c r="F15">
        <v>0.21666666666666667</v>
      </c>
      <c r="G15">
        <v>131</v>
      </c>
      <c r="H15">
        <v>13.008333333333333</v>
      </c>
      <c r="I15" s="10"/>
      <c r="J15">
        <v>101.41800000000001</v>
      </c>
      <c r="K15" t="s">
        <v>969</v>
      </c>
      <c r="L15" s="10">
        <f>44+34/60</f>
        <v>44.56666666666667</v>
      </c>
      <c r="M15" s="10">
        <f>16/60</f>
        <v>0.26666666666666666</v>
      </c>
      <c r="N15" s="10">
        <v>23</v>
      </c>
      <c r="O15">
        <v>2009</v>
      </c>
      <c r="P15" s="4">
        <v>12.875</v>
      </c>
      <c r="R15" t="s">
        <v>665</v>
      </c>
      <c r="S15" t="s">
        <v>665</v>
      </c>
      <c r="T15" t="s">
        <v>1249</v>
      </c>
      <c r="U15" t="s">
        <v>1219</v>
      </c>
      <c r="V15" t="s">
        <v>670</v>
      </c>
      <c r="W15" t="s">
        <v>1310</v>
      </c>
      <c r="X15" t="s">
        <v>1344</v>
      </c>
    </row>
    <row r="16" spans="1:30" x14ac:dyDescent="0.6">
      <c r="B16" t="s">
        <v>1293</v>
      </c>
      <c r="C16" t="s">
        <v>1294</v>
      </c>
      <c r="D16" t="s">
        <v>1261</v>
      </c>
      <c r="E16">
        <v>43.216666666666669</v>
      </c>
      <c r="F16">
        <v>0.73333333333333328</v>
      </c>
      <c r="G16">
        <v>259</v>
      </c>
      <c r="H16">
        <v>12.125</v>
      </c>
      <c r="I16" s="10"/>
      <c r="J16">
        <v>102.572</v>
      </c>
      <c r="K16" t="s">
        <v>969</v>
      </c>
      <c r="L16" s="10">
        <f t="shared" ref="L16:L24" si="2">44+34/60</f>
        <v>44.56666666666667</v>
      </c>
      <c r="M16" s="10">
        <f t="shared" ref="M16:M24" si="3">16/60</f>
        <v>0.26666666666666666</v>
      </c>
      <c r="N16" s="10">
        <v>23</v>
      </c>
      <c r="O16">
        <v>2009</v>
      </c>
      <c r="P16" s="4">
        <v>12.875</v>
      </c>
      <c r="R16" t="s">
        <v>665</v>
      </c>
      <c r="S16" t="s">
        <v>665</v>
      </c>
      <c r="T16" t="s">
        <v>1249</v>
      </c>
      <c r="U16" t="s">
        <v>1219</v>
      </c>
      <c r="V16" t="s">
        <v>670</v>
      </c>
      <c r="W16" t="s">
        <v>1310</v>
      </c>
      <c r="X16" t="s">
        <v>1344</v>
      </c>
    </row>
    <row r="17" spans="1:24" x14ac:dyDescent="0.6">
      <c r="A17" s="10"/>
      <c r="B17" t="s">
        <v>1284</v>
      </c>
      <c r="C17" t="s">
        <v>1285</v>
      </c>
      <c r="D17" t="s">
        <v>1202</v>
      </c>
      <c r="E17">
        <v>43.25</v>
      </c>
      <c r="F17">
        <v>0</v>
      </c>
      <c r="G17">
        <v>387</v>
      </c>
      <c r="H17" s="10">
        <v>10.925000000000002</v>
      </c>
      <c r="I17" s="10"/>
      <c r="J17">
        <v>107.188</v>
      </c>
      <c r="K17" t="s">
        <v>969</v>
      </c>
      <c r="L17" s="10">
        <f t="shared" si="2"/>
        <v>44.56666666666667</v>
      </c>
      <c r="M17" s="10">
        <f t="shared" si="3"/>
        <v>0.26666666666666666</v>
      </c>
      <c r="N17" s="10">
        <v>23</v>
      </c>
      <c r="O17">
        <v>2009</v>
      </c>
      <c r="P17" s="4">
        <v>12.875</v>
      </c>
      <c r="R17" t="s">
        <v>665</v>
      </c>
      <c r="S17" t="s">
        <v>665</v>
      </c>
      <c r="T17" t="s">
        <v>1249</v>
      </c>
      <c r="U17" t="s">
        <v>1219</v>
      </c>
      <c r="V17" t="s">
        <v>670</v>
      </c>
      <c r="W17" t="s">
        <v>1310</v>
      </c>
      <c r="X17" t="s">
        <v>1344</v>
      </c>
    </row>
    <row r="18" spans="1:24" x14ac:dyDescent="0.6">
      <c r="B18" t="s">
        <v>1295</v>
      </c>
      <c r="C18" t="s">
        <v>1296</v>
      </c>
      <c r="D18" t="s">
        <v>1197</v>
      </c>
      <c r="E18">
        <v>43.116666666666667</v>
      </c>
      <c r="F18">
        <v>0.53333333333333333</v>
      </c>
      <c r="G18">
        <v>422</v>
      </c>
      <c r="H18">
        <v>11.758333333333333</v>
      </c>
      <c r="I18" s="10"/>
      <c r="J18">
        <v>104.014</v>
      </c>
      <c r="K18" t="s">
        <v>969</v>
      </c>
      <c r="L18" s="10">
        <f t="shared" si="2"/>
        <v>44.56666666666667</v>
      </c>
      <c r="M18" s="10">
        <f t="shared" si="3"/>
        <v>0.26666666666666666</v>
      </c>
      <c r="N18" s="10">
        <v>23</v>
      </c>
      <c r="O18">
        <v>2009</v>
      </c>
      <c r="P18" s="4">
        <v>12.875</v>
      </c>
      <c r="R18" t="s">
        <v>665</v>
      </c>
      <c r="S18" t="s">
        <v>665</v>
      </c>
      <c r="T18" t="s">
        <v>1249</v>
      </c>
      <c r="U18" t="s">
        <v>1219</v>
      </c>
      <c r="V18" t="s">
        <v>670</v>
      </c>
      <c r="W18" t="s">
        <v>1310</v>
      </c>
      <c r="X18" t="s">
        <v>1344</v>
      </c>
    </row>
    <row r="19" spans="1:24" x14ac:dyDescent="0.6">
      <c r="A19" s="10"/>
      <c r="B19" t="s">
        <v>1286</v>
      </c>
      <c r="C19" t="s">
        <v>1287</v>
      </c>
      <c r="D19" t="s">
        <v>1262</v>
      </c>
      <c r="E19">
        <v>42.916666666666664</v>
      </c>
      <c r="F19">
        <v>3.3333333333333333E-2</v>
      </c>
      <c r="G19">
        <v>803</v>
      </c>
      <c r="H19" s="10">
        <v>2.4</v>
      </c>
      <c r="I19" s="10"/>
      <c r="J19">
        <v>112.38</v>
      </c>
      <c r="K19" t="s">
        <v>969</v>
      </c>
      <c r="L19" s="10">
        <f t="shared" si="2"/>
        <v>44.56666666666667</v>
      </c>
      <c r="M19" s="10">
        <f t="shared" si="3"/>
        <v>0.26666666666666666</v>
      </c>
      <c r="N19" s="10">
        <v>23</v>
      </c>
      <c r="O19">
        <v>2009</v>
      </c>
      <c r="P19" s="4">
        <v>12.875</v>
      </c>
      <c r="R19" t="s">
        <v>665</v>
      </c>
      <c r="S19" t="s">
        <v>665</v>
      </c>
      <c r="T19" t="s">
        <v>1249</v>
      </c>
      <c r="U19" t="s">
        <v>1219</v>
      </c>
      <c r="V19" t="s">
        <v>670</v>
      </c>
      <c r="W19" t="s">
        <v>1310</v>
      </c>
      <c r="X19" t="s">
        <v>1344</v>
      </c>
    </row>
    <row r="20" spans="1:24" x14ac:dyDescent="0.6">
      <c r="B20" t="s">
        <v>1297</v>
      </c>
      <c r="C20" t="s">
        <v>1298</v>
      </c>
      <c r="D20" t="s">
        <v>1263</v>
      </c>
      <c r="E20">
        <v>42.9</v>
      </c>
      <c r="F20">
        <v>0.43333333333333335</v>
      </c>
      <c r="G20">
        <v>841</v>
      </c>
      <c r="H20">
        <v>5.291666666666667</v>
      </c>
      <c r="I20" s="10"/>
      <c r="J20">
        <v>104.88</v>
      </c>
      <c r="K20" t="s">
        <v>969</v>
      </c>
      <c r="L20" s="10">
        <f t="shared" si="2"/>
        <v>44.56666666666667</v>
      </c>
      <c r="M20" s="10">
        <f t="shared" si="3"/>
        <v>0.26666666666666666</v>
      </c>
      <c r="N20" s="10">
        <v>23</v>
      </c>
      <c r="O20">
        <v>2009</v>
      </c>
      <c r="P20" s="4">
        <v>12.875</v>
      </c>
      <c r="R20" t="s">
        <v>665</v>
      </c>
      <c r="S20" t="s">
        <v>665</v>
      </c>
      <c r="T20" t="s">
        <v>1249</v>
      </c>
      <c r="U20" t="s">
        <v>1219</v>
      </c>
      <c r="V20" t="s">
        <v>670</v>
      </c>
      <c r="W20" t="s">
        <v>1310</v>
      </c>
      <c r="X20" t="s">
        <v>1344</v>
      </c>
    </row>
    <row r="21" spans="1:24" x14ac:dyDescent="0.6">
      <c r="A21" t="s">
        <v>1292</v>
      </c>
      <c r="B21" t="s">
        <v>1299</v>
      </c>
      <c r="C21" t="s">
        <v>1300</v>
      </c>
      <c r="D21" t="s">
        <v>1264</v>
      </c>
      <c r="E21">
        <v>42.883333333333333</v>
      </c>
      <c r="F21">
        <v>0.41666666666666669</v>
      </c>
      <c r="G21">
        <v>1194</v>
      </c>
      <c r="H21">
        <v>3.8</v>
      </c>
      <c r="I21" s="10"/>
      <c r="J21">
        <v>107.33199999999999</v>
      </c>
      <c r="K21" t="s">
        <v>969</v>
      </c>
      <c r="L21" s="10">
        <f t="shared" si="2"/>
        <v>44.56666666666667</v>
      </c>
      <c r="M21" s="10">
        <f t="shared" si="3"/>
        <v>0.26666666666666666</v>
      </c>
      <c r="N21" s="10">
        <v>23</v>
      </c>
      <c r="O21">
        <v>2009</v>
      </c>
      <c r="P21" s="4">
        <v>12.875</v>
      </c>
      <c r="R21" t="s">
        <v>665</v>
      </c>
      <c r="S21" t="s">
        <v>665</v>
      </c>
      <c r="T21" t="s">
        <v>1249</v>
      </c>
      <c r="U21" t="s">
        <v>1219</v>
      </c>
      <c r="V21" t="s">
        <v>670</v>
      </c>
      <c r="W21" t="s">
        <v>1310</v>
      </c>
      <c r="X21" t="s">
        <v>1344</v>
      </c>
    </row>
    <row r="22" spans="1:24" x14ac:dyDescent="0.6">
      <c r="B22" t="s">
        <v>1288</v>
      </c>
      <c r="C22" t="s">
        <v>1289</v>
      </c>
      <c r="D22" t="s">
        <v>1265</v>
      </c>
      <c r="E22">
        <v>42.783333333333331</v>
      </c>
      <c r="F22">
        <v>1.6666666666666666E-2</v>
      </c>
      <c r="G22">
        <v>1235</v>
      </c>
      <c r="H22">
        <v>2.4</v>
      </c>
      <c r="I22" s="10"/>
      <c r="J22">
        <v>111.947</v>
      </c>
      <c r="K22" t="s">
        <v>969</v>
      </c>
      <c r="L22" s="10">
        <f t="shared" si="2"/>
        <v>44.56666666666667</v>
      </c>
      <c r="M22" s="10">
        <f t="shared" si="3"/>
        <v>0.26666666666666666</v>
      </c>
      <c r="N22" s="10">
        <v>23</v>
      </c>
      <c r="O22">
        <v>2009</v>
      </c>
      <c r="P22" s="4">
        <v>12.875</v>
      </c>
      <c r="R22" t="s">
        <v>665</v>
      </c>
      <c r="S22" t="s">
        <v>665</v>
      </c>
      <c r="T22" t="s">
        <v>1249</v>
      </c>
      <c r="U22" t="s">
        <v>1219</v>
      </c>
      <c r="V22" t="s">
        <v>670</v>
      </c>
      <c r="W22" t="s">
        <v>1310</v>
      </c>
      <c r="X22" t="s">
        <v>1344</v>
      </c>
    </row>
    <row r="23" spans="1:24" x14ac:dyDescent="0.6">
      <c r="B23" t="s">
        <v>1301</v>
      </c>
      <c r="C23" t="s">
        <v>1302</v>
      </c>
      <c r="D23" t="s">
        <v>1266</v>
      </c>
      <c r="E23">
        <v>42.883333333333333</v>
      </c>
      <c r="F23">
        <v>0.4</v>
      </c>
      <c r="G23">
        <v>1614</v>
      </c>
      <c r="H23">
        <v>3.8</v>
      </c>
      <c r="I23" s="10"/>
      <c r="J23">
        <v>110.79300000000001</v>
      </c>
      <c r="K23" t="s">
        <v>969</v>
      </c>
      <c r="L23" s="10">
        <f t="shared" si="2"/>
        <v>44.56666666666667</v>
      </c>
      <c r="M23" s="10">
        <f t="shared" si="3"/>
        <v>0.26666666666666666</v>
      </c>
      <c r="N23" s="10">
        <v>23</v>
      </c>
      <c r="O23">
        <v>2009</v>
      </c>
      <c r="P23" s="4">
        <v>12.875</v>
      </c>
      <c r="R23" t="s">
        <v>665</v>
      </c>
      <c r="S23" t="s">
        <v>665</v>
      </c>
      <c r="T23" t="s">
        <v>1249</v>
      </c>
      <c r="U23" t="s">
        <v>1219</v>
      </c>
      <c r="V23" t="s">
        <v>670</v>
      </c>
      <c r="W23" t="s">
        <v>1310</v>
      </c>
      <c r="X23" t="s">
        <v>1344</v>
      </c>
    </row>
    <row r="24" spans="1:24" x14ac:dyDescent="0.6">
      <c r="B24" t="s">
        <v>1290</v>
      </c>
      <c r="C24" t="s">
        <v>1291</v>
      </c>
      <c r="D24" t="s">
        <v>1267</v>
      </c>
      <c r="E24">
        <v>42.866666666666667</v>
      </c>
      <c r="F24">
        <v>0.11666666666666667</v>
      </c>
      <c r="G24">
        <v>1630</v>
      </c>
      <c r="H24">
        <v>3.9416666666666669</v>
      </c>
      <c r="I24" s="10"/>
      <c r="J24">
        <v>115.12</v>
      </c>
      <c r="K24" t="s">
        <v>969</v>
      </c>
      <c r="L24" s="10">
        <f t="shared" si="2"/>
        <v>44.56666666666667</v>
      </c>
      <c r="M24" s="10">
        <f t="shared" si="3"/>
        <v>0.26666666666666666</v>
      </c>
      <c r="N24" s="10">
        <v>23</v>
      </c>
      <c r="O24">
        <v>2009</v>
      </c>
      <c r="P24" s="4">
        <v>12.875</v>
      </c>
      <c r="R24" t="s">
        <v>665</v>
      </c>
      <c r="S24" t="s">
        <v>665</v>
      </c>
      <c r="T24" t="s">
        <v>1249</v>
      </c>
      <c r="U24" t="s">
        <v>1219</v>
      </c>
      <c r="V24" t="s">
        <v>670</v>
      </c>
      <c r="W24" t="s">
        <v>1310</v>
      </c>
      <c r="X24" t="s">
        <v>1344</v>
      </c>
    </row>
    <row r="25" spans="1:24" x14ac:dyDescent="0.6">
      <c r="B25" s="10"/>
      <c r="C25" s="10"/>
      <c r="D25" s="10"/>
      <c r="E25" s="10"/>
      <c r="F25" s="10"/>
      <c r="G25" s="10"/>
      <c r="H25" s="10"/>
      <c r="I25" s="10"/>
      <c r="J25" s="10"/>
      <c r="K25" s="10"/>
      <c r="L25" s="10"/>
      <c r="M25" s="10"/>
      <c r="N25" s="10"/>
      <c r="O25" s="10"/>
      <c r="P25" s="10"/>
      <c r="Q25" s="10"/>
      <c r="R25" s="10"/>
      <c r="S25" s="10"/>
      <c r="T25" s="10"/>
      <c r="U25" s="10"/>
    </row>
  </sheetData>
  <sortState xmlns:xlrd2="http://schemas.microsoft.com/office/spreadsheetml/2017/richdata2" ref="O12:T23">
    <sortCondition ref="T12:T23"/>
  </sortState>
  <phoneticPr fontId="8"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X26"/>
  <sheetViews>
    <sheetView topLeftCell="F4" workbookViewId="0">
      <selection activeCell="W7" sqref="W7"/>
    </sheetView>
  </sheetViews>
  <sheetFormatPr defaultRowHeight="15.6" x14ac:dyDescent="0.6"/>
  <cols>
    <col min="2" max="2" width="11.5" customWidth="1"/>
  </cols>
  <sheetData>
    <row r="1" spans="1:24" x14ac:dyDescent="0.6">
      <c r="B1" t="s">
        <v>689</v>
      </c>
      <c r="C1" t="s">
        <v>1209</v>
      </c>
      <c r="D1" s="22" t="s">
        <v>666</v>
      </c>
    </row>
    <row r="2" spans="1:24" x14ac:dyDescent="0.6">
      <c r="B2" t="s">
        <v>1244</v>
      </c>
      <c r="C2">
        <v>1983</v>
      </c>
    </row>
    <row r="3" spans="1:24" x14ac:dyDescent="0.6">
      <c r="B3" t="s">
        <v>1207</v>
      </c>
    </row>
    <row r="5" spans="1:24" x14ac:dyDescent="0.6">
      <c r="M5" s="17" t="s">
        <v>1259</v>
      </c>
      <c r="N5" s="17"/>
      <c r="O5" s="17"/>
      <c r="V5" t="s">
        <v>1311</v>
      </c>
    </row>
    <row r="6" spans="1:24" x14ac:dyDescent="0.6">
      <c r="A6" s="38" t="s">
        <v>0</v>
      </c>
      <c r="B6" s="38" t="s">
        <v>1</v>
      </c>
      <c r="C6" s="1" t="s">
        <v>1245</v>
      </c>
      <c r="D6" s="1" t="s">
        <v>673</v>
      </c>
      <c r="E6" s="1" t="s">
        <v>674</v>
      </c>
      <c r="F6" s="1" t="s">
        <v>675</v>
      </c>
      <c r="G6" s="1" t="s">
        <v>743</v>
      </c>
      <c r="H6" s="1" t="s">
        <v>744</v>
      </c>
      <c r="I6" s="1" t="s">
        <v>39</v>
      </c>
      <c r="J6" s="1" t="s">
        <v>40</v>
      </c>
      <c r="K6" s="1" t="s">
        <v>624</v>
      </c>
      <c r="L6" s="1" t="s">
        <v>629</v>
      </c>
      <c r="M6" s="21" t="s">
        <v>625</v>
      </c>
      <c r="N6" s="1" t="s">
        <v>623</v>
      </c>
      <c r="O6" s="1" t="s">
        <v>745</v>
      </c>
      <c r="P6" s="1" t="s">
        <v>746</v>
      </c>
      <c r="Q6" s="1" t="s">
        <v>992</v>
      </c>
      <c r="R6" s="1" t="s">
        <v>1246</v>
      </c>
      <c r="S6" s="1" t="s">
        <v>1247</v>
      </c>
      <c r="T6" s="1" t="s">
        <v>654</v>
      </c>
      <c r="U6" s="1" t="s">
        <v>1054</v>
      </c>
      <c r="V6" s="21" t="s">
        <v>1248</v>
      </c>
      <c r="W6" s="1" t="s">
        <v>971</v>
      </c>
      <c r="X6" s="4"/>
    </row>
    <row r="7" spans="1:24" x14ac:dyDescent="0.6">
      <c r="A7" t="s">
        <v>1255</v>
      </c>
      <c r="B7" t="s">
        <v>1250</v>
      </c>
      <c r="C7" t="s">
        <v>1260</v>
      </c>
      <c r="D7">
        <v>49.083333333333336</v>
      </c>
      <c r="E7">
        <v>-121.83333333333333</v>
      </c>
      <c r="F7">
        <v>1430</v>
      </c>
      <c r="G7">
        <v>3.8166666666666669</v>
      </c>
      <c r="I7">
        <v>143.946</v>
      </c>
      <c r="J7" t="s">
        <v>969</v>
      </c>
      <c r="K7">
        <v>49.75</v>
      </c>
      <c r="L7">
        <v>-123</v>
      </c>
      <c r="M7" s="17">
        <v>430</v>
      </c>
      <c r="N7">
        <v>1981</v>
      </c>
      <c r="O7">
        <v>5.2416666666666671</v>
      </c>
      <c r="Q7" s="22" t="s">
        <v>666</v>
      </c>
      <c r="R7" s="22" t="s">
        <v>666</v>
      </c>
      <c r="S7" t="s">
        <v>1249</v>
      </c>
      <c r="T7" t="s">
        <v>1209</v>
      </c>
      <c r="U7" t="s">
        <v>689</v>
      </c>
      <c r="W7" t="s">
        <v>1242</v>
      </c>
    </row>
    <row r="8" spans="1:24" x14ac:dyDescent="0.6">
      <c r="A8" t="s">
        <v>838</v>
      </c>
      <c r="B8" t="s">
        <v>1251</v>
      </c>
      <c r="C8" t="s">
        <v>1261</v>
      </c>
      <c r="D8">
        <v>49.666666666666664</v>
      </c>
      <c r="E8">
        <v>-121.33333333333333</v>
      </c>
      <c r="F8">
        <v>1200</v>
      </c>
      <c r="G8">
        <v>3.0583333333333322</v>
      </c>
      <c r="I8">
        <v>143.18700000000001</v>
      </c>
      <c r="J8" t="s">
        <v>969</v>
      </c>
      <c r="K8">
        <v>49.75</v>
      </c>
      <c r="L8">
        <v>-123</v>
      </c>
      <c r="M8" s="17">
        <v>430</v>
      </c>
      <c r="N8">
        <v>1981</v>
      </c>
      <c r="O8">
        <v>5.2416666666666671</v>
      </c>
      <c r="Q8" s="22" t="s">
        <v>666</v>
      </c>
      <c r="R8" s="22" t="s">
        <v>666</v>
      </c>
      <c r="S8" t="s">
        <v>1249</v>
      </c>
      <c r="T8" t="s">
        <v>1209</v>
      </c>
      <c r="U8" t="s">
        <v>689</v>
      </c>
      <c r="W8" t="s">
        <v>1242</v>
      </c>
    </row>
    <row r="9" spans="1:24" x14ac:dyDescent="0.6">
      <c r="A9" t="s">
        <v>1256</v>
      </c>
      <c r="B9" t="s">
        <v>1252</v>
      </c>
      <c r="C9" t="s">
        <v>1202</v>
      </c>
      <c r="D9">
        <v>49.466666666666669</v>
      </c>
      <c r="E9">
        <v>-122.83333333333333</v>
      </c>
      <c r="F9">
        <v>1000</v>
      </c>
      <c r="G9">
        <v>6.2249999999999996</v>
      </c>
      <c r="I9">
        <v>148.17500000000001</v>
      </c>
      <c r="J9" t="s">
        <v>969</v>
      </c>
      <c r="K9">
        <v>49.75</v>
      </c>
      <c r="L9">
        <v>-123</v>
      </c>
      <c r="M9" s="17">
        <v>430</v>
      </c>
      <c r="N9">
        <v>1981</v>
      </c>
      <c r="O9">
        <v>5.2416666666666671</v>
      </c>
      <c r="Q9" s="22" t="s">
        <v>666</v>
      </c>
      <c r="R9" s="22" t="s">
        <v>666</v>
      </c>
      <c r="S9" t="s">
        <v>1249</v>
      </c>
      <c r="T9" t="s">
        <v>1209</v>
      </c>
      <c r="U9" t="s">
        <v>689</v>
      </c>
      <c r="W9" t="s">
        <v>1242</v>
      </c>
    </row>
    <row r="10" spans="1:24" x14ac:dyDescent="0.6">
      <c r="A10" t="s">
        <v>1257</v>
      </c>
      <c r="B10" t="s">
        <v>1253</v>
      </c>
      <c r="C10" t="s">
        <v>1197</v>
      </c>
      <c r="D10">
        <v>51.166666666666664</v>
      </c>
      <c r="E10">
        <v>-125.75</v>
      </c>
      <c r="F10">
        <v>300</v>
      </c>
      <c r="G10">
        <v>8.3833333333333346</v>
      </c>
      <c r="I10">
        <v>149.36699999999999</v>
      </c>
      <c r="J10" t="s">
        <v>969</v>
      </c>
      <c r="K10">
        <v>49.75</v>
      </c>
      <c r="L10">
        <v>-123</v>
      </c>
      <c r="M10" s="17">
        <v>430</v>
      </c>
      <c r="N10">
        <v>1981</v>
      </c>
      <c r="O10">
        <v>5.2416666666666671</v>
      </c>
      <c r="Q10" s="22" t="s">
        <v>666</v>
      </c>
      <c r="R10" s="22" t="s">
        <v>666</v>
      </c>
      <c r="S10" t="s">
        <v>1249</v>
      </c>
      <c r="T10" t="s">
        <v>1209</v>
      </c>
      <c r="U10" t="s">
        <v>689</v>
      </c>
      <c r="W10" t="s">
        <v>1242</v>
      </c>
    </row>
    <row r="11" spans="1:24" x14ac:dyDescent="0.6">
      <c r="A11" t="s">
        <v>1258</v>
      </c>
      <c r="B11" t="s">
        <v>1254</v>
      </c>
      <c r="C11" t="s">
        <v>1262</v>
      </c>
      <c r="D11">
        <v>50.716666666666669</v>
      </c>
      <c r="E11">
        <v>-128.16666666666666</v>
      </c>
      <c r="F11">
        <v>100</v>
      </c>
      <c r="G11">
        <v>8.2416666666666654</v>
      </c>
      <c r="I11">
        <v>152.62</v>
      </c>
      <c r="J11" t="s">
        <v>969</v>
      </c>
      <c r="K11">
        <v>49.75</v>
      </c>
      <c r="L11">
        <v>-123</v>
      </c>
      <c r="M11" s="17">
        <v>430</v>
      </c>
      <c r="N11">
        <v>1981</v>
      </c>
      <c r="O11">
        <v>5.2416666666666671</v>
      </c>
      <c r="Q11" s="22" t="s">
        <v>666</v>
      </c>
      <c r="R11" s="22" t="s">
        <v>666</v>
      </c>
      <c r="S11" t="s">
        <v>1249</v>
      </c>
      <c r="T11" t="s">
        <v>1209</v>
      </c>
      <c r="U11" t="s">
        <v>689</v>
      </c>
      <c r="W11" t="s">
        <v>1242</v>
      </c>
    </row>
    <row r="12" spans="1:24" x14ac:dyDescent="0.6">
      <c r="A12" t="s">
        <v>1255</v>
      </c>
      <c r="B12" t="s">
        <v>1250</v>
      </c>
      <c r="C12" t="s">
        <v>1260</v>
      </c>
      <c r="D12">
        <v>49.083333333333336</v>
      </c>
      <c r="E12">
        <v>-121.83333333333333</v>
      </c>
      <c r="F12">
        <v>1430</v>
      </c>
      <c r="G12">
        <v>3.8166666666666669</v>
      </c>
      <c r="I12">
        <v>164.548</v>
      </c>
      <c r="J12" t="s">
        <v>969</v>
      </c>
      <c r="K12">
        <v>49.75</v>
      </c>
      <c r="L12">
        <v>-123</v>
      </c>
      <c r="M12" s="17">
        <v>780</v>
      </c>
      <c r="N12">
        <v>1981</v>
      </c>
      <c r="O12">
        <v>5.2416666666666671</v>
      </c>
      <c r="Q12" s="22" t="s">
        <v>666</v>
      </c>
      <c r="R12" s="22" t="s">
        <v>666</v>
      </c>
      <c r="S12" t="s">
        <v>1249</v>
      </c>
      <c r="T12" t="s">
        <v>1209</v>
      </c>
      <c r="U12" t="s">
        <v>689</v>
      </c>
      <c r="W12" t="s">
        <v>1242</v>
      </c>
    </row>
    <row r="13" spans="1:24" x14ac:dyDescent="0.6">
      <c r="A13" t="s">
        <v>838</v>
      </c>
      <c r="B13" t="s">
        <v>1251</v>
      </c>
      <c r="C13" t="s">
        <v>1261</v>
      </c>
      <c r="D13">
        <v>49.666666666666664</v>
      </c>
      <c r="E13">
        <v>-121.33333333333333</v>
      </c>
      <c r="F13">
        <v>1200</v>
      </c>
      <c r="G13">
        <v>3.0583333333333322</v>
      </c>
      <c r="I13">
        <v>161.62</v>
      </c>
      <c r="J13" t="s">
        <v>969</v>
      </c>
      <c r="K13">
        <v>49.75</v>
      </c>
      <c r="L13">
        <v>-123</v>
      </c>
      <c r="M13" s="17">
        <v>780</v>
      </c>
      <c r="N13">
        <v>1981</v>
      </c>
      <c r="O13">
        <v>5.2416666666666671</v>
      </c>
      <c r="Q13" s="22" t="s">
        <v>666</v>
      </c>
      <c r="R13" s="22" t="s">
        <v>666</v>
      </c>
      <c r="S13" t="s">
        <v>1249</v>
      </c>
      <c r="T13" t="s">
        <v>1209</v>
      </c>
      <c r="U13" t="s">
        <v>689</v>
      </c>
      <c r="W13" t="s">
        <v>1242</v>
      </c>
    </row>
    <row r="14" spans="1:24" x14ac:dyDescent="0.6">
      <c r="A14" t="s">
        <v>1256</v>
      </c>
      <c r="B14" t="s">
        <v>1252</v>
      </c>
      <c r="C14" t="s">
        <v>1202</v>
      </c>
      <c r="D14">
        <v>49.466666666666669</v>
      </c>
      <c r="E14">
        <v>-122.83333333333333</v>
      </c>
      <c r="F14">
        <v>1000</v>
      </c>
      <c r="G14">
        <v>6.2249999999999996</v>
      </c>
      <c r="I14">
        <v>169.428</v>
      </c>
      <c r="J14" t="s">
        <v>969</v>
      </c>
      <c r="K14">
        <v>49.75</v>
      </c>
      <c r="L14">
        <v>-123</v>
      </c>
      <c r="M14" s="17">
        <v>780</v>
      </c>
      <c r="N14">
        <v>1981</v>
      </c>
      <c r="O14">
        <v>5.2416666666666671</v>
      </c>
      <c r="Q14" s="22" t="s">
        <v>666</v>
      </c>
      <c r="R14" s="22" t="s">
        <v>666</v>
      </c>
      <c r="S14" t="s">
        <v>1249</v>
      </c>
      <c r="T14" t="s">
        <v>1209</v>
      </c>
      <c r="U14" t="s">
        <v>689</v>
      </c>
      <c r="W14" t="s">
        <v>1242</v>
      </c>
    </row>
    <row r="15" spans="1:24" x14ac:dyDescent="0.6">
      <c r="A15" t="s">
        <v>1257</v>
      </c>
      <c r="B15" t="s">
        <v>1253</v>
      </c>
      <c r="C15" t="s">
        <v>1197</v>
      </c>
      <c r="D15">
        <v>51.166666666666664</v>
      </c>
      <c r="E15">
        <v>-125.75</v>
      </c>
      <c r="F15">
        <v>300</v>
      </c>
      <c r="G15">
        <v>8.3833333333333346</v>
      </c>
      <c r="I15">
        <v>171.922</v>
      </c>
      <c r="J15" t="s">
        <v>969</v>
      </c>
      <c r="K15">
        <v>49.75</v>
      </c>
      <c r="L15">
        <v>-123</v>
      </c>
      <c r="M15" s="17">
        <v>780</v>
      </c>
      <c r="N15">
        <v>1981</v>
      </c>
      <c r="O15">
        <v>5.2416666666666671</v>
      </c>
      <c r="Q15" s="22" t="s">
        <v>666</v>
      </c>
      <c r="R15" s="22" t="s">
        <v>666</v>
      </c>
      <c r="S15" t="s">
        <v>1249</v>
      </c>
      <c r="T15" t="s">
        <v>1209</v>
      </c>
      <c r="U15" t="s">
        <v>689</v>
      </c>
      <c r="W15" t="s">
        <v>1242</v>
      </c>
    </row>
    <row r="16" spans="1:24" x14ac:dyDescent="0.6">
      <c r="A16" t="s">
        <v>1258</v>
      </c>
      <c r="B16" t="s">
        <v>1254</v>
      </c>
      <c r="C16" t="s">
        <v>1262</v>
      </c>
      <c r="D16">
        <v>50.716666666666669</v>
      </c>
      <c r="E16">
        <v>-128.16666666666666</v>
      </c>
      <c r="F16">
        <v>100</v>
      </c>
      <c r="G16">
        <v>8.2416666666666654</v>
      </c>
      <c r="I16">
        <v>174.30699999999999</v>
      </c>
      <c r="J16" t="s">
        <v>969</v>
      </c>
      <c r="K16">
        <v>49.75</v>
      </c>
      <c r="L16">
        <v>-123</v>
      </c>
      <c r="M16" s="17">
        <v>780</v>
      </c>
      <c r="N16">
        <v>1981</v>
      </c>
      <c r="O16">
        <v>5.2416666666666671</v>
      </c>
      <c r="Q16" s="22" t="s">
        <v>666</v>
      </c>
      <c r="R16" s="22" t="s">
        <v>666</v>
      </c>
      <c r="S16" t="s">
        <v>1249</v>
      </c>
      <c r="T16" t="s">
        <v>1209</v>
      </c>
      <c r="U16" t="s">
        <v>689</v>
      </c>
      <c r="W16" t="s">
        <v>1242</v>
      </c>
    </row>
    <row r="17" spans="1:23" x14ac:dyDescent="0.6">
      <c r="A17" t="s">
        <v>1255</v>
      </c>
      <c r="B17" t="s">
        <v>1250</v>
      </c>
      <c r="C17" t="s">
        <v>1260</v>
      </c>
      <c r="D17">
        <v>49.083333333333336</v>
      </c>
      <c r="E17">
        <v>-121.83333333333333</v>
      </c>
      <c r="F17">
        <v>1430</v>
      </c>
      <c r="G17">
        <v>3.8166666666666669</v>
      </c>
      <c r="I17">
        <v>178.536</v>
      </c>
      <c r="J17" t="s">
        <v>969</v>
      </c>
      <c r="K17">
        <v>49.75</v>
      </c>
      <c r="L17">
        <v>-123</v>
      </c>
      <c r="M17" s="17">
        <v>1100</v>
      </c>
      <c r="N17">
        <v>1981</v>
      </c>
      <c r="O17">
        <v>5.2416666666666671</v>
      </c>
      <c r="Q17" s="22" t="s">
        <v>666</v>
      </c>
      <c r="R17" s="22" t="s">
        <v>666</v>
      </c>
      <c r="S17" t="s">
        <v>1249</v>
      </c>
      <c r="T17" t="s">
        <v>1209</v>
      </c>
      <c r="U17" t="s">
        <v>689</v>
      </c>
      <c r="W17" t="s">
        <v>1242</v>
      </c>
    </row>
    <row r="18" spans="1:23" x14ac:dyDescent="0.6">
      <c r="A18" t="s">
        <v>838</v>
      </c>
      <c r="B18" t="s">
        <v>1251</v>
      </c>
      <c r="C18" t="s">
        <v>1261</v>
      </c>
      <c r="D18">
        <v>49.666666666666664</v>
      </c>
      <c r="E18">
        <v>-121.33333333333333</v>
      </c>
      <c r="F18">
        <v>1200</v>
      </c>
      <c r="G18">
        <v>3.0583333333333322</v>
      </c>
      <c r="I18">
        <v>177.994</v>
      </c>
      <c r="J18" t="s">
        <v>969</v>
      </c>
      <c r="K18">
        <v>49.75</v>
      </c>
      <c r="L18">
        <v>-123</v>
      </c>
      <c r="M18" s="17">
        <v>1100</v>
      </c>
      <c r="N18">
        <v>1981</v>
      </c>
      <c r="O18">
        <v>5.2416666666666671</v>
      </c>
      <c r="Q18" s="22" t="s">
        <v>666</v>
      </c>
      <c r="R18" s="22" t="s">
        <v>666</v>
      </c>
      <c r="S18" t="s">
        <v>1249</v>
      </c>
      <c r="T18" t="s">
        <v>1209</v>
      </c>
      <c r="U18" t="s">
        <v>689</v>
      </c>
      <c r="W18" t="s">
        <v>1242</v>
      </c>
    </row>
    <row r="19" spans="1:23" x14ac:dyDescent="0.6">
      <c r="A19" t="s">
        <v>1256</v>
      </c>
      <c r="B19" t="s">
        <v>1252</v>
      </c>
      <c r="C19" t="s">
        <v>1202</v>
      </c>
      <c r="D19">
        <v>49.466666666666669</v>
      </c>
      <c r="E19">
        <v>-122.83333333333333</v>
      </c>
      <c r="F19">
        <v>1000</v>
      </c>
      <c r="G19">
        <v>6.2249999999999996</v>
      </c>
      <c r="I19">
        <v>182.76499999999999</v>
      </c>
      <c r="J19" t="s">
        <v>969</v>
      </c>
      <c r="K19">
        <v>49.75</v>
      </c>
      <c r="L19">
        <v>-123</v>
      </c>
      <c r="M19" s="17">
        <v>1100</v>
      </c>
      <c r="N19">
        <v>1981</v>
      </c>
      <c r="O19">
        <v>5.2416666666666671</v>
      </c>
      <c r="Q19" s="22" t="s">
        <v>666</v>
      </c>
      <c r="R19" s="22" t="s">
        <v>666</v>
      </c>
      <c r="S19" t="s">
        <v>1249</v>
      </c>
      <c r="T19" t="s">
        <v>1209</v>
      </c>
      <c r="U19" t="s">
        <v>689</v>
      </c>
      <c r="W19" t="s">
        <v>1242</v>
      </c>
    </row>
    <row r="20" spans="1:23" x14ac:dyDescent="0.6">
      <c r="A20" t="s">
        <v>1257</v>
      </c>
      <c r="B20" t="s">
        <v>1253</v>
      </c>
      <c r="C20" t="s">
        <v>1197</v>
      </c>
      <c r="D20">
        <v>51.166666666666664</v>
      </c>
      <c r="E20">
        <v>-125.75</v>
      </c>
      <c r="F20">
        <v>300</v>
      </c>
      <c r="G20">
        <v>8.3833333333333346</v>
      </c>
      <c r="I20">
        <v>183.63300000000001</v>
      </c>
      <c r="J20" t="s">
        <v>969</v>
      </c>
      <c r="K20">
        <v>49.75</v>
      </c>
      <c r="L20">
        <v>-123</v>
      </c>
      <c r="M20" s="17">
        <v>1100</v>
      </c>
      <c r="N20">
        <v>1981</v>
      </c>
      <c r="O20">
        <v>5.2416666666666671</v>
      </c>
      <c r="Q20" s="22" t="s">
        <v>666</v>
      </c>
      <c r="R20" s="22" t="s">
        <v>666</v>
      </c>
      <c r="S20" t="s">
        <v>1249</v>
      </c>
      <c r="T20" t="s">
        <v>1209</v>
      </c>
      <c r="U20" t="s">
        <v>689</v>
      </c>
      <c r="W20" t="s">
        <v>1242</v>
      </c>
    </row>
    <row r="21" spans="1:23" x14ac:dyDescent="0.6">
      <c r="A21" t="s">
        <v>1258</v>
      </c>
      <c r="B21" t="s">
        <v>1254</v>
      </c>
      <c r="C21" t="s">
        <v>1262</v>
      </c>
      <c r="D21">
        <v>50.716666666666669</v>
      </c>
      <c r="E21">
        <v>-128.16666666666666</v>
      </c>
      <c r="F21">
        <v>100</v>
      </c>
      <c r="G21">
        <v>8.2416666666666654</v>
      </c>
      <c r="I21">
        <v>185.476</v>
      </c>
      <c r="J21" t="s">
        <v>969</v>
      </c>
      <c r="K21">
        <v>49.75</v>
      </c>
      <c r="L21">
        <v>-123</v>
      </c>
      <c r="M21" s="17">
        <v>1100</v>
      </c>
      <c r="N21">
        <v>1981</v>
      </c>
      <c r="O21">
        <v>5.2416666666666671</v>
      </c>
      <c r="Q21" s="22" t="s">
        <v>666</v>
      </c>
      <c r="R21" s="22" t="s">
        <v>666</v>
      </c>
      <c r="S21" t="s">
        <v>1249</v>
      </c>
      <c r="T21" t="s">
        <v>1209</v>
      </c>
      <c r="U21" t="s">
        <v>689</v>
      </c>
      <c r="W21" t="s">
        <v>1242</v>
      </c>
    </row>
    <row r="22" spans="1:23" x14ac:dyDescent="0.6">
      <c r="A22" t="s">
        <v>1255</v>
      </c>
      <c r="B22" t="s">
        <v>1250</v>
      </c>
      <c r="C22" t="s">
        <v>1260</v>
      </c>
      <c r="D22">
        <v>49.083333333333336</v>
      </c>
      <c r="E22">
        <v>-121.83333333333333</v>
      </c>
      <c r="F22">
        <v>1430</v>
      </c>
      <c r="G22">
        <v>3.8166666666666669</v>
      </c>
      <c r="I22">
        <v>202.733</v>
      </c>
      <c r="J22" t="s">
        <v>969</v>
      </c>
      <c r="K22">
        <v>49.75</v>
      </c>
      <c r="L22">
        <v>-123</v>
      </c>
      <c r="M22" s="17">
        <v>1400</v>
      </c>
      <c r="N22">
        <v>1981</v>
      </c>
      <c r="O22">
        <v>5.2416666666666671</v>
      </c>
      <c r="Q22" s="22" t="s">
        <v>666</v>
      </c>
      <c r="R22" s="22" t="s">
        <v>666</v>
      </c>
      <c r="S22" t="s">
        <v>1249</v>
      </c>
      <c r="T22" t="s">
        <v>1209</v>
      </c>
      <c r="U22" t="s">
        <v>689</v>
      </c>
      <c r="W22" t="s">
        <v>1242</v>
      </c>
    </row>
    <row r="23" spans="1:23" x14ac:dyDescent="0.6">
      <c r="A23" t="s">
        <v>838</v>
      </c>
      <c r="B23" t="s">
        <v>1251</v>
      </c>
      <c r="C23" t="s">
        <v>1261</v>
      </c>
      <c r="D23">
        <v>49.666666666666664</v>
      </c>
      <c r="E23">
        <v>-121.33333333333333</v>
      </c>
      <c r="F23">
        <v>1200</v>
      </c>
      <c r="G23">
        <v>3.0583333333333322</v>
      </c>
      <c r="I23">
        <v>200.48400000000001</v>
      </c>
      <c r="J23" t="s">
        <v>969</v>
      </c>
      <c r="K23">
        <v>49.75</v>
      </c>
      <c r="L23">
        <v>-123</v>
      </c>
      <c r="M23" s="17">
        <v>1400</v>
      </c>
      <c r="N23">
        <v>1981</v>
      </c>
      <c r="O23">
        <v>5.2416666666666671</v>
      </c>
      <c r="Q23" s="22" t="s">
        <v>666</v>
      </c>
      <c r="R23" s="22" t="s">
        <v>666</v>
      </c>
      <c r="S23" t="s">
        <v>1249</v>
      </c>
      <c r="T23" t="s">
        <v>1209</v>
      </c>
      <c r="U23" t="s">
        <v>689</v>
      </c>
      <c r="W23" t="s">
        <v>1242</v>
      </c>
    </row>
    <row r="24" spans="1:23" x14ac:dyDescent="0.6">
      <c r="A24" t="s">
        <v>1256</v>
      </c>
      <c r="B24" t="s">
        <v>1252</v>
      </c>
      <c r="C24" t="s">
        <v>1202</v>
      </c>
      <c r="D24">
        <v>49.466666666666669</v>
      </c>
      <c r="E24">
        <v>-122.83333333333333</v>
      </c>
      <c r="F24">
        <v>1000</v>
      </c>
      <c r="G24">
        <v>6.2249999999999996</v>
      </c>
      <c r="I24">
        <v>204.51</v>
      </c>
      <c r="J24" t="s">
        <v>969</v>
      </c>
      <c r="K24">
        <v>49.75</v>
      </c>
      <c r="L24">
        <v>-123</v>
      </c>
      <c r="M24" s="17">
        <v>1400</v>
      </c>
      <c r="N24">
        <v>1981</v>
      </c>
      <c r="O24">
        <v>5.2416666666666671</v>
      </c>
      <c r="Q24" s="22" t="s">
        <v>666</v>
      </c>
      <c r="R24" s="22" t="s">
        <v>666</v>
      </c>
      <c r="S24" t="s">
        <v>1249</v>
      </c>
      <c r="T24" t="s">
        <v>1209</v>
      </c>
      <c r="U24" t="s">
        <v>689</v>
      </c>
      <c r="W24" t="s">
        <v>1242</v>
      </c>
    </row>
    <row r="25" spans="1:23" x14ac:dyDescent="0.6">
      <c r="A25" t="s">
        <v>1257</v>
      </c>
      <c r="B25" t="s">
        <v>1253</v>
      </c>
      <c r="C25" t="s">
        <v>1197</v>
      </c>
      <c r="D25">
        <v>51.166666666666664</v>
      </c>
      <c r="E25">
        <v>-125.75</v>
      </c>
      <c r="F25">
        <v>300</v>
      </c>
      <c r="G25">
        <v>8.3833333333333346</v>
      </c>
      <c r="I25">
        <v>206.07</v>
      </c>
      <c r="J25" t="s">
        <v>969</v>
      </c>
      <c r="K25">
        <v>49.75</v>
      </c>
      <c r="L25">
        <v>-123</v>
      </c>
      <c r="M25" s="17">
        <v>1400</v>
      </c>
      <c r="N25">
        <v>1981</v>
      </c>
      <c r="O25">
        <v>5.2416666666666671</v>
      </c>
      <c r="Q25" s="22" t="s">
        <v>666</v>
      </c>
      <c r="R25" s="22" t="s">
        <v>666</v>
      </c>
      <c r="S25" t="s">
        <v>1249</v>
      </c>
      <c r="T25" t="s">
        <v>1209</v>
      </c>
      <c r="U25" t="s">
        <v>689</v>
      </c>
      <c r="W25" t="s">
        <v>1242</v>
      </c>
    </row>
    <row r="26" spans="1:23" x14ac:dyDescent="0.6">
      <c r="A26" t="s">
        <v>1258</v>
      </c>
      <c r="B26" t="s">
        <v>1254</v>
      </c>
      <c r="C26" t="s">
        <v>1262</v>
      </c>
      <c r="D26">
        <v>50.716666666666669</v>
      </c>
      <c r="E26">
        <v>-128.16666666666666</v>
      </c>
      <c r="F26">
        <v>100</v>
      </c>
      <c r="G26">
        <v>8.2416666666666654</v>
      </c>
      <c r="I26">
        <v>206.86799999999999</v>
      </c>
      <c r="J26" t="s">
        <v>969</v>
      </c>
      <c r="K26">
        <v>49.75</v>
      </c>
      <c r="L26">
        <v>-123</v>
      </c>
      <c r="M26" s="17">
        <v>1400</v>
      </c>
      <c r="N26">
        <v>1981</v>
      </c>
      <c r="O26">
        <v>5.2416666666666671</v>
      </c>
      <c r="Q26" s="22" t="s">
        <v>666</v>
      </c>
      <c r="R26" s="22" t="s">
        <v>666</v>
      </c>
      <c r="S26" t="s">
        <v>1249</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workbookViewId="0">
      <selection activeCell="AB24" sqref="AB24"/>
    </sheetView>
  </sheetViews>
  <sheetFormatPr defaultRowHeight="15.6" x14ac:dyDescent="0.6"/>
  <cols>
    <col min="3" max="3" width="13" customWidth="1"/>
    <col min="24" max="24" width="10" customWidth="1"/>
  </cols>
  <sheetData>
    <row r="1" spans="1:24" x14ac:dyDescent="0.6">
      <c r="A1" t="s">
        <v>1213</v>
      </c>
      <c r="C1">
        <v>2005</v>
      </c>
      <c r="E1" t="s">
        <v>665</v>
      </c>
      <c r="F1" t="s">
        <v>665</v>
      </c>
      <c r="G1" t="s">
        <v>1218</v>
      </c>
      <c r="H1" t="s">
        <v>689</v>
      </c>
      <c r="I1" t="s">
        <v>928</v>
      </c>
      <c r="X1" s="72"/>
    </row>
    <row r="2" spans="1:24" x14ac:dyDescent="0.6">
      <c r="B2" t="s">
        <v>1212</v>
      </c>
      <c r="X2" s="72"/>
    </row>
    <row r="3" spans="1:24" x14ac:dyDescent="0.6">
      <c r="E3" t="s">
        <v>1279</v>
      </c>
      <c r="X3" s="72"/>
    </row>
    <row r="4" spans="1:24" x14ac:dyDescent="0.6">
      <c r="A4" s="38" t="s">
        <v>0</v>
      </c>
      <c r="B4" s="38" t="s">
        <v>1</v>
      </c>
      <c r="C4" s="1" t="s">
        <v>1245</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1246</v>
      </c>
      <c r="S4" s="1" t="s">
        <v>1247</v>
      </c>
      <c r="T4" s="1" t="s">
        <v>654</v>
      </c>
      <c r="U4" s="1" t="s">
        <v>1054</v>
      </c>
      <c r="V4" s="21" t="s">
        <v>1248</v>
      </c>
      <c r="W4" s="1" t="s">
        <v>971</v>
      </c>
      <c r="X4" s="72"/>
    </row>
    <row r="5" spans="1:24" x14ac:dyDescent="0.6">
      <c r="B5" s="70">
        <v>5</v>
      </c>
      <c r="C5" t="s">
        <v>1260</v>
      </c>
      <c r="D5" s="17">
        <f>35/60+49</f>
        <v>49.583333333333336</v>
      </c>
      <c r="E5" s="17">
        <v>18.91666666666665</v>
      </c>
      <c r="F5" s="73">
        <v>700</v>
      </c>
      <c r="G5">
        <v>5.7</v>
      </c>
      <c r="I5" s="72">
        <v>132</v>
      </c>
      <c r="J5" t="s">
        <v>969</v>
      </c>
      <c r="K5">
        <f>52+15/60</f>
        <v>52.25</v>
      </c>
      <c r="L5">
        <f>17+4/60</f>
        <v>17.066666666666666</v>
      </c>
      <c r="M5">
        <v>70</v>
      </c>
      <c r="N5">
        <v>2000</v>
      </c>
      <c r="O5">
        <v>8.6333333333333329</v>
      </c>
      <c r="Q5" t="s">
        <v>665</v>
      </c>
      <c r="R5" t="s">
        <v>665</v>
      </c>
      <c r="S5" t="s">
        <v>1249</v>
      </c>
      <c r="T5" t="s">
        <v>928</v>
      </c>
      <c r="U5" t="s">
        <v>689</v>
      </c>
      <c r="V5" t="s">
        <v>1345</v>
      </c>
      <c r="W5" t="s">
        <v>1280</v>
      </c>
      <c r="X5" s="72"/>
    </row>
    <row r="6" spans="1:24" x14ac:dyDescent="0.6">
      <c r="B6" s="70">
        <v>6</v>
      </c>
      <c r="C6" t="s">
        <v>1261</v>
      </c>
      <c r="D6" s="17">
        <f t="shared" ref="D6:D27" si="0">35/60+49</f>
        <v>49.583333333333336</v>
      </c>
      <c r="E6" s="17">
        <v>18.91666666666665</v>
      </c>
      <c r="F6" s="73">
        <v>760</v>
      </c>
      <c r="G6">
        <v>5.7</v>
      </c>
      <c r="I6" s="72">
        <v>123</v>
      </c>
      <c r="J6" t="s">
        <v>969</v>
      </c>
      <c r="K6">
        <f t="shared" ref="K6:K27" si="1">52+15/60</f>
        <v>52.25</v>
      </c>
      <c r="L6">
        <f t="shared" ref="L6:L27" si="2">17+4/60</f>
        <v>17.066666666666666</v>
      </c>
      <c r="M6">
        <v>70</v>
      </c>
      <c r="N6">
        <v>2000</v>
      </c>
      <c r="O6">
        <v>8.6333333333333329</v>
      </c>
      <c r="Q6" t="s">
        <v>665</v>
      </c>
      <c r="R6" t="s">
        <v>665</v>
      </c>
      <c r="S6" t="s">
        <v>1249</v>
      </c>
      <c r="T6" t="s">
        <v>928</v>
      </c>
      <c r="U6" t="s">
        <v>689</v>
      </c>
      <c r="V6" t="s">
        <v>1345</v>
      </c>
      <c r="W6" t="s">
        <v>1280</v>
      </c>
      <c r="X6" s="72"/>
    </row>
    <row r="7" spans="1:24" x14ac:dyDescent="0.6">
      <c r="B7" s="70">
        <v>7</v>
      </c>
      <c r="C7" t="s">
        <v>1202</v>
      </c>
      <c r="D7" s="17">
        <f t="shared" si="0"/>
        <v>49.583333333333336</v>
      </c>
      <c r="E7" s="17">
        <v>18.91666666666665</v>
      </c>
      <c r="F7" s="73">
        <v>740</v>
      </c>
      <c r="G7">
        <v>5.7</v>
      </c>
      <c r="I7" s="72">
        <v>136</v>
      </c>
      <c r="J7" t="s">
        <v>969</v>
      </c>
      <c r="K7">
        <f t="shared" si="1"/>
        <v>52.25</v>
      </c>
      <c r="L7">
        <f t="shared" si="2"/>
        <v>17.066666666666666</v>
      </c>
      <c r="M7">
        <v>70</v>
      </c>
      <c r="N7">
        <v>2000</v>
      </c>
      <c r="O7">
        <v>8.6333333333333329</v>
      </c>
      <c r="Q7" t="s">
        <v>665</v>
      </c>
      <c r="R7" t="s">
        <v>665</v>
      </c>
      <c r="S7" t="s">
        <v>1249</v>
      </c>
      <c r="T7" t="s">
        <v>928</v>
      </c>
      <c r="U7" t="s">
        <v>689</v>
      </c>
      <c r="V7" t="s">
        <v>1345</v>
      </c>
      <c r="W7" t="s">
        <v>1280</v>
      </c>
      <c r="X7" s="72"/>
    </row>
    <row r="8" spans="1:24" x14ac:dyDescent="0.6">
      <c r="B8" s="70">
        <v>8</v>
      </c>
      <c r="C8" t="s">
        <v>1197</v>
      </c>
      <c r="D8" s="17">
        <f t="shared" si="0"/>
        <v>49.583333333333336</v>
      </c>
      <c r="E8" s="17">
        <v>18.91666666666665</v>
      </c>
      <c r="F8" s="73">
        <v>700</v>
      </c>
      <c r="G8">
        <v>5.7</v>
      </c>
      <c r="I8" s="72">
        <v>126</v>
      </c>
      <c r="J8" t="s">
        <v>969</v>
      </c>
      <c r="K8">
        <f t="shared" si="1"/>
        <v>52.25</v>
      </c>
      <c r="L8">
        <f t="shared" si="2"/>
        <v>17.066666666666666</v>
      </c>
      <c r="M8">
        <v>70</v>
      </c>
      <c r="N8">
        <v>2000</v>
      </c>
      <c r="O8">
        <v>8.6333333333333329</v>
      </c>
      <c r="Q8" t="s">
        <v>665</v>
      </c>
      <c r="R8" t="s">
        <v>665</v>
      </c>
      <c r="S8" t="s">
        <v>1249</v>
      </c>
      <c r="T8" t="s">
        <v>928</v>
      </c>
      <c r="U8" t="s">
        <v>689</v>
      </c>
      <c r="V8" t="s">
        <v>1345</v>
      </c>
      <c r="W8" t="s">
        <v>1280</v>
      </c>
      <c r="X8" s="72"/>
    </row>
    <row r="9" spans="1:24" x14ac:dyDescent="0.6">
      <c r="B9" s="70">
        <v>9</v>
      </c>
      <c r="C9" t="s">
        <v>1262</v>
      </c>
      <c r="D9" s="17">
        <f t="shared" si="0"/>
        <v>49.583333333333336</v>
      </c>
      <c r="E9" s="17">
        <v>18.91666666666665</v>
      </c>
      <c r="F9" s="73">
        <v>670</v>
      </c>
      <c r="G9">
        <v>5.7</v>
      </c>
      <c r="I9" s="72">
        <v>133</v>
      </c>
      <c r="J9" t="s">
        <v>969</v>
      </c>
      <c r="K9">
        <f t="shared" si="1"/>
        <v>52.25</v>
      </c>
      <c r="L9">
        <f t="shared" si="2"/>
        <v>17.066666666666666</v>
      </c>
      <c r="M9">
        <v>70</v>
      </c>
      <c r="N9">
        <v>2000</v>
      </c>
      <c r="O9">
        <v>8.6333333333333329</v>
      </c>
      <c r="Q9" t="s">
        <v>665</v>
      </c>
      <c r="R9" t="s">
        <v>665</v>
      </c>
      <c r="S9" t="s">
        <v>1249</v>
      </c>
      <c r="T9" t="s">
        <v>928</v>
      </c>
      <c r="U9" t="s">
        <v>689</v>
      </c>
      <c r="V9" t="s">
        <v>1345</v>
      </c>
      <c r="W9" t="s">
        <v>1280</v>
      </c>
      <c r="X9" s="72"/>
    </row>
    <row r="10" spans="1:24" x14ac:dyDescent="0.6">
      <c r="B10" s="70">
        <v>10</v>
      </c>
      <c r="C10" t="s">
        <v>1263</v>
      </c>
      <c r="D10" s="17">
        <f t="shared" si="0"/>
        <v>49.583333333333336</v>
      </c>
      <c r="E10" s="17">
        <v>18.91666666666665</v>
      </c>
      <c r="F10" s="73">
        <v>800</v>
      </c>
      <c r="G10">
        <v>5.7</v>
      </c>
      <c r="I10" s="72">
        <v>134</v>
      </c>
      <c r="J10" t="s">
        <v>969</v>
      </c>
      <c r="K10">
        <f t="shared" si="1"/>
        <v>52.25</v>
      </c>
      <c r="L10">
        <f t="shared" si="2"/>
        <v>17.066666666666666</v>
      </c>
      <c r="M10">
        <v>70</v>
      </c>
      <c r="N10">
        <v>2000</v>
      </c>
      <c r="O10">
        <v>8.6333333333333329</v>
      </c>
      <c r="Q10" t="s">
        <v>665</v>
      </c>
      <c r="R10" t="s">
        <v>665</v>
      </c>
      <c r="S10" t="s">
        <v>1249</v>
      </c>
      <c r="T10" t="s">
        <v>928</v>
      </c>
      <c r="U10" t="s">
        <v>689</v>
      </c>
      <c r="V10" t="s">
        <v>1345</v>
      </c>
      <c r="W10" t="s">
        <v>1280</v>
      </c>
      <c r="X10" s="72"/>
    </row>
    <row r="11" spans="1:24" x14ac:dyDescent="0.6">
      <c r="B11" s="70">
        <v>11</v>
      </c>
      <c r="C11" t="s">
        <v>1264</v>
      </c>
      <c r="D11" s="17">
        <f t="shared" si="0"/>
        <v>49.583333333333336</v>
      </c>
      <c r="E11" s="17">
        <v>18.91666666666665</v>
      </c>
      <c r="F11" s="73">
        <v>560</v>
      </c>
      <c r="G11">
        <v>5.7</v>
      </c>
      <c r="I11" s="72">
        <v>134</v>
      </c>
      <c r="J11" t="s">
        <v>969</v>
      </c>
      <c r="K11">
        <f t="shared" si="1"/>
        <v>52.25</v>
      </c>
      <c r="L11">
        <f t="shared" si="2"/>
        <v>17.066666666666666</v>
      </c>
      <c r="M11">
        <v>70</v>
      </c>
      <c r="N11">
        <v>2000</v>
      </c>
      <c r="O11">
        <v>8.6333333333333329</v>
      </c>
      <c r="Q11" t="s">
        <v>665</v>
      </c>
      <c r="R11" t="s">
        <v>665</v>
      </c>
      <c r="S11" t="s">
        <v>1249</v>
      </c>
      <c r="T11" t="s">
        <v>928</v>
      </c>
      <c r="U11" t="s">
        <v>689</v>
      </c>
      <c r="V11" t="s">
        <v>1345</v>
      </c>
      <c r="W11" t="s">
        <v>1280</v>
      </c>
      <c r="X11" s="72"/>
    </row>
    <row r="12" spans="1:24" x14ac:dyDescent="0.6">
      <c r="B12" s="70">
        <v>12</v>
      </c>
      <c r="C12" t="s">
        <v>1265</v>
      </c>
      <c r="D12" s="17">
        <f t="shared" si="0"/>
        <v>49.583333333333336</v>
      </c>
      <c r="E12" s="17">
        <v>18.91666666666665</v>
      </c>
      <c r="F12" s="73">
        <v>540</v>
      </c>
      <c r="G12">
        <v>5.7</v>
      </c>
      <c r="I12" s="72">
        <v>131</v>
      </c>
      <c r="J12" t="s">
        <v>969</v>
      </c>
      <c r="K12">
        <f t="shared" si="1"/>
        <v>52.25</v>
      </c>
      <c r="L12">
        <f t="shared" si="2"/>
        <v>17.066666666666666</v>
      </c>
      <c r="M12">
        <v>70</v>
      </c>
      <c r="N12">
        <v>2000</v>
      </c>
      <c r="O12">
        <v>8.6333333333333329</v>
      </c>
      <c r="Q12" t="s">
        <v>665</v>
      </c>
      <c r="R12" t="s">
        <v>665</v>
      </c>
      <c r="S12" t="s">
        <v>1249</v>
      </c>
      <c r="T12" t="s">
        <v>928</v>
      </c>
      <c r="U12" t="s">
        <v>689</v>
      </c>
      <c r="V12" t="s">
        <v>1345</v>
      </c>
      <c r="W12" t="s">
        <v>1280</v>
      </c>
      <c r="X12" s="72"/>
    </row>
    <row r="13" spans="1:24" x14ac:dyDescent="0.6">
      <c r="B13" s="70">
        <v>13</v>
      </c>
      <c r="C13" t="s">
        <v>1266</v>
      </c>
      <c r="D13" s="17">
        <f t="shared" si="0"/>
        <v>49.583333333333336</v>
      </c>
      <c r="E13" s="17">
        <v>18.91666666666665</v>
      </c>
      <c r="F13" s="73">
        <v>630</v>
      </c>
      <c r="G13">
        <v>5.7</v>
      </c>
      <c r="I13" s="72">
        <v>136</v>
      </c>
      <c r="J13" t="s">
        <v>969</v>
      </c>
      <c r="K13">
        <f t="shared" si="1"/>
        <v>52.25</v>
      </c>
      <c r="L13">
        <f t="shared" si="2"/>
        <v>17.066666666666666</v>
      </c>
      <c r="M13">
        <v>70</v>
      </c>
      <c r="N13">
        <v>2000</v>
      </c>
      <c r="O13">
        <v>8.6333333333333329</v>
      </c>
      <c r="Q13" t="s">
        <v>665</v>
      </c>
      <c r="R13" t="s">
        <v>665</v>
      </c>
      <c r="S13" t="s">
        <v>1249</v>
      </c>
      <c r="T13" t="s">
        <v>928</v>
      </c>
      <c r="U13" t="s">
        <v>689</v>
      </c>
      <c r="V13" t="s">
        <v>1345</v>
      </c>
      <c r="W13" t="s">
        <v>1280</v>
      </c>
      <c r="X13" s="72"/>
    </row>
    <row r="14" spans="1:24" x14ac:dyDescent="0.6">
      <c r="B14" s="70">
        <v>15</v>
      </c>
      <c r="C14" t="s">
        <v>1267</v>
      </c>
      <c r="D14" s="17">
        <f t="shared" si="0"/>
        <v>49.583333333333336</v>
      </c>
      <c r="E14" s="17">
        <v>18.91666666666665</v>
      </c>
      <c r="F14" s="73">
        <v>580</v>
      </c>
      <c r="G14">
        <v>5.7</v>
      </c>
      <c r="I14" s="72">
        <v>136</v>
      </c>
      <c r="J14" t="s">
        <v>969</v>
      </c>
      <c r="K14">
        <f t="shared" si="1"/>
        <v>52.25</v>
      </c>
      <c r="L14">
        <f t="shared" si="2"/>
        <v>17.066666666666666</v>
      </c>
      <c r="M14">
        <v>70</v>
      </c>
      <c r="N14">
        <v>2000</v>
      </c>
      <c r="O14">
        <v>8.6333333333333329</v>
      </c>
      <c r="Q14" t="s">
        <v>665</v>
      </c>
      <c r="R14" t="s">
        <v>665</v>
      </c>
      <c r="S14" t="s">
        <v>1249</v>
      </c>
      <c r="T14" t="s">
        <v>928</v>
      </c>
      <c r="U14" t="s">
        <v>689</v>
      </c>
      <c r="V14" t="s">
        <v>1345</v>
      </c>
      <c r="W14" t="s">
        <v>1280</v>
      </c>
      <c r="X14" s="72"/>
    </row>
    <row r="15" spans="1:24" x14ac:dyDescent="0.6">
      <c r="B15" s="70">
        <v>16</v>
      </c>
      <c r="C15" t="s">
        <v>1196</v>
      </c>
      <c r="D15" s="17">
        <f t="shared" si="0"/>
        <v>49.583333333333336</v>
      </c>
      <c r="E15" s="17">
        <v>18.91666666666665</v>
      </c>
      <c r="F15" s="73">
        <v>660</v>
      </c>
      <c r="G15">
        <v>5.7</v>
      </c>
      <c r="I15" s="72">
        <v>131</v>
      </c>
      <c r="J15" t="s">
        <v>969</v>
      </c>
      <c r="K15">
        <f t="shared" si="1"/>
        <v>52.25</v>
      </c>
      <c r="L15">
        <f t="shared" si="2"/>
        <v>17.066666666666666</v>
      </c>
      <c r="M15">
        <v>70</v>
      </c>
      <c r="N15">
        <v>2000</v>
      </c>
      <c r="O15">
        <v>8.6333333333333329</v>
      </c>
      <c r="Q15" t="s">
        <v>665</v>
      </c>
      <c r="R15" t="s">
        <v>665</v>
      </c>
      <c r="S15" t="s">
        <v>1249</v>
      </c>
      <c r="T15" t="s">
        <v>928</v>
      </c>
      <c r="U15" t="s">
        <v>689</v>
      </c>
      <c r="V15" t="s">
        <v>1345</v>
      </c>
      <c r="W15" t="s">
        <v>1280</v>
      </c>
      <c r="X15" s="72"/>
    </row>
    <row r="16" spans="1:24" x14ac:dyDescent="0.6">
      <c r="B16" s="70">
        <v>17</v>
      </c>
      <c r="C16" t="s">
        <v>1268</v>
      </c>
      <c r="D16" s="17">
        <f t="shared" si="0"/>
        <v>49.583333333333336</v>
      </c>
      <c r="E16" s="17">
        <v>18.91666666666665</v>
      </c>
      <c r="F16" s="73">
        <v>720</v>
      </c>
      <c r="G16">
        <v>5.7</v>
      </c>
      <c r="I16" s="72">
        <v>133</v>
      </c>
      <c r="J16" t="s">
        <v>969</v>
      </c>
      <c r="K16">
        <f t="shared" si="1"/>
        <v>52.25</v>
      </c>
      <c r="L16">
        <f t="shared" si="2"/>
        <v>17.066666666666666</v>
      </c>
      <c r="M16">
        <v>70</v>
      </c>
      <c r="N16">
        <v>2000</v>
      </c>
      <c r="O16">
        <v>8.6333333333333329</v>
      </c>
      <c r="Q16" t="s">
        <v>665</v>
      </c>
      <c r="R16" t="s">
        <v>665</v>
      </c>
      <c r="S16" t="s">
        <v>1249</v>
      </c>
      <c r="T16" t="s">
        <v>928</v>
      </c>
      <c r="U16" t="s">
        <v>689</v>
      </c>
      <c r="V16" t="s">
        <v>1345</v>
      </c>
      <c r="W16" t="s">
        <v>1280</v>
      </c>
      <c r="X16" s="72"/>
    </row>
    <row r="17" spans="1:24" x14ac:dyDescent="0.6">
      <c r="B17" s="70">
        <v>18</v>
      </c>
      <c r="C17" t="s">
        <v>1269</v>
      </c>
      <c r="D17" s="17">
        <f t="shared" si="0"/>
        <v>49.583333333333336</v>
      </c>
      <c r="E17" s="17">
        <v>18.91666666666665</v>
      </c>
      <c r="F17" s="73">
        <v>760</v>
      </c>
      <c r="G17">
        <v>5.7</v>
      </c>
      <c r="I17" s="72">
        <v>129</v>
      </c>
      <c r="J17" t="s">
        <v>969</v>
      </c>
      <c r="K17">
        <f t="shared" si="1"/>
        <v>52.25</v>
      </c>
      <c r="L17">
        <f t="shared" si="2"/>
        <v>17.066666666666666</v>
      </c>
      <c r="M17">
        <v>70</v>
      </c>
      <c r="N17">
        <v>2000</v>
      </c>
      <c r="O17">
        <v>8.6333333333333329</v>
      </c>
      <c r="Q17" t="s">
        <v>665</v>
      </c>
      <c r="R17" t="s">
        <v>665</v>
      </c>
      <c r="S17" t="s">
        <v>1249</v>
      </c>
      <c r="T17" t="s">
        <v>928</v>
      </c>
      <c r="U17" t="s">
        <v>689</v>
      </c>
      <c r="V17" t="s">
        <v>1345</v>
      </c>
      <c r="W17" t="s">
        <v>1280</v>
      </c>
      <c r="X17" s="72"/>
    </row>
    <row r="18" spans="1:24" x14ac:dyDescent="0.6">
      <c r="B18" s="70">
        <v>29</v>
      </c>
      <c r="C18" t="s">
        <v>1270</v>
      </c>
      <c r="D18" s="17">
        <f t="shared" si="0"/>
        <v>49.583333333333336</v>
      </c>
      <c r="E18" s="17">
        <v>18.91666666666665</v>
      </c>
      <c r="F18" s="73">
        <v>630</v>
      </c>
      <c r="G18">
        <v>5.7</v>
      </c>
      <c r="I18" s="72">
        <v>131</v>
      </c>
      <c r="J18" t="s">
        <v>969</v>
      </c>
      <c r="K18">
        <f t="shared" si="1"/>
        <v>52.25</v>
      </c>
      <c r="L18">
        <f t="shared" si="2"/>
        <v>17.066666666666666</v>
      </c>
      <c r="M18">
        <v>70</v>
      </c>
      <c r="N18">
        <v>2000</v>
      </c>
      <c r="O18">
        <v>8.6333333333333329</v>
      </c>
      <c r="Q18" t="s">
        <v>665</v>
      </c>
      <c r="R18" t="s">
        <v>665</v>
      </c>
      <c r="S18" t="s">
        <v>1249</v>
      </c>
      <c r="T18" t="s">
        <v>928</v>
      </c>
      <c r="U18" t="s">
        <v>689</v>
      </c>
      <c r="V18" t="s">
        <v>1345</v>
      </c>
      <c r="W18" t="s">
        <v>1280</v>
      </c>
      <c r="X18" s="72"/>
    </row>
    <row r="19" spans="1:24" x14ac:dyDescent="0.6">
      <c r="B19" s="70">
        <v>31</v>
      </c>
      <c r="C19" t="s">
        <v>1271</v>
      </c>
      <c r="D19" s="17">
        <f t="shared" si="0"/>
        <v>49.583333333333336</v>
      </c>
      <c r="E19" s="17">
        <v>18.91666666666665</v>
      </c>
      <c r="F19" s="73">
        <v>630</v>
      </c>
      <c r="G19">
        <v>5.7</v>
      </c>
      <c r="I19" s="72">
        <v>130</v>
      </c>
      <c r="J19" t="s">
        <v>969</v>
      </c>
      <c r="K19">
        <f t="shared" si="1"/>
        <v>52.25</v>
      </c>
      <c r="L19">
        <f t="shared" si="2"/>
        <v>17.066666666666666</v>
      </c>
      <c r="M19">
        <v>70</v>
      </c>
      <c r="N19">
        <v>2000</v>
      </c>
      <c r="O19">
        <v>8.6333333333333329</v>
      </c>
      <c r="Q19" t="s">
        <v>665</v>
      </c>
      <c r="R19" t="s">
        <v>665</v>
      </c>
      <c r="S19" t="s">
        <v>1249</v>
      </c>
      <c r="T19" t="s">
        <v>928</v>
      </c>
      <c r="U19" t="s">
        <v>689</v>
      </c>
      <c r="V19" t="s">
        <v>1345</v>
      </c>
      <c r="W19" t="s">
        <v>1280</v>
      </c>
      <c r="X19" s="72"/>
    </row>
    <row r="20" spans="1:24" x14ac:dyDescent="0.6">
      <c r="B20" s="70">
        <v>32</v>
      </c>
      <c r="C20" t="s">
        <v>1199</v>
      </c>
      <c r="D20" s="17">
        <f t="shared" si="0"/>
        <v>49.583333333333336</v>
      </c>
      <c r="E20" s="17">
        <v>18.91666666666665</v>
      </c>
      <c r="F20" s="73">
        <v>630</v>
      </c>
      <c r="G20">
        <v>5.7</v>
      </c>
      <c r="I20" s="72">
        <v>128</v>
      </c>
      <c r="J20" t="s">
        <v>969</v>
      </c>
      <c r="K20">
        <f t="shared" si="1"/>
        <v>52.25</v>
      </c>
      <c r="L20">
        <f t="shared" si="2"/>
        <v>17.066666666666666</v>
      </c>
      <c r="M20">
        <v>70</v>
      </c>
      <c r="N20">
        <v>2000</v>
      </c>
      <c r="O20">
        <v>8.6333333333333329</v>
      </c>
      <c r="Q20" t="s">
        <v>665</v>
      </c>
      <c r="R20" t="s">
        <v>665</v>
      </c>
      <c r="S20" t="s">
        <v>1249</v>
      </c>
      <c r="T20" t="s">
        <v>928</v>
      </c>
      <c r="U20" t="s">
        <v>689</v>
      </c>
      <c r="V20" t="s">
        <v>1345</v>
      </c>
      <c r="W20" t="s">
        <v>1280</v>
      </c>
      <c r="X20" s="72"/>
    </row>
    <row r="21" spans="1:24" x14ac:dyDescent="0.6">
      <c r="A21" s="70"/>
      <c r="B21" s="70">
        <v>34</v>
      </c>
      <c r="C21" t="s">
        <v>1272</v>
      </c>
      <c r="D21" s="17">
        <f t="shared" si="0"/>
        <v>49.583333333333336</v>
      </c>
      <c r="E21" s="17">
        <v>18.91666666666665</v>
      </c>
      <c r="F21" s="73">
        <v>595</v>
      </c>
      <c r="G21">
        <v>5.7</v>
      </c>
      <c r="I21" s="72">
        <v>129</v>
      </c>
      <c r="J21" t="s">
        <v>969</v>
      </c>
      <c r="K21">
        <f t="shared" si="1"/>
        <v>52.25</v>
      </c>
      <c r="L21">
        <f t="shared" si="2"/>
        <v>17.066666666666666</v>
      </c>
      <c r="M21">
        <v>70</v>
      </c>
      <c r="N21">
        <v>2000</v>
      </c>
      <c r="O21">
        <v>8.6333333333333329</v>
      </c>
      <c r="P21" s="68"/>
      <c r="Q21" t="s">
        <v>665</v>
      </c>
      <c r="R21" t="s">
        <v>665</v>
      </c>
      <c r="S21" t="s">
        <v>1249</v>
      </c>
      <c r="T21" t="s">
        <v>928</v>
      </c>
      <c r="U21" t="s">
        <v>689</v>
      </c>
      <c r="V21" t="s">
        <v>1345</v>
      </c>
      <c r="W21" t="s">
        <v>1280</v>
      </c>
      <c r="X21" s="72"/>
    </row>
    <row r="22" spans="1:24" x14ac:dyDescent="0.6">
      <c r="A22" s="70"/>
      <c r="B22" s="70">
        <v>35</v>
      </c>
      <c r="C22" t="s">
        <v>1273</v>
      </c>
      <c r="D22" s="17">
        <f t="shared" si="0"/>
        <v>49.583333333333336</v>
      </c>
      <c r="E22" s="17">
        <v>18.91666666666665</v>
      </c>
      <c r="F22" s="73">
        <v>660</v>
      </c>
      <c r="G22">
        <v>5.7</v>
      </c>
      <c r="I22" s="72">
        <v>133</v>
      </c>
      <c r="J22" t="s">
        <v>969</v>
      </c>
      <c r="K22">
        <f t="shared" si="1"/>
        <v>52.25</v>
      </c>
      <c r="L22">
        <f t="shared" si="2"/>
        <v>17.066666666666666</v>
      </c>
      <c r="M22">
        <v>70</v>
      </c>
      <c r="N22">
        <v>2000</v>
      </c>
      <c r="O22">
        <v>8.6333333333333329</v>
      </c>
      <c r="P22" s="68"/>
      <c r="Q22" t="s">
        <v>665</v>
      </c>
      <c r="R22" t="s">
        <v>665</v>
      </c>
      <c r="S22" t="s">
        <v>1249</v>
      </c>
      <c r="T22" t="s">
        <v>928</v>
      </c>
      <c r="U22" t="s">
        <v>689</v>
      </c>
      <c r="V22" t="s">
        <v>1345</v>
      </c>
      <c r="W22" t="s">
        <v>1280</v>
      </c>
      <c r="X22" s="72"/>
    </row>
    <row r="23" spans="1:24" x14ac:dyDescent="0.6">
      <c r="A23" s="70"/>
      <c r="B23" s="70">
        <v>36</v>
      </c>
      <c r="C23" t="s">
        <v>1274</v>
      </c>
      <c r="D23" s="17">
        <f t="shared" si="0"/>
        <v>49.583333333333336</v>
      </c>
      <c r="E23" s="17">
        <v>18.91666666666665</v>
      </c>
      <c r="F23" s="73">
        <v>650</v>
      </c>
      <c r="G23">
        <v>5.7</v>
      </c>
      <c r="I23" s="72">
        <v>135</v>
      </c>
      <c r="J23" t="s">
        <v>969</v>
      </c>
      <c r="K23">
        <f t="shared" si="1"/>
        <v>52.25</v>
      </c>
      <c r="L23">
        <f t="shared" si="2"/>
        <v>17.066666666666666</v>
      </c>
      <c r="M23">
        <v>70</v>
      </c>
      <c r="N23">
        <v>2000</v>
      </c>
      <c r="O23">
        <v>8.6333333333333329</v>
      </c>
      <c r="P23" s="68"/>
      <c r="Q23" t="s">
        <v>665</v>
      </c>
      <c r="R23" t="s">
        <v>665</v>
      </c>
      <c r="S23" t="s">
        <v>1249</v>
      </c>
      <c r="T23" t="s">
        <v>928</v>
      </c>
      <c r="U23" t="s">
        <v>689</v>
      </c>
      <c r="V23" t="s">
        <v>1345</v>
      </c>
      <c r="W23" t="s">
        <v>1280</v>
      </c>
      <c r="X23" s="72"/>
    </row>
    <row r="24" spans="1:24" x14ac:dyDescent="0.6">
      <c r="A24" s="70"/>
      <c r="B24" s="70">
        <v>38</v>
      </c>
      <c r="C24" t="s">
        <v>1275</v>
      </c>
      <c r="D24" s="17">
        <f t="shared" si="0"/>
        <v>49.583333333333336</v>
      </c>
      <c r="E24" s="17">
        <v>18.91666666666665</v>
      </c>
      <c r="F24" s="73">
        <v>650</v>
      </c>
      <c r="G24">
        <v>5.7</v>
      </c>
      <c r="I24" s="72">
        <v>120</v>
      </c>
      <c r="J24" t="s">
        <v>969</v>
      </c>
      <c r="K24">
        <f t="shared" si="1"/>
        <v>52.25</v>
      </c>
      <c r="L24">
        <f t="shared" si="2"/>
        <v>17.066666666666666</v>
      </c>
      <c r="M24">
        <v>70</v>
      </c>
      <c r="N24">
        <v>2000</v>
      </c>
      <c r="O24">
        <v>8.6333333333333329</v>
      </c>
      <c r="P24" s="68"/>
      <c r="Q24" t="s">
        <v>665</v>
      </c>
      <c r="R24" t="s">
        <v>665</v>
      </c>
      <c r="S24" t="s">
        <v>1249</v>
      </c>
      <c r="T24" t="s">
        <v>928</v>
      </c>
      <c r="U24" t="s">
        <v>689</v>
      </c>
      <c r="V24" t="s">
        <v>1345</v>
      </c>
      <c r="W24" t="s">
        <v>1280</v>
      </c>
    </row>
    <row r="25" spans="1:24" x14ac:dyDescent="0.6">
      <c r="A25" s="70"/>
      <c r="B25" s="70">
        <v>39</v>
      </c>
      <c r="C25" t="s">
        <v>1276</v>
      </c>
      <c r="D25" s="17">
        <f t="shared" si="0"/>
        <v>49.583333333333336</v>
      </c>
      <c r="E25" s="17">
        <v>18.91666666666665</v>
      </c>
      <c r="F25" s="73">
        <v>640</v>
      </c>
      <c r="G25">
        <v>5.7</v>
      </c>
      <c r="I25" s="72">
        <v>127</v>
      </c>
      <c r="J25" t="s">
        <v>969</v>
      </c>
      <c r="K25">
        <f t="shared" si="1"/>
        <v>52.25</v>
      </c>
      <c r="L25">
        <f t="shared" si="2"/>
        <v>17.066666666666666</v>
      </c>
      <c r="M25">
        <v>70</v>
      </c>
      <c r="N25">
        <v>2000</v>
      </c>
      <c r="O25">
        <v>8.6333333333333329</v>
      </c>
      <c r="P25" s="68"/>
      <c r="Q25" t="s">
        <v>665</v>
      </c>
      <c r="R25" t="s">
        <v>665</v>
      </c>
      <c r="S25" t="s">
        <v>1249</v>
      </c>
      <c r="T25" t="s">
        <v>928</v>
      </c>
      <c r="U25" t="s">
        <v>689</v>
      </c>
      <c r="V25" t="s">
        <v>1345</v>
      </c>
      <c r="W25" t="s">
        <v>1280</v>
      </c>
    </row>
    <row r="26" spans="1:24" x14ac:dyDescent="0.6">
      <c r="A26" s="70"/>
      <c r="B26" s="70">
        <v>40</v>
      </c>
      <c r="C26" t="s">
        <v>1277</v>
      </c>
      <c r="D26" s="17">
        <f t="shared" si="0"/>
        <v>49.583333333333336</v>
      </c>
      <c r="E26" s="17">
        <v>18.91666666666665</v>
      </c>
      <c r="F26" s="73">
        <v>640</v>
      </c>
      <c r="G26">
        <v>5.7</v>
      </c>
      <c r="I26" s="72">
        <v>134</v>
      </c>
      <c r="J26" t="s">
        <v>969</v>
      </c>
      <c r="K26">
        <f t="shared" si="1"/>
        <v>52.25</v>
      </c>
      <c r="L26">
        <f t="shared" si="2"/>
        <v>17.066666666666666</v>
      </c>
      <c r="M26">
        <v>70</v>
      </c>
      <c r="N26">
        <v>2000</v>
      </c>
      <c r="O26">
        <v>8.6333333333333329</v>
      </c>
      <c r="P26" s="68"/>
      <c r="Q26" t="s">
        <v>665</v>
      </c>
      <c r="R26" t="s">
        <v>665</v>
      </c>
      <c r="S26" t="s">
        <v>1249</v>
      </c>
      <c r="T26" t="s">
        <v>928</v>
      </c>
      <c r="U26" t="s">
        <v>689</v>
      </c>
      <c r="V26" t="s">
        <v>1345</v>
      </c>
      <c r="W26" t="s">
        <v>1280</v>
      </c>
    </row>
    <row r="27" spans="1:24" x14ac:dyDescent="0.6">
      <c r="A27" s="70"/>
      <c r="B27" s="70">
        <v>41</v>
      </c>
      <c r="C27" t="s">
        <v>1278</v>
      </c>
      <c r="D27" s="17">
        <f t="shared" si="0"/>
        <v>49.583333333333336</v>
      </c>
      <c r="E27" s="17">
        <v>18.91666666666665</v>
      </c>
      <c r="F27" s="73">
        <v>750</v>
      </c>
      <c r="G27">
        <v>5.7</v>
      </c>
      <c r="I27" s="72">
        <v>124</v>
      </c>
      <c r="J27" t="s">
        <v>969</v>
      </c>
      <c r="K27">
        <f t="shared" si="1"/>
        <v>52.25</v>
      </c>
      <c r="L27">
        <f t="shared" si="2"/>
        <v>17.066666666666666</v>
      </c>
      <c r="M27">
        <v>70</v>
      </c>
      <c r="N27">
        <v>2000</v>
      </c>
      <c r="O27">
        <v>8.6333333333333329</v>
      </c>
      <c r="P27" s="68"/>
      <c r="Q27" t="s">
        <v>665</v>
      </c>
      <c r="R27" t="s">
        <v>665</v>
      </c>
      <c r="S27" t="s">
        <v>1249</v>
      </c>
      <c r="T27" t="s">
        <v>928</v>
      </c>
      <c r="U27" t="s">
        <v>689</v>
      </c>
      <c r="V27" t="s">
        <v>1345</v>
      </c>
      <c r="W27" t="s">
        <v>1280</v>
      </c>
    </row>
    <row r="28" spans="1:24" x14ac:dyDescent="0.6">
      <c r="A28" s="70"/>
      <c r="B28" s="71"/>
      <c r="C28" s="72"/>
      <c r="D28" s="72"/>
      <c r="I28" s="65"/>
      <c r="J28" s="66"/>
      <c r="K28" s="67"/>
      <c r="L28" s="68"/>
      <c r="M28" s="68"/>
      <c r="N28" s="68"/>
      <c r="O28" s="68"/>
      <c r="P28" s="68"/>
    </row>
    <row r="29" spans="1:24" x14ac:dyDescent="0.6">
      <c r="A29" s="70"/>
      <c r="B29" s="71"/>
      <c r="C29" s="72"/>
      <c r="D29" s="72"/>
      <c r="I29" s="65"/>
      <c r="J29" s="66"/>
      <c r="K29" s="67"/>
      <c r="L29" s="68"/>
      <c r="M29" s="68"/>
      <c r="N29" s="68"/>
      <c r="O29" s="68"/>
      <c r="P29" s="68"/>
    </row>
    <row r="30" spans="1:24" x14ac:dyDescent="0.6">
      <c r="A30" s="70"/>
      <c r="B30" s="71"/>
      <c r="C30" s="72"/>
      <c r="D30" s="72"/>
      <c r="I30" s="65"/>
      <c r="J30" s="66"/>
      <c r="K30" s="67"/>
      <c r="L30" s="68"/>
      <c r="M30" s="68"/>
      <c r="N30" s="68"/>
      <c r="O30" s="68"/>
      <c r="P30" s="68"/>
    </row>
    <row r="31" spans="1:24" x14ac:dyDescent="0.6">
      <c r="A31" s="70"/>
      <c r="B31" s="71"/>
      <c r="C31" s="72"/>
      <c r="D31" s="72"/>
      <c r="I31" s="65"/>
      <c r="J31" s="66"/>
      <c r="K31" s="67"/>
      <c r="L31" s="68"/>
      <c r="M31" s="68"/>
      <c r="N31" s="68"/>
      <c r="O31" s="68"/>
      <c r="P31" s="68"/>
    </row>
    <row r="32" spans="1:24" x14ac:dyDescent="0.6">
      <c r="A32" s="70"/>
      <c r="B32" s="71"/>
      <c r="C32" s="72"/>
      <c r="D32" s="72"/>
      <c r="I32" s="65"/>
      <c r="J32" s="66"/>
      <c r="K32" s="67"/>
      <c r="L32" s="68"/>
      <c r="M32" s="68"/>
      <c r="N32" s="68"/>
      <c r="O32" s="68"/>
      <c r="P32" s="68"/>
    </row>
    <row r="33" spans="1:16" x14ac:dyDescent="0.6">
      <c r="A33" s="70"/>
      <c r="B33" s="71"/>
      <c r="C33" s="72"/>
      <c r="D33" s="72"/>
      <c r="I33" s="65"/>
      <c r="J33" s="66"/>
      <c r="K33" s="67"/>
      <c r="L33" s="68"/>
      <c r="M33" s="68"/>
      <c r="N33" s="68"/>
      <c r="O33" s="68"/>
      <c r="P33" s="68"/>
    </row>
    <row r="34" spans="1:16" x14ac:dyDescent="0.6">
      <c r="A34" s="70"/>
      <c r="B34" s="71"/>
      <c r="C34" s="72"/>
      <c r="D34" s="72"/>
      <c r="I34" s="65"/>
      <c r="J34" s="66"/>
      <c r="K34" s="67"/>
      <c r="L34" s="68"/>
      <c r="M34" s="68"/>
      <c r="N34" s="68"/>
      <c r="O34" s="68"/>
      <c r="P34" s="68"/>
    </row>
    <row r="35" spans="1:16" x14ac:dyDescent="0.6">
      <c r="A35" s="70"/>
      <c r="B35" s="71"/>
      <c r="C35" s="72"/>
      <c r="D35" s="72"/>
      <c r="I35" s="65"/>
      <c r="J35" s="66"/>
      <c r="K35" s="67"/>
      <c r="L35" s="68"/>
      <c r="M35" s="68"/>
      <c r="N35" s="68"/>
      <c r="O35" s="68"/>
      <c r="P35" s="68"/>
    </row>
    <row r="36" spans="1:16" x14ac:dyDescent="0.6">
      <c r="A36" s="70"/>
      <c r="B36" s="71"/>
      <c r="C36" s="72"/>
      <c r="D36" s="72"/>
      <c r="I36" s="65"/>
      <c r="J36" s="66"/>
      <c r="K36" s="67"/>
      <c r="L36" s="68"/>
      <c r="M36" s="68"/>
      <c r="N36" s="68"/>
      <c r="O36" s="68"/>
      <c r="P36" s="68"/>
    </row>
    <row r="37" spans="1:16" x14ac:dyDescent="0.6">
      <c r="A37" s="70"/>
      <c r="B37" s="71"/>
      <c r="C37" s="72"/>
      <c r="D37" s="72"/>
      <c r="I37" s="65"/>
      <c r="J37" s="66"/>
      <c r="K37" s="67"/>
      <c r="L37" s="68"/>
      <c r="M37" s="68"/>
      <c r="N37" s="68"/>
      <c r="O37" s="68"/>
      <c r="P37" s="68"/>
    </row>
    <row r="38" spans="1:16" x14ac:dyDescent="0.6">
      <c r="A38" s="70"/>
      <c r="B38" s="71"/>
      <c r="C38" s="72"/>
      <c r="D38" s="72"/>
      <c r="I38" s="65"/>
      <c r="J38" s="66"/>
      <c r="K38" s="67"/>
      <c r="L38" s="68"/>
      <c r="M38" s="68"/>
      <c r="N38" s="68"/>
      <c r="O38" s="68"/>
      <c r="P38" s="68"/>
    </row>
    <row r="39" spans="1:16" x14ac:dyDescent="0.6">
      <c r="A39" s="70"/>
      <c r="B39" s="71"/>
      <c r="C39" s="72"/>
      <c r="D39" s="72"/>
      <c r="I39" s="69"/>
      <c r="J39" s="57"/>
      <c r="K39" s="57"/>
      <c r="L39" s="68"/>
      <c r="M39" s="68"/>
      <c r="N39" s="68"/>
      <c r="O39" s="68"/>
      <c r="P39" s="68"/>
    </row>
    <row r="40" spans="1:16" x14ac:dyDescent="0.6">
      <c r="A40" s="70"/>
      <c r="B40" s="71"/>
      <c r="C40" s="72"/>
      <c r="D40" s="72"/>
      <c r="I40" s="65"/>
      <c r="J40" s="66"/>
      <c r="K40" s="67"/>
      <c r="L40" s="68"/>
      <c r="M40" s="68"/>
      <c r="N40" s="68"/>
      <c r="O40" s="68"/>
      <c r="P40" s="68"/>
    </row>
    <row r="41" spans="1:16" x14ac:dyDescent="0.6">
      <c r="A41" s="70"/>
      <c r="B41" s="71"/>
      <c r="C41" s="72"/>
      <c r="D41" s="72"/>
      <c r="I41" s="65"/>
      <c r="J41" s="66"/>
      <c r="K41" s="67"/>
      <c r="L41" s="68"/>
      <c r="M41" s="68"/>
      <c r="N41" s="68"/>
      <c r="O41" s="68"/>
      <c r="P41" s="68"/>
    </row>
    <row r="42" spans="1:16" x14ac:dyDescent="0.6">
      <c r="A42" s="70"/>
      <c r="B42" s="71"/>
      <c r="C42" s="72"/>
      <c r="D42" s="72"/>
      <c r="I42" s="65"/>
      <c r="J42" s="66"/>
      <c r="K42" s="67"/>
      <c r="L42" s="68"/>
      <c r="M42" s="68"/>
      <c r="N42" s="68"/>
      <c r="O42" s="68"/>
      <c r="P42" s="68"/>
    </row>
    <row r="43" spans="1:16" x14ac:dyDescent="0.6">
      <c r="A43" s="70"/>
      <c r="B43" s="71"/>
      <c r="C43" s="72"/>
      <c r="D43" s="72"/>
      <c r="I43" s="65"/>
      <c r="J43" s="66"/>
      <c r="K43" s="67"/>
      <c r="L43" s="68"/>
      <c r="M43" s="68"/>
      <c r="N43" s="68"/>
      <c r="O43" s="68"/>
      <c r="P43" s="68"/>
    </row>
    <row r="44" spans="1:16" x14ac:dyDescent="0.6">
      <c r="A44" s="4"/>
      <c r="B44" s="4"/>
      <c r="C44" s="4"/>
      <c r="D44" s="4"/>
      <c r="I44" s="65"/>
      <c r="J44" s="66"/>
      <c r="K44" s="67"/>
      <c r="L44" s="68"/>
      <c r="M44" s="68"/>
      <c r="N44" s="68"/>
      <c r="O44" s="68"/>
      <c r="P44" s="68"/>
    </row>
    <row r="45" spans="1:16" x14ac:dyDescent="0.6">
      <c r="I45" s="65"/>
      <c r="J45" s="66"/>
      <c r="K45" s="67"/>
      <c r="L45" s="68"/>
      <c r="M45" s="68"/>
      <c r="N45" s="68"/>
      <c r="O45" s="68"/>
      <c r="P45" s="68"/>
    </row>
    <row r="46" spans="1:16" x14ac:dyDescent="0.6">
      <c r="I46" s="69"/>
      <c r="J46" s="57"/>
      <c r="K46" s="57"/>
      <c r="L46" s="68"/>
      <c r="M46" s="68"/>
      <c r="N46" s="68"/>
      <c r="O46" s="68"/>
      <c r="P46" s="68"/>
    </row>
  </sheetData>
  <sortState xmlns:xlrd2="http://schemas.microsoft.com/office/spreadsheetml/2017/richdata2" ref="A21:C43">
    <sortCondition ref="A21:A4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G42" workbookViewId="0">
      <selection activeCell="W51" sqref="W51"/>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1306</v>
      </c>
    </row>
    <row r="4" spans="1:23" x14ac:dyDescent="0.6">
      <c r="A4" s="80" t="s">
        <v>0</v>
      </c>
      <c r="B4" s="80" t="s">
        <v>1</v>
      </c>
      <c r="C4" s="1" t="s">
        <v>1245</v>
      </c>
      <c r="D4" s="21" t="s">
        <v>673</v>
      </c>
      <c r="E4" s="21" t="s">
        <v>674</v>
      </c>
      <c r="F4" s="21" t="s">
        <v>675</v>
      </c>
      <c r="G4" s="1" t="s">
        <v>743</v>
      </c>
      <c r="H4" s="1" t="s">
        <v>744</v>
      </c>
      <c r="I4" s="1" t="s">
        <v>39</v>
      </c>
      <c r="J4" s="1" t="s">
        <v>40</v>
      </c>
      <c r="K4" s="1" t="s">
        <v>624</v>
      </c>
      <c r="L4" s="1" t="s">
        <v>629</v>
      </c>
      <c r="M4" s="25" t="s">
        <v>625</v>
      </c>
      <c r="N4" s="1" t="s">
        <v>623</v>
      </c>
      <c r="O4" s="1" t="s">
        <v>745</v>
      </c>
      <c r="P4" s="1" t="s">
        <v>746</v>
      </c>
      <c r="Q4" s="1" t="s">
        <v>992</v>
      </c>
      <c r="R4" s="1" t="s">
        <v>1246</v>
      </c>
      <c r="S4" s="1" t="s">
        <v>1247</v>
      </c>
      <c r="T4" s="1" t="s">
        <v>654</v>
      </c>
      <c r="U4" s="1" t="s">
        <v>1054</v>
      </c>
      <c r="V4" s="21" t="s">
        <v>1248</v>
      </c>
      <c r="W4" s="1" t="s">
        <v>971</v>
      </c>
    </row>
    <row r="5" spans="1:23" x14ac:dyDescent="0.6">
      <c r="A5" s="4"/>
      <c r="B5" s="4"/>
      <c r="C5" s="4" t="s">
        <v>1260</v>
      </c>
      <c r="D5" s="81">
        <v>43.105600000000003</v>
      </c>
      <c r="E5" s="81">
        <v>0.42830000000000001</v>
      </c>
      <c r="F5" s="4">
        <v>1551</v>
      </c>
      <c r="G5" s="4">
        <v>6.16</v>
      </c>
      <c r="H5" s="4"/>
      <c r="I5" s="4">
        <v>96.856999999999999</v>
      </c>
      <c r="J5" s="4" t="s">
        <v>969</v>
      </c>
      <c r="K5" s="14">
        <f t="shared" ref="K5:K55" si="0">44+34/60</f>
        <v>44.56666666666667</v>
      </c>
      <c r="L5" s="14">
        <f t="shared" ref="L5:L55" si="1">16/60</f>
        <v>0.26666666666666666</v>
      </c>
      <c r="M5" s="4">
        <v>23</v>
      </c>
      <c r="N5" s="4">
        <v>2007</v>
      </c>
      <c r="O5" s="4">
        <v>12.875</v>
      </c>
      <c r="P5" s="4"/>
      <c r="Q5" t="s">
        <v>665</v>
      </c>
      <c r="R5" t="s">
        <v>665</v>
      </c>
      <c r="S5" t="s">
        <v>1249</v>
      </c>
      <c r="T5" s="4" t="s">
        <v>1237</v>
      </c>
      <c r="U5" s="4" t="s">
        <v>689</v>
      </c>
      <c r="V5" s="4" t="s">
        <v>1346</v>
      </c>
      <c r="W5" s="4" t="s">
        <v>1243</v>
      </c>
    </row>
    <row r="6" spans="1:23" x14ac:dyDescent="0.6">
      <c r="A6" s="4"/>
      <c r="B6" s="4"/>
      <c r="C6" s="4" t="s">
        <v>1261</v>
      </c>
      <c r="D6" s="81">
        <v>43.105600000000003</v>
      </c>
      <c r="E6" s="81">
        <v>0.42830000000000001</v>
      </c>
      <c r="F6" s="4">
        <v>1604</v>
      </c>
      <c r="G6" s="4">
        <v>6.56</v>
      </c>
      <c r="H6" s="4"/>
      <c r="I6" s="4">
        <v>95.804000000000002</v>
      </c>
      <c r="J6" s="4" t="s">
        <v>969</v>
      </c>
      <c r="K6" s="14">
        <f t="shared" si="0"/>
        <v>44.56666666666667</v>
      </c>
      <c r="L6" s="14">
        <f t="shared" si="1"/>
        <v>0.26666666666666666</v>
      </c>
      <c r="M6" s="4">
        <v>23</v>
      </c>
      <c r="N6" s="4">
        <v>2007</v>
      </c>
      <c r="O6" s="4">
        <v>12.875</v>
      </c>
      <c r="P6" s="4"/>
      <c r="Q6" t="s">
        <v>665</v>
      </c>
      <c r="R6" t="s">
        <v>665</v>
      </c>
      <c r="S6" t="s">
        <v>1249</v>
      </c>
      <c r="T6" s="4" t="s">
        <v>1237</v>
      </c>
      <c r="U6" s="4" t="s">
        <v>689</v>
      </c>
      <c r="V6" s="4" t="s">
        <v>1346</v>
      </c>
      <c r="W6" s="4" t="s">
        <v>1243</v>
      </c>
    </row>
    <row r="7" spans="1:23" x14ac:dyDescent="0.6">
      <c r="A7" s="4"/>
      <c r="B7" s="4"/>
      <c r="C7" s="4" t="s">
        <v>1202</v>
      </c>
      <c r="D7" s="81">
        <v>43.105600000000003</v>
      </c>
      <c r="E7" s="81">
        <v>0.42830000000000001</v>
      </c>
      <c r="F7" s="4">
        <v>1190</v>
      </c>
      <c r="G7" s="4">
        <v>6.7</v>
      </c>
      <c r="H7" s="4"/>
      <c r="I7" s="4">
        <v>95.453000000000003</v>
      </c>
      <c r="J7" s="4" t="s">
        <v>969</v>
      </c>
      <c r="K7" s="14">
        <f t="shared" si="0"/>
        <v>44.56666666666667</v>
      </c>
      <c r="L7" s="14">
        <f t="shared" si="1"/>
        <v>0.26666666666666666</v>
      </c>
      <c r="M7" s="4">
        <v>23</v>
      </c>
      <c r="N7" s="4">
        <v>2007</v>
      </c>
      <c r="O7" s="4">
        <v>12.875</v>
      </c>
      <c r="P7" s="4"/>
      <c r="Q7" t="s">
        <v>665</v>
      </c>
      <c r="R7" t="s">
        <v>665</v>
      </c>
      <c r="S7" t="s">
        <v>1249</v>
      </c>
      <c r="T7" s="4" t="s">
        <v>1237</v>
      </c>
      <c r="U7" s="4" t="s">
        <v>689</v>
      </c>
      <c r="V7" s="4" t="s">
        <v>1346</v>
      </c>
      <c r="W7" s="4" t="s">
        <v>1243</v>
      </c>
    </row>
    <row r="8" spans="1:23" x14ac:dyDescent="0.6">
      <c r="A8" s="4"/>
      <c r="B8" s="4"/>
      <c r="C8" s="4" t="s">
        <v>1197</v>
      </c>
      <c r="D8" s="81">
        <v>43.105600000000003</v>
      </c>
      <c r="E8" s="81">
        <v>0.42830000000000001</v>
      </c>
      <c r="F8" s="4">
        <v>1186</v>
      </c>
      <c r="G8" s="4">
        <v>7.44</v>
      </c>
      <c r="H8" s="4"/>
      <c r="I8" s="4">
        <v>94.664000000000001</v>
      </c>
      <c r="J8" s="4" t="s">
        <v>969</v>
      </c>
      <c r="K8" s="14">
        <f t="shared" si="0"/>
        <v>44.56666666666667</v>
      </c>
      <c r="L8" s="14">
        <f t="shared" si="1"/>
        <v>0.26666666666666666</v>
      </c>
      <c r="M8" s="4">
        <v>23</v>
      </c>
      <c r="N8" s="4">
        <v>2007</v>
      </c>
      <c r="O8" s="4">
        <v>12.875</v>
      </c>
      <c r="P8" s="4"/>
      <c r="Q8" t="s">
        <v>665</v>
      </c>
      <c r="R8" t="s">
        <v>665</v>
      </c>
      <c r="S8" t="s">
        <v>1249</v>
      </c>
      <c r="T8" s="4" t="s">
        <v>1237</v>
      </c>
      <c r="U8" s="4" t="s">
        <v>689</v>
      </c>
      <c r="V8" s="4" t="s">
        <v>1346</v>
      </c>
      <c r="W8" s="4" t="s">
        <v>1243</v>
      </c>
    </row>
    <row r="9" spans="1:23" x14ac:dyDescent="0.6">
      <c r="A9" s="4"/>
      <c r="B9" s="4"/>
      <c r="C9" s="4" t="s">
        <v>1262</v>
      </c>
      <c r="D9" s="81">
        <v>43.105600000000003</v>
      </c>
      <c r="E9" s="81">
        <v>0.42830000000000001</v>
      </c>
      <c r="F9" s="4">
        <v>840</v>
      </c>
      <c r="G9" s="4">
        <v>10.31</v>
      </c>
      <c r="H9" s="4"/>
      <c r="I9" s="4">
        <v>96.155000000000001</v>
      </c>
      <c r="J9" s="4" t="s">
        <v>969</v>
      </c>
      <c r="K9" s="14">
        <f t="shared" si="0"/>
        <v>44.56666666666667</v>
      </c>
      <c r="L9" s="14">
        <f t="shared" si="1"/>
        <v>0.26666666666666666</v>
      </c>
      <c r="M9" s="4">
        <v>23</v>
      </c>
      <c r="N9" s="4">
        <v>2007</v>
      </c>
      <c r="O9" s="4">
        <v>12.875</v>
      </c>
      <c r="P9" s="4"/>
      <c r="Q9" t="s">
        <v>665</v>
      </c>
      <c r="R9" t="s">
        <v>665</v>
      </c>
      <c r="S9" t="s">
        <v>1249</v>
      </c>
      <c r="T9" s="4" t="s">
        <v>1237</v>
      </c>
      <c r="U9" s="4" t="s">
        <v>689</v>
      </c>
      <c r="V9" s="4" t="s">
        <v>1346</v>
      </c>
      <c r="W9" s="4" t="s">
        <v>1243</v>
      </c>
    </row>
    <row r="10" spans="1:23" x14ac:dyDescent="0.6">
      <c r="A10" s="4"/>
      <c r="B10" s="4"/>
      <c r="C10" s="4" t="s">
        <v>1263</v>
      </c>
      <c r="D10" s="81">
        <v>43.105600000000003</v>
      </c>
      <c r="E10" s="81">
        <v>0.42830000000000001</v>
      </c>
      <c r="F10" s="4">
        <v>824</v>
      </c>
      <c r="G10" s="4">
        <v>10.37</v>
      </c>
      <c r="H10" s="4"/>
      <c r="I10" s="4">
        <v>95.015000000000001</v>
      </c>
      <c r="J10" s="4" t="s">
        <v>969</v>
      </c>
      <c r="K10" s="14">
        <f t="shared" si="0"/>
        <v>44.56666666666667</v>
      </c>
      <c r="L10" s="14">
        <f t="shared" si="1"/>
        <v>0.26666666666666666</v>
      </c>
      <c r="M10" s="4">
        <v>23</v>
      </c>
      <c r="N10" s="4">
        <v>2007</v>
      </c>
      <c r="O10" s="4">
        <v>12.875</v>
      </c>
      <c r="P10" s="4"/>
      <c r="Q10" t="s">
        <v>665</v>
      </c>
      <c r="R10" t="s">
        <v>665</v>
      </c>
      <c r="S10" t="s">
        <v>1249</v>
      </c>
      <c r="T10" s="4" t="s">
        <v>1237</v>
      </c>
      <c r="U10" s="4" t="s">
        <v>689</v>
      </c>
      <c r="V10" s="4" t="s">
        <v>1346</v>
      </c>
      <c r="W10" s="4" t="s">
        <v>1243</v>
      </c>
    </row>
    <row r="11" spans="1:23" x14ac:dyDescent="0.6">
      <c r="A11" s="4"/>
      <c r="B11" s="4"/>
      <c r="C11" s="4" t="s">
        <v>1264</v>
      </c>
      <c r="D11" s="81">
        <v>43.105600000000003</v>
      </c>
      <c r="E11" s="81">
        <v>0.42830000000000001</v>
      </c>
      <c r="F11" s="4">
        <v>1190</v>
      </c>
      <c r="G11" s="4">
        <v>6.7</v>
      </c>
      <c r="H11" s="4"/>
      <c r="I11" s="4">
        <v>136.73400000000001</v>
      </c>
      <c r="J11" s="4" t="s">
        <v>969</v>
      </c>
      <c r="K11" s="14">
        <f t="shared" si="0"/>
        <v>44.56666666666667</v>
      </c>
      <c r="L11" s="14">
        <f t="shared" si="1"/>
        <v>0.26666666666666666</v>
      </c>
      <c r="M11" s="4">
        <v>23</v>
      </c>
      <c r="N11" s="4">
        <v>2007</v>
      </c>
      <c r="O11" s="4">
        <v>12.875</v>
      </c>
      <c r="P11" s="4"/>
      <c r="Q11" t="s">
        <v>665</v>
      </c>
      <c r="R11" t="s">
        <v>665</v>
      </c>
      <c r="S11" t="s">
        <v>1249</v>
      </c>
      <c r="T11" s="4" t="s">
        <v>1240</v>
      </c>
      <c r="U11" s="4" t="s">
        <v>670</v>
      </c>
      <c r="V11" s="4" t="s">
        <v>1346</v>
      </c>
      <c r="W11" s="4" t="s">
        <v>1243</v>
      </c>
    </row>
    <row r="12" spans="1:23" x14ac:dyDescent="0.6">
      <c r="A12" s="4"/>
      <c r="B12" s="4"/>
      <c r="C12" s="4" t="s">
        <v>1265</v>
      </c>
      <c r="D12" s="81">
        <v>43.105600000000003</v>
      </c>
      <c r="E12" s="81">
        <v>0.42830000000000001</v>
      </c>
      <c r="F12" s="4">
        <v>1186</v>
      </c>
      <c r="G12" s="81">
        <v>7.44</v>
      </c>
      <c r="H12" s="4"/>
      <c r="I12" s="4">
        <v>126.633</v>
      </c>
      <c r="J12" s="4" t="s">
        <v>969</v>
      </c>
      <c r="K12" s="14">
        <f t="shared" si="0"/>
        <v>44.56666666666667</v>
      </c>
      <c r="L12" s="14">
        <f t="shared" si="1"/>
        <v>0.26666666666666666</v>
      </c>
      <c r="M12" s="4">
        <v>23</v>
      </c>
      <c r="N12" s="4">
        <v>2007</v>
      </c>
      <c r="O12" s="4">
        <v>12.875</v>
      </c>
      <c r="P12" s="4"/>
      <c r="Q12" t="s">
        <v>665</v>
      </c>
      <c r="R12" t="s">
        <v>665</v>
      </c>
      <c r="S12" t="s">
        <v>1249</v>
      </c>
      <c r="T12" s="4" t="s">
        <v>1240</v>
      </c>
      <c r="U12" s="4" t="s">
        <v>670</v>
      </c>
      <c r="V12" s="4" t="s">
        <v>1346</v>
      </c>
      <c r="W12" s="4" t="s">
        <v>1243</v>
      </c>
    </row>
    <row r="13" spans="1:23" x14ac:dyDescent="0.6">
      <c r="A13" s="4"/>
      <c r="B13" s="4"/>
      <c r="C13" s="4" t="s">
        <v>1266</v>
      </c>
      <c r="D13" s="81">
        <v>43.105600000000003</v>
      </c>
      <c r="E13" s="81">
        <v>0.42830000000000001</v>
      </c>
      <c r="F13" s="4">
        <v>815</v>
      </c>
      <c r="G13" s="4">
        <v>9.73</v>
      </c>
      <c r="H13" s="4"/>
      <c r="I13" s="4">
        <v>125.42100000000001</v>
      </c>
      <c r="J13" s="4" t="s">
        <v>969</v>
      </c>
      <c r="K13" s="14">
        <f t="shared" si="0"/>
        <v>44.56666666666667</v>
      </c>
      <c r="L13" s="14">
        <f t="shared" si="1"/>
        <v>0.26666666666666666</v>
      </c>
      <c r="M13" s="4">
        <v>23</v>
      </c>
      <c r="N13" s="4">
        <v>2007</v>
      </c>
      <c r="O13" s="4">
        <v>12.875</v>
      </c>
      <c r="P13" s="4"/>
      <c r="Q13" t="s">
        <v>665</v>
      </c>
      <c r="R13" t="s">
        <v>665</v>
      </c>
      <c r="S13" t="s">
        <v>1249</v>
      </c>
      <c r="T13" s="4" t="s">
        <v>1240</v>
      </c>
      <c r="U13" s="4" t="s">
        <v>670</v>
      </c>
      <c r="V13" s="4" t="s">
        <v>1346</v>
      </c>
      <c r="W13" s="4" t="s">
        <v>1243</v>
      </c>
    </row>
    <row r="14" spans="1:23" x14ac:dyDescent="0.6">
      <c r="A14" s="4"/>
      <c r="B14" s="4"/>
      <c r="C14" s="4" t="s">
        <v>1267</v>
      </c>
      <c r="D14" s="81">
        <v>43.105600000000003</v>
      </c>
      <c r="E14" s="81">
        <v>0.42830000000000001</v>
      </c>
      <c r="F14" s="4">
        <v>824</v>
      </c>
      <c r="G14" s="81">
        <v>10.37</v>
      </c>
      <c r="H14" s="4"/>
      <c r="I14" s="4">
        <v>136.33000000000001</v>
      </c>
      <c r="J14" s="4" t="s">
        <v>969</v>
      </c>
      <c r="K14" s="14">
        <f t="shared" si="0"/>
        <v>44.56666666666667</v>
      </c>
      <c r="L14" s="14">
        <f t="shared" si="1"/>
        <v>0.26666666666666666</v>
      </c>
      <c r="M14" s="4">
        <v>23</v>
      </c>
      <c r="N14" s="4">
        <v>2007</v>
      </c>
      <c r="O14" s="4">
        <v>12.875</v>
      </c>
      <c r="P14" s="4"/>
      <c r="Q14" t="s">
        <v>665</v>
      </c>
      <c r="R14" t="s">
        <v>665</v>
      </c>
      <c r="S14" t="s">
        <v>1249</v>
      </c>
      <c r="T14" s="4" t="s">
        <v>1240</v>
      </c>
      <c r="U14" s="4" t="s">
        <v>670</v>
      </c>
      <c r="V14" s="4" t="s">
        <v>1346</v>
      </c>
      <c r="W14" s="4" t="s">
        <v>1243</v>
      </c>
    </row>
    <row r="15" spans="1:23" x14ac:dyDescent="0.6">
      <c r="A15" s="4"/>
      <c r="B15" s="4"/>
      <c r="C15" s="4" t="s">
        <v>1196</v>
      </c>
      <c r="D15" s="81">
        <v>43.105600000000003</v>
      </c>
      <c r="E15" s="81">
        <v>0.42830000000000001</v>
      </c>
      <c r="F15" s="4">
        <v>148</v>
      </c>
      <c r="G15" s="81">
        <v>11.58</v>
      </c>
      <c r="H15" s="4"/>
      <c r="I15" s="4">
        <v>121.785</v>
      </c>
      <c r="J15" s="4" t="s">
        <v>969</v>
      </c>
      <c r="K15" s="14">
        <f t="shared" si="0"/>
        <v>44.56666666666667</v>
      </c>
      <c r="L15" s="14">
        <f t="shared" si="1"/>
        <v>0.26666666666666666</v>
      </c>
      <c r="M15" s="4">
        <v>23</v>
      </c>
      <c r="N15" s="4">
        <v>2007</v>
      </c>
      <c r="O15" s="4">
        <v>12.875</v>
      </c>
      <c r="P15" s="4"/>
      <c r="Q15" t="s">
        <v>665</v>
      </c>
      <c r="R15" t="s">
        <v>665</v>
      </c>
      <c r="S15" t="s">
        <v>1249</v>
      </c>
      <c r="T15" s="4" t="s">
        <v>1240</v>
      </c>
      <c r="U15" s="4" t="s">
        <v>670</v>
      </c>
      <c r="V15" s="4" t="s">
        <v>1346</v>
      </c>
      <c r="W15" s="4" t="s">
        <v>1243</v>
      </c>
    </row>
    <row r="16" spans="1:23" x14ac:dyDescent="0.6">
      <c r="A16" s="4"/>
      <c r="B16" s="4"/>
      <c r="C16" s="4" t="s">
        <v>1268</v>
      </c>
      <c r="D16" s="81">
        <v>43.105600000000003</v>
      </c>
      <c r="E16" s="81">
        <v>0.42830000000000001</v>
      </c>
      <c r="F16" s="4">
        <v>422</v>
      </c>
      <c r="G16" s="81">
        <v>12.43</v>
      </c>
      <c r="H16" s="4"/>
      <c r="I16" s="4">
        <v>127.03700000000001</v>
      </c>
      <c r="J16" s="4" t="s">
        <v>969</v>
      </c>
      <c r="K16" s="14">
        <f t="shared" si="0"/>
        <v>44.56666666666667</v>
      </c>
      <c r="L16" s="14">
        <f t="shared" si="1"/>
        <v>0.26666666666666666</v>
      </c>
      <c r="M16" s="4">
        <v>23</v>
      </c>
      <c r="N16" s="4">
        <v>2007</v>
      </c>
      <c r="O16" s="4">
        <v>12.875</v>
      </c>
      <c r="P16" s="4"/>
      <c r="Q16" t="s">
        <v>665</v>
      </c>
      <c r="R16" t="s">
        <v>665</v>
      </c>
      <c r="S16" t="s">
        <v>1249</v>
      </c>
      <c r="T16" s="4" t="s">
        <v>1240</v>
      </c>
      <c r="U16" s="4" t="s">
        <v>670</v>
      </c>
      <c r="V16" s="4" t="s">
        <v>1346</v>
      </c>
      <c r="W16" s="4" t="s">
        <v>1243</v>
      </c>
    </row>
    <row r="17" spans="1:23" x14ac:dyDescent="0.6">
      <c r="A17" s="4"/>
      <c r="B17" s="4"/>
      <c r="C17" s="4" t="s">
        <v>1269</v>
      </c>
      <c r="D17" s="81">
        <v>43.105600000000003</v>
      </c>
      <c r="E17" s="81">
        <v>0.42830000000000001</v>
      </c>
      <c r="F17" s="4">
        <v>427</v>
      </c>
      <c r="G17" s="4">
        <v>12.48</v>
      </c>
      <c r="H17" s="4"/>
      <c r="I17" s="4">
        <v>124.613</v>
      </c>
      <c r="J17" s="4" t="s">
        <v>969</v>
      </c>
      <c r="K17" s="14">
        <f t="shared" si="0"/>
        <v>44.56666666666667</v>
      </c>
      <c r="L17" s="14">
        <f t="shared" si="1"/>
        <v>0.26666666666666666</v>
      </c>
      <c r="M17" s="4">
        <v>23</v>
      </c>
      <c r="N17" s="4">
        <v>2007</v>
      </c>
      <c r="O17" s="4">
        <v>12.875</v>
      </c>
      <c r="P17" s="4"/>
      <c r="Q17" t="s">
        <v>665</v>
      </c>
      <c r="R17" t="s">
        <v>665</v>
      </c>
      <c r="S17" t="s">
        <v>1249</v>
      </c>
      <c r="T17" s="4" t="s">
        <v>1240</v>
      </c>
      <c r="U17" s="4" t="s">
        <v>670</v>
      </c>
      <c r="V17" s="4" t="s">
        <v>1346</v>
      </c>
      <c r="W17" s="4" t="s">
        <v>1243</v>
      </c>
    </row>
    <row r="18" spans="1:23" x14ac:dyDescent="0.6">
      <c r="A18" s="4"/>
      <c r="B18" s="4"/>
      <c r="C18" s="4" t="s">
        <v>1270</v>
      </c>
      <c r="D18" s="81">
        <v>43.105600000000003</v>
      </c>
      <c r="E18" s="81">
        <v>0.42830000000000001</v>
      </c>
      <c r="F18" s="4">
        <v>131</v>
      </c>
      <c r="G18" s="4">
        <v>13.04</v>
      </c>
      <c r="H18" s="4"/>
      <c r="I18" s="4">
        <v>130.26900000000001</v>
      </c>
      <c r="J18" s="4" t="s">
        <v>969</v>
      </c>
      <c r="K18" s="14">
        <f t="shared" si="0"/>
        <v>44.56666666666667</v>
      </c>
      <c r="L18" s="14">
        <f t="shared" si="1"/>
        <v>0.26666666666666666</v>
      </c>
      <c r="M18" s="4">
        <v>23</v>
      </c>
      <c r="N18" s="4">
        <v>2007</v>
      </c>
      <c r="O18" s="4">
        <v>12.875</v>
      </c>
      <c r="P18" s="4"/>
      <c r="Q18" t="s">
        <v>665</v>
      </c>
      <c r="R18" t="s">
        <v>665</v>
      </c>
      <c r="S18" t="s">
        <v>1249</v>
      </c>
      <c r="T18" s="4" t="s">
        <v>1240</v>
      </c>
      <c r="U18" s="4" t="s">
        <v>670</v>
      </c>
      <c r="V18" s="4" t="s">
        <v>1346</v>
      </c>
      <c r="W18" s="4" t="s">
        <v>1243</v>
      </c>
    </row>
    <row r="19" spans="1:23" x14ac:dyDescent="0.6">
      <c r="A19" s="4"/>
      <c r="B19" s="4"/>
      <c r="C19" s="4" t="s">
        <v>1271</v>
      </c>
      <c r="D19" s="81">
        <v>43.105600000000003</v>
      </c>
      <c r="E19" s="81">
        <v>0.42830000000000001</v>
      </c>
      <c r="F19" s="4">
        <v>1630</v>
      </c>
      <c r="G19" s="4">
        <v>7.68</v>
      </c>
      <c r="H19" s="4"/>
      <c r="I19" s="4">
        <v>110.45099999999999</v>
      </c>
      <c r="J19">
        <v>309.15899999999999</v>
      </c>
      <c r="K19" s="14">
        <f t="shared" si="0"/>
        <v>44.56666666666667</v>
      </c>
      <c r="L19" s="14">
        <f t="shared" si="1"/>
        <v>0.26666666666666666</v>
      </c>
      <c r="M19" s="4">
        <v>23</v>
      </c>
      <c r="N19" s="4">
        <v>2007</v>
      </c>
      <c r="O19" s="4">
        <v>12.875</v>
      </c>
      <c r="P19" s="4"/>
      <c r="Q19" t="s">
        <v>665</v>
      </c>
      <c r="R19" t="s">
        <v>665</v>
      </c>
      <c r="S19" t="s">
        <v>1249</v>
      </c>
      <c r="T19" s="4" t="s">
        <v>1219</v>
      </c>
      <c r="U19" s="4" t="s">
        <v>670</v>
      </c>
      <c r="V19" s="4" t="s">
        <v>1346</v>
      </c>
      <c r="W19" s="4" t="s">
        <v>1243</v>
      </c>
    </row>
    <row r="20" spans="1:23" x14ac:dyDescent="0.6">
      <c r="A20" s="4"/>
      <c r="B20" s="4"/>
      <c r="C20" s="4" t="s">
        <v>1199</v>
      </c>
      <c r="D20" s="81">
        <v>43.105600000000003</v>
      </c>
      <c r="E20" s="81">
        <v>0.42830000000000001</v>
      </c>
      <c r="F20" s="4">
        <v>1349</v>
      </c>
      <c r="G20" s="4">
        <v>8.5500000000000007</v>
      </c>
      <c r="H20" s="4"/>
      <c r="I20" s="4">
        <v>108.16</v>
      </c>
      <c r="J20">
        <v>304.64600000000002</v>
      </c>
      <c r="K20" s="14">
        <f t="shared" si="0"/>
        <v>44.56666666666667</v>
      </c>
      <c r="L20" s="14">
        <f t="shared" si="1"/>
        <v>0.26666666666666666</v>
      </c>
      <c r="M20" s="4">
        <v>23</v>
      </c>
      <c r="N20" s="4">
        <v>2007</v>
      </c>
      <c r="O20" s="4">
        <v>12.875</v>
      </c>
      <c r="P20" s="4"/>
      <c r="Q20" t="s">
        <v>665</v>
      </c>
      <c r="R20" t="s">
        <v>665</v>
      </c>
      <c r="S20" t="s">
        <v>1249</v>
      </c>
      <c r="T20" s="4" t="s">
        <v>1219</v>
      </c>
      <c r="U20" s="4" t="s">
        <v>670</v>
      </c>
      <c r="V20" s="4" t="s">
        <v>1346</v>
      </c>
      <c r="W20" s="4" t="s">
        <v>1243</v>
      </c>
    </row>
    <row r="21" spans="1:23" x14ac:dyDescent="0.6">
      <c r="A21" s="4"/>
      <c r="B21" s="4"/>
      <c r="C21" s="4" t="s">
        <v>1272</v>
      </c>
      <c r="D21" s="81">
        <v>43.105600000000003</v>
      </c>
      <c r="E21" s="81">
        <v>0.42830000000000001</v>
      </c>
      <c r="F21" s="4">
        <v>841</v>
      </c>
      <c r="G21" s="4">
        <v>9.0400000000000009</v>
      </c>
      <c r="H21" s="4"/>
      <c r="I21" s="4">
        <v>104.61799999999999</v>
      </c>
      <c r="J21">
        <v>304.11500000000001</v>
      </c>
      <c r="K21" s="14">
        <f t="shared" si="0"/>
        <v>44.56666666666667</v>
      </c>
      <c r="L21" s="14">
        <f t="shared" si="1"/>
        <v>0.26666666666666666</v>
      </c>
      <c r="M21" s="4">
        <v>23</v>
      </c>
      <c r="N21" s="4">
        <v>2007</v>
      </c>
      <c r="O21" s="4">
        <v>12.875</v>
      </c>
      <c r="P21" s="4"/>
      <c r="Q21" t="s">
        <v>665</v>
      </c>
      <c r="R21" t="s">
        <v>665</v>
      </c>
      <c r="S21" t="s">
        <v>1249</v>
      </c>
      <c r="T21" s="4" t="s">
        <v>1219</v>
      </c>
      <c r="U21" s="4" t="s">
        <v>670</v>
      </c>
      <c r="V21" s="4" t="s">
        <v>1346</v>
      </c>
      <c r="W21" s="4" t="s">
        <v>1243</v>
      </c>
    </row>
    <row r="22" spans="1:23" x14ac:dyDescent="0.6">
      <c r="A22" s="4"/>
      <c r="B22" s="4"/>
      <c r="C22" s="4" t="s">
        <v>1273</v>
      </c>
      <c r="D22" s="81">
        <v>43.105600000000003</v>
      </c>
      <c r="E22" s="81">
        <v>0.42830000000000001</v>
      </c>
      <c r="F22" s="4">
        <v>1194</v>
      </c>
      <c r="G22" s="4">
        <v>9.0400000000000009</v>
      </c>
      <c r="H22" s="4"/>
      <c r="I22" s="4">
        <v>107.32599999999999</v>
      </c>
      <c r="J22">
        <v>301.19499999999999</v>
      </c>
      <c r="K22" s="14">
        <f t="shared" si="0"/>
        <v>44.56666666666667</v>
      </c>
      <c r="L22" s="14">
        <f t="shared" si="1"/>
        <v>0.26666666666666666</v>
      </c>
      <c r="M22" s="4">
        <v>23</v>
      </c>
      <c r="N22" s="4">
        <v>2007</v>
      </c>
      <c r="O22" s="4">
        <v>12.875</v>
      </c>
      <c r="P22" s="4"/>
      <c r="Q22" t="s">
        <v>665</v>
      </c>
      <c r="R22" t="s">
        <v>665</v>
      </c>
      <c r="S22" t="s">
        <v>1249</v>
      </c>
      <c r="T22" s="4" t="s">
        <v>1219</v>
      </c>
      <c r="U22" s="4" t="s">
        <v>670</v>
      </c>
      <c r="V22" s="4" t="s">
        <v>1346</v>
      </c>
      <c r="W22" s="4" t="s">
        <v>1243</v>
      </c>
    </row>
    <row r="23" spans="1:23" x14ac:dyDescent="0.6">
      <c r="A23" s="4"/>
      <c r="B23" s="4"/>
      <c r="C23" s="4" t="s">
        <v>1274</v>
      </c>
      <c r="D23" s="81">
        <v>43.105600000000003</v>
      </c>
      <c r="E23" s="81">
        <v>0.42830000000000001</v>
      </c>
      <c r="F23" s="4">
        <v>1235</v>
      </c>
      <c r="G23" s="4">
        <v>9.73</v>
      </c>
      <c r="H23" s="4"/>
      <c r="I23" s="4">
        <v>110.24299999999999</v>
      </c>
      <c r="J23">
        <v>305.17700000000002</v>
      </c>
      <c r="K23" s="14">
        <f t="shared" si="0"/>
        <v>44.56666666666667</v>
      </c>
      <c r="L23" s="14">
        <f t="shared" si="1"/>
        <v>0.26666666666666666</v>
      </c>
      <c r="M23" s="4">
        <v>23</v>
      </c>
      <c r="N23" s="4">
        <v>2007</v>
      </c>
      <c r="O23" s="4">
        <v>12.875</v>
      </c>
      <c r="P23" s="4"/>
      <c r="Q23" t="s">
        <v>665</v>
      </c>
      <c r="R23" t="s">
        <v>665</v>
      </c>
      <c r="S23" t="s">
        <v>1249</v>
      </c>
      <c r="T23" s="4" t="s">
        <v>1219</v>
      </c>
      <c r="U23" s="4" t="s">
        <v>670</v>
      </c>
      <c r="V23" s="4" t="s">
        <v>1346</v>
      </c>
      <c r="W23" s="4" t="s">
        <v>1243</v>
      </c>
    </row>
    <row r="24" spans="1:23" x14ac:dyDescent="0.6">
      <c r="A24" s="4"/>
      <c r="B24" s="4"/>
      <c r="C24" s="4" t="s">
        <v>1275</v>
      </c>
      <c r="D24" s="81">
        <v>43.105600000000003</v>
      </c>
      <c r="E24" s="81">
        <v>0.42830000000000001</v>
      </c>
      <c r="F24" s="4">
        <v>1082</v>
      </c>
      <c r="G24" s="4">
        <v>9.82</v>
      </c>
      <c r="H24" s="4"/>
      <c r="I24" s="4">
        <v>108.99299999999999</v>
      </c>
      <c r="J24">
        <v>310.221</v>
      </c>
      <c r="K24" s="14">
        <f t="shared" si="0"/>
        <v>44.56666666666667</v>
      </c>
      <c r="L24" s="14">
        <f t="shared" si="1"/>
        <v>0.26666666666666666</v>
      </c>
      <c r="M24" s="4">
        <v>23</v>
      </c>
      <c r="N24" s="4">
        <v>2007</v>
      </c>
      <c r="O24" s="4">
        <v>12.875</v>
      </c>
      <c r="P24" s="4"/>
      <c r="Q24" t="s">
        <v>665</v>
      </c>
      <c r="R24" t="s">
        <v>665</v>
      </c>
      <c r="S24" t="s">
        <v>1249</v>
      </c>
      <c r="T24" s="4" t="s">
        <v>1219</v>
      </c>
      <c r="U24" s="4" t="s">
        <v>670</v>
      </c>
      <c r="V24" s="4" t="s">
        <v>1346</v>
      </c>
      <c r="W24" s="4" t="s">
        <v>1243</v>
      </c>
    </row>
    <row r="25" spans="1:23" x14ac:dyDescent="0.6">
      <c r="A25" s="4"/>
      <c r="B25" s="4"/>
      <c r="C25" s="4" t="s">
        <v>1276</v>
      </c>
      <c r="D25" s="81">
        <v>43.105600000000003</v>
      </c>
      <c r="E25" s="81">
        <v>0.42830000000000001</v>
      </c>
      <c r="F25" s="4">
        <v>803</v>
      </c>
      <c r="G25" s="4">
        <v>10.96</v>
      </c>
      <c r="H25" s="4"/>
      <c r="I25" s="4">
        <v>108.36799999999999</v>
      </c>
      <c r="J25">
        <v>304.64600000000002</v>
      </c>
      <c r="K25" s="14">
        <f t="shared" si="0"/>
        <v>44.56666666666667</v>
      </c>
      <c r="L25" s="14">
        <f t="shared" si="1"/>
        <v>0.26666666666666666</v>
      </c>
      <c r="M25" s="4">
        <v>23</v>
      </c>
      <c r="N25" s="4">
        <v>2007</v>
      </c>
      <c r="O25" s="4">
        <v>12.875</v>
      </c>
      <c r="P25" s="4"/>
      <c r="Q25" t="s">
        <v>665</v>
      </c>
      <c r="R25" t="s">
        <v>665</v>
      </c>
      <c r="S25" t="s">
        <v>1249</v>
      </c>
      <c r="T25" s="4" t="s">
        <v>1219</v>
      </c>
      <c r="U25" s="4" t="s">
        <v>670</v>
      </c>
      <c r="V25" s="4" t="s">
        <v>1346</v>
      </c>
      <c r="W25" s="4" t="s">
        <v>1243</v>
      </c>
    </row>
    <row r="26" spans="1:23" x14ac:dyDescent="0.6">
      <c r="A26" s="4"/>
      <c r="B26" s="4"/>
      <c r="C26" s="4" t="s">
        <v>1277</v>
      </c>
      <c r="D26" s="81">
        <v>43.105600000000003</v>
      </c>
      <c r="E26" s="81">
        <v>0.42830000000000001</v>
      </c>
      <c r="F26" s="4">
        <v>627</v>
      </c>
      <c r="G26" s="4">
        <v>11.83</v>
      </c>
      <c r="H26" s="4"/>
      <c r="I26" s="4">
        <v>107.74299999999999</v>
      </c>
      <c r="J26">
        <v>299.86700000000002</v>
      </c>
      <c r="K26" s="14">
        <f t="shared" si="0"/>
        <v>44.56666666666667</v>
      </c>
      <c r="L26" s="14">
        <f t="shared" si="1"/>
        <v>0.26666666666666666</v>
      </c>
      <c r="M26" s="4">
        <v>23</v>
      </c>
      <c r="N26" s="4">
        <v>2007</v>
      </c>
      <c r="O26" s="4">
        <v>12.875</v>
      </c>
      <c r="P26" s="4"/>
      <c r="Q26" t="s">
        <v>665</v>
      </c>
      <c r="R26" t="s">
        <v>665</v>
      </c>
      <c r="S26" t="s">
        <v>1249</v>
      </c>
      <c r="T26" s="4" t="s">
        <v>1219</v>
      </c>
      <c r="U26" s="4" t="s">
        <v>670</v>
      </c>
      <c r="V26" s="4" t="s">
        <v>1346</v>
      </c>
      <c r="W26" s="4" t="s">
        <v>1243</v>
      </c>
    </row>
    <row r="27" spans="1:23" x14ac:dyDescent="0.6">
      <c r="A27" s="4"/>
      <c r="B27" s="4"/>
      <c r="C27" s="4" t="s">
        <v>1278</v>
      </c>
      <c r="D27" s="81">
        <v>43.105600000000003</v>
      </c>
      <c r="E27" s="81">
        <v>0.42830000000000001</v>
      </c>
      <c r="F27" s="4">
        <v>422</v>
      </c>
      <c r="G27" s="4">
        <v>12.27</v>
      </c>
      <c r="H27" s="4"/>
      <c r="I27" s="4">
        <v>106.285</v>
      </c>
      <c r="J27">
        <v>301.19499999999999</v>
      </c>
      <c r="K27" s="14">
        <f t="shared" si="0"/>
        <v>44.56666666666667</v>
      </c>
      <c r="L27" s="14">
        <f t="shared" si="1"/>
        <v>0.26666666666666666</v>
      </c>
      <c r="M27" s="4">
        <v>23</v>
      </c>
      <c r="N27" s="4">
        <v>2007</v>
      </c>
      <c r="O27" s="4">
        <v>12.875</v>
      </c>
      <c r="P27" s="4"/>
      <c r="Q27" t="s">
        <v>665</v>
      </c>
      <c r="R27" t="s">
        <v>665</v>
      </c>
      <c r="S27" t="s">
        <v>1249</v>
      </c>
      <c r="T27" s="4" t="s">
        <v>1219</v>
      </c>
      <c r="U27" s="4" t="s">
        <v>670</v>
      </c>
      <c r="V27" s="4" t="s">
        <v>1346</v>
      </c>
      <c r="W27" s="4" t="s">
        <v>1243</v>
      </c>
    </row>
    <row r="28" spans="1:23" x14ac:dyDescent="0.6">
      <c r="A28" s="4"/>
      <c r="B28" s="4"/>
      <c r="C28" s="4" t="s">
        <v>1312</v>
      </c>
      <c r="D28" s="81">
        <v>43.105600000000003</v>
      </c>
      <c r="E28" s="81">
        <v>0.42830000000000001</v>
      </c>
      <c r="F28" s="4">
        <v>427</v>
      </c>
      <c r="G28" s="4">
        <v>12.33</v>
      </c>
      <c r="H28" s="4"/>
      <c r="I28" s="4">
        <v>105.035</v>
      </c>
      <c r="J28">
        <v>304.91199999999998</v>
      </c>
      <c r="K28" s="14">
        <f t="shared" si="0"/>
        <v>44.56666666666667</v>
      </c>
      <c r="L28" s="14">
        <f t="shared" si="1"/>
        <v>0.26666666666666666</v>
      </c>
      <c r="M28" s="4">
        <v>23</v>
      </c>
      <c r="N28" s="4">
        <v>2007</v>
      </c>
      <c r="O28" s="4">
        <v>12.875</v>
      </c>
      <c r="P28" s="4"/>
      <c r="Q28" t="s">
        <v>665</v>
      </c>
      <c r="R28" t="s">
        <v>665</v>
      </c>
      <c r="S28" t="s">
        <v>1249</v>
      </c>
      <c r="T28" s="4" t="s">
        <v>1219</v>
      </c>
      <c r="U28" s="4" t="s">
        <v>670</v>
      </c>
      <c r="V28" s="4" t="s">
        <v>1346</v>
      </c>
      <c r="W28" s="4" t="s">
        <v>1243</v>
      </c>
    </row>
    <row r="29" spans="1:23" x14ac:dyDescent="0.6">
      <c r="A29" s="4"/>
      <c r="B29" s="4"/>
      <c r="C29" s="4" t="s">
        <v>1313</v>
      </c>
      <c r="D29" s="81">
        <v>43.105600000000003</v>
      </c>
      <c r="E29" s="81">
        <v>0.42830000000000001</v>
      </c>
      <c r="F29" s="4">
        <v>387</v>
      </c>
      <c r="G29" s="4">
        <v>12.450000000000001</v>
      </c>
      <c r="H29" s="4"/>
      <c r="I29" s="4">
        <v>103.16</v>
      </c>
      <c r="J29">
        <v>300.39800000000002</v>
      </c>
      <c r="K29" s="14">
        <f t="shared" si="0"/>
        <v>44.56666666666667</v>
      </c>
      <c r="L29" s="14">
        <f t="shared" si="1"/>
        <v>0.26666666666666666</v>
      </c>
      <c r="M29" s="4">
        <v>23</v>
      </c>
      <c r="N29" s="4">
        <v>2007</v>
      </c>
      <c r="O29" s="4">
        <v>12.875</v>
      </c>
      <c r="P29" s="4"/>
      <c r="Q29" t="s">
        <v>665</v>
      </c>
      <c r="R29" t="s">
        <v>665</v>
      </c>
      <c r="S29" t="s">
        <v>1249</v>
      </c>
      <c r="T29" s="4" t="s">
        <v>1219</v>
      </c>
      <c r="U29" s="4" t="s">
        <v>670</v>
      </c>
      <c r="V29" s="4" t="s">
        <v>1346</v>
      </c>
      <c r="W29" s="4" t="s">
        <v>1243</v>
      </c>
    </row>
    <row r="30" spans="1:23" x14ac:dyDescent="0.6">
      <c r="A30" s="4"/>
      <c r="B30" s="4"/>
      <c r="C30" s="4" t="s">
        <v>1314</v>
      </c>
      <c r="D30" s="81">
        <v>43.105600000000003</v>
      </c>
      <c r="E30" s="81">
        <v>0.42830000000000001</v>
      </c>
      <c r="F30" s="4">
        <v>131</v>
      </c>
      <c r="G30" s="4">
        <v>12.89</v>
      </c>
      <c r="H30" s="4"/>
      <c r="I30" s="4">
        <v>102.95099999999999</v>
      </c>
      <c r="J30">
        <v>299.60199999999998</v>
      </c>
      <c r="K30" s="14">
        <f t="shared" si="0"/>
        <v>44.56666666666667</v>
      </c>
      <c r="L30" s="14">
        <f t="shared" si="1"/>
        <v>0.26666666666666666</v>
      </c>
      <c r="M30" s="4">
        <v>23</v>
      </c>
      <c r="N30" s="4">
        <v>2007</v>
      </c>
      <c r="O30" s="4">
        <v>12.875</v>
      </c>
      <c r="P30" s="4"/>
      <c r="Q30" t="s">
        <v>665</v>
      </c>
      <c r="R30" t="s">
        <v>665</v>
      </c>
      <c r="S30" t="s">
        <v>1249</v>
      </c>
      <c r="T30" s="4" t="s">
        <v>1219</v>
      </c>
      <c r="U30" s="4" t="s">
        <v>670</v>
      </c>
      <c r="V30" s="4" t="s">
        <v>1346</v>
      </c>
      <c r="W30" s="4" t="s">
        <v>1243</v>
      </c>
    </row>
    <row r="31" spans="1:23" x14ac:dyDescent="0.6">
      <c r="A31" s="4"/>
      <c r="B31" s="4"/>
      <c r="C31" s="4" t="s">
        <v>1315</v>
      </c>
      <c r="D31" s="81">
        <v>43.105600000000003</v>
      </c>
      <c r="E31" s="81">
        <v>0.42830000000000001</v>
      </c>
      <c r="F31" s="4">
        <v>1533</v>
      </c>
      <c r="G31">
        <v>6.7</v>
      </c>
      <c r="H31" s="4"/>
      <c r="I31" s="4">
        <v>118.523</v>
      </c>
      <c r="J31">
        <v>296.12400000000002</v>
      </c>
      <c r="K31" s="14">
        <f t="shared" si="0"/>
        <v>44.56666666666667</v>
      </c>
      <c r="L31" s="14">
        <f t="shared" si="1"/>
        <v>0.26666666666666666</v>
      </c>
      <c r="M31" s="4">
        <v>23</v>
      </c>
      <c r="N31" s="4">
        <v>2007</v>
      </c>
      <c r="O31" s="4">
        <v>12.875</v>
      </c>
      <c r="P31" s="4"/>
      <c r="Q31" t="s">
        <v>665</v>
      </c>
      <c r="R31" t="s">
        <v>665</v>
      </c>
      <c r="S31" t="s">
        <v>1249</v>
      </c>
      <c r="T31" s="4" t="s">
        <v>1239</v>
      </c>
      <c r="U31" s="4" t="s">
        <v>670</v>
      </c>
      <c r="V31" s="4" t="s">
        <v>1346</v>
      </c>
      <c r="W31" s="4" t="s">
        <v>1243</v>
      </c>
    </row>
    <row r="32" spans="1:23" x14ac:dyDescent="0.6">
      <c r="A32" s="4"/>
      <c r="B32" s="4"/>
      <c r="C32" s="4" t="s">
        <v>1316</v>
      </c>
      <c r="D32" s="81">
        <v>43.105600000000003</v>
      </c>
      <c r="E32" s="81">
        <v>0.42830000000000001</v>
      </c>
      <c r="F32" s="81">
        <v>1186</v>
      </c>
      <c r="G32">
        <v>7.44</v>
      </c>
      <c r="H32" s="4"/>
      <c r="I32" s="4">
        <v>120.54900000000001</v>
      </c>
      <c r="J32">
        <v>307.28699999999998</v>
      </c>
      <c r="K32" s="14">
        <f t="shared" si="0"/>
        <v>44.56666666666667</v>
      </c>
      <c r="L32" s="14">
        <f t="shared" si="1"/>
        <v>0.26666666666666666</v>
      </c>
      <c r="M32" s="4">
        <v>23</v>
      </c>
      <c r="N32" s="4">
        <v>2007</v>
      </c>
      <c r="O32" s="4">
        <v>12.875</v>
      </c>
      <c r="P32" s="4"/>
      <c r="Q32" t="s">
        <v>665</v>
      </c>
      <c r="R32" t="s">
        <v>665</v>
      </c>
      <c r="S32" t="s">
        <v>1249</v>
      </c>
      <c r="T32" s="4" t="s">
        <v>1239</v>
      </c>
      <c r="U32" s="4" t="s">
        <v>670</v>
      </c>
      <c r="V32" s="4" t="s">
        <v>1346</v>
      </c>
      <c r="W32" s="4" t="s">
        <v>1243</v>
      </c>
    </row>
    <row r="33" spans="1:23" x14ac:dyDescent="0.6">
      <c r="A33" s="4"/>
      <c r="B33" s="4"/>
      <c r="C33" s="4" t="s">
        <v>1317</v>
      </c>
      <c r="D33" s="81">
        <v>43.105600000000003</v>
      </c>
      <c r="E33" s="81">
        <v>0.42830000000000001</v>
      </c>
      <c r="F33" s="4">
        <v>1250</v>
      </c>
      <c r="G33">
        <v>8.120000000000001</v>
      </c>
      <c r="H33" s="4"/>
      <c r="I33" s="4">
        <v>118.776</v>
      </c>
      <c r="J33">
        <v>302.63600000000002</v>
      </c>
      <c r="K33" s="14">
        <f t="shared" si="0"/>
        <v>44.56666666666667</v>
      </c>
      <c r="L33" s="14">
        <f t="shared" si="1"/>
        <v>0.26666666666666666</v>
      </c>
      <c r="M33" s="4">
        <v>23</v>
      </c>
      <c r="N33" s="4">
        <v>2007</v>
      </c>
      <c r="O33" s="4">
        <v>12.875</v>
      </c>
      <c r="P33" s="4"/>
      <c r="Q33" t="s">
        <v>665</v>
      </c>
      <c r="R33" t="s">
        <v>665</v>
      </c>
      <c r="S33" t="s">
        <v>1249</v>
      </c>
      <c r="T33" s="4" t="s">
        <v>1239</v>
      </c>
      <c r="U33" s="4" t="s">
        <v>670</v>
      </c>
      <c r="V33" s="4" t="s">
        <v>1346</v>
      </c>
      <c r="W33" s="4" t="s">
        <v>1243</v>
      </c>
    </row>
    <row r="34" spans="1:23" x14ac:dyDescent="0.6">
      <c r="A34" s="4"/>
      <c r="B34" s="4"/>
      <c r="C34" s="4" t="s">
        <v>1318</v>
      </c>
      <c r="D34" s="81">
        <v>43.105600000000003</v>
      </c>
      <c r="E34" s="81">
        <v>0.42830000000000001</v>
      </c>
      <c r="F34" s="4">
        <v>885</v>
      </c>
      <c r="G34">
        <v>9.86</v>
      </c>
      <c r="H34" s="4"/>
      <c r="I34" s="4">
        <v>113.96599999999999</v>
      </c>
      <c r="J34">
        <v>297.98399999999998</v>
      </c>
      <c r="K34" s="14">
        <f t="shared" si="0"/>
        <v>44.56666666666667</v>
      </c>
      <c r="L34" s="14">
        <f t="shared" si="1"/>
        <v>0.26666666666666666</v>
      </c>
      <c r="M34" s="4">
        <v>23</v>
      </c>
      <c r="N34" s="4">
        <v>2007</v>
      </c>
      <c r="O34" s="4">
        <v>12.875</v>
      </c>
      <c r="P34" s="4"/>
      <c r="Q34" t="s">
        <v>665</v>
      </c>
      <c r="R34" t="s">
        <v>665</v>
      </c>
      <c r="S34" t="s">
        <v>1249</v>
      </c>
      <c r="T34" s="4" t="s">
        <v>1239</v>
      </c>
      <c r="U34" s="4" t="s">
        <v>670</v>
      </c>
      <c r="V34" s="4" t="s">
        <v>1346</v>
      </c>
      <c r="W34" s="4" t="s">
        <v>1243</v>
      </c>
    </row>
    <row r="35" spans="1:23" x14ac:dyDescent="0.6">
      <c r="A35" s="4"/>
      <c r="B35" s="4"/>
      <c r="C35" s="4" t="s">
        <v>1319</v>
      </c>
      <c r="D35" s="81">
        <v>43.105600000000003</v>
      </c>
      <c r="E35" s="81">
        <v>0.42830000000000001</v>
      </c>
      <c r="F35" s="81">
        <v>824</v>
      </c>
      <c r="G35">
        <v>10.370000000000001</v>
      </c>
      <c r="H35" s="4"/>
      <c r="I35" s="4">
        <v>115.485</v>
      </c>
      <c r="J35">
        <v>297.51900000000001</v>
      </c>
      <c r="K35" s="14">
        <f t="shared" si="0"/>
        <v>44.56666666666667</v>
      </c>
      <c r="L35" s="14">
        <f t="shared" si="1"/>
        <v>0.26666666666666666</v>
      </c>
      <c r="M35" s="4">
        <v>23</v>
      </c>
      <c r="N35" s="4">
        <v>2007</v>
      </c>
      <c r="O35" s="4">
        <v>12.875</v>
      </c>
      <c r="P35" s="4"/>
      <c r="Q35" t="s">
        <v>665</v>
      </c>
      <c r="R35" t="s">
        <v>665</v>
      </c>
      <c r="S35" t="s">
        <v>1249</v>
      </c>
      <c r="T35" s="4" t="s">
        <v>1239</v>
      </c>
      <c r="U35" s="4" t="s">
        <v>670</v>
      </c>
      <c r="V35" s="4" t="s">
        <v>1346</v>
      </c>
      <c r="W35" s="4" t="s">
        <v>1243</v>
      </c>
    </row>
    <row r="36" spans="1:23" x14ac:dyDescent="0.6">
      <c r="A36" s="4"/>
      <c r="B36" s="4"/>
      <c r="C36" s="4" t="s">
        <v>1320</v>
      </c>
      <c r="D36" s="81">
        <v>43.105600000000003</v>
      </c>
      <c r="E36" s="81">
        <v>0.42830000000000001</v>
      </c>
      <c r="F36" s="4">
        <v>481</v>
      </c>
      <c r="G36">
        <v>10.72</v>
      </c>
      <c r="H36" s="4"/>
      <c r="I36" s="4">
        <v>110.675</v>
      </c>
      <c r="J36">
        <v>300.77499999999998</v>
      </c>
      <c r="K36" s="14">
        <f t="shared" si="0"/>
        <v>44.56666666666667</v>
      </c>
      <c r="L36" s="14">
        <f t="shared" si="1"/>
        <v>0.26666666666666666</v>
      </c>
      <c r="M36" s="4">
        <v>23</v>
      </c>
      <c r="N36" s="4">
        <v>2007</v>
      </c>
      <c r="O36" s="4">
        <v>12.875</v>
      </c>
      <c r="P36" s="4"/>
      <c r="Q36" t="s">
        <v>665</v>
      </c>
      <c r="R36" t="s">
        <v>665</v>
      </c>
      <c r="S36" t="s">
        <v>1249</v>
      </c>
      <c r="T36" s="4" t="s">
        <v>1239</v>
      </c>
      <c r="U36" s="4" t="s">
        <v>670</v>
      </c>
      <c r="V36" s="4" t="s">
        <v>1346</v>
      </c>
      <c r="W36" s="4" t="s">
        <v>1243</v>
      </c>
    </row>
    <row r="37" spans="1:23" x14ac:dyDescent="0.6">
      <c r="A37" s="4"/>
      <c r="B37" s="4"/>
      <c r="C37" s="4" t="s">
        <v>1321</v>
      </c>
      <c r="D37" s="81">
        <v>43.105600000000003</v>
      </c>
      <c r="E37" s="81">
        <v>0.42830000000000001</v>
      </c>
      <c r="F37" s="4">
        <v>450</v>
      </c>
      <c r="G37">
        <v>11.43</v>
      </c>
      <c r="H37" s="4"/>
      <c r="I37" s="4">
        <v>111.435</v>
      </c>
      <c r="J37">
        <v>307.28699999999998</v>
      </c>
      <c r="K37" s="14">
        <f t="shared" si="0"/>
        <v>44.56666666666667</v>
      </c>
      <c r="L37" s="14">
        <f t="shared" si="1"/>
        <v>0.26666666666666666</v>
      </c>
      <c r="M37" s="4">
        <v>23</v>
      </c>
      <c r="N37" s="4">
        <v>2007</v>
      </c>
      <c r="O37" s="4">
        <v>12.875</v>
      </c>
      <c r="P37" s="4"/>
      <c r="Q37" t="s">
        <v>665</v>
      </c>
      <c r="R37" t="s">
        <v>665</v>
      </c>
      <c r="S37" t="s">
        <v>1249</v>
      </c>
      <c r="T37" s="4" t="s">
        <v>1239</v>
      </c>
      <c r="U37" s="4" t="s">
        <v>670</v>
      </c>
      <c r="V37" s="4" t="s">
        <v>1346</v>
      </c>
      <c r="W37" s="4" t="s">
        <v>1243</v>
      </c>
    </row>
    <row r="38" spans="1:23" x14ac:dyDescent="0.6">
      <c r="A38" s="4"/>
      <c r="B38" s="4"/>
      <c r="C38" s="4" t="s">
        <v>1322</v>
      </c>
      <c r="D38" s="81">
        <v>43.105600000000003</v>
      </c>
      <c r="E38" s="81">
        <v>0.42830000000000001</v>
      </c>
      <c r="F38" s="4">
        <v>148</v>
      </c>
      <c r="G38">
        <v>11.58</v>
      </c>
      <c r="H38" s="4"/>
      <c r="I38" s="4">
        <v>112.194</v>
      </c>
      <c r="J38">
        <v>301.70499999999998</v>
      </c>
      <c r="K38" s="14">
        <f t="shared" si="0"/>
        <v>44.56666666666667</v>
      </c>
      <c r="L38" s="14">
        <f t="shared" si="1"/>
        <v>0.26666666666666666</v>
      </c>
      <c r="M38" s="4">
        <v>23</v>
      </c>
      <c r="N38" s="4">
        <v>2007</v>
      </c>
      <c r="O38" s="4">
        <v>12.875</v>
      </c>
      <c r="P38" s="4"/>
      <c r="Q38" t="s">
        <v>665</v>
      </c>
      <c r="R38" t="s">
        <v>665</v>
      </c>
      <c r="S38" t="s">
        <v>1249</v>
      </c>
      <c r="T38" s="4" t="s">
        <v>1239</v>
      </c>
      <c r="U38" s="4" t="s">
        <v>670</v>
      </c>
      <c r="V38" s="4" t="s">
        <v>1346</v>
      </c>
      <c r="W38" s="4" t="s">
        <v>1243</v>
      </c>
    </row>
    <row r="39" spans="1:23" x14ac:dyDescent="0.6">
      <c r="A39" s="4"/>
      <c r="B39" s="4"/>
      <c r="C39" s="4" t="s">
        <v>1323</v>
      </c>
      <c r="D39" s="81">
        <v>43.105600000000003</v>
      </c>
      <c r="E39" s="81">
        <v>0.42830000000000001</v>
      </c>
      <c r="F39" s="4">
        <v>130</v>
      </c>
      <c r="G39">
        <v>12.790000000000001</v>
      </c>
      <c r="H39" s="4"/>
      <c r="I39" s="4">
        <v>108.65</v>
      </c>
      <c r="J39">
        <v>301.24</v>
      </c>
      <c r="K39" s="14">
        <f t="shared" si="0"/>
        <v>44.56666666666667</v>
      </c>
      <c r="L39" s="14">
        <f t="shared" si="1"/>
        <v>0.26666666666666666</v>
      </c>
      <c r="M39" s="4">
        <v>23</v>
      </c>
      <c r="N39" s="4">
        <v>2007</v>
      </c>
      <c r="O39" s="4">
        <v>12.875</v>
      </c>
      <c r="P39" s="4"/>
      <c r="Q39" t="s">
        <v>665</v>
      </c>
      <c r="R39" t="s">
        <v>665</v>
      </c>
      <c r="S39" t="s">
        <v>1249</v>
      </c>
      <c r="T39" s="4" t="s">
        <v>1239</v>
      </c>
      <c r="U39" s="4" t="s">
        <v>670</v>
      </c>
      <c r="V39" s="4" t="s">
        <v>1346</v>
      </c>
      <c r="W39" s="4" t="s">
        <v>1243</v>
      </c>
    </row>
    <row r="40" spans="1:23" x14ac:dyDescent="0.6">
      <c r="A40" s="4"/>
      <c r="B40" s="4"/>
      <c r="C40" s="4" t="s">
        <v>1324</v>
      </c>
      <c r="D40" s="81">
        <v>43.105600000000003</v>
      </c>
      <c r="E40" s="81">
        <v>0.42830000000000001</v>
      </c>
      <c r="F40" s="4">
        <v>1533</v>
      </c>
      <c r="G40">
        <v>6.7</v>
      </c>
      <c r="H40" s="4"/>
      <c r="I40" s="4">
        <v>111.351</v>
      </c>
      <c r="J40">
        <v>309.28100000000001</v>
      </c>
      <c r="K40" s="14">
        <f t="shared" si="0"/>
        <v>44.56666666666667</v>
      </c>
      <c r="L40" s="14">
        <f t="shared" si="1"/>
        <v>0.26666666666666666</v>
      </c>
      <c r="M40" s="4">
        <v>23</v>
      </c>
      <c r="N40" s="4">
        <v>2007</v>
      </c>
      <c r="O40" s="4">
        <v>12.875</v>
      </c>
      <c r="P40" s="4"/>
      <c r="Q40" t="s">
        <v>665</v>
      </c>
      <c r="R40" t="s">
        <v>665</v>
      </c>
      <c r="S40" t="s">
        <v>1249</v>
      </c>
      <c r="T40" s="4" t="s">
        <v>1305</v>
      </c>
      <c r="U40" s="4" t="s">
        <v>670</v>
      </c>
      <c r="V40" s="4" t="s">
        <v>1346</v>
      </c>
      <c r="W40" s="4" t="s">
        <v>1243</v>
      </c>
    </row>
    <row r="41" spans="1:23" x14ac:dyDescent="0.6">
      <c r="A41" s="4"/>
      <c r="B41" s="4"/>
      <c r="C41" s="4" t="s">
        <v>1325</v>
      </c>
      <c r="D41" s="81">
        <v>43.105600000000003</v>
      </c>
      <c r="E41" s="81">
        <v>0.42830000000000001</v>
      </c>
      <c r="F41" s="4">
        <v>1186</v>
      </c>
      <c r="G41">
        <v>7.44</v>
      </c>
      <c r="H41" s="4"/>
      <c r="I41" s="4">
        <v>110.642</v>
      </c>
      <c r="J41">
        <v>307.32</v>
      </c>
      <c r="K41" s="14">
        <f t="shared" si="0"/>
        <v>44.56666666666667</v>
      </c>
      <c r="L41" s="14">
        <f t="shared" si="1"/>
        <v>0.26666666666666666</v>
      </c>
      <c r="M41" s="4">
        <v>23</v>
      </c>
      <c r="N41" s="4">
        <v>2007</v>
      </c>
      <c r="O41" s="4">
        <v>12.875</v>
      </c>
      <c r="P41" s="4"/>
      <c r="Q41" t="s">
        <v>665</v>
      </c>
      <c r="R41" t="s">
        <v>665</v>
      </c>
      <c r="S41" t="s">
        <v>1249</v>
      </c>
      <c r="T41" s="4" t="s">
        <v>1305</v>
      </c>
      <c r="U41" s="4" t="s">
        <v>670</v>
      </c>
      <c r="V41" s="4" t="s">
        <v>1346</v>
      </c>
      <c r="W41" s="4" t="s">
        <v>1243</v>
      </c>
    </row>
    <row r="42" spans="1:23" x14ac:dyDescent="0.6">
      <c r="A42" s="4"/>
      <c r="B42" s="4"/>
      <c r="C42" s="4" t="s">
        <v>1326</v>
      </c>
      <c r="D42" s="81">
        <v>43.105600000000003</v>
      </c>
      <c r="E42" s="81">
        <v>0.42830000000000001</v>
      </c>
      <c r="F42" s="4">
        <v>1250</v>
      </c>
      <c r="G42">
        <v>8.120000000000001</v>
      </c>
      <c r="H42" s="4"/>
      <c r="I42" s="4">
        <v>106.744</v>
      </c>
      <c r="J42">
        <v>308.10500000000002</v>
      </c>
      <c r="K42" s="14">
        <f t="shared" si="0"/>
        <v>44.56666666666667</v>
      </c>
      <c r="L42" s="14">
        <f t="shared" si="1"/>
        <v>0.26666666666666666</v>
      </c>
      <c r="M42" s="4">
        <v>23</v>
      </c>
      <c r="N42" s="4">
        <v>2007</v>
      </c>
      <c r="O42" s="4">
        <v>12.875</v>
      </c>
      <c r="P42" s="4"/>
      <c r="Q42" t="s">
        <v>665</v>
      </c>
      <c r="R42" t="s">
        <v>665</v>
      </c>
      <c r="S42" t="s">
        <v>1249</v>
      </c>
      <c r="T42" s="4" t="s">
        <v>1305</v>
      </c>
      <c r="U42" s="4" t="s">
        <v>670</v>
      </c>
      <c r="V42" s="4" t="s">
        <v>1346</v>
      </c>
      <c r="W42" s="4" t="s">
        <v>1243</v>
      </c>
    </row>
    <row r="43" spans="1:23" x14ac:dyDescent="0.6">
      <c r="A43" s="4"/>
      <c r="B43" s="4"/>
      <c r="C43" s="4" t="s">
        <v>1327</v>
      </c>
      <c r="D43" s="81">
        <v>43.105600000000003</v>
      </c>
      <c r="E43" s="81">
        <v>0.42830000000000001</v>
      </c>
      <c r="F43" s="4">
        <v>885</v>
      </c>
      <c r="G43">
        <v>9.86</v>
      </c>
      <c r="H43" s="4"/>
      <c r="I43" s="4">
        <v>110.819</v>
      </c>
      <c r="J43">
        <v>309.28100000000001</v>
      </c>
      <c r="K43" s="14">
        <f t="shared" si="0"/>
        <v>44.56666666666667</v>
      </c>
      <c r="L43" s="14">
        <f t="shared" si="1"/>
        <v>0.26666666666666666</v>
      </c>
      <c r="M43" s="4">
        <v>23</v>
      </c>
      <c r="N43" s="4">
        <v>2007</v>
      </c>
      <c r="O43" s="4">
        <v>12.875</v>
      </c>
      <c r="P43" s="4"/>
      <c r="Q43" t="s">
        <v>665</v>
      </c>
      <c r="R43" t="s">
        <v>665</v>
      </c>
      <c r="S43" t="s">
        <v>1249</v>
      </c>
      <c r="T43" s="4" t="s">
        <v>1305</v>
      </c>
      <c r="U43" s="4" t="s">
        <v>670</v>
      </c>
      <c r="V43" s="4" t="s">
        <v>1346</v>
      </c>
      <c r="W43" s="4" t="s">
        <v>1243</v>
      </c>
    </row>
    <row r="44" spans="1:23" x14ac:dyDescent="0.6">
      <c r="A44" s="4"/>
      <c r="B44" s="4"/>
      <c r="C44" s="4" t="s">
        <v>1328</v>
      </c>
      <c r="D44" s="81">
        <v>43.105600000000003</v>
      </c>
      <c r="E44" s="81">
        <v>0.42830000000000001</v>
      </c>
      <c r="F44" s="4">
        <v>824</v>
      </c>
      <c r="G44">
        <v>10.370000000000001</v>
      </c>
      <c r="H44" s="4"/>
      <c r="I44" s="4">
        <v>111.17400000000001</v>
      </c>
      <c r="J44">
        <v>307.32</v>
      </c>
      <c r="K44" s="14">
        <f t="shared" si="0"/>
        <v>44.56666666666667</v>
      </c>
      <c r="L44" s="14">
        <f t="shared" si="1"/>
        <v>0.26666666666666666</v>
      </c>
      <c r="M44" s="4">
        <v>23</v>
      </c>
      <c r="N44" s="4">
        <v>2007</v>
      </c>
      <c r="O44" s="4">
        <v>12.875</v>
      </c>
      <c r="P44" s="4"/>
      <c r="Q44" t="s">
        <v>665</v>
      </c>
      <c r="R44" t="s">
        <v>665</v>
      </c>
      <c r="S44" t="s">
        <v>1249</v>
      </c>
      <c r="T44" s="4" t="s">
        <v>1305</v>
      </c>
      <c r="U44" s="4" t="s">
        <v>670</v>
      </c>
      <c r="V44" s="4" t="s">
        <v>1346</v>
      </c>
      <c r="W44" s="4" t="s">
        <v>1243</v>
      </c>
    </row>
    <row r="45" spans="1:23" x14ac:dyDescent="0.6">
      <c r="A45" s="4"/>
      <c r="B45" s="4"/>
      <c r="C45" s="4" t="s">
        <v>1329</v>
      </c>
      <c r="D45" s="81">
        <v>43.105600000000003</v>
      </c>
      <c r="E45" s="81">
        <v>0.42830000000000001</v>
      </c>
      <c r="F45" s="4">
        <v>481</v>
      </c>
      <c r="G45">
        <v>10.72</v>
      </c>
      <c r="H45" s="4"/>
      <c r="I45" s="4">
        <v>107.63</v>
      </c>
      <c r="J45">
        <v>303.399</v>
      </c>
      <c r="K45" s="14">
        <f t="shared" si="0"/>
        <v>44.56666666666667</v>
      </c>
      <c r="L45" s="14">
        <f t="shared" si="1"/>
        <v>0.26666666666666666</v>
      </c>
      <c r="M45" s="4">
        <v>23</v>
      </c>
      <c r="N45" s="4">
        <v>2007</v>
      </c>
      <c r="O45" s="4">
        <v>12.875</v>
      </c>
      <c r="P45" s="4"/>
      <c r="Q45" t="s">
        <v>665</v>
      </c>
      <c r="R45" t="s">
        <v>665</v>
      </c>
      <c r="S45" t="s">
        <v>1249</v>
      </c>
      <c r="T45" s="4" t="s">
        <v>1305</v>
      </c>
      <c r="U45" s="4" t="s">
        <v>670</v>
      </c>
      <c r="V45" s="4" t="s">
        <v>1346</v>
      </c>
      <c r="W45" s="4" t="s">
        <v>1243</v>
      </c>
    </row>
    <row r="46" spans="1:23" x14ac:dyDescent="0.6">
      <c r="A46" s="4"/>
      <c r="B46" s="4"/>
      <c r="C46" s="4" t="s">
        <v>1330</v>
      </c>
      <c r="D46" s="81">
        <v>43.105600000000003</v>
      </c>
      <c r="E46" s="81">
        <v>0.42830000000000001</v>
      </c>
      <c r="F46" s="4">
        <v>450</v>
      </c>
      <c r="G46">
        <v>11.43</v>
      </c>
      <c r="H46" s="4"/>
      <c r="I46" s="4">
        <v>109.491</v>
      </c>
      <c r="J46">
        <v>308.10500000000002</v>
      </c>
      <c r="K46" s="14">
        <f t="shared" si="0"/>
        <v>44.56666666666667</v>
      </c>
      <c r="L46" s="14">
        <f t="shared" si="1"/>
        <v>0.26666666666666666</v>
      </c>
      <c r="M46" s="4">
        <v>23</v>
      </c>
      <c r="N46" s="4">
        <v>2007</v>
      </c>
      <c r="O46" s="4">
        <v>12.875</v>
      </c>
      <c r="P46" s="4"/>
      <c r="Q46" t="s">
        <v>665</v>
      </c>
      <c r="R46" t="s">
        <v>665</v>
      </c>
      <c r="S46" t="s">
        <v>1249</v>
      </c>
      <c r="T46" s="4" t="s">
        <v>1305</v>
      </c>
      <c r="U46" s="4" t="s">
        <v>670</v>
      </c>
      <c r="V46" s="4" t="s">
        <v>1346</v>
      </c>
      <c r="W46" s="4" t="s">
        <v>1243</v>
      </c>
    </row>
    <row r="47" spans="1:23" x14ac:dyDescent="0.6">
      <c r="A47" s="4"/>
      <c r="B47" s="4"/>
      <c r="C47" s="4" t="s">
        <v>1331</v>
      </c>
      <c r="D47" s="81">
        <v>43.105600000000003</v>
      </c>
      <c r="E47" s="81">
        <v>0.42830000000000001</v>
      </c>
      <c r="F47" s="4">
        <v>1551</v>
      </c>
      <c r="G47">
        <v>6.05</v>
      </c>
      <c r="H47" s="4"/>
      <c r="I47" s="4">
        <v>114.28100000000001</v>
      </c>
      <c r="J47">
        <v>283.98599999999999</v>
      </c>
      <c r="K47" s="14">
        <f t="shared" si="0"/>
        <v>44.56666666666667</v>
      </c>
      <c r="L47" s="14">
        <f t="shared" si="1"/>
        <v>0.26666666666666666</v>
      </c>
      <c r="M47" s="4">
        <v>23</v>
      </c>
      <c r="N47" s="4">
        <v>2007</v>
      </c>
      <c r="O47" s="4">
        <v>12.875</v>
      </c>
      <c r="P47" s="4"/>
      <c r="Q47" t="s">
        <v>665</v>
      </c>
      <c r="R47" t="s">
        <v>665</v>
      </c>
      <c r="S47" t="s">
        <v>1249</v>
      </c>
      <c r="T47" s="4" t="s">
        <v>809</v>
      </c>
      <c r="U47" s="4" t="s">
        <v>670</v>
      </c>
      <c r="V47" s="4" t="s">
        <v>1346</v>
      </c>
      <c r="W47" s="4" t="s">
        <v>1243</v>
      </c>
    </row>
    <row r="48" spans="1:23" x14ac:dyDescent="0.6">
      <c r="A48" s="4"/>
      <c r="B48" s="4"/>
      <c r="C48" s="4" t="s">
        <v>1332</v>
      </c>
      <c r="D48" s="81">
        <v>43.105600000000003</v>
      </c>
      <c r="E48" s="81">
        <v>0.42830000000000001</v>
      </c>
      <c r="F48" s="4">
        <v>1604</v>
      </c>
      <c r="G48">
        <v>6.46</v>
      </c>
      <c r="H48" s="4"/>
      <c r="I48" s="4">
        <v>115.604</v>
      </c>
      <c r="J48">
        <v>289.20299999999997</v>
      </c>
      <c r="K48" s="14">
        <f t="shared" si="0"/>
        <v>44.56666666666667</v>
      </c>
      <c r="L48" s="14">
        <f t="shared" si="1"/>
        <v>0.26666666666666666</v>
      </c>
      <c r="M48" s="4">
        <v>23</v>
      </c>
      <c r="N48" s="4">
        <v>2007</v>
      </c>
      <c r="O48" s="4">
        <v>12.875</v>
      </c>
      <c r="P48" s="4"/>
      <c r="Q48" t="s">
        <v>665</v>
      </c>
      <c r="R48" t="s">
        <v>665</v>
      </c>
      <c r="S48" t="s">
        <v>1249</v>
      </c>
      <c r="T48" s="4" t="s">
        <v>809</v>
      </c>
      <c r="U48" s="4" t="s">
        <v>670</v>
      </c>
      <c r="V48" s="4" t="s">
        <v>1346</v>
      </c>
      <c r="W48" s="4" t="s">
        <v>1243</v>
      </c>
    </row>
    <row r="49" spans="1:23" x14ac:dyDescent="0.6">
      <c r="A49" s="4"/>
      <c r="B49" s="4"/>
      <c r="C49" s="4" t="s">
        <v>1333</v>
      </c>
      <c r="D49" s="81">
        <v>43.105600000000003</v>
      </c>
      <c r="E49" s="81">
        <v>0.42830000000000001</v>
      </c>
      <c r="F49" s="4">
        <v>1190</v>
      </c>
      <c r="G49">
        <v>6.59</v>
      </c>
      <c r="H49" s="4"/>
      <c r="I49" s="4">
        <v>114.23</v>
      </c>
      <c r="J49">
        <v>280.072</v>
      </c>
      <c r="K49" s="14">
        <f t="shared" si="0"/>
        <v>44.56666666666667</v>
      </c>
      <c r="L49" s="14">
        <f t="shared" si="1"/>
        <v>0.26666666666666666</v>
      </c>
      <c r="M49" s="4">
        <v>23</v>
      </c>
      <c r="N49" s="4">
        <v>2007</v>
      </c>
      <c r="O49" s="4">
        <v>12.875</v>
      </c>
      <c r="P49" s="4"/>
      <c r="Q49" t="s">
        <v>665</v>
      </c>
      <c r="R49" t="s">
        <v>665</v>
      </c>
      <c r="S49" t="s">
        <v>1249</v>
      </c>
      <c r="T49" s="4" t="s">
        <v>809</v>
      </c>
      <c r="U49" s="4" t="s">
        <v>670</v>
      </c>
      <c r="V49" s="4" t="s">
        <v>1346</v>
      </c>
      <c r="W49" s="4" t="s">
        <v>1243</v>
      </c>
    </row>
    <row r="50" spans="1:23" x14ac:dyDescent="0.6">
      <c r="A50" s="4"/>
      <c r="B50" s="4"/>
      <c r="C50" s="4" t="s">
        <v>1195</v>
      </c>
      <c r="D50" s="81">
        <v>43.105600000000003</v>
      </c>
      <c r="E50" s="81">
        <v>0.42830000000000001</v>
      </c>
      <c r="F50" s="4">
        <v>773</v>
      </c>
      <c r="G50">
        <v>10.24</v>
      </c>
      <c r="H50" s="4"/>
      <c r="I50" s="4">
        <v>116.113</v>
      </c>
      <c r="J50">
        <v>292.68099999999998</v>
      </c>
      <c r="K50" s="14">
        <f t="shared" si="0"/>
        <v>44.56666666666667</v>
      </c>
      <c r="L50" s="14">
        <f t="shared" si="1"/>
        <v>0.26666666666666666</v>
      </c>
      <c r="M50" s="4">
        <v>23</v>
      </c>
      <c r="N50" s="4">
        <v>2007</v>
      </c>
      <c r="O50" s="4">
        <v>12.875</v>
      </c>
      <c r="P50" s="4"/>
      <c r="Q50" t="s">
        <v>665</v>
      </c>
      <c r="R50" t="s">
        <v>665</v>
      </c>
      <c r="S50" t="s">
        <v>1249</v>
      </c>
      <c r="T50" s="4" t="s">
        <v>809</v>
      </c>
      <c r="U50" s="4" t="s">
        <v>670</v>
      </c>
      <c r="V50" s="4" t="s">
        <v>1346</v>
      </c>
      <c r="W50" s="4" t="s">
        <v>1243</v>
      </c>
    </row>
    <row r="51" spans="1:23" x14ac:dyDescent="0.6">
      <c r="A51" s="4"/>
      <c r="B51" s="4"/>
      <c r="C51" s="4" t="s">
        <v>1334</v>
      </c>
      <c r="D51" s="81">
        <v>43.105600000000003</v>
      </c>
      <c r="E51" s="81">
        <v>0.42830000000000001</v>
      </c>
      <c r="F51" s="4">
        <v>824</v>
      </c>
      <c r="G51">
        <v>10.25</v>
      </c>
      <c r="H51" s="4"/>
      <c r="I51" s="4">
        <v>119.167</v>
      </c>
      <c r="J51">
        <v>287.464</v>
      </c>
      <c r="K51" s="14">
        <f t="shared" si="0"/>
        <v>44.56666666666667</v>
      </c>
      <c r="L51" s="14">
        <f t="shared" si="1"/>
        <v>0.26666666666666666</v>
      </c>
      <c r="M51" s="4">
        <v>23</v>
      </c>
      <c r="N51" s="4">
        <v>2007</v>
      </c>
      <c r="O51" s="4">
        <v>12.875</v>
      </c>
      <c r="P51" s="4"/>
      <c r="Q51" t="s">
        <v>665</v>
      </c>
      <c r="R51" t="s">
        <v>665</v>
      </c>
      <c r="S51" t="s">
        <v>1249</v>
      </c>
      <c r="T51" s="4" t="s">
        <v>809</v>
      </c>
      <c r="U51" s="4" t="s">
        <v>670</v>
      </c>
      <c r="V51" s="4" t="s">
        <v>1346</v>
      </c>
      <c r="W51" s="4" t="s">
        <v>1243</v>
      </c>
    </row>
    <row r="52" spans="1:23" x14ac:dyDescent="0.6">
      <c r="A52" s="4"/>
      <c r="B52" s="4"/>
      <c r="C52" s="4" t="s">
        <v>1335</v>
      </c>
      <c r="D52" s="81">
        <v>43.105600000000003</v>
      </c>
      <c r="E52" s="81">
        <v>0.42830000000000001</v>
      </c>
      <c r="F52" s="4">
        <v>488</v>
      </c>
      <c r="G52">
        <v>11.370000000000001</v>
      </c>
      <c r="H52" s="4"/>
      <c r="I52" s="4">
        <v>117.691</v>
      </c>
      <c r="J52">
        <v>283.55099999999999</v>
      </c>
      <c r="K52" s="14">
        <f t="shared" si="0"/>
        <v>44.56666666666667</v>
      </c>
      <c r="L52" s="14">
        <f t="shared" si="1"/>
        <v>0.26666666666666666</v>
      </c>
      <c r="M52" s="4">
        <v>23</v>
      </c>
      <c r="N52" s="4">
        <v>2007</v>
      </c>
      <c r="O52" s="4">
        <v>12.875</v>
      </c>
      <c r="P52" s="4"/>
      <c r="Q52" t="s">
        <v>665</v>
      </c>
      <c r="R52" t="s">
        <v>665</v>
      </c>
      <c r="S52" t="s">
        <v>1249</v>
      </c>
      <c r="T52" s="4" t="s">
        <v>809</v>
      </c>
      <c r="U52" s="4" t="s">
        <v>670</v>
      </c>
      <c r="V52" s="4" t="s">
        <v>1346</v>
      </c>
      <c r="W52" s="4" t="s">
        <v>1243</v>
      </c>
    </row>
    <row r="53" spans="1:23" x14ac:dyDescent="0.6">
      <c r="A53" s="4"/>
      <c r="B53" s="4"/>
      <c r="C53" s="4" t="s">
        <v>1336</v>
      </c>
      <c r="D53" s="81">
        <v>43.105600000000003</v>
      </c>
      <c r="E53" s="81">
        <v>0.42830000000000001</v>
      </c>
      <c r="F53" s="4">
        <v>148</v>
      </c>
      <c r="G53">
        <v>11.52</v>
      </c>
      <c r="H53" s="4"/>
      <c r="I53" s="4">
        <v>118.2</v>
      </c>
      <c r="J53">
        <v>289.63799999999998</v>
      </c>
      <c r="K53" s="14">
        <f t="shared" si="0"/>
        <v>44.56666666666667</v>
      </c>
      <c r="L53" s="14">
        <f t="shared" si="1"/>
        <v>0.26666666666666666</v>
      </c>
      <c r="M53" s="4">
        <v>23</v>
      </c>
      <c r="N53" s="4">
        <v>2007</v>
      </c>
      <c r="O53" s="4">
        <v>12.875</v>
      </c>
      <c r="P53" s="4"/>
      <c r="Q53" t="s">
        <v>665</v>
      </c>
      <c r="R53" t="s">
        <v>665</v>
      </c>
      <c r="S53" t="s">
        <v>1249</v>
      </c>
      <c r="T53" s="4" t="s">
        <v>809</v>
      </c>
      <c r="U53" s="4" t="s">
        <v>670</v>
      </c>
      <c r="V53" s="4" t="s">
        <v>1346</v>
      </c>
      <c r="W53" s="4" t="s">
        <v>1243</v>
      </c>
    </row>
    <row r="54" spans="1:23" x14ac:dyDescent="0.6">
      <c r="A54" s="4"/>
      <c r="B54" s="4"/>
      <c r="C54" s="4" t="s">
        <v>1337</v>
      </c>
      <c r="D54" s="81">
        <v>43.105600000000003</v>
      </c>
      <c r="E54" s="81">
        <v>0.42830000000000001</v>
      </c>
      <c r="F54" s="4">
        <v>422</v>
      </c>
      <c r="G54">
        <v>12.27</v>
      </c>
      <c r="H54" s="4"/>
      <c r="I54" s="4">
        <v>117.691</v>
      </c>
      <c r="J54">
        <v>290.94200000000001</v>
      </c>
      <c r="K54" s="14">
        <f t="shared" si="0"/>
        <v>44.56666666666667</v>
      </c>
      <c r="L54" s="14">
        <f t="shared" si="1"/>
        <v>0.26666666666666666</v>
      </c>
      <c r="M54" s="4">
        <v>23</v>
      </c>
      <c r="N54" s="4">
        <v>2007</v>
      </c>
      <c r="O54" s="4">
        <v>12.875</v>
      </c>
      <c r="P54" s="4"/>
      <c r="Q54" t="s">
        <v>665</v>
      </c>
      <c r="R54" t="s">
        <v>665</v>
      </c>
      <c r="S54" t="s">
        <v>1249</v>
      </c>
      <c r="T54" s="4" t="s">
        <v>809</v>
      </c>
      <c r="U54" s="4" t="s">
        <v>670</v>
      </c>
      <c r="V54" s="4" t="s">
        <v>1346</v>
      </c>
      <c r="W54" s="4" t="s">
        <v>1243</v>
      </c>
    </row>
    <row r="55" spans="1:23" x14ac:dyDescent="0.6">
      <c r="A55" s="4"/>
      <c r="B55" s="4"/>
      <c r="C55" s="4" t="s">
        <v>1338</v>
      </c>
      <c r="D55" s="81">
        <v>43.105600000000003</v>
      </c>
      <c r="E55" s="81">
        <v>0.42830000000000001</v>
      </c>
      <c r="F55" s="4">
        <v>131</v>
      </c>
      <c r="G55">
        <v>12.89</v>
      </c>
      <c r="H55" s="4"/>
      <c r="I55" s="4">
        <v>115.604</v>
      </c>
      <c r="J55">
        <v>304.42</v>
      </c>
      <c r="K55" s="14">
        <f t="shared" si="0"/>
        <v>44.56666666666667</v>
      </c>
      <c r="L55" s="14">
        <f t="shared" si="1"/>
        <v>0.26666666666666666</v>
      </c>
      <c r="M55" s="4">
        <v>23</v>
      </c>
      <c r="N55" s="4">
        <v>2007</v>
      </c>
      <c r="O55" s="4">
        <v>12.875</v>
      </c>
      <c r="P55" s="4"/>
      <c r="Q55" t="s">
        <v>665</v>
      </c>
      <c r="R55" t="s">
        <v>665</v>
      </c>
      <c r="S55" t="s">
        <v>1249</v>
      </c>
      <c r="T55" s="4" t="s">
        <v>809</v>
      </c>
      <c r="U55" s="4" t="s">
        <v>670</v>
      </c>
      <c r="V55" s="4" t="s">
        <v>1346</v>
      </c>
      <c r="W55" s="4" t="s">
        <v>1243</v>
      </c>
    </row>
  </sheetData>
  <sortState xmlns:xlrd2="http://schemas.microsoft.com/office/spreadsheetml/2017/richdata2" ref="O53:P61">
    <sortCondition ref="P53:P61"/>
  </sortState>
  <phoneticPr fontId="8"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5" defaultRowHeight="15.6" x14ac:dyDescent="0.6"/>
  <cols>
    <col min="2" max="2" width="4.09765625" bestFit="1" customWidth="1"/>
    <col min="6" max="6" width="5.0976562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s="4"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5" defaultRowHeight="15.6" x14ac:dyDescent="0.6"/>
  <cols>
    <col min="1" max="1" width="5.09765625" customWidth="1"/>
    <col min="2" max="2" width="4.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s="4"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5" defaultRowHeight="15.6" x14ac:dyDescent="0.6"/>
  <cols>
    <col min="1" max="1" width="4.5" customWidth="1"/>
    <col min="2" max="2" width="15.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s="4"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J52"/>
  <sheetViews>
    <sheetView tabSelected="1" topLeftCell="A8" zoomScale="107" zoomScaleNormal="107" workbookViewId="0">
      <pane xSplit="2" topLeftCell="C1" activePane="topRight" state="frozen"/>
      <selection pane="topRight" activeCell="F22" sqref="F22"/>
    </sheetView>
  </sheetViews>
  <sheetFormatPr defaultRowHeight="15.6" x14ac:dyDescent="0.6"/>
  <cols>
    <col min="1" max="1" width="8.75" customWidth="1"/>
    <col min="2" max="2" width="26.25" customWidth="1"/>
    <col min="4" max="4" width="10.25" customWidth="1"/>
    <col min="5" max="5" width="11.84765625" customWidth="1"/>
    <col min="6" max="6" width="14.5" customWidth="1"/>
    <col min="7" max="7" width="23" customWidth="1"/>
    <col min="8" max="8" width="23.5" customWidth="1"/>
    <col min="9" max="9" width="18.09765625" customWidth="1"/>
    <col min="11" max="11" width="21" customWidth="1"/>
    <col min="19" max="19" width="15.59765625" customWidth="1"/>
    <col min="20" max="27" width="22.75" customWidth="1"/>
  </cols>
  <sheetData>
    <row r="1" spans="1:36"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21" t="s">
        <v>676</v>
      </c>
      <c r="P1" s="25" t="s">
        <v>1341</v>
      </c>
      <c r="Q1" s="25" t="s">
        <v>1203</v>
      </c>
      <c r="R1" s="25" t="s">
        <v>1194</v>
      </c>
      <c r="S1" s="1" t="s">
        <v>1192</v>
      </c>
      <c r="T1" s="1" t="s">
        <v>1193</v>
      </c>
      <c r="U1" s="1" t="s">
        <v>970</v>
      </c>
      <c r="V1" s="1" t="s">
        <v>1339</v>
      </c>
      <c r="W1" s="1" t="s">
        <v>1198</v>
      </c>
      <c r="X1" s="1" t="s">
        <v>988</v>
      </c>
      <c r="Y1" s="1" t="s">
        <v>1201</v>
      </c>
      <c r="Z1" s="1" t="s">
        <v>1204</v>
      </c>
      <c r="AA1" s="1" t="s">
        <v>1205</v>
      </c>
      <c r="AB1" t="s">
        <v>661</v>
      </c>
    </row>
    <row r="2" spans="1:36" x14ac:dyDescent="0.6">
      <c r="A2">
        <v>1</v>
      </c>
      <c r="B2" s="82"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W2" t="s">
        <v>672</v>
      </c>
      <c r="X2" t="s">
        <v>672</v>
      </c>
      <c r="Y2" t="s">
        <v>672</v>
      </c>
      <c r="AA2" t="s">
        <v>672</v>
      </c>
    </row>
    <row r="3" spans="1:36"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X3" s="4" t="s">
        <v>672</v>
      </c>
      <c r="Y3" s="4" t="s">
        <v>672</v>
      </c>
      <c r="Z3" s="4"/>
      <c r="AA3" t="s">
        <v>672</v>
      </c>
    </row>
    <row r="4" spans="1:36" x14ac:dyDescent="0.6">
      <c r="A4" s="10">
        <f t="shared" ref="A4:A19" si="0">A3+1</f>
        <v>3</v>
      </c>
      <c r="B4" s="10" t="s">
        <v>682</v>
      </c>
      <c r="C4" s="10" t="s">
        <v>684</v>
      </c>
      <c r="D4" s="10" t="s">
        <v>683</v>
      </c>
      <c r="E4" s="10">
        <v>1994</v>
      </c>
      <c r="F4" s="10" t="s">
        <v>702</v>
      </c>
      <c r="G4" s="10" t="s">
        <v>666</v>
      </c>
      <c r="H4" s="10" t="s">
        <v>666</v>
      </c>
      <c r="I4" s="10" t="s">
        <v>736</v>
      </c>
      <c r="J4" s="10" t="s">
        <v>689</v>
      </c>
      <c r="K4" s="14" t="s">
        <v>188</v>
      </c>
      <c r="L4" s="10" t="s">
        <v>671</v>
      </c>
      <c r="M4" s="10" t="s">
        <v>672</v>
      </c>
      <c r="N4" s="10" t="s">
        <v>672</v>
      </c>
      <c r="O4" s="10"/>
      <c r="P4" s="10" t="s">
        <v>672</v>
      </c>
      <c r="Q4" s="10"/>
      <c r="R4" s="10" t="s">
        <v>672</v>
      </c>
      <c r="S4" s="10" t="s">
        <v>672</v>
      </c>
      <c r="T4" s="10" t="s">
        <v>672</v>
      </c>
      <c r="U4" s="10" t="s">
        <v>695</v>
      </c>
      <c r="V4" s="10"/>
      <c r="W4" s="10"/>
      <c r="X4" s="10" t="s">
        <v>672</v>
      </c>
      <c r="Y4" s="10" t="s">
        <v>672</v>
      </c>
      <c r="Z4" s="10"/>
      <c r="AA4" t="s">
        <v>672</v>
      </c>
      <c r="AB4" s="46" t="s">
        <v>685</v>
      </c>
      <c r="AC4" s="46"/>
      <c r="AE4" t="s">
        <v>991</v>
      </c>
      <c r="AH4" t="s">
        <v>1114</v>
      </c>
    </row>
    <row r="5" spans="1:36" x14ac:dyDescent="0.6">
      <c r="A5">
        <f t="shared" si="0"/>
        <v>4</v>
      </c>
      <c r="B5" s="13" t="s">
        <v>686</v>
      </c>
      <c r="C5" s="13" t="s">
        <v>688</v>
      </c>
      <c r="D5" s="13" t="s">
        <v>687</v>
      </c>
      <c r="E5" s="13">
        <v>1978</v>
      </c>
      <c r="F5" s="13" t="s">
        <v>702</v>
      </c>
      <c r="G5" s="13" t="s">
        <v>666</v>
      </c>
      <c r="H5" s="13" t="s">
        <v>666</v>
      </c>
      <c r="I5" s="13" t="s">
        <v>696</v>
      </c>
      <c r="J5" s="13" t="s">
        <v>689</v>
      </c>
      <c r="K5" s="13" t="s">
        <v>189</v>
      </c>
      <c r="L5" s="13" t="s">
        <v>671</v>
      </c>
      <c r="M5" s="13" t="s">
        <v>695</v>
      </c>
      <c r="N5" s="13"/>
      <c r="S5" t="s">
        <v>672</v>
      </c>
      <c r="U5" t="s">
        <v>695</v>
      </c>
      <c r="AB5" s="61" t="s">
        <v>697</v>
      </c>
      <c r="AC5" s="61"/>
      <c r="AD5" s="61"/>
      <c r="AE5" s="61"/>
    </row>
    <row r="6" spans="1:36" x14ac:dyDescent="0.6">
      <c r="A6">
        <f t="shared" si="0"/>
        <v>5</v>
      </c>
      <c r="B6" t="s">
        <v>699</v>
      </c>
      <c r="C6" t="s">
        <v>701</v>
      </c>
      <c r="D6" t="s">
        <v>700</v>
      </c>
      <c r="E6">
        <v>2007</v>
      </c>
      <c r="F6">
        <v>2003</v>
      </c>
      <c r="G6" t="s">
        <v>666</v>
      </c>
      <c r="H6" t="s">
        <v>666</v>
      </c>
      <c r="I6" t="s">
        <v>681</v>
      </c>
      <c r="J6" t="s">
        <v>689</v>
      </c>
      <c r="K6" t="s">
        <v>211</v>
      </c>
      <c r="L6" t="s">
        <v>671</v>
      </c>
      <c r="M6" t="s">
        <v>672</v>
      </c>
      <c r="N6" t="s">
        <v>672</v>
      </c>
      <c r="P6" s="10" t="s">
        <v>672</v>
      </c>
      <c r="Q6" t="s">
        <v>1197</v>
      </c>
      <c r="R6" s="10" t="s">
        <v>672</v>
      </c>
      <c r="S6" t="s">
        <v>672</v>
      </c>
      <c r="T6" t="s">
        <v>672</v>
      </c>
      <c r="U6" t="s">
        <v>695</v>
      </c>
      <c r="X6" t="s">
        <v>672</v>
      </c>
      <c r="Y6" t="s">
        <v>672</v>
      </c>
      <c r="AA6" t="s">
        <v>672</v>
      </c>
    </row>
    <row r="7" spans="1:36" x14ac:dyDescent="0.6">
      <c r="A7">
        <f t="shared" si="0"/>
        <v>6</v>
      </c>
      <c r="B7" t="s">
        <v>703</v>
      </c>
      <c r="C7" t="s">
        <v>705</v>
      </c>
      <c r="D7" t="s">
        <v>704</v>
      </c>
      <c r="E7">
        <v>2008</v>
      </c>
      <c r="F7">
        <v>2003</v>
      </c>
      <c r="G7" t="s">
        <v>666</v>
      </c>
      <c r="H7" t="s">
        <v>666</v>
      </c>
      <c r="I7" t="s">
        <v>681</v>
      </c>
      <c r="J7" t="s">
        <v>689</v>
      </c>
      <c r="K7" t="s">
        <v>247</v>
      </c>
      <c r="L7" t="s">
        <v>671</v>
      </c>
      <c r="M7" t="s">
        <v>672</v>
      </c>
      <c r="N7" t="s">
        <v>672</v>
      </c>
      <c r="P7" s="10" t="s">
        <v>672</v>
      </c>
      <c r="R7" s="10" t="s">
        <v>672</v>
      </c>
      <c r="S7" t="s">
        <v>672</v>
      </c>
      <c r="T7" t="s">
        <v>672</v>
      </c>
      <c r="U7" t="s">
        <v>695</v>
      </c>
      <c r="X7" t="s">
        <v>695</v>
      </c>
      <c r="Y7" t="s">
        <v>672</v>
      </c>
      <c r="AA7" t="s">
        <v>672</v>
      </c>
    </row>
    <row r="8" spans="1:36" x14ac:dyDescent="0.6">
      <c r="A8">
        <f t="shared" si="0"/>
        <v>7</v>
      </c>
      <c r="B8" t="s">
        <v>707</v>
      </c>
      <c r="C8" t="s">
        <v>706</v>
      </c>
      <c r="D8" t="s">
        <v>708</v>
      </c>
      <c r="E8">
        <v>2013</v>
      </c>
      <c r="F8">
        <v>2010</v>
      </c>
      <c r="G8" t="s">
        <v>666</v>
      </c>
      <c r="H8" t="s">
        <v>666</v>
      </c>
      <c r="I8" t="s">
        <v>681</v>
      </c>
      <c r="J8" t="s">
        <v>670</v>
      </c>
      <c r="K8" t="s">
        <v>439</v>
      </c>
      <c r="L8" t="s">
        <v>671</v>
      </c>
      <c r="M8" t="s">
        <v>672</v>
      </c>
      <c r="N8" t="s">
        <v>672</v>
      </c>
      <c r="P8" s="10" t="s">
        <v>672</v>
      </c>
      <c r="R8" s="10" t="s">
        <v>672</v>
      </c>
      <c r="S8" t="s">
        <v>672</v>
      </c>
      <c r="T8" t="s">
        <v>672</v>
      </c>
      <c r="U8" t="s">
        <v>695</v>
      </c>
      <c r="X8" t="s">
        <v>672</v>
      </c>
      <c r="Y8" t="s">
        <v>672</v>
      </c>
      <c r="AA8" t="s">
        <v>672</v>
      </c>
    </row>
    <row r="9" spans="1:36" x14ac:dyDescent="0.6">
      <c r="A9">
        <f t="shared" si="0"/>
        <v>8</v>
      </c>
      <c r="B9" s="82" t="s">
        <v>709</v>
      </c>
      <c r="C9" t="s">
        <v>710</v>
      </c>
      <c r="D9" t="s">
        <v>711</v>
      </c>
      <c r="E9">
        <v>2013</v>
      </c>
      <c r="F9" t="s">
        <v>715</v>
      </c>
      <c r="G9" t="s">
        <v>666</v>
      </c>
      <c r="H9" t="s">
        <v>665</v>
      </c>
      <c r="I9" t="s">
        <v>620</v>
      </c>
      <c r="J9" t="s">
        <v>689</v>
      </c>
      <c r="K9" t="s">
        <v>454</v>
      </c>
      <c r="L9" t="s">
        <v>671</v>
      </c>
      <c r="M9" t="s">
        <v>672</v>
      </c>
      <c r="N9" t="s">
        <v>672</v>
      </c>
      <c r="P9" s="10" t="s">
        <v>672</v>
      </c>
      <c r="R9" s="10" t="s">
        <v>672</v>
      </c>
      <c r="S9" t="s">
        <v>672</v>
      </c>
      <c r="T9" t="s">
        <v>672</v>
      </c>
      <c r="U9" s="62" t="s">
        <v>672</v>
      </c>
      <c r="V9" s="62"/>
      <c r="W9" t="s">
        <v>672</v>
      </c>
      <c r="X9" t="s">
        <v>695</v>
      </c>
      <c r="Y9" t="s">
        <v>672</v>
      </c>
      <c r="AA9" t="s">
        <v>672</v>
      </c>
      <c r="AB9" t="s">
        <v>716</v>
      </c>
    </row>
    <row r="10" spans="1:36" x14ac:dyDescent="0.6">
      <c r="A10">
        <f t="shared" si="0"/>
        <v>9</v>
      </c>
      <c r="B10" s="82" t="s">
        <v>712</v>
      </c>
      <c r="C10" t="s">
        <v>723</v>
      </c>
      <c r="D10" t="s">
        <v>714</v>
      </c>
      <c r="E10">
        <v>2018</v>
      </c>
      <c r="F10" t="s">
        <v>702</v>
      </c>
      <c r="G10" t="s">
        <v>666</v>
      </c>
      <c r="H10" t="s">
        <v>665</v>
      </c>
      <c r="I10" t="s">
        <v>620</v>
      </c>
      <c r="J10" t="s">
        <v>689</v>
      </c>
      <c r="K10" t="s">
        <v>454</v>
      </c>
      <c r="L10" t="s">
        <v>713</v>
      </c>
      <c r="M10" t="s">
        <v>672</v>
      </c>
      <c r="N10" t="s">
        <v>672</v>
      </c>
      <c r="P10" s="10" t="s">
        <v>672</v>
      </c>
      <c r="R10" s="10" t="s">
        <v>672</v>
      </c>
      <c r="S10" t="s">
        <v>672</v>
      </c>
      <c r="T10" t="s">
        <v>672</v>
      </c>
      <c r="U10" t="s">
        <v>695</v>
      </c>
      <c r="W10" s="10" t="s">
        <v>672</v>
      </c>
      <c r="X10" t="s">
        <v>695</v>
      </c>
      <c r="Y10" t="s">
        <v>672</v>
      </c>
      <c r="AA10" t="s">
        <v>672</v>
      </c>
      <c r="AB10" t="s">
        <v>717</v>
      </c>
    </row>
    <row r="11" spans="1:36" x14ac:dyDescent="0.6">
      <c r="A11">
        <f t="shared" si="0"/>
        <v>10</v>
      </c>
      <c r="B11" s="83" t="s">
        <v>724</v>
      </c>
      <c r="C11" s="10" t="s">
        <v>730</v>
      </c>
      <c r="D11" s="10" t="s">
        <v>729</v>
      </c>
      <c r="E11" s="10">
        <v>1965</v>
      </c>
      <c r="F11" s="10">
        <v>1961</v>
      </c>
      <c r="G11" s="10" t="s">
        <v>666</v>
      </c>
      <c r="H11" s="10" t="s">
        <v>725</v>
      </c>
      <c r="I11" s="10" t="s">
        <v>726</v>
      </c>
      <c r="J11" s="10" t="s">
        <v>689</v>
      </c>
      <c r="K11" s="10" t="s">
        <v>454</v>
      </c>
      <c r="L11" s="10" t="s">
        <v>671</v>
      </c>
      <c r="M11" s="10" t="s">
        <v>672</v>
      </c>
      <c r="N11" s="10" t="s">
        <v>672</v>
      </c>
      <c r="O11" s="10"/>
      <c r="P11" s="10" t="s">
        <v>672</v>
      </c>
      <c r="Q11" s="10" t="s">
        <v>1199</v>
      </c>
      <c r="R11" s="61" t="s">
        <v>726</v>
      </c>
      <c r="S11" t="s">
        <v>672</v>
      </c>
      <c r="T11" t="s">
        <v>672</v>
      </c>
      <c r="U11" t="s">
        <v>695</v>
      </c>
      <c r="W11" t="s">
        <v>672</v>
      </c>
      <c r="X11" t="s">
        <v>695</v>
      </c>
      <c r="Y11" s="63"/>
      <c r="Z11" s="63"/>
      <c r="AA11" s="63"/>
      <c r="AB11" t="s">
        <v>731</v>
      </c>
      <c r="AI11" s="1" t="s">
        <v>652</v>
      </c>
      <c r="AJ11" t="s">
        <v>653</v>
      </c>
    </row>
    <row r="12" spans="1:36"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s="10" t="s">
        <v>672</v>
      </c>
      <c r="R12" s="10" t="s">
        <v>672</v>
      </c>
      <c r="S12" t="s">
        <v>672</v>
      </c>
      <c r="T12" t="s">
        <v>672</v>
      </c>
      <c r="U12" t="s">
        <v>695</v>
      </c>
      <c r="X12" t="s">
        <v>672</v>
      </c>
      <c r="Y12" t="s">
        <v>672</v>
      </c>
      <c r="AA12" t="s">
        <v>672</v>
      </c>
      <c r="AB12" t="s">
        <v>732</v>
      </c>
      <c r="AI12" s="1" t="s">
        <v>650</v>
      </c>
      <c r="AJ12" t="s">
        <v>651</v>
      </c>
    </row>
    <row r="13" spans="1:36" x14ac:dyDescent="0.6">
      <c r="A13">
        <f t="shared" si="0"/>
        <v>12</v>
      </c>
      <c r="B13" s="10" t="s">
        <v>738</v>
      </c>
      <c r="C13" s="10" t="s">
        <v>740</v>
      </c>
      <c r="D13" s="10" t="s">
        <v>739</v>
      </c>
      <c r="E13" s="10">
        <v>1979</v>
      </c>
      <c r="F13" s="10" t="s">
        <v>1113</v>
      </c>
      <c r="G13" s="10" t="s">
        <v>666</v>
      </c>
      <c r="H13" s="10" t="s">
        <v>666</v>
      </c>
      <c r="I13" s="10" t="s">
        <v>681</v>
      </c>
      <c r="J13" t="s">
        <v>689</v>
      </c>
      <c r="K13" t="s">
        <v>454</v>
      </c>
      <c r="L13" t="s">
        <v>671</v>
      </c>
      <c r="M13" t="s">
        <v>672</v>
      </c>
      <c r="N13" t="s">
        <v>672</v>
      </c>
      <c r="O13" t="s">
        <v>672</v>
      </c>
      <c r="P13" t="s">
        <v>672</v>
      </c>
      <c r="S13" t="s">
        <v>672</v>
      </c>
      <c r="T13" t="s">
        <v>672</v>
      </c>
      <c r="U13" s="62" t="s">
        <v>672</v>
      </c>
      <c r="V13" s="62"/>
      <c r="X13" t="s">
        <v>695</v>
      </c>
      <c r="Y13" t="s">
        <v>672</v>
      </c>
      <c r="AA13" t="s">
        <v>672</v>
      </c>
      <c r="AB13" t="s">
        <v>622</v>
      </c>
      <c r="AI13" s="1" t="s">
        <v>636</v>
      </c>
      <c r="AJ13" t="s">
        <v>645</v>
      </c>
    </row>
    <row r="14" spans="1:36" x14ac:dyDescent="0.6">
      <c r="A14">
        <f t="shared" si="0"/>
        <v>13</v>
      </c>
      <c r="B14" t="s">
        <v>877</v>
      </c>
      <c r="C14" s="5" t="s">
        <v>882</v>
      </c>
      <c r="D14" t="s">
        <v>883</v>
      </c>
      <c r="E14">
        <v>2017</v>
      </c>
      <c r="F14" t="s">
        <v>884</v>
      </c>
      <c r="G14" s="9" t="s">
        <v>886</v>
      </c>
      <c r="H14" t="s">
        <v>665</v>
      </c>
      <c r="I14" t="s">
        <v>885</v>
      </c>
      <c r="J14" t="s">
        <v>670</v>
      </c>
      <c r="K14" s="31" t="s">
        <v>809</v>
      </c>
      <c r="L14" t="s">
        <v>713</v>
      </c>
      <c r="M14" t="s">
        <v>672</v>
      </c>
      <c r="N14" t="s">
        <v>672</v>
      </c>
      <c r="P14" t="s">
        <v>672</v>
      </c>
      <c r="R14" t="s">
        <v>672</v>
      </c>
      <c r="S14" t="s">
        <v>672</v>
      </c>
      <c r="T14" t="s">
        <v>672</v>
      </c>
      <c r="U14" s="62" t="s">
        <v>672</v>
      </c>
      <c r="V14" s="62"/>
      <c r="X14" t="s">
        <v>695</v>
      </c>
      <c r="Y14" t="s">
        <v>672</v>
      </c>
      <c r="Z14" t="s">
        <v>672</v>
      </c>
      <c r="AA14" t="s">
        <v>672</v>
      </c>
      <c r="AI14" s="1" t="s">
        <v>637</v>
      </c>
      <c r="AJ14" t="s">
        <v>646</v>
      </c>
    </row>
    <row r="15" spans="1:36" x14ac:dyDescent="0.6">
      <c r="A15">
        <f t="shared" si="0"/>
        <v>14</v>
      </c>
      <c r="B15" s="17" t="s">
        <v>878</v>
      </c>
      <c r="C15" s="17" t="s">
        <v>888</v>
      </c>
      <c r="D15" s="17" t="s">
        <v>891</v>
      </c>
      <c r="E15" s="17">
        <v>2012</v>
      </c>
      <c r="F15" s="17" t="s">
        <v>889</v>
      </c>
      <c r="G15" s="17" t="s">
        <v>665</v>
      </c>
      <c r="H15" s="17" t="s">
        <v>665</v>
      </c>
      <c r="I15" s="17" t="s">
        <v>890</v>
      </c>
      <c r="J15" s="17" t="s">
        <v>670</v>
      </c>
      <c r="K15" s="31" t="s">
        <v>809</v>
      </c>
      <c r="L15" s="17" t="s">
        <v>713</v>
      </c>
      <c r="M15" s="15" t="s">
        <v>892</v>
      </c>
      <c r="U15" s="62" t="s">
        <v>672</v>
      </c>
      <c r="V15" s="62"/>
      <c r="AB15" t="s">
        <v>887</v>
      </c>
      <c r="AI15" s="1" t="s">
        <v>638</v>
      </c>
      <c r="AJ15" t="s">
        <v>647</v>
      </c>
    </row>
    <row r="16" spans="1:36" x14ac:dyDescent="0.6">
      <c r="A16">
        <f t="shared" si="0"/>
        <v>15</v>
      </c>
      <c r="B16" t="s">
        <v>876</v>
      </c>
      <c r="C16" s="5" t="s">
        <v>880</v>
      </c>
      <c r="D16" t="s">
        <v>881</v>
      </c>
      <c r="E16">
        <v>2021</v>
      </c>
      <c r="F16">
        <v>2013</v>
      </c>
      <c r="G16" s="9" t="s">
        <v>665</v>
      </c>
      <c r="H16" t="s">
        <v>665</v>
      </c>
      <c r="I16" t="s">
        <v>879</v>
      </c>
      <c r="J16" t="s">
        <v>670</v>
      </c>
      <c r="K16" s="31" t="s">
        <v>747</v>
      </c>
      <c r="L16" t="s">
        <v>713</v>
      </c>
      <c r="M16" t="s">
        <v>672</v>
      </c>
      <c r="N16" t="s">
        <v>672</v>
      </c>
      <c r="P16" t="s">
        <v>672</v>
      </c>
      <c r="R16" t="s">
        <v>672</v>
      </c>
      <c r="S16" t="s">
        <v>672</v>
      </c>
      <c r="T16" t="s">
        <v>672</v>
      </c>
      <c r="U16" t="s">
        <v>695</v>
      </c>
      <c r="X16" t="s">
        <v>695</v>
      </c>
      <c r="Y16" t="s">
        <v>672</v>
      </c>
      <c r="Z16" t="s">
        <v>672</v>
      </c>
      <c r="AA16" t="s">
        <v>672</v>
      </c>
      <c r="AI16" s="1" t="s">
        <v>639</v>
      </c>
      <c r="AJ16" t="s">
        <v>649</v>
      </c>
    </row>
    <row r="17" spans="1:36" x14ac:dyDescent="0.6">
      <c r="A17">
        <f t="shared" si="0"/>
        <v>16</v>
      </c>
      <c r="B17" t="s">
        <v>909</v>
      </c>
      <c r="C17" t="s">
        <v>985</v>
      </c>
      <c r="D17" t="s">
        <v>986</v>
      </c>
      <c r="E17">
        <v>1993</v>
      </c>
      <c r="F17" t="s">
        <v>987</v>
      </c>
      <c r="G17" t="s">
        <v>666</v>
      </c>
      <c r="H17" t="s">
        <v>666</v>
      </c>
      <c r="I17" t="s">
        <v>681</v>
      </c>
      <c r="J17" t="s">
        <v>670</v>
      </c>
      <c r="K17" s="5" t="s">
        <v>893</v>
      </c>
      <c r="L17" t="s">
        <v>910</v>
      </c>
      <c r="M17" t="s">
        <v>672</v>
      </c>
      <c r="N17" t="s">
        <v>672</v>
      </c>
      <c r="P17" s="10" t="s">
        <v>672</v>
      </c>
      <c r="R17" s="10" t="s">
        <v>672</v>
      </c>
      <c r="S17" t="s">
        <v>672</v>
      </c>
      <c r="T17" t="s">
        <v>672</v>
      </c>
      <c r="U17" s="62" t="s">
        <v>672</v>
      </c>
      <c r="V17" s="62"/>
      <c r="X17" t="s">
        <v>695</v>
      </c>
      <c r="Y17" t="s">
        <v>672</v>
      </c>
      <c r="AA17" t="s">
        <v>672</v>
      </c>
      <c r="AI17" s="1" t="s">
        <v>640</v>
      </c>
      <c r="AJ17" t="s">
        <v>648</v>
      </c>
    </row>
    <row r="18" spans="1:36" x14ac:dyDescent="0.6">
      <c r="A18">
        <f t="shared" si="0"/>
        <v>17</v>
      </c>
      <c r="B18" t="s">
        <v>908</v>
      </c>
      <c r="C18" s="5" t="s">
        <v>983</v>
      </c>
      <c r="D18" s="5" t="s">
        <v>984</v>
      </c>
      <c r="E18">
        <v>2008</v>
      </c>
      <c r="F18">
        <v>2004</v>
      </c>
      <c r="G18" s="9" t="s">
        <v>665</v>
      </c>
      <c r="H18" t="s">
        <v>665</v>
      </c>
      <c r="I18" t="s">
        <v>982</v>
      </c>
      <c r="J18" t="s">
        <v>689</v>
      </c>
      <c r="K18" s="31" t="s">
        <v>928</v>
      </c>
      <c r="L18" t="s">
        <v>910</v>
      </c>
      <c r="M18" t="s">
        <v>672</v>
      </c>
      <c r="N18" t="s">
        <v>672</v>
      </c>
      <c r="P18" t="s">
        <v>672</v>
      </c>
      <c r="R18" t="s">
        <v>672</v>
      </c>
      <c r="S18" t="s">
        <v>672</v>
      </c>
      <c r="T18" t="s">
        <v>672</v>
      </c>
      <c r="U18" t="s">
        <v>695</v>
      </c>
      <c r="X18" t="s">
        <v>695</v>
      </c>
      <c r="Y18" t="s">
        <v>672</v>
      </c>
      <c r="AA18" t="s">
        <v>672</v>
      </c>
      <c r="AB18" s="63" t="s">
        <v>1200</v>
      </c>
      <c r="AC18" s="63"/>
      <c r="AD18" s="63"/>
      <c r="AE18" s="63"/>
      <c r="AF18" s="63"/>
      <c r="AG18" s="63"/>
      <c r="AH18" s="63"/>
      <c r="AI18" s="1" t="s">
        <v>667</v>
      </c>
      <c r="AJ18" t="s">
        <v>668</v>
      </c>
    </row>
    <row r="19" spans="1:36" x14ac:dyDescent="0.6">
      <c r="A19">
        <f t="shared" si="0"/>
        <v>18</v>
      </c>
      <c r="B19" t="s">
        <v>907</v>
      </c>
      <c r="C19" t="s">
        <v>980</v>
      </c>
      <c r="D19" s="5" t="s">
        <v>981</v>
      </c>
      <c r="E19">
        <v>1999</v>
      </c>
      <c r="F19">
        <v>1998</v>
      </c>
      <c r="G19" t="s">
        <v>666</v>
      </c>
      <c r="H19" t="s">
        <v>666</v>
      </c>
      <c r="I19" t="s">
        <v>681</v>
      </c>
      <c r="J19" t="s">
        <v>689</v>
      </c>
      <c r="K19" s="5" t="s">
        <v>569</v>
      </c>
      <c r="L19" t="s">
        <v>910</v>
      </c>
      <c r="M19" t="s">
        <v>672</v>
      </c>
      <c r="N19" t="s">
        <v>672</v>
      </c>
      <c r="P19" t="s">
        <v>672</v>
      </c>
      <c r="Q19" t="s">
        <v>1202</v>
      </c>
      <c r="R19" t="s">
        <v>672</v>
      </c>
      <c r="S19" t="s">
        <v>672</v>
      </c>
      <c r="T19" t="s">
        <v>672</v>
      </c>
      <c r="U19" t="s">
        <v>695</v>
      </c>
      <c r="X19" t="s">
        <v>695</v>
      </c>
      <c r="Y19" t="s">
        <v>672</v>
      </c>
      <c r="AA19" t="s">
        <v>672</v>
      </c>
      <c r="AI19" s="1" t="s">
        <v>641</v>
      </c>
      <c r="AJ19" t="s">
        <v>658</v>
      </c>
    </row>
    <row r="20" spans="1:36" x14ac:dyDescent="0.6">
      <c r="A20">
        <v>19</v>
      </c>
      <c r="B20" s="26" t="s">
        <v>997</v>
      </c>
      <c r="C20" t="s">
        <v>994</v>
      </c>
      <c r="D20" s="5" t="s">
        <v>993</v>
      </c>
      <c r="E20">
        <v>2011</v>
      </c>
      <c r="F20" t="s">
        <v>995</v>
      </c>
      <c r="G20" s="9" t="s">
        <v>665</v>
      </c>
      <c r="H20" t="s">
        <v>665</v>
      </c>
      <c r="I20" t="s">
        <v>996</v>
      </c>
      <c r="J20" t="s">
        <v>670</v>
      </c>
      <c r="K20" s="31" t="s">
        <v>809</v>
      </c>
      <c r="L20" t="s">
        <v>713</v>
      </c>
      <c r="M20" t="s">
        <v>672</v>
      </c>
      <c r="N20" t="s">
        <v>672</v>
      </c>
      <c r="O20" t="s">
        <v>672</v>
      </c>
      <c r="P20" t="s">
        <v>672</v>
      </c>
      <c r="R20" t="s">
        <v>672</v>
      </c>
      <c r="S20" t="s">
        <v>672</v>
      </c>
      <c r="T20" t="s">
        <v>672</v>
      </c>
      <c r="U20" s="62" t="s">
        <v>672</v>
      </c>
      <c r="V20" s="62"/>
      <c r="X20" t="s">
        <v>695</v>
      </c>
      <c r="Y20" t="s">
        <v>672</v>
      </c>
      <c r="AA20" t="s">
        <v>672</v>
      </c>
      <c r="AI20" s="1" t="s">
        <v>654</v>
      </c>
      <c r="AJ20" t="s">
        <v>655</v>
      </c>
    </row>
    <row r="21" spans="1:36" x14ac:dyDescent="0.6">
      <c r="A21">
        <f>A20+1</f>
        <v>20</v>
      </c>
      <c r="B21" t="s">
        <v>1000</v>
      </c>
      <c r="C21" t="s">
        <v>1002</v>
      </c>
      <c r="D21" t="s">
        <v>999</v>
      </c>
      <c r="E21">
        <v>2021</v>
      </c>
      <c r="F21" t="s">
        <v>1004</v>
      </c>
      <c r="G21" t="s">
        <v>666</v>
      </c>
      <c r="H21" t="s">
        <v>666</v>
      </c>
      <c r="I21" t="s">
        <v>681</v>
      </c>
      <c r="J21" t="s">
        <v>689</v>
      </c>
      <c r="K21" s="5" t="s">
        <v>1003</v>
      </c>
      <c r="L21" t="s">
        <v>713</v>
      </c>
      <c r="M21" t="s">
        <v>672</v>
      </c>
      <c r="N21" t="s">
        <v>672</v>
      </c>
      <c r="O21" t="s">
        <v>672</v>
      </c>
      <c r="P21" t="s">
        <v>672</v>
      </c>
      <c r="R21" t="s">
        <v>672</v>
      </c>
      <c r="S21" t="s">
        <v>672</v>
      </c>
      <c r="T21" t="s">
        <v>672</v>
      </c>
      <c r="U21" s="62" t="s">
        <v>672</v>
      </c>
      <c r="V21" s="62"/>
      <c r="X21" t="s">
        <v>695</v>
      </c>
      <c r="Y21" t="s">
        <v>672</v>
      </c>
      <c r="AA21" t="s">
        <v>672</v>
      </c>
      <c r="AI21" s="1" t="s">
        <v>642</v>
      </c>
      <c r="AJ21" t="s">
        <v>656</v>
      </c>
    </row>
    <row r="22" spans="1:36" x14ac:dyDescent="0.6">
      <c r="A22">
        <f t="shared" ref="A22:A24" si="1">A21+1</f>
        <v>21</v>
      </c>
      <c r="B22" t="s">
        <v>1005</v>
      </c>
      <c r="C22" t="s">
        <v>1008</v>
      </c>
      <c r="D22" t="s">
        <v>1006</v>
      </c>
      <c r="E22">
        <v>2020</v>
      </c>
      <c r="F22">
        <v>2019</v>
      </c>
      <c r="G22" t="s">
        <v>666</v>
      </c>
      <c r="H22" t="s">
        <v>666</v>
      </c>
      <c r="I22" t="s">
        <v>736</v>
      </c>
      <c r="J22" t="s">
        <v>689</v>
      </c>
      <c r="K22" s="5" t="s">
        <v>337</v>
      </c>
      <c r="L22" t="s">
        <v>713</v>
      </c>
      <c r="M22" t="s">
        <v>672</v>
      </c>
      <c r="N22" t="s">
        <v>672</v>
      </c>
      <c r="O22" t="s">
        <v>672</v>
      </c>
      <c r="P22" t="s">
        <v>672</v>
      </c>
      <c r="R22" t="s">
        <v>672</v>
      </c>
      <c r="S22" t="s">
        <v>672</v>
      </c>
      <c r="T22" t="s">
        <v>672</v>
      </c>
      <c r="U22" t="s">
        <v>695</v>
      </c>
      <c r="X22" t="s">
        <v>695</v>
      </c>
      <c r="Y22" t="s">
        <v>672</v>
      </c>
      <c r="AA22" t="s">
        <v>672</v>
      </c>
      <c r="AI22" s="1" t="s">
        <v>643</v>
      </c>
      <c r="AJ22" t="s">
        <v>657</v>
      </c>
    </row>
    <row r="23" spans="1:36" x14ac:dyDescent="0.6">
      <c r="A23">
        <f t="shared" si="1"/>
        <v>22</v>
      </c>
      <c r="B23" s="51" t="s">
        <v>1118</v>
      </c>
      <c r="C23" t="s">
        <v>1116</v>
      </c>
      <c r="D23" t="s">
        <v>1115</v>
      </c>
      <c r="E23">
        <v>2012</v>
      </c>
      <c r="F23" t="s">
        <v>1147</v>
      </c>
      <c r="G23" t="s">
        <v>666</v>
      </c>
      <c r="H23" t="s">
        <v>666</v>
      </c>
      <c r="I23" t="s">
        <v>681</v>
      </c>
      <c r="J23" t="s">
        <v>670</v>
      </c>
      <c r="K23" t="s">
        <v>1117</v>
      </c>
      <c r="L23" t="s">
        <v>1119</v>
      </c>
      <c r="M23" s="17" t="s">
        <v>672</v>
      </c>
      <c r="N23" t="s">
        <v>672</v>
      </c>
      <c r="P23" t="s">
        <v>672</v>
      </c>
      <c r="R23" t="s">
        <v>672</v>
      </c>
      <c r="S23" t="s">
        <v>672</v>
      </c>
      <c r="T23" t="s">
        <v>672</v>
      </c>
      <c r="V23" t="s">
        <v>672</v>
      </c>
      <c r="X23" t="s">
        <v>695</v>
      </c>
      <c r="AA23" t="s">
        <v>672</v>
      </c>
      <c r="AI23" s="1" t="s">
        <v>644</v>
      </c>
      <c r="AJ23" t="s">
        <v>659</v>
      </c>
    </row>
    <row r="24" spans="1:36" x14ac:dyDescent="0.6">
      <c r="A24">
        <f t="shared" si="1"/>
        <v>23</v>
      </c>
      <c r="B24" t="s">
        <v>1342</v>
      </c>
      <c r="C24" t="s">
        <v>1220</v>
      </c>
      <c r="D24" t="s">
        <v>1221</v>
      </c>
      <c r="E24">
        <v>2011</v>
      </c>
      <c r="F24">
        <v>2009</v>
      </c>
      <c r="G24" t="s">
        <v>665</v>
      </c>
      <c r="H24" t="s">
        <v>665</v>
      </c>
      <c r="I24" t="s">
        <v>1051</v>
      </c>
      <c r="J24" t="s">
        <v>670</v>
      </c>
      <c r="K24" t="s">
        <v>1219</v>
      </c>
      <c r="L24" t="s">
        <v>910</v>
      </c>
      <c r="M24" s="17"/>
      <c r="V24" t="s">
        <v>672</v>
      </c>
      <c r="AI24" s="1"/>
    </row>
    <row r="25" spans="1:36" x14ac:dyDescent="0.6">
      <c r="B25" s="52" t="s">
        <v>1161</v>
      </c>
      <c r="C25" s="15" t="s">
        <v>1144</v>
      </c>
      <c r="D25" s="15" t="s">
        <v>1145</v>
      </c>
      <c r="E25" s="15">
        <v>2013</v>
      </c>
      <c r="F25" s="15"/>
      <c r="G25" s="15" t="s">
        <v>666</v>
      </c>
      <c r="H25" s="15" t="s">
        <v>666</v>
      </c>
      <c r="I25" s="15" t="s">
        <v>681</v>
      </c>
      <c r="J25" s="15" t="s">
        <v>670</v>
      </c>
      <c r="K25" s="15" t="s">
        <v>1146</v>
      </c>
      <c r="L25" s="15" t="s">
        <v>1119</v>
      </c>
      <c r="M25" s="15" t="s">
        <v>1148</v>
      </c>
      <c r="AI25" s="1" t="s">
        <v>676</v>
      </c>
      <c r="AJ25" t="s">
        <v>677</v>
      </c>
    </row>
    <row r="26" spans="1:36" x14ac:dyDescent="0.6">
      <c r="B26" t="s">
        <v>1154</v>
      </c>
      <c r="C26" t="s">
        <v>1153</v>
      </c>
      <c r="D26" t="s">
        <v>1152</v>
      </c>
      <c r="E26">
        <v>2014</v>
      </c>
      <c r="L26" t="s">
        <v>1119</v>
      </c>
      <c r="M26" t="s">
        <v>695</v>
      </c>
      <c r="N26" t="s">
        <v>1155</v>
      </c>
      <c r="AI26" s="1" t="s">
        <v>741</v>
      </c>
      <c r="AJ26" t="s">
        <v>660</v>
      </c>
    </row>
    <row r="27" spans="1:36" x14ac:dyDescent="0.6">
      <c r="B27" s="52" t="s">
        <v>1160</v>
      </c>
      <c r="C27" t="s">
        <v>1158</v>
      </c>
      <c r="D27" t="s">
        <v>1156</v>
      </c>
      <c r="E27">
        <v>2015</v>
      </c>
      <c r="F27">
        <v>2007</v>
      </c>
      <c r="G27" t="s">
        <v>666</v>
      </c>
      <c r="H27" t="s">
        <v>666</v>
      </c>
      <c r="I27" t="s">
        <v>681</v>
      </c>
      <c r="J27" t="s">
        <v>670</v>
      </c>
      <c r="K27" s="10" t="s">
        <v>1146</v>
      </c>
      <c r="L27" t="s">
        <v>1119</v>
      </c>
      <c r="M27" t="s">
        <v>695</v>
      </c>
      <c r="N27" t="s">
        <v>1179</v>
      </c>
      <c r="AI27" s="1" t="s">
        <v>661</v>
      </c>
      <c r="AJ27" t="s">
        <v>662</v>
      </c>
    </row>
    <row r="28" spans="1:36" x14ac:dyDescent="0.6">
      <c r="B28" s="52" t="s">
        <v>1180</v>
      </c>
      <c r="C28" t="s">
        <v>1158</v>
      </c>
      <c r="D28" t="s">
        <v>1156</v>
      </c>
      <c r="E28">
        <v>2015</v>
      </c>
      <c r="G28" t="s">
        <v>665</v>
      </c>
      <c r="H28" t="s">
        <v>665</v>
      </c>
      <c r="J28" t="s">
        <v>670</v>
      </c>
      <c r="K28" s="10" t="s">
        <v>1159</v>
      </c>
      <c r="L28" t="s">
        <v>1119</v>
      </c>
      <c r="M28" t="s">
        <v>695</v>
      </c>
      <c r="N28" t="s">
        <v>1179</v>
      </c>
    </row>
    <row r="29" spans="1:36" x14ac:dyDescent="0.6">
      <c r="B29" s="10" t="s">
        <v>1187</v>
      </c>
      <c r="C29" t="s">
        <v>1184</v>
      </c>
      <c r="D29" s="4" t="s">
        <v>1182</v>
      </c>
      <c r="E29">
        <v>2011</v>
      </c>
      <c r="G29" t="s">
        <v>666</v>
      </c>
      <c r="H29" t="s">
        <v>666</v>
      </c>
      <c r="I29" t="s">
        <v>681</v>
      </c>
      <c r="J29" t="s">
        <v>670</v>
      </c>
      <c r="K29" s="10" t="s">
        <v>1189</v>
      </c>
      <c r="L29" t="s">
        <v>1190</v>
      </c>
      <c r="M29" t="s">
        <v>695</v>
      </c>
      <c r="N29" t="s">
        <v>1183</v>
      </c>
    </row>
    <row r="30" spans="1:36" x14ac:dyDescent="0.6">
      <c r="B30" s="10" t="s">
        <v>1188</v>
      </c>
      <c r="C30" t="s">
        <v>1186</v>
      </c>
      <c r="D30" t="s">
        <v>1185</v>
      </c>
      <c r="E30">
        <v>2009</v>
      </c>
      <c r="G30" t="s">
        <v>666</v>
      </c>
      <c r="H30" t="s">
        <v>666</v>
      </c>
      <c r="I30" t="s">
        <v>681</v>
      </c>
      <c r="J30" t="s">
        <v>670</v>
      </c>
      <c r="K30" t="s">
        <v>508</v>
      </c>
      <c r="L30" t="s">
        <v>1190</v>
      </c>
      <c r="M30" t="s">
        <v>695</v>
      </c>
      <c r="N30" t="s">
        <v>1183</v>
      </c>
    </row>
    <row r="32" spans="1:36" x14ac:dyDescent="0.6">
      <c r="E32" t="s">
        <v>1223</v>
      </c>
    </row>
    <row r="34" spans="2:27" x14ac:dyDescent="0.6">
      <c r="B34" s="1" t="s">
        <v>1206</v>
      </c>
    </row>
    <row r="37" spans="2:27" x14ac:dyDescent="0.6">
      <c r="B37" t="s">
        <v>1242</v>
      </c>
      <c r="C37" t="s">
        <v>1208</v>
      </c>
      <c r="D37" t="s">
        <v>1207</v>
      </c>
      <c r="E37">
        <v>1983</v>
      </c>
      <c r="F37">
        <v>1981</v>
      </c>
      <c r="G37" t="s">
        <v>666</v>
      </c>
      <c r="H37" t="s">
        <v>666</v>
      </c>
      <c r="I37" t="s">
        <v>681</v>
      </c>
      <c r="J37" t="s">
        <v>689</v>
      </c>
      <c r="K37" t="s">
        <v>1209</v>
      </c>
      <c r="L37" t="s">
        <v>910</v>
      </c>
      <c r="N37" t="s">
        <v>1211</v>
      </c>
      <c r="O37" s="17"/>
      <c r="P37" t="s">
        <v>672</v>
      </c>
      <c r="Q37" s="10"/>
      <c r="R37" s="10"/>
      <c r="S37" t="s">
        <v>672</v>
      </c>
      <c r="T37" t="s">
        <v>672</v>
      </c>
      <c r="AA37" t="s">
        <v>1210</v>
      </c>
    </row>
    <row r="38" spans="2:27" x14ac:dyDescent="0.6">
      <c r="B38" t="s">
        <v>1280</v>
      </c>
      <c r="C38" t="s">
        <v>1213</v>
      </c>
      <c r="D38" t="s">
        <v>1212</v>
      </c>
      <c r="E38">
        <v>2005</v>
      </c>
      <c r="F38">
        <v>2000</v>
      </c>
      <c r="G38" t="s">
        <v>665</v>
      </c>
      <c r="H38" t="s">
        <v>665</v>
      </c>
      <c r="I38" t="s">
        <v>1218</v>
      </c>
      <c r="J38" t="s">
        <v>689</v>
      </c>
      <c r="K38" t="s">
        <v>928</v>
      </c>
      <c r="L38" t="s">
        <v>910</v>
      </c>
      <c r="N38" t="s">
        <v>1214</v>
      </c>
      <c r="S38" t="s">
        <v>672</v>
      </c>
      <c r="T38" t="s">
        <v>672</v>
      </c>
    </row>
    <row r="39" spans="2:27" x14ac:dyDescent="0.6">
      <c r="C39" s="64" t="s">
        <v>1216</v>
      </c>
      <c r="D39" s="64" t="s">
        <v>1215</v>
      </c>
      <c r="E39" s="64">
        <v>1978</v>
      </c>
      <c r="F39" s="64"/>
      <c r="G39" s="64" t="s">
        <v>666</v>
      </c>
      <c r="H39" s="64" t="s">
        <v>666</v>
      </c>
      <c r="I39" s="64" t="s">
        <v>1217</v>
      </c>
      <c r="J39" s="64" t="s">
        <v>689</v>
      </c>
      <c r="K39" s="64" t="s">
        <v>454</v>
      </c>
      <c r="L39" s="64" t="s">
        <v>910</v>
      </c>
      <c r="M39" s="64"/>
      <c r="N39" s="64" t="s">
        <v>1183</v>
      </c>
    </row>
    <row r="40" spans="2:27" x14ac:dyDescent="0.6">
      <c r="N40" t="s">
        <v>1222</v>
      </c>
      <c r="R40" t="s">
        <v>672</v>
      </c>
      <c r="S40" t="s">
        <v>672</v>
      </c>
      <c r="T40" t="s">
        <v>672</v>
      </c>
      <c r="V40" t="s">
        <v>1340</v>
      </c>
    </row>
    <row r="41" spans="2:27" x14ac:dyDescent="0.6">
      <c r="C41" t="s">
        <v>1234</v>
      </c>
      <c r="D41" t="s">
        <v>1223</v>
      </c>
      <c r="E41">
        <v>2010</v>
      </c>
      <c r="K41" t="s">
        <v>809</v>
      </c>
      <c r="L41" t="s">
        <v>910</v>
      </c>
    </row>
    <row r="42" spans="2:27" x14ac:dyDescent="0.6">
      <c r="K42" t="s">
        <v>1219</v>
      </c>
    </row>
    <row r="43" spans="2:27" x14ac:dyDescent="0.6">
      <c r="C43" t="s">
        <v>1224</v>
      </c>
      <c r="D43" t="s">
        <v>1225</v>
      </c>
      <c r="E43">
        <v>2009</v>
      </c>
      <c r="F43">
        <v>2007</v>
      </c>
      <c r="G43" t="s">
        <v>665</v>
      </c>
      <c r="H43" t="s">
        <v>665</v>
      </c>
      <c r="I43" t="s">
        <v>1236</v>
      </c>
      <c r="J43" t="s">
        <v>689</v>
      </c>
      <c r="K43" t="s">
        <v>1237</v>
      </c>
      <c r="L43" t="s">
        <v>910</v>
      </c>
      <c r="N43" t="s">
        <v>1235</v>
      </c>
      <c r="S43" t="s">
        <v>672</v>
      </c>
      <c r="T43" t="s">
        <v>672</v>
      </c>
    </row>
    <row r="44" spans="2:27" x14ac:dyDescent="0.6">
      <c r="J44" t="s">
        <v>670</v>
      </c>
      <c r="K44" t="s">
        <v>1238</v>
      </c>
      <c r="L44" t="s">
        <v>910</v>
      </c>
    </row>
    <row r="45" spans="2:27" x14ac:dyDescent="0.6">
      <c r="J45" t="s">
        <v>670</v>
      </c>
      <c r="K45" t="s">
        <v>809</v>
      </c>
      <c r="L45" t="s">
        <v>910</v>
      </c>
    </row>
    <row r="46" spans="2:27" x14ac:dyDescent="0.6">
      <c r="J46" t="s">
        <v>670</v>
      </c>
      <c r="K46" t="s">
        <v>1239</v>
      </c>
      <c r="L46" t="s">
        <v>910</v>
      </c>
    </row>
    <row r="47" spans="2:27" x14ac:dyDescent="0.6">
      <c r="J47" t="s">
        <v>670</v>
      </c>
      <c r="K47" t="s">
        <v>1240</v>
      </c>
      <c r="L47" t="s">
        <v>910</v>
      </c>
    </row>
    <row r="48" spans="2:27" x14ac:dyDescent="0.6">
      <c r="J48" t="s">
        <v>670</v>
      </c>
      <c r="K48" t="s">
        <v>1219</v>
      </c>
      <c r="L48" t="s">
        <v>910</v>
      </c>
    </row>
    <row r="49" spans="3:14" x14ac:dyDescent="0.6">
      <c r="C49" s="64" t="s">
        <v>1226</v>
      </c>
      <c r="D49" s="64" t="s">
        <v>1227</v>
      </c>
      <c r="E49" s="64">
        <v>2009</v>
      </c>
      <c r="F49" s="64"/>
      <c r="G49" s="64"/>
      <c r="H49" s="64"/>
      <c r="I49" s="64"/>
      <c r="J49" s="64"/>
      <c r="K49" s="64"/>
      <c r="L49" s="64"/>
      <c r="M49" s="64"/>
      <c r="N49" s="64" t="s">
        <v>1241</v>
      </c>
    </row>
    <row r="50" spans="3:14" x14ac:dyDescent="0.6">
      <c r="C50" s="64" t="s">
        <v>1228</v>
      </c>
      <c r="D50" s="64" t="s">
        <v>1229</v>
      </c>
      <c r="E50" s="64">
        <v>1997</v>
      </c>
      <c r="F50" s="64"/>
      <c r="G50" s="64"/>
      <c r="H50" s="64"/>
      <c r="I50" s="64"/>
      <c r="J50" s="64"/>
      <c r="K50" s="64"/>
      <c r="L50" s="64" t="s">
        <v>910</v>
      </c>
      <c r="M50" s="64"/>
      <c r="N50" s="64" t="s">
        <v>1183</v>
      </c>
    </row>
    <row r="51" spans="3:14" x14ac:dyDescent="0.6">
      <c r="C51" s="64" t="s">
        <v>1230</v>
      </c>
      <c r="D51" s="64" t="s">
        <v>1231</v>
      </c>
      <c r="E51" s="64">
        <v>1997</v>
      </c>
      <c r="F51" s="64"/>
      <c r="G51" s="64"/>
      <c r="H51" s="64"/>
      <c r="I51" s="64"/>
      <c r="J51" s="64"/>
      <c r="K51" s="64"/>
      <c r="L51" s="64" t="s">
        <v>910</v>
      </c>
      <c r="M51" s="64"/>
      <c r="N51" s="64" t="s">
        <v>1183</v>
      </c>
    </row>
    <row r="52" spans="3:14" x14ac:dyDescent="0.6">
      <c r="C52" s="64" t="s">
        <v>1232</v>
      </c>
      <c r="D52" s="64" t="s">
        <v>1233</v>
      </c>
      <c r="E52" s="64">
        <v>2006</v>
      </c>
      <c r="F52" s="64"/>
      <c r="G52" s="64"/>
      <c r="H52" s="64"/>
      <c r="I52" s="64"/>
      <c r="J52" s="64"/>
      <c r="K52" s="64"/>
      <c r="L52" s="64" t="s">
        <v>713</v>
      </c>
      <c r="M52" s="64"/>
      <c r="N52" s="64"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I5" sqref="I5:I16"/>
    </sheetView>
  </sheetViews>
  <sheetFormatPr defaultColWidth="10.75" defaultRowHeight="15.6" x14ac:dyDescent="0.6"/>
  <cols>
    <col min="1" max="1" width="4" bestFit="1" customWidth="1"/>
    <col min="2" max="2" width="18.59765625" bestFit="1" customWidth="1"/>
    <col min="3" max="3" width="10.09765625" bestFit="1" customWidth="1"/>
    <col min="4" max="4" width="11.09765625" bestFit="1" customWidth="1"/>
    <col min="5" max="5" width="9.5" customWidth="1"/>
    <col min="6" max="6" width="5.0976562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2" t="s">
        <v>654</v>
      </c>
      <c r="R4" s="12"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9"/>
      <c r="K22" s="9"/>
      <c r="L22" s="9"/>
      <c r="M22" s="9"/>
      <c r="N22" s="9"/>
      <c r="O22" s="9"/>
      <c r="P22" s="9"/>
      <c r="Q22" s="9"/>
      <c r="R22" s="9"/>
      <c r="S22" s="9"/>
    </row>
    <row r="23" spans="2:19" x14ac:dyDescent="0.6">
      <c r="J23" s="9" t="s">
        <v>616</v>
      </c>
      <c r="K23" s="9"/>
      <c r="L23" s="9" t="s">
        <v>967</v>
      </c>
      <c r="M23" s="9"/>
      <c r="N23" s="9"/>
      <c r="O23" s="9"/>
      <c r="P23" s="9"/>
      <c r="Q23" s="9"/>
      <c r="R23" s="9"/>
      <c r="S23" s="9"/>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topLeftCell="A40" workbookViewId="0">
      <selection activeCell="K57" sqref="K57"/>
    </sheetView>
  </sheetViews>
  <sheetFormatPr defaultColWidth="10.75" defaultRowHeight="15.6" x14ac:dyDescent="0.6"/>
  <cols>
    <col min="1" max="1" width="4" bestFit="1" customWidth="1"/>
    <col min="2" max="2" width="17.0976562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 min="19" max="19" width="28.59765625" customWidth="1"/>
  </cols>
  <sheetData>
    <row r="1" spans="1:28" x14ac:dyDescent="0.6">
      <c r="A1" s="2" t="s">
        <v>113</v>
      </c>
    </row>
    <row r="2" spans="1:28" x14ac:dyDescent="0.6">
      <c r="A2" s="4" t="s">
        <v>590</v>
      </c>
    </row>
    <row r="3" spans="1:28" x14ac:dyDescent="0.6">
      <c r="D3" s="9" t="s">
        <v>612</v>
      </c>
      <c r="E3" s="9"/>
      <c r="F3" s="9"/>
      <c r="G3" s="9"/>
    </row>
    <row r="4" spans="1:28" x14ac:dyDescent="0.6">
      <c r="D4" s="9"/>
      <c r="E4" s="9"/>
      <c r="F4" s="9"/>
      <c r="G4" s="9"/>
      <c r="L4" s="11" t="s">
        <v>614</v>
      </c>
      <c r="M4" s="11"/>
      <c r="N4" s="11"/>
      <c r="O4" s="11"/>
      <c r="P4" s="11"/>
      <c r="Q4" s="11"/>
      <c r="R4" s="11"/>
    </row>
    <row r="5" spans="1:28" x14ac:dyDescent="0.6">
      <c r="D5" s="9" t="s">
        <v>613</v>
      </c>
      <c r="E5" s="9"/>
      <c r="F5" s="9"/>
      <c r="G5" s="9"/>
      <c r="H5" s="9"/>
      <c r="I5" s="9"/>
      <c r="J5" s="9"/>
      <c r="K5" s="9"/>
      <c r="L5" s="9"/>
      <c r="M5" s="9"/>
      <c r="N5" s="9"/>
      <c r="O5" s="9"/>
      <c r="P5" s="9"/>
      <c r="Q5" s="9"/>
      <c r="R5" s="9"/>
      <c r="S5" s="9"/>
      <c r="T5" s="9"/>
      <c r="U5" s="9"/>
      <c r="V5" s="9"/>
      <c r="W5" s="9"/>
      <c r="X5" s="9"/>
      <c r="Y5" s="9"/>
      <c r="Z5" s="9"/>
      <c r="AA5" s="9"/>
      <c r="AB5" s="9"/>
    </row>
    <row r="6" spans="1:28" x14ac:dyDescent="0.6">
      <c r="D6" s="10"/>
      <c r="E6" s="10"/>
      <c r="F6" s="10"/>
      <c r="G6" s="10"/>
      <c r="H6">
        <v>90</v>
      </c>
      <c r="I6" t="s">
        <v>1307</v>
      </c>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12" t="s">
        <v>992</v>
      </c>
      <c r="Q7" s="12" t="s">
        <v>654</v>
      </c>
      <c r="R7" s="12" t="s">
        <v>1054</v>
      </c>
      <c r="S7" s="1" t="s">
        <v>971</v>
      </c>
    </row>
    <row r="8" spans="1:28" x14ac:dyDescent="0.6">
      <c r="A8">
        <v>4</v>
      </c>
      <c r="B8" t="s">
        <v>114</v>
      </c>
      <c r="C8">
        <v>48.6</v>
      </c>
      <c r="D8">
        <v>-124.23</v>
      </c>
      <c r="E8">
        <v>20</v>
      </c>
      <c r="F8">
        <v>9.5</v>
      </c>
      <c r="G8">
        <v>5.47</v>
      </c>
      <c r="H8">
        <v>84.7</v>
      </c>
      <c r="I8">
        <v>245.39999999999998</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240.3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242.60000000000002</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240.8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244.89999999999998</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243.10000000000002</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244.5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240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246.8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243.39999999999998</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239.5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237.39999999999998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243.7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243.39999999999998</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238.7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244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241.89999999999998</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244.8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244.39999999999998</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241.10000000000002</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241.60000000000002</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242.39999999999998</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238.8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239.8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236.60000000000002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238.89999999999998</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239.8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240.2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236.8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238.8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240.89999999999998</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239.60000000000002</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240.60000000000002</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240.89999999999998</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233.7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233.10000000000002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234.39999999999998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233.8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237.10000000000002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235.3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229.89999999999998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232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234.60000000000002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238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233.10000000000002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235.5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228.8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231.10000000000002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226.5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231.3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228.5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234.7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227.8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230.39999999999998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229.3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EA QUEPET Alberto et al 201</vt:lpstr>
      <vt:lpstr>ALT NG ABIAMA Worrall 1983</vt:lpstr>
      <vt:lpstr>ALT EG PSEMEN Chmura 2005</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2022-04-20T16:08:15Z</dcterms:modified>
</cp:coreProperties>
</file>