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zie/Documents/git/grants/nserc/nsercalliancesnsf2024/budget/"/>
    </mc:Choice>
  </mc:AlternateContent>
  <xr:revisionPtr revIDLastSave="0" documentId="13_ncr:1_{FD64784E-644B-0542-ABD0-5981ED11971D}" xr6:coauthVersionLast="47" xr6:coauthVersionMax="47" xr10:uidLastSave="{00000000-0000-0000-0000-000000000000}"/>
  <bookViews>
    <workbookView xWindow="22180" yWindow="4880" windowWidth="27640" windowHeight="16940" activeTab="1" xr2:uid="{DD0427ED-F24A-0447-A744-331E96372E50}"/>
  </bookViews>
  <sheets>
    <sheet name="ubcbudget" sheetId="1" r:id="rId1"/>
    <sheet name="ethbudget_nsercformat" sheetId="3" r:id="rId2"/>
    <sheet name="meta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D16" i="3"/>
  <c r="E5" i="3"/>
  <c r="E13" i="3"/>
  <c r="E14" i="3" s="1"/>
  <c r="F5" i="3" s="1"/>
  <c r="E12" i="1"/>
  <c r="F16" i="1"/>
  <c r="F10" i="1"/>
  <c r="F5" i="1"/>
  <c r="D16" i="1"/>
  <c r="D10" i="1"/>
  <c r="D5" i="1"/>
  <c r="G2" i="1"/>
  <c r="E13" i="1" l="1"/>
  <c r="C10" i="1"/>
  <c r="C5" i="1"/>
  <c r="E5" i="1" s="1"/>
  <c r="E18" i="1"/>
  <c r="E17" i="1"/>
  <c r="C16" i="1"/>
  <c r="E16" i="1" s="1"/>
  <c r="E15" i="1"/>
  <c r="E11" i="1"/>
  <c r="E9" i="1"/>
  <c r="E8" i="1"/>
  <c r="E6" i="1"/>
  <c r="E4" i="1"/>
  <c r="E3" i="1"/>
  <c r="E2" i="1"/>
  <c r="F15" i="1" l="1"/>
  <c r="G15" i="1" s="1"/>
  <c r="E24" i="1"/>
  <c r="E10" i="1"/>
  <c r="E25" i="1" s="1"/>
  <c r="F3" i="1"/>
  <c r="G3" i="1" s="1"/>
  <c r="E26" i="1"/>
</calcChain>
</file>

<file path=xl/sharedStrings.xml><?xml version="1.0" encoding="utf-8"?>
<sst xmlns="http://schemas.openxmlformats.org/spreadsheetml/2006/main" count="183" uniqueCount="133">
  <si>
    <t>Year</t>
  </si>
  <si>
    <t>What</t>
  </si>
  <si>
    <t>Cost</t>
  </si>
  <si>
    <t>Units</t>
  </si>
  <si>
    <t>Total cost</t>
  </si>
  <si>
    <t>Notes</t>
  </si>
  <si>
    <t>Undergraduates</t>
  </si>
  <si>
    <t>Year 1</t>
  </si>
  <si>
    <t>MSc stipend</t>
  </si>
  <si>
    <t>Assume we need …</t>
  </si>
  <si>
    <t>Dendrometers</t>
  </si>
  <si>
    <t>people</t>
  </si>
  <si>
    <t>Soil pathogen supplies</t>
  </si>
  <si>
    <t>weeks in field</t>
  </si>
  <si>
    <t>UG help</t>
  </si>
  <si>
    <t>Year 2</t>
  </si>
  <si>
    <t>Travel for team meeting</t>
  </si>
  <si>
    <t>hours/week in field</t>
  </si>
  <si>
    <t>hours/week in lab</t>
  </si>
  <si>
    <t>Assume worklearn $9 subsidy per hour … which is pretty optimistic</t>
  </si>
  <si>
    <t>We say we will install roughly 680 … but that is more than one year of this budget so I just assume cheap ones!</t>
  </si>
  <si>
    <t>Year 3</t>
  </si>
  <si>
    <t>Soil pathogen genomics</t>
  </si>
  <si>
    <t>Costs for DNA extraction and quantification</t>
  </si>
  <si>
    <t>Totals:</t>
  </si>
  <si>
    <t>weeks in lab for running soil pathogen study</t>
  </si>
  <si>
    <t>More lab weeks for DNA prep and soil pathogen study</t>
  </si>
  <si>
    <t>Supplies for soil pathogen DNA prep</t>
  </si>
  <si>
    <t>people in year 3</t>
  </si>
  <si>
    <t>Started 14 October 2024</t>
  </si>
  <si>
    <t>Budget for NSERC Alliance</t>
  </si>
  <si>
    <t>See the budget justification for an explanation of costs.</t>
  </si>
  <si>
    <t>7000 K in fees</t>
  </si>
  <si>
    <t>JD says Qiagen kits cost $1700 for 250 samples.</t>
  </si>
  <si>
    <t>Travel for something</t>
  </si>
  <si>
    <t>ubcbudget tab is based off budgetalternative tab in mountrainierlogistics/grants/snsf2024/notposting/budgetme/snsf2024_wolkovichbudget.xlsx -- CHECK OUT that sheet for more info</t>
  </si>
  <si>
    <t>ethbudget_nsercformat tab created from nsercalliancesnsf2024/notposting/snsf/Budget_SNF_Apr.2024.xlsx</t>
  </si>
  <si>
    <t>BUDGET SNF</t>
  </si>
  <si>
    <t>SALARY / PEOPLE</t>
  </si>
  <si>
    <t>Person</t>
  </si>
  <si>
    <t>Salary &amp; Social Security</t>
  </si>
  <si>
    <t>Percent 2025</t>
  </si>
  <si>
    <t># Items 2026</t>
  </si>
  <si>
    <t># Items 2027</t>
  </si>
  <si>
    <t>Cost 2025</t>
  </si>
  <si>
    <t>Cost 2026</t>
  </si>
  <si>
    <t>Cost 2027</t>
  </si>
  <si>
    <t>Line total</t>
  </si>
  <si>
    <t>Tasks</t>
  </si>
  <si>
    <t>NSERC equivalent?</t>
  </si>
  <si>
    <t>Postdoc</t>
  </si>
  <si>
    <t>Pathogens</t>
  </si>
  <si>
    <t>NA</t>
  </si>
  <si>
    <t>Graduate Student</t>
  </si>
  <si>
    <t>Seed predation</t>
  </si>
  <si>
    <t>Masters student + Mao (funded by Wolkovich)</t>
  </si>
  <si>
    <t>First 1.5 years from HRL budget</t>
  </si>
  <si>
    <t>50 Percent field assistant</t>
  </si>
  <si>
    <t>help with pathogens, seed predation (in US)</t>
  </si>
  <si>
    <t>50% paid from HRL budget</t>
  </si>
  <si>
    <t>Hilfassistenten</t>
  </si>
  <si>
    <t>UBC undergrads</t>
  </si>
  <si>
    <t>Seed sorting hilf assistenten paid from HRL budget</t>
  </si>
  <si>
    <t>TOTAL SALARIES &amp; SS Security</t>
  </si>
  <si>
    <t>Travel</t>
  </si>
  <si>
    <t>Costs (per item)</t>
  </si>
  <si>
    <t># Items 2025</t>
  </si>
  <si>
    <t>TOTAL</t>
  </si>
  <si>
    <t>Needed for</t>
  </si>
  <si>
    <t>Car (CH)</t>
  </si>
  <si>
    <t>Car (USA)</t>
  </si>
  <si>
    <t>NSERC field travel</t>
  </si>
  <si>
    <t>Flights to USA / Meetings</t>
  </si>
  <si>
    <t>Conferences, team meetings for UBC team</t>
  </si>
  <si>
    <t>Housing (USA)</t>
  </si>
  <si>
    <t>While visiting US field sites, a car is needed (the field sites are 150 km from Seattle, with no reliable public transportation). For 1.5 month car rental and gas, this is approximately $3000. Lodging is additionally needed for the PI (for 2 weeks), the graduate student and/or the postdoc (both in year 2 - for 6 weeks). Lodging is a combination of field house lodging provided by Mt. Rainier NP (25$ per person per night), nearby motels (~80$ per person per night), and Airbnb (~$250 for a team of 3 per night). From experience, these costs will likely reach &gt;$9000. Any additional costs incurred will be covered by the budget of PI Hille Ris Lambers.</t>
  </si>
  <si>
    <t>Housing for UBC team</t>
  </si>
  <si>
    <t>Field Food (CH)</t>
  </si>
  <si>
    <t>Food for UBC team</t>
  </si>
  <si>
    <t>Field Food (USA)</t>
  </si>
  <si>
    <t>Conference (travel, food, hotel, registration)</t>
  </si>
  <si>
    <t>TOTAL TRAVEL</t>
  </si>
  <si>
    <t>Supplies and consumables</t>
  </si>
  <si>
    <t>Field supplies - regeneration monitoring</t>
  </si>
  <si>
    <t>Replacement microclimate sensors, seed traps, etc</t>
  </si>
  <si>
    <t>none (funded by HRL)</t>
  </si>
  <si>
    <t>Covered by HRL budget</t>
  </si>
  <si>
    <t>Field supplies - seed predation (CH)</t>
  </si>
  <si>
    <t>Seed trays, boxes, paper bags, sand, etc</t>
  </si>
  <si>
    <t>USA on NSERC</t>
  </si>
  <si>
    <t>Lab supplies - seed pathogens (CH)</t>
  </si>
  <si>
    <t>Soil, germination boxes, etc</t>
  </si>
  <si>
    <t>Camera Traps - CH</t>
  </si>
  <si>
    <t>Capturing seed predators in stands</t>
  </si>
  <si>
    <t>Could be covered by HRL ETH budget</t>
  </si>
  <si>
    <t>Seeds (CH)</t>
  </si>
  <si>
    <t>For predation trials, pathogen trials</t>
  </si>
  <si>
    <t>Kits for DNA extraction (QiaGen)</t>
  </si>
  <si>
    <t>Powermax - DNeasy kit for soil - 250 samples. find on ethis</t>
  </si>
  <si>
    <t>USA on NSERC - need about 378 if go for 6 stands (yikes).</t>
  </si>
  <si>
    <t>Glassware</t>
  </si>
  <si>
    <t>Amplicon Library &amp; Sequencing</t>
  </si>
  <si>
    <t>5500 for 384 samples, so need 4 per year to get to 1200. Add a 10% buffer for glassware</t>
  </si>
  <si>
    <t>Go for 1000 trays? Smaller trays</t>
  </si>
  <si>
    <t>Custom primers, prep, glassware</t>
  </si>
  <si>
    <t>Sequencing cost per sample, includes bioinformatics. add 30% for errors</t>
  </si>
  <si>
    <t>TOTAL MATERIALS AND SUPPLIES</t>
  </si>
  <si>
    <t>Years</t>
  </si>
  <si>
    <t>Species</t>
  </si>
  <si>
    <t>GRAND TOTAL</t>
  </si>
  <si>
    <t>Sites</t>
  </si>
  <si>
    <t>Mort classes (high, low)</t>
  </si>
  <si>
    <t>no postdoc</t>
  </si>
  <si>
    <t>Reps</t>
  </si>
  <si>
    <t>collect soils - save? Hope we find someone?</t>
  </si>
  <si>
    <t>Controls</t>
  </si>
  <si>
    <t>Types DNA</t>
  </si>
  <si>
    <t>Samples per year</t>
  </si>
  <si>
    <t>Contributions from Partner organization:</t>
  </si>
  <si>
    <t>Salaries</t>
  </si>
  <si>
    <t>equipment/software</t>
  </si>
  <si>
    <t>materials</t>
  </si>
  <si>
    <t>field work logistics</t>
  </si>
  <si>
    <t>provision of services</t>
  </si>
  <si>
    <t>use of organization's facilities</t>
  </si>
  <si>
    <t>salaeries of admin staff</t>
  </si>
  <si>
    <t>travel</t>
  </si>
  <si>
    <t>Total</t>
  </si>
  <si>
    <t>Funded is 450,000</t>
  </si>
  <si>
    <t>Cut:</t>
  </si>
  <si>
    <t>New!</t>
  </si>
  <si>
    <t>NSERC form requires organization into these categories by Year:</t>
  </si>
  <si>
    <t>Cut options: MV Eleanore to other funds; cut field assistant brings us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</si>
</sst>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1" fontId="7" fillId="0" borderId="0" xfId="0" applyNumberFormat="1" applyFont="1" applyAlignment="1">
      <alignment vertical="top"/>
    </xf>
    <xf numFmtId="10" fontId="5" fillId="0" borderId="0" xfId="0" applyNumberFormat="1" applyFont="1" applyAlignment="1">
      <alignment vertical="top"/>
    </xf>
    <xf numFmtId="1" fontId="5" fillId="2" borderId="0" xfId="0" applyNumberFormat="1" applyFont="1" applyFill="1" applyAlignment="1">
      <alignment vertical="top"/>
    </xf>
    <xf numFmtId="0" fontId="5" fillId="0" borderId="0" xfId="0" applyFont="1"/>
    <xf numFmtId="0" fontId="8" fillId="0" borderId="0" xfId="0" applyFont="1" applyAlignment="1">
      <alignment vertical="top"/>
    </xf>
    <xf numFmtId="4" fontId="5" fillId="0" borderId="0" xfId="0" applyNumberFormat="1" applyFont="1" applyAlignment="1">
      <alignment vertical="top"/>
    </xf>
    <xf numFmtId="1" fontId="5" fillId="3" borderId="0" xfId="0" applyNumberFormat="1" applyFont="1" applyFill="1" applyAlignment="1">
      <alignment vertical="top"/>
    </xf>
    <xf numFmtId="0" fontId="1" fillId="0" borderId="0" xfId="0" applyFont="1"/>
    <xf numFmtId="1" fontId="1" fillId="0" borderId="0" xfId="0" applyNumberFormat="1" applyFont="1"/>
    <xf numFmtId="0" fontId="5" fillId="3" borderId="0" xfId="0" applyFont="1" applyFill="1" applyAlignment="1">
      <alignment vertical="top"/>
    </xf>
    <xf numFmtId="0" fontId="9" fillId="0" borderId="0" xfId="0" applyFont="1"/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" fontId="6" fillId="0" borderId="0" xfId="0" applyNumberFormat="1" applyFont="1" applyAlignment="1">
      <alignment vertical="top"/>
    </xf>
    <xf numFmtId="4" fontId="6" fillId="0" borderId="0" xfId="0" applyNumberFormat="1" applyFont="1" applyAlignment="1">
      <alignment vertical="top"/>
    </xf>
    <xf numFmtId="1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B1CE-8F13-8B46-83A7-00F602A9A8B4}">
  <dimension ref="A1:J26"/>
  <sheetViews>
    <sheetView workbookViewId="0">
      <selection activeCell="C17" sqref="C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</row>
    <row r="2" spans="1:10" x14ac:dyDescent="0.2">
      <c r="A2" t="s">
        <v>7</v>
      </c>
      <c r="B2" t="s">
        <v>8</v>
      </c>
      <c r="C2">
        <v>34000</v>
      </c>
      <c r="D2">
        <v>1</v>
      </c>
      <c r="E2">
        <f>C2*D2</f>
        <v>34000</v>
      </c>
      <c r="F2" t="s">
        <v>32</v>
      </c>
      <c r="G2">
        <f>C2-7000</f>
        <v>27000</v>
      </c>
      <c r="I2" t="s">
        <v>9</v>
      </c>
    </row>
    <row r="3" spans="1:10" x14ac:dyDescent="0.2">
      <c r="A3" t="s">
        <v>7</v>
      </c>
      <c r="B3" t="s">
        <v>10</v>
      </c>
      <c r="C3">
        <v>42.734999999999999</v>
      </c>
      <c r="D3">
        <v>680</v>
      </c>
      <c r="E3">
        <f>C3*D3</f>
        <v>29059.8</v>
      </c>
      <c r="F3">
        <f>100000-SUM(E4:E6,E2)</f>
        <v>29060</v>
      </c>
      <c r="G3">
        <f>F3/680</f>
        <v>42.735294117647058</v>
      </c>
      <c r="I3">
        <v>4</v>
      </c>
      <c r="J3" t="s">
        <v>11</v>
      </c>
    </row>
    <row r="4" spans="1:10" x14ac:dyDescent="0.2">
      <c r="A4" t="s">
        <v>7</v>
      </c>
      <c r="B4" t="s">
        <v>12</v>
      </c>
      <c r="C4">
        <v>1700</v>
      </c>
      <c r="D4">
        <v>1</v>
      </c>
      <c r="E4">
        <f>C4*D4</f>
        <v>1700</v>
      </c>
      <c r="I4">
        <v>4</v>
      </c>
      <c r="J4" t="s">
        <v>13</v>
      </c>
    </row>
    <row r="5" spans="1:10" x14ac:dyDescent="0.2">
      <c r="A5" t="s">
        <v>7</v>
      </c>
      <c r="B5" t="s">
        <v>14</v>
      </c>
      <c r="C5">
        <f>22-$I$8</f>
        <v>13</v>
      </c>
      <c r="D5">
        <f>I3*I4*I6+I3*I5*I7</f>
        <v>2480</v>
      </c>
      <c r="E5">
        <f>C5*D5</f>
        <v>32240</v>
      </c>
      <c r="F5">
        <f>4*4*35+4*24*20</f>
        <v>2480</v>
      </c>
      <c r="I5">
        <v>24</v>
      </c>
      <c r="J5" t="s">
        <v>25</v>
      </c>
    </row>
    <row r="6" spans="1:10" x14ac:dyDescent="0.2">
      <c r="A6" t="s">
        <v>15</v>
      </c>
      <c r="B6" t="s">
        <v>16</v>
      </c>
      <c r="C6">
        <v>3000</v>
      </c>
      <c r="D6">
        <v>1</v>
      </c>
      <c r="E6">
        <f>C6*D6</f>
        <v>3000</v>
      </c>
      <c r="I6">
        <v>35</v>
      </c>
      <c r="J6" t="s">
        <v>17</v>
      </c>
    </row>
    <row r="7" spans="1:10" x14ac:dyDescent="0.2">
      <c r="I7">
        <v>20</v>
      </c>
      <c r="J7" t="s">
        <v>18</v>
      </c>
    </row>
    <row r="8" spans="1:10" x14ac:dyDescent="0.2">
      <c r="A8" t="s">
        <v>15</v>
      </c>
      <c r="B8" t="s">
        <v>8</v>
      </c>
      <c r="C8">
        <v>34000</v>
      </c>
      <c r="D8">
        <v>1</v>
      </c>
      <c r="E8">
        <f>C8*D8</f>
        <v>34000</v>
      </c>
      <c r="I8">
        <v>9</v>
      </c>
      <c r="J8" t="s">
        <v>19</v>
      </c>
    </row>
    <row r="9" spans="1:10" x14ac:dyDescent="0.2">
      <c r="A9" t="s">
        <v>15</v>
      </c>
      <c r="B9" t="s">
        <v>12</v>
      </c>
      <c r="C9">
        <v>1400</v>
      </c>
      <c r="D9">
        <v>1</v>
      </c>
      <c r="E9">
        <f>C9*D9</f>
        <v>1400</v>
      </c>
      <c r="I9">
        <v>32</v>
      </c>
      <c r="J9" t="s">
        <v>26</v>
      </c>
    </row>
    <row r="10" spans="1:10" x14ac:dyDescent="0.2">
      <c r="A10" t="s">
        <v>15</v>
      </c>
      <c r="B10" t="s">
        <v>14</v>
      </c>
      <c r="C10">
        <f>22-$I$8</f>
        <v>13</v>
      </c>
      <c r="D10">
        <f>I3*I4*I6+I3*I7*I9</f>
        <v>3120</v>
      </c>
      <c r="E10">
        <f>C10*D10</f>
        <v>40560</v>
      </c>
      <c r="F10">
        <f>4*4*35+4*24*20+8*4*20</f>
        <v>3120</v>
      </c>
      <c r="I10">
        <v>3</v>
      </c>
      <c r="J10" t="s">
        <v>28</v>
      </c>
    </row>
    <row r="11" spans="1:10" x14ac:dyDescent="0.2">
      <c r="A11" t="s">
        <v>15</v>
      </c>
      <c r="B11" t="s">
        <v>16</v>
      </c>
      <c r="C11">
        <v>11000</v>
      </c>
      <c r="D11">
        <v>1</v>
      </c>
      <c r="E11">
        <f>C11*D11</f>
        <v>11000</v>
      </c>
    </row>
    <row r="12" spans="1:10" x14ac:dyDescent="0.2">
      <c r="A12" t="s">
        <v>15</v>
      </c>
      <c r="B12" t="s">
        <v>34</v>
      </c>
      <c r="C12">
        <v>3000</v>
      </c>
      <c r="D12">
        <v>1</v>
      </c>
      <c r="E12">
        <f>C12*D12</f>
        <v>3000</v>
      </c>
    </row>
    <row r="13" spans="1:10" x14ac:dyDescent="0.2">
      <c r="A13" t="s">
        <v>15</v>
      </c>
      <c r="B13" t="s">
        <v>27</v>
      </c>
      <c r="C13">
        <v>10000</v>
      </c>
      <c r="D13">
        <v>1</v>
      </c>
      <c r="E13">
        <f>C13*D13</f>
        <v>10000</v>
      </c>
    </row>
    <row r="15" spans="1:10" x14ac:dyDescent="0.2">
      <c r="A15" t="s">
        <v>21</v>
      </c>
      <c r="B15" t="s">
        <v>22</v>
      </c>
      <c r="C15">
        <v>103.16</v>
      </c>
      <c r="D15">
        <v>500</v>
      </c>
      <c r="E15">
        <f>C15*D15</f>
        <v>51580</v>
      </c>
      <c r="F15">
        <f>100000-SUM(E16:E18)</f>
        <v>51580</v>
      </c>
      <c r="G15">
        <f>F15/500</f>
        <v>103.16</v>
      </c>
      <c r="I15" t="s">
        <v>33</v>
      </c>
    </row>
    <row r="16" spans="1:10" x14ac:dyDescent="0.2">
      <c r="A16" t="s">
        <v>21</v>
      </c>
      <c r="B16" t="s">
        <v>14</v>
      </c>
      <c r="C16">
        <f>22-$I$8</f>
        <v>13</v>
      </c>
      <c r="D16">
        <f>I10*I4*I6+I10*I7*I9</f>
        <v>2340</v>
      </c>
      <c r="E16">
        <f>C16*D16</f>
        <v>30420</v>
      </c>
      <c r="F16">
        <f>3*4*35+3*32*20</f>
        <v>2340</v>
      </c>
    </row>
    <row r="17" spans="1:9" x14ac:dyDescent="0.2">
      <c r="A17" t="s">
        <v>21</v>
      </c>
      <c r="B17" t="s">
        <v>16</v>
      </c>
      <c r="C17">
        <v>3500</v>
      </c>
      <c r="D17">
        <v>3</v>
      </c>
      <c r="E17">
        <f>C17*D17</f>
        <v>10500</v>
      </c>
    </row>
    <row r="18" spans="1:9" x14ac:dyDescent="0.2">
      <c r="A18" t="s">
        <v>21</v>
      </c>
      <c r="B18" t="s">
        <v>23</v>
      </c>
      <c r="C18">
        <v>7500</v>
      </c>
      <c r="D18">
        <v>1</v>
      </c>
      <c r="E18">
        <f>C18*D18</f>
        <v>7500</v>
      </c>
    </row>
    <row r="19" spans="1:9" x14ac:dyDescent="0.2">
      <c r="I19" s="1" t="s">
        <v>10</v>
      </c>
    </row>
    <row r="20" spans="1:9" x14ac:dyDescent="0.2">
      <c r="I20" s="2" t="s">
        <v>20</v>
      </c>
    </row>
    <row r="21" spans="1:9" x14ac:dyDescent="0.2">
      <c r="I21" s="2"/>
    </row>
    <row r="23" spans="1:9" x14ac:dyDescent="0.2">
      <c r="A23" t="s">
        <v>24</v>
      </c>
    </row>
    <row r="24" spans="1:9" x14ac:dyDescent="0.2">
      <c r="A24" t="s">
        <v>7</v>
      </c>
      <c r="E24">
        <f>SUM(E2:E6)</f>
        <v>99999.8</v>
      </c>
    </row>
    <row r="25" spans="1:9" x14ac:dyDescent="0.2">
      <c r="A25" t="s">
        <v>15</v>
      </c>
      <c r="E25">
        <f>SUM(E8:E13)</f>
        <v>99960</v>
      </c>
    </row>
    <row r="26" spans="1:9" x14ac:dyDescent="0.2">
      <c r="A26" t="s">
        <v>21</v>
      </c>
      <c r="E26">
        <f>SUM(E15:E18)</f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ABA2-8D40-B74F-944B-94AF5E91C8C5}">
  <dimension ref="A1:W45"/>
  <sheetViews>
    <sheetView tabSelected="1" workbookViewId="0">
      <selection activeCell="A17" sqref="A17"/>
    </sheetView>
  </sheetViews>
  <sheetFormatPr baseColWidth="10" defaultRowHeight="16" x14ac:dyDescent="0.2"/>
  <cols>
    <col min="1" max="1" width="25.5" customWidth="1"/>
    <col min="18" max="18" width="16" customWidth="1"/>
  </cols>
  <sheetData>
    <row r="1" spans="1:23" x14ac:dyDescent="0.2">
      <c r="A1" s="1" t="s">
        <v>131</v>
      </c>
      <c r="J1" s="3" t="s">
        <v>37</v>
      </c>
      <c r="K1" s="4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6"/>
    </row>
    <row r="2" spans="1:23" x14ac:dyDescent="0.2">
      <c r="J2" s="7"/>
      <c r="K2" s="4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6"/>
    </row>
    <row r="3" spans="1:23" x14ac:dyDescent="0.2">
      <c r="A3" t="s">
        <v>118</v>
      </c>
      <c r="J3" s="7" t="s">
        <v>38</v>
      </c>
      <c r="K3" s="4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6"/>
    </row>
    <row r="4" spans="1:23" x14ac:dyDescent="0.2">
      <c r="B4" t="s">
        <v>7</v>
      </c>
      <c r="C4" t="s">
        <v>15</v>
      </c>
      <c r="D4" t="s">
        <v>21</v>
      </c>
      <c r="E4" t="s">
        <v>127</v>
      </c>
      <c r="F4" t="s">
        <v>130</v>
      </c>
      <c r="J4" s="7" t="s">
        <v>39</v>
      </c>
      <c r="K4" s="7" t="s">
        <v>40</v>
      </c>
      <c r="L4" s="8" t="s">
        <v>41</v>
      </c>
      <c r="M4" s="7" t="s">
        <v>42</v>
      </c>
      <c r="N4" s="7" t="s">
        <v>43</v>
      </c>
      <c r="O4" s="7" t="s">
        <v>44</v>
      </c>
      <c r="P4" s="7" t="s">
        <v>45</v>
      </c>
      <c r="Q4" s="7" t="s">
        <v>46</v>
      </c>
      <c r="R4" s="7" t="s">
        <v>47</v>
      </c>
      <c r="S4" s="4"/>
      <c r="T4" s="7" t="s">
        <v>48</v>
      </c>
      <c r="U4" s="7" t="s">
        <v>49</v>
      </c>
      <c r="V4" s="7" t="s">
        <v>5</v>
      </c>
      <c r="W4" s="6"/>
    </row>
    <row r="5" spans="1:23" x14ac:dyDescent="0.2">
      <c r="A5" t="s">
        <v>119</v>
      </c>
      <c r="E5" s="5">
        <f>R9</f>
        <v>659414.99199999997</v>
      </c>
      <c r="F5" s="26">
        <f>E5-E14</f>
        <v>360845</v>
      </c>
      <c r="J5" s="4" t="s">
        <v>50</v>
      </c>
      <c r="K5" s="4">
        <v>112403.99999999999</v>
      </c>
      <c r="L5" s="9">
        <v>0.5</v>
      </c>
      <c r="M5" s="9">
        <v>1</v>
      </c>
      <c r="N5" s="9">
        <v>1</v>
      </c>
      <c r="O5" s="4">
        <v>56201.999999999993</v>
      </c>
      <c r="P5" s="4">
        <v>112403.99999999999</v>
      </c>
      <c r="Q5" s="4">
        <v>112403.99999999999</v>
      </c>
      <c r="R5" s="10">
        <v>281009.99999999994</v>
      </c>
      <c r="S5" s="4"/>
      <c r="T5" s="4" t="s">
        <v>51</v>
      </c>
      <c r="U5" s="11" t="s">
        <v>52</v>
      </c>
      <c r="V5" s="4"/>
      <c r="W5" s="6"/>
    </row>
    <row r="6" spans="1:23" x14ac:dyDescent="0.2">
      <c r="A6" t="s">
        <v>120</v>
      </c>
      <c r="J6" s="4" t="s">
        <v>53</v>
      </c>
      <c r="K6" s="4">
        <v>60366.399999999994</v>
      </c>
      <c r="L6" s="9">
        <v>1</v>
      </c>
      <c r="M6" s="9">
        <v>1</v>
      </c>
      <c r="N6" s="9">
        <v>0.5</v>
      </c>
      <c r="O6" s="4">
        <v>60366.399999999994</v>
      </c>
      <c r="P6" s="4">
        <v>60366.399999999994</v>
      </c>
      <c r="Q6" s="4">
        <v>30183.199999999997</v>
      </c>
      <c r="R6" s="5">
        <v>150916</v>
      </c>
      <c r="S6" s="4"/>
      <c r="T6" s="4" t="s">
        <v>54</v>
      </c>
      <c r="U6" s="4" t="s">
        <v>55</v>
      </c>
      <c r="V6" s="4" t="s">
        <v>56</v>
      </c>
      <c r="W6" s="6"/>
    </row>
    <row r="7" spans="1:23" x14ac:dyDescent="0.2">
      <c r="A7" t="s">
        <v>121</v>
      </c>
      <c r="E7" s="18">
        <v>62655</v>
      </c>
      <c r="F7" s="18">
        <v>62655</v>
      </c>
      <c r="J7" s="4" t="s">
        <v>57</v>
      </c>
      <c r="K7" s="4">
        <v>92800</v>
      </c>
      <c r="L7" s="9">
        <v>0.5</v>
      </c>
      <c r="M7" s="9">
        <v>0.5</v>
      </c>
      <c r="N7" s="9">
        <v>0.5</v>
      </c>
      <c r="O7" s="4">
        <v>46400</v>
      </c>
      <c r="P7" s="4">
        <v>46400</v>
      </c>
      <c r="Q7" s="4">
        <v>46400</v>
      </c>
      <c r="R7" s="10">
        <v>139200</v>
      </c>
      <c r="S7" s="4"/>
      <c r="T7" s="4" t="s">
        <v>58</v>
      </c>
      <c r="U7" s="4" t="s">
        <v>52</v>
      </c>
      <c r="V7" s="4" t="s">
        <v>59</v>
      </c>
      <c r="W7" s="6"/>
    </row>
    <row r="8" spans="1:23" x14ac:dyDescent="0.2">
      <c r="A8" t="s">
        <v>122</v>
      </c>
      <c r="J8" s="4" t="s">
        <v>60</v>
      </c>
      <c r="K8" s="4">
        <v>73574.159999999989</v>
      </c>
      <c r="L8" s="9">
        <v>0.4</v>
      </c>
      <c r="M8" s="9">
        <v>0.4</v>
      </c>
      <c r="N8" s="9">
        <v>0.4</v>
      </c>
      <c r="O8" s="4">
        <v>29429.663999999997</v>
      </c>
      <c r="P8" s="4">
        <v>29429.663999999997</v>
      </c>
      <c r="Q8" s="4">
        <v>29429.663999999997</v>
      </c>
      <c r="R8" s="10">
        <v>88288.991999999998</v>
      </c>
      <c r="S8" s="4"/>
      <c r="T8" s="4" t="s">
        <v>58</v>
      </c>
      <c r="U8" s="4" t="s">
        <v>61</v>
      </c>
      <c r="V8" s="4" t="s">
        <v>62</v>
      </c>
      <c r="W8" s="6"/>
    </row>
    <row r="9" spans="1:23" x14ac:dyDescent="0.2">
      <c r="A9" t="s">
        <v>123</v>
      </c>
      <c r="J9" s="12" t="s">
        <v>63</v>
      </c>
      <c r="K9" s="4"/>
      <c r="L9" s="5"/>
      <c r="M9" s="4"/>
      <c r="N9" s="4"/>
      <c r="O9" s="4"/>
      <c r="P9" s="4"/>
      <c r="Q9" s="13"/>
      <c r="R9" s="5">
        <v>659414.99199999997</v>
      </c>
      <c r="S9" s="4"/>
      <c r="T9" s="4"/>
      <c r="U9" s="4"/>
      <c r="V9" s="4"/>
      <c r="W9" s="6"/>
    </row>
    <row r="10" spans="1:23" x14ac:dyDescent="0.2">
      <c r="A10" t="s">
        <v>124</v>
      </c>
      <c r="J10" s="7"/>
      <c r="K10" s="4"/>
      <c r="L10" s="5"/>
      <c r="M10" s="4"/>
      <c r="N10" s="4"/>
      <c r="O10" s="4"/>
      <c r="P10" s="4"/>
      <c r="Q10" s="13"/>
      <c r="R10" s="4"/>
      <c r="S10" s="4"/>
      <c r="T10" s="4"/>
      <c r="U10" s="4"/>
      <c r="V10" s="4"/>
      <c r="W10" s="6"/>
    </row>
    <row r="11" spans="1:23" x14ac:dyDescent="0.2">
      <c r="A11" t="s">
        <v>125</v>
      </c>
      <c r="J11" s="7" t="s">
        <v>64</v>
      </c>
      <c r="K11" s="7" t="s">
        <v>65</v>
      </c>
      <c r="L11" s="8" t="s">
        <v>66</v>
      </c>
      <c r="M11" s="7" t="s">
        <v>42</v>
      </c>
      <c r="N11" s="7" t="s">
        <v>43</v>
      </c>
      <c r="O11" s="7" t="s">
        <v>44</v>
      </c>
      <c r="P11" s="7" t="s">
        <v>45</v>
      </c>
      <c r="Q11" s="7" t="s">
        <v>46</v>
      </c>
      <c r="R11" s="7" t="s">
        <v>67</v>
      </c>
      <c r="S11" s="4"/>
      <c r="T11" s="7" t="s">
        <v>68</v>
      </c>
      <c r="U11" s="7" t="s">
        <v>49</v>
      </c>
      <c r="V11" s="4"/>
      <c r="W11" s="6"/>
    </row>
    <row r="12" spans="1:23" x14ac:dyDescent="0.2">
      <c r="A12" t="s">
        <v>126</v>
      </c>
      <c r="E12" s="16">
        <v>26500</v>
      </c>
      <c r="F12" s="16">
        <v>26500</v>
      </c>
      <c r="J12" s="4" t="s">
        <v>69</v>
      </c>
      <c r="K12" s="11">
        <v>500</v>
      </c>
      <c r="L12" s="13">
        <v>6</v>
      </c>
      <c r="M12" s="13">
        <v>6</v>
      </c>
      <c r="N12" s="13">
        <v>6</v>
      </c>
      <c r="O12" s="4">
        <v>3000</v>
      </c>
      <c r="P12" s="4">
        <v>3000</v>
      </c>
      <c r="Q12" s="4">
        <v>3000</v>
      </c>
      <c r="R12" s="5">
        <v>9000</v>
      </c>
      <c r="S12" s="4"/>
      <c r="T12" s="4"/>
      <c r="U12" s="4" t="s">
        <v>52</v>
      </c>
      <c r="V12" s="4"/>
      <c r="W12" s="6"/>
    </row>
    <row r="13" spans="1:23" x14ac:dyDescent="0.2">
      <c r="A13" t="s">
        <v>67</v>
      </c>
      <c r="E13" s="26">
        <f>SUM(E5:E12)</f>
        <v>748569.99199999997</v>
      </c>
      <c r="F13" s="26">
        <f>SUM(F5:F12)</f>
        <v>450000</v>
      </c>
      <c r="J13" s="4" t="s">
        <v>70</v>
      </c>
      <c r="K13" s="11">
        <v>1000</v>
      </c>
      <c r="L13" s="13">
        <v>2</v>
      </c>
      <c r="M13" s="13">
        <v>2</v>
      </c>
      <c r="N13" s="13">
        <v>2</v>
      </c>
      <c r="O13" s="4">
        <v>2000</v>
      </c>
      <c r="P13" s="4">
        <v>2000</v>
      </c>
      <c r="Q13" s="4">
        <v>2000</v>
      </c>
      <c r="R13" s="14">
        <v>0</v>
      </c>
      <c r="S13" s="4"/>
      <c r="T13" s="4"/>
      <c r="U13" s="4" t="s">
        <v>71</v>
      </c>
      <c r="V13" s="4"/>
      <c r="W13" s="6"/>
    </row>
    <row r="14" spans="1:23" x14ac:dyDescent="0.2">
      <c r="A14" t="s">
        <v>128</v>
      </c>
      <c r="D14" t="s">
        <v>129</v>
      </c>
      <c r="E14" s="26">
        <f>E13-450000</f>
        <v>298569.99199999997</v>
      </c>
      <c r="J14" s="4" t="s">
        <v>72</v>
      </c>
      <c r="K14" s="11">
        <v>1000</v>
      </c>
      <c r="L14" s="13">
        <v>2</v>
      </c>
      <c r="M14" s="13">
        <v>3</v>
      </c>
      <c r="N14" s="13">
        <v>2</v>
      </c>
      <c r="O14" s="4">
        <v>2000</v>
      </c>
      <c r="P14" s="4">
        <v>3000</v>
      </c>
      <c r="Q14" s="4">
        <v>2000</v>
      </c>
      <c r="R14" s="5">
        <v>7000</v>
      </c>
      <c r="S14" s="4"/>
      <c r="T14" s="4"/>
      <c r="U14" s="4" t="s">
        <v>73</v>
      </c>
      <c r="V14" s="4"/>
      <c r="W14" s="6"/>
    </row>
    <row r="15" spans="1:23" x14ac:dyDescent="0.2">
      <c r="J15" s="4" t="s">
        <v>74</v>
      </c>
      <c r="K15" s="11">
        <v>1275</v>
      </c>
      <c r="L15" s="13">
        <v>2.5</v>
      </c>
      <c r="M15" s="13">
        <v>2.5</v>
      </c>
      <c r="N15" s="13">
        <v>2.5</v>
      </c>
      <c r="O15" s="4">
        <v>3187.5</v>
      </c>
      <c r="P15" s="4">
        <v>3187.5</v>
      </c>
      <c r="Q15" s="4">
        <v>3187.5</v>
      </c>
      <c r="R15" s="14">
        <v>0</v>
      </c>
      <c r="S15" s="4" t="s">
        <v>75</v>
      </c>
      <c r="T15" s="4"/>
      <c r="U15" s="4" t="s">
        <v>76</v>
      </c>
      <c r="V15" s="4"/>
      <c r="W15" s="6"/>
    </row>
    <row r="16" spans="1:23" x14ac:dyDescent="0.2">
      <c r="A16" t="s">
        <v>132</v>
      </c>
      <c r="D16" s="26">
        <f>SUM(R6:R7)</f>
        <v>290116</v>
      </c>
      <c r="J16" s="4" t="s">
        <v>77</v>
      </c>
      <c r="K16" s="15">
        <v>250</v>
      </c>
      <c r="L16" s="5">
        <v>0</v>
      </c>
      <c r="M16" s="4">
        <v>0</v>
      </c>
      <c r="N16" s="5">
        <v>0</v>
      </c>
      <c r="O16" s="4">
        <v>0</v>
      </c>
      <c r="P16" s="4">
        <v>0</v>
      </c>
      <c r="Q16" s="4">
        <v>0</v>
      </c>
      <c r="R16" s="5">
        <v>0</v>
      </c>
      <c r="S16" s="4"/>
      <c r="T16" s="4"/>
      <c r="U16" s="4" t="s">
        <v>78</v>
      </c>
      <c r="V16" s="4"/>
      <c r="W16" s="6"/>
    </row>
    <row r="17" spans="10:23" x14ac:dyDescent="0.2">
      <c r="J17" s="4" t="s">
        <v>79</v>
      </c>
      <c r="K17" s="11">
        <v>580</v>
      </c>
      <c r="L17" s="13">
        <v>2.5</v>
      </c>
      <c r="M17" s="13">
        <v>2.5</v>
      </c>
      <c r="N17" s="13">
        <v>2.5</v>
      </c>
      <c r="O17" s="4">
        <v>1450</v>
      </c>
      <c r="P17" s="4">
        <v>1450</v>
      </c>
      <c r="Q17" s="4">
        <v>1450</v>
      </c>
      <c r="R17" s="14">
        <v>0</v>
      </c>
      <c r="S17" s="4"/>
      <c r="T17" s="4"/>
      <c r="U17" s="4" t="s">
        <v>78</v>
      </c>
      <c r="V17" s="4"/>
      <c r="W17" s="6"/>
    </row>
    <row r="18" spans="10:23" x14ac:dyDescent="0.2">
      <c r="J18" s="15" t="s">
        <v>80</v>
      </c>
      <c r="K18" s="15">
        <v>1500</v>
      </c>
      <c r="L18" s="15">
        <v>2</v>
      </c>
      <c r="M18" s="15">
        <v>3</v>
      </c>
      <c r="N18" s="15">
        <v>2</v>
      </c>
      <c r="O18" s="4">
        <v>3000</v>
      </c>
      <c r="P18" s="4">
        <v>4500</v>
      </c>
      <c r="Q18" s="4">
        <v>3000</v>
      </c>
      <c r="R18" s="5">
        <v>10500</v>
      </c>
    </row>
    <row r="19" spans="10:23" x14ac:dyDescent="0.2">
      <c r="J19" s="12" t="s">
        <v>81</v>
      </c>
      <c r="R19" s="16">
        <v>26500</v>
      </c>
    </row>
    <row r="20" spans="10:23" x14ac:dyDescent="0.2">
      <c r="J20" s="7"/>
      <c r="K20" s="4"/>
      <c r="L20" s="5"/>
      <c r="M20" s="4"/>
      <c r="N20" s="5"/>
      <c r="O20" s="4"/>
      <c r="P20" s="4"/>
      <c r="Q20" s="5"/>
      <c r="R20" s="4"/>
      <c r="S20" s="4"/>
      <c r="T20" s="4"/>
      <c r="U20" s="4"/>
      <c r="V20" s="4"/>
      <c r="W20" s="6"/>
    </row>
    <row r="21" spans="10:23" x14ac:dyDescent="0.2">
      <c r="J21" s="7" t="s">
        <v>82</v>
      </c>
      <c r="K21" s="7" t="s">
        <v>65</v>
      </c>
      <c r="L21" s="8" t="s">
        <v>66</v>
      </c>
      <c r="M21" s="7" t="s">
        <v>42</v>
      </c>
      <c r="N21" s="7" t="s">
        <v>43</v>
      </c>
      <c r="O21" s="7" t="s">
        <v>44</v>
      </c>
      <c r="P21" s="7" t="s">
        <v>45</v>
      </c>
      <c r="Q21" s="7" t="s">
        <v>46</v>
      </c>
      <c r="R21" s="7" t="s">
        <v>67</v>
      </c>
      <c r="S21" s="4"/>
      <c r="T21" s="7" t="s">
        <v>68</v>
      </c>
      <c r="U21" s="7" t="s">
        <v>49</v>
      </c>
      <c r="V21" s="7" t="s">
        <v>5</v>
      </c>
      <c r="W21" s="6"/>
    </row>
    <row r="22" spans="10:23" x14ac:dyDescent="0.2">
      <c r="J22" s="4" t="s">
        <v>83</v>
      </c>
      <c r="K22" s="11">
        <v>10000</v>
      </c>
      <c r="L22" s="5">
        <v>0</v>
      </c>
      <c r="M22" s="4">
        <v>0</v>
      </c>
      <c r="N22" s="5">
        <v>0</v>
      </c>
      <c r="O22" s="4">
        <v>0</v>
      </c>
      <c r="P22" s="4">
        <v>0</v>
      </c>
      <c r="Q22" s="4">
        <v>0</v>
      </c>
      <c r="R22" s="17">
        <v>0</v>
      </c>
      <c r="S22" s="4"/>
      <c r="T22" s="4" t="s">
        <v>84</v>
      </c>
      <c r="U22" s="4" t="s">
        <v>85</v>
      </c>
      <c r="V22" s="4" t="s">
        <v>86</v>
      </c>
      <c r="W22" s="6"/>
    </row>
    <row r="23" spans="10:23" x14ac:dyDescent="0.2">
      <c r="J23" s="11" t="s">
        <v>87</v>
      </c>
      <c r="K23" s="11">
        <v>3000</v>
      </c>
      <c r="L23" s="5">
        <v>1</v>
      </c>
      <c r="M23" s="4">
        <v>0.5</v>
      </c>
      <c r="N23" s="4">
        <v>0.5</v>
      </c>
      <c r="O23" s="4">
        <v>3000</v>
      </c>
      <c r="P23" s="4">
        <v>1500</v>
      </c>
      <c r="Q23" s="4">
        <v>1500</v>
      </c>
      <c r="R23" s="4">
        <v>6000</v>
      </c>
      <c r="S23" s="4"/>
      <c r="T23" s="4" t="s">
        <v>88</v>
      </c>
      <c r="U23" s="4" t="s">
        <v>89</v>
      </c>
      <c r="V23" s="4"/>
      <c r="W23" s="6"/>
    </row>
    <row r="24" spans="10:23" x14ac:dyDescent="0.2">
      <c r="J24" s="11" t="s">
        <v>90</v>
      </c>
      <c r="K24" s="11">
        <v>3000</v>
      </c>
      <c r="L24" s="5">
        <v>1</v>
      </c>
      <c r="M24" s="4">
        <v>0.5</v>
      </c>
      <c r="N24" s="4">
        <v>0.5</v>
      </c>
      <c r="O24" s="4">
        <v>3000</v>
      </c>
      <c r="P24" s="4">
        <v>1500</v>
      </c>
      <c r="Q24" s="4">
        <v>1500</v>
      </c>
      <c r="R24" s="4">
        <v>6000</v>
      </c>
      <c r="S24" s="4"/>
      <c r="T24" s="4" t="s">
        <v>91</v>
      </c>
      <c r="U24" s="4" t="s">
        <v>89</v>
      </c>
      <c r="V24" s="4"/>
      <c r="W24" s="6"/>
    </row>
    <row r="25" spans="10:23" x14ac:dyDescent="0.2">
      <c r="J25" s="4" t="s">
        <v>92</v>
      </c>
      <c r="K25" s="11">
        <v>6000</v>
      </c>
      <c r="L25" s="5">
        <v>1</v>
      </c>
      <c r="M25" s="4">
        <v>0</v>
      </c>
      <c r="N25" s="4">
        <v>0</v>
      </c>
      <c r="O25" s="4">
        <v>6000</v>
      </c>
      <c r="P25" s="4">
        <v>0</v>
      </c>
      <c r="Q25" s="4">
        <v>0</v>
      </c>
      <c r="R25" s="17">
        <v>0</v>
      </c>
      <c r="S25" s="4"/>
      <c r="T25" s="4" t="s">
        <v>93</v>
      </c>
      <c r="U25" s="4"/>
      <c r="V25" s="4" t="s">
        <v>94</v>
      </c>
      <c r="W25" s="6"/>
    </row>
    <row r="26" spans="10:23" x14ac:dyDescent="0.2">
      <c r="J26" s="11" t="s">
        <v>95</v>
      </c>
      <c r="K26" s="4">
        <v>1000</v>
      </c>
      <c r="L26" s="5">
        <v>1</v>
      </c>
      <c r="M26" s="4">
        <v>1</v>
      </c>
      <c r="N26" s="4">
        <v>1</v>
      </c>
      <c r="O26" s="4">
        <v>1000</v>
      </c>
      <c r="P26" s="4">
        <v>1000</v>
      </c>
      <c r="Q26" s="4">
        <v>1000</v>
      </c>
      <c r="R26" s="17">
        <v>0</v>
      </c>
      <c r="S26" s="4"/>
      <c r="T26" s="4" t="s">
        <v>96</v>
      </c>
      <c r="U26" s="4" t="s">
        <v>89</v>
      </c>
      <c r="V26" s="4"/>
      <c r="W26" s="6"/>
    </row>
    <row r="27" spans="10:23" x14ac:dyDescent="0.2">
      <c r="J27" s="4" t="s">
        <v>97</v>
      </c>
      <c r="K27" s="11">
        <v>2350</v>
      </c>
      <c r="L27" s="11">
        <v>0</v>
      </c>
      <c r="M27" s="11">
        <v>0</v>
      </c>
      <c r="N27" s="11">
        <v>3</v>
      </c>
      <c r="O27" s="4">
        <v>0</v>
      </c>
      <c r="P27" s="4">
        <v>0</v>
      </c>
      <c r="Q27" s="4">
        <v>7050</v>
      </c>
      <c r="R27" s="4">
        <v>7050</v>
      </c>
      <c r="S27" s="4"/>
      <c r="T27" s="4" t="s">
        <v>98</v>
      </c>
      <c r="U27" s="4" t="s">
        <v>99</v>
      </c>
      <c r="V27" s="4"/>
      <c r="W27" s="6"/>
    </row>
    <row r="28" spans="10:23" x14ac:dyDescent="0.2">
      <c r="J28" s="18" t="s">
        <v>100</v>
      </c>
      <c r="K28" s="11">
        <v>235</v>
      </c>
      <c r="L28" s="11">
        <v>0</v>
      </c>
      <c r="M28" s="11">
        <v>0</v>
      </c>
      <c r="N28" s="11">
        <v>3</v>
      </c>
      <c r="O28" s="4">
        <v>0</v>
      </c>
      <c r="P28" s="4">
        <v>0</v>
      </c>
      <c r="Q28" s="4">
        <v>705</v>
      </c>
      <c r="R28" s="4">
        <v>705</v>
      </c>
      <c r="T28" s="15"/>
      <c r="U28" s="15"/>
    </row>
    <row r="29" spans="10:23" x14ac:dyDescent="0.2">
      <c r="J29" s="18" t="s">
        <v>101</v>
      </c>
      <c r="K29" s="11">
        <v>5500</v>
      </c>
      <c r="L29" s="11">
        <v>0</v>
      </c>
      <c r="M29" s="11">
        <v>0</v>
      </c>
      <c r="N29" s="11">
        <v>6</v>
      </c>
      <c r="O29" s="4">
        <v>0</v>
      </c>
      <c r="P29" s="4">
        <v>0</v>
      </c>
      <c r="Q29" s="4">
        <v>33000</v>
      </c>
      <c r="R29" s="4">
        <v>33000</v>
      </c>
      <c r="T29" s="15" t="s">
        <v>102</v>
      </c>
      <c r="U29" s="15" t="s">
        <v>103</v>
      </c>
    </row>
    <row r="30" spans="10:23" x14ac:dyDescent="0.2">
      <c r="J30" s="18" t="s">
        <v>104</v>
      </c>
      <c r="K30" s="18">
        <v>1650</v>
      </c>
      <c r="L30" s="18">
        <v>0</v>
      </c>
      <c r="M30" s="18">
        <v>0</v>
      </c>
      <c r="N30" s="18">
        <v>6</v>
      </c>
      <c r="O30" s="4">
        <v>0</v>
      </c>
      <c r="P30" s="4">
        <v>0</v>
      </c>
      <c r="Q30" s="4">
        <v>9900</v>
      </c>
      <c r="R30" s="4">
        <v>9900</v>
      </c>
      <c r="S30" s="15">
        <v>42900</v>
      </c>
      <c r="T30" s="15"/>
    </row>
    <row r="31" spans="10:23" x14ac:dyDescent="0.2">
      <c r="K31" s="18"/>
      <c r="L31" s="18"/>
      <c r="M31" s="18"/>
      <c r="N31" s="18"/>
      <c r="O31" s="4"/>
      <c r="P31" s="4"/>
      <c r="Q31" s="4"/>
      <c r="R31" s="4"/>
      <c r="T31" s="15" t="s">
        <v>105</v>
      </c>
    </row>
    <row r="32" spans="10:23" x14ac:dyDescent="0.2">
      <c r="J32" s="12"/>
      <c r="K32" s="18"/>
      <c r="L32" s="18"/>
      <c r="M32" s="18"/>
      <c r="N32" s="18"/>
      <c r="O32" s="18"/>
      <c r="P32" s="18"/>
      <c r="Q32" s="18"/>
      <c r="R32" s="18"/>
    </row>
    <row r="33" spans="10:23" x14ac:dyDescent="0.2">
      <c r="J33" s="12" t="s">
        <v>106</v>
      </c>
      <c r="K33" s="18"/>
      <c r="L33" s="18"/>
      <c r="M33" s="18"/>
      <c r="N33" s="18"/>
      <c r="O33" s="18"/>
      <c r="P33" s="18"/>
      <c r="Q33" s="18"/>
      <c r="R33" s="18">
        <v>62655</v>
      </c>
    </row>
    <row r="34" spans="10:23" x14ac:dyDescent="0.2">
      <c r="J34" s="19"/>
      <c r="K34" s="20"/>
      <c r="L34" s="21"/>
      <c r="M34" s="20"/>
      <c r="N34" s="20"/>
      <c r="O34" s="20"/>
      <c r="P34" s="20"/>
      <c r="Q34" s="22"/>
      <c r="R34" s="22"/>
      <c r="S34" s="20"/>
      <c r="T34" s="4" t="s">
        <v>107</v>
      </c>
      <c r="U34" s="4">
        <v>3</v>
      </c>
      <c r="V34" s="20"/>
      <c r="W34" s="20"/>
    </row>
    <row r="35" spans="10:23" x14ac:dyDescent="0.2">
      <c r="J35" s="19"/>
      <c r="K35" s="20"/>
      <c r="L35" s="21"/>
      <c r="M35" s="20"/>
      <c r="N35" s="20"/>
      <c r="O35" s="20"/>
      <c r="P35" s="20"/>
      <c r="Q35" s="22"/>
      <c r="R35" s="22"/>
      <c r="S35" s="20"/>
      <c r="T35" s="11" t="s">
        <v>108</v>
      </c>
      <c r="U35" s="11">
        <v>5</v>
      </c>
      <c r="V35" s="20"/>
      <c r="W35" s="20"/>
    </row>
    <row r="36" spans="10:23" x14ac:dyDescent="0.2">
      <c r="J36" s="19" t="s">
        <v>109</v>
      </c>
      <c r="K36" s="20"/>
      <c r="L36" s="21"/>
      <c r="M36" s="20"/>
      <c r="N36" s="20"/>
      <c r="O36" s="20"/>
      <c r="P36" s="20"/>
      <c r="Q36" s="22"/>
      <c r="R36" s="22">
        <v>748569.99199999997</v>
      </c>
      <c r="S36" s="20"/>
      <c r="T36" s="4" t="s">
        <v>110</v>
      </c>
      <c r="U36" s="4">
        <v>3</v>
      </c>
      <c r="V36" s="20"/>
      <c r="W36" s="20"/>
    </row>
    <row r="37" spans="10:23" x14ac:dyDescent="0.2">
      <c r="J37" s="19"/>
      <c r="K37" s="20"/>
      <c r="L37" s="21"/>
      <c r="M37" s="20"/>
      <c r="N37" s="20"/>
      <c r="O37" s="20"/>
      <c r="P37" s="20"/>
      <c r="Q37" s="22"/>
      <c r="R37" s="22"/>
      <c r="S37" s="20"/>
      <c r="T37" s="4" t="s">
        <v>111</v>
      </c>
      <c r="U37" s="4">
        <v>2</v>
      </c>
      <c r="V37" s="20"/>
      <c r="W37" s="20"/>
    </row>
    <row r="38" spans="10:23" x14ac:dyDescent="0.2">
      <c r="J38" s="19"/>
      <c r="K38" s="20"/>
      <c r="L38" s="21"/>
      <c r="M38" s="20"/>
      <c r="N38" s="20"/>
      <c r="O38" s="20" t="s">
        <v>112</v>
      </c>
      <c r="P38" s="20"/>
      <c r="Q38" s="22"/>
      <c r="R38" s="22">
        <v>467559.99200000003</v>
      </c>
      <c r="S38" s="20"/>
      <c r="T38" s="4" t="s">
        <v>113</v>
      </c>
      <c r="U38" s="4">
        <v>3</v>
      </c>
      <c r="V38" s="20"/>
      <c r="W38" s="20"/>
    </row>
    <row r="39" spans="10:23" x14ac:dyDescent="0.2">
      <c r="J39" s="23"/>
      <c r="K39" s="6"/>
      <c r="L39" s="24"/>
      <c r="M39" s="6"/>
      <c r="N39" s="6"/>
      <c r="O39" s="6" t="s">
        <v>114</v>
      </c>
      <c r="P39" s="6"/>
      <c r="Q39" s="25"/>
      <c r="R39" s="25"/>
      <c r="S39" s="6"/>
      <c r="T39" s="4" t="s">
        <v>115</v>
      </c>
      <c r="U39" s="4">
        <v>2</v>
      </c>
      <c r="V39" s="6"/>
      <c r="W39" s="6"/>
    </row>
    <row r="40" spans="10:23" x14ac:dyDescent="0.2">
      <c r="J40" s="23"/>
      <c r="K40" s="6"/>
      <c r="L40" s="24"/>
      <c r="M40" s="6"/>
      <c r="N40" s="6"/>
      <c r="O40" s="6"/>
      <c r="P40" s="6"/>
      <c r="Q40" s="25"/>
      <c r="R40" s="25"/>
      <c r="S40" s="6"/>
      <c r="T40" s="4" t="s">
        <v>116</v>
      </c>
      <c r="U40" s="4">
        <v>2</v>
      </c>
      <c r="V40" s="6"/>
      <c r="W40" s="6"/>
    </row>
    <row r="41" spans="10:23" x14ac:dyDescent="0.2">
      <c r="J41" s="23"/>
      <c r="K41" s="6"/>
      <c r="L41" s="24"/>
      <c r="M41" s="6"/>
      <c r="N41" s="6"/>
      <c r="O41" s="6"/>
      <c r="P41" s="6"/>
      <c r="Q41" s="25"/>
      <c r="R41" s="25"/>
      <c r="S41" s="6"/>
      <c r="T41" s="6"/>
      <c r="U41" s="6"/>
      <c r="V41" s="6"/>
      <c r="W41" s="6"/>
    </row>
    <row r="42" spans="10:23" x14ac:dyDescent="0.2">
      <c r="J42" s="23"/>
      <c r="K42" s="6"/>
      <c r="L42" s="24"/>
      <c r="M42" s="6"/>
      <c r="N42" s="6"/>
      <c r="O42" s="6"/>
      <c r="P42" s="6"/>
      <c r="Q42" s="25"/>
      <c r="R42" s="25"/>
      <c r="S42" s="6"/>
      <c r="T42" s="6" t="s">
        <v>117</v>
      </c>
      <c r="U42" s="6">
        <v>360</v>
      </c>
      <c r="V42" s="6"/>
      <c r="W42" s="6"/>
    </row>
    <row r="43" spans="10:23" x14ac:dyDescent="0.2">
      <c r="J43" s="23"/>
      <c r="K43" s="6"/>
      <c r="L43" s="24"/>
      <c r="M43" s="6"/>
      <c r="N43" s="6"/>
      <c r="O43" s="6"/>
      <c r="P43" s="6"/>
      <c r="Q43" s="25"/>
      <c r="R43" s="25"/>
      <c r="S43" s="6"/>
      <c r="T43" s="6"/>
      <c r="U43" s="6"/>
      <c r="V43" s="6"/>
      <c r="W43" s="6"/>
    </row>
    <row r="44" spans="10:23" x14ac:dyDescent="0.2">
      <c r="J44" s="23"/>
      <c r="K44" s="6"/>
      <c r="L44" s="24"/>
      <c r="M44" s="6"/>
      <c r="N44" s="6"/>
      <c r="O44" s="6"/>
      <c r="P44" s="6"/>
      <c r="Q44" s="25"/>
      <c r="R44" s="25"/>
      <c r="S44" s="6"/>
      <c r="T44" s="6"/>
      <c r="U44" s="6"/>
      <c r="V44" s="6"/>
      <c r="W44" s="6"/>
    </row>
    <row r="45" spans="10:23" x14ac:dyDescent="0.2">
      <c r="J45" s="23"/>
      <c r="K45" s="6"/>
      <c r="L45" s="24"/>
      <c r="M45" s="6"/>
      <c r="N45" s="6"/>
      <c r="O45" s="6"/>
      <c r="P45" s="6"/>
      <c r="Q45" s="25"/>
      <c r="R45" s="25"/>
      <c r="S45" s="6"/>
      <c r="T45" s="6"/>
      <c r="U45" s="6"/>
      <c r="V45" s="6"/>
      <c r="W45" s="6"/>
    </row>
  </sheetData>
  <conditionalFormatting sqref="R36">
    <cfRule type="cellIs" dxfId="1" priority="1" operator="greaterThan">
      <formula>750000</formula>
    </cfRule>
    <cfRule type="cellIs" dxfId="0" priority="2" operator="lessThanOrEqual">
      <formula>750000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4139-A784-DE41-8066-804A424F12C4}">
  <dimension ref="A1:B8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29</v>
      </c>
    </row>
    <row r="2" spans="1:2" x14ac:dyDescent="0.2">
      <c r="A2" t="s">
        <v>30</v>
      </c>
    </row>
    <row r="4" spans="1:2" x14ac:dyDescent="0.2">
      <c r="A4" t="s">
        <v>35</v>
      </c>
    </row>
    <row r="5" spans="1:2" x14ac:dyDescent="0.2">
      <c r="B5" t="s">
        <v>31</v>
      </c>
    </row>
    <row r="8" spans="1:2" x14ac:dyDescent="0.2">
      <c r="A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ubcbudget</vt:lpstr>
      <vt:lpstr>ethbudget_nsercformat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2024-10-14T18:00:02Z</dcterms:created>
  <dcterms:modified xsi:type="dcterms:W3CDTF">2024-10-14T22:01:32Z</dcterms:modified>
</cp:coreProperties>
</file>