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eltr1022_colorado_edu/Documents/CAREER project/Evaporation experiments/"/>
    </mc:Choice>
  </mc:AlternateContent>
  <xr:revisionPtr revIDLastSave="59" documentId="11_F25DC773A252ABDACC1048BA919E5AA45ADE58EF" xr6:coauthVersionLast="47" xr6:coauthVersionMax="47" xr10:uidLastSave="{7BA1B3FD-7FD7-45C2-9685-23D0F0C7F3D9}"/>
  <bookViews>
    <workbookView xWindow="-36620" yWindow="1880" windowWidth="28800" windowHeight="153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23" i="1" l="1"/>
  <c r="AI23" i="1"/>
  <c r="AH23" i="1"/>
  <c r="AG23" i="1"/>
  <c r="AF23" i="1"/>
  <c r="AE23" i="1"/>
  <c r="AD23" i="1"/>
  <c r="AJ22" i="1"/>
  <c r="AI22" i="1"/>
  <c r="AH22" i="1"/>
  <c r="AG22" i="1"/>
  <c r="AF22" i="1"/>
  <c r="AE22" i="1"/>
  <c r="AD22" i="1"/>
  <c r="AJ18" i="1"/>
  <c r="AI18" i="1"/>
  <c r="AH18" i="1"/>
  <c r="AG18" i="1"/>
  <c r="AF18" i="1"/>
  <c r="AE18" i="1"/>
  <c r="AD18" i="1"/>
  <c r="AJ14" i="1"/>
  <c r="AI14" i="1"/>
  <c r="AH14" i="1"/>
  <c r="AG14" i="1"/>
  <c r="AF14" i="1"/>
  <c r="AE14" i="1"/>
  <c r="AD14" i="1"/>
  <c r="AJ7" i="1"/>
  <c r="AI7" i="1"/>
  <c r="AH7" i="1"/>
  <c r="AG7" i="1"/>
  <c r="AF7" i="1"/>
  <c r="AE7" i="1"/>
  <c r="AD7" i="1"/>
  <c r="AJ3" i="1"/>
  <c r="AI3" i="1"/>
  <c r="AH3" i="1"/>
  <c r="AG3" i="1"/>
  <c r="AF3" i="1"/>
  <c r="AE3" i="1"/>
  <c r="AD3" i="1"/>
  <c r="R23" i="1" l="1"/>
  <c r="S23" i="1" s="1"/>
  <c r="Q23" i="1"/>
  <c r="Q22" i="1"/>
  <c r="R22" i="1" s="1"/>
  <c r="S22" i="1" s="1"/>
  <c r="Q18" i="1"/>
  <c r="R18" i="1" s="1"/>
  <c r="S18" i="1" s="1"/>
  <c r="Q14" i="1"/>
  <c r="R14" i="1" s="1"/>
  <c r="S14" i="1" s="1"/>
  <c r="R7" i="1"/>
  <c r="S7" i="1" s="1"/>
  <c r="Q7" i="1"/>
  <c r="Q3" i="1"/>
  <c r="R3" i="1" s="1"/>
  <c r="S3" i="1" s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3" i="1"/>
  <c r="E4" i="1"/>
  <c r="J4" i="1" s="1"/>
  <c r="E5" i="1"/>
  <c r="E6" i="1"/>
  <c r="E7" i="1"/>
  <c r="E8" i="1"/>
  <c r="E9" i="1"/>
  <c r="E10" i="1"/>
  <c r="E11" i="1"/>
  <c r="J11" i="1" s="1"/>
  <c r="E12" i="1"/>
  <c r="J12" i="1" s="1"/>
  <c r="E13" i="1"/>
  <c r="E14" i="1"/>
  <c r="E15" i="1"/>
  <c r="E16" i="1"/>
  <c r="E17" i="1"/>
  <c r="E18" i="1"/>
  <c r="E19" i="1"/>
  <c r="J19" i="1" s="1"/>
  <c r="E20" i="1"/>
  <c r="J20" i="1" s="1"/>
  <c r="E21" i="1"/>
  <c r="J21" i="1" s="1"/>
  <c r="E22" i="1"/>
  <c r="E23" i="1"/>
  <c r="E3" i="1"/>
  <c r="T3" i="1" l="1"/>
  <c r="U3" i="1"/>
  <c r="V3" i="1" s="1"/>
  <c r="T14" i="1"/>
  <c r="U14" i="1"/>
  <c r="T22" i="1"/>
  <c r="U22" i="1"/>
  <c r="V22" i="1" s="1"/>
  <c r="U7" i="1"/>
  <c r="T7" i="1"/>
  <c r="T18" i="1"/>
  <c r="U18" i="1"/>
  <c r="V18" i="1" s="1"/>
  <c r="U23" i="1"/>
  <c r="V23" i="1" s="1"/>
  <c r="T23" i="1"/>
  <c r="J18" i="1"/>
  <c r="J10" i="1"/>
  <c r="J17" i="1"/>
  <c r="J9" i="1"/>
  <c r="J3" i="1"/>
  <c r="J16" i="1"/>
  <c r="J8" i="1"/>
  <c r="J23" i="1"/>
  <c r="J15" i="1"/>
  <c r="J7" i="1"/>
  <c r="J22" i="1"/>
  <c r="J14" i="1"/>
  <c r="J6" i="1"/>
  <c r="J13" i="1"/>
  <c r="J5" i="1"/>
  <c r="V14" i="1" l="1"/>
  <c r="V7" i="1"/>
</calcChain>
</file>

<file path=xl/sharedStrings.xml><?xml version="1.0" encoding="utf-8"?>
<sst xmlns="http://schemas.openxmlformats.org/spreadsheetml/2006/main" count="79" uniqueCount="61">
  <si>
    <t>Datetime</t>
  </si>
  <si>
    <t>Elapsed_time_hr</t>
  </si>
  <si>
    <t>Samples Collected</t>
  </si>
  <si>
    <t>Weight_before_sampling_g</t>
  </si>
  <si>
    <t>Solution_mass_initial_g</t>
  </si>
  <si>
    <t>Weight_after_sampling_g</t>
  </si>
  <si>
    <t>Solution_mass_final_g</t>
  </si>
  <si>
    <t>Evap_mass_loss_g</t>
  </si>
  <si>
    <t>Cumuluative_evap_mass_loss_g</t>
  </si>
  <si>
    <t>Sampling_mass_loss_g</t>
  </si>
  <si>
    <t>Ion Sample ID</t>
  </si>
  <si>
    <t>pH</t>
  </si>
  <si>
    <t>temp_C</t>
  </si>
  <si>
    <t>Alk_Sample_Mass_g</t>
  </si>
  <si>
    <t>Alk_Total_Mass</t>
  </si>
  <si>
    <t>diluted_Alk_mM</t>
  </si>
  <si>
    <t>DI_added_g</t>
  </si>
  <si>
    <t>DI_added_mL</t>
  </si>
  <si>
    <t>Alk_sample_volume_mL</t>
  </si>
  <si>
    <t>Alk_sample_density_kg_m3</t>
  </si>
  <si>
    <t>undiluted_Alk_mM</t>
  </si>
  <si>
    <t>undiluted_Alk_mmol_kg</t>
  </si>
  <si>
    <t>Ca_ug_mL</t>
  </si>
  <si>
    <t>K_ug_mL</t>
  </si>
  <si>
    <t>Li_ug_mL</t>
  </si>
  <si>
    <t>Mg_ug_mL</t>
  </si>
  <si>
    <t>Na_ug_mL</t>
  </si>
  <si>
    <t>Cl_ug_mL</t>
  </si>
  <si>
    <t>SO4_ug_mL</t>
  </si>
  <si>
    <t>Ca_mmol_kg</t>
  </si>
  <si>
    <t>K_mmol_kg</t>
  </si>
  <si>
    <t>Li_mmol_kg</t>
  </si>
  <si>
    <t>Mg_mmol_kg</t>
  </si>
  <si>
    <t>Na_mmol_kg</t>
  </si>
  <si>
    <t>Cl_mmol_kg</t>
  </si>
  <si>
    <t>SO4_mmol_kg</t>
  </si>
  <si>
    <t>BEAKER WEIGHT</t>
  </si>
  <si>
    <t>ions etc.</t>
  </si>
  <si>
    <t>alkalinity + ions</t>
  </si>
  <si>
    <t xml:space="preserve">initial water </t>
  </si>
  <si>
    <t>JR1-01</t>
  </si>
  <si>
    <t>JR1-02</t>
  </si>
  <si>
    <t>JR1-03</t>
  </si>
  <si>
    <t>JR1-04</t>
  </si>
  <si>
    <t>JR1-05</t>
  </si>
  <si>
    <t>JR1-06</t>
  </si>
  <si>
    <t>JR1-07</t>
  </si>
  <si>
    <t>JR1-08</t>
  </si>
  <si>
    <t>JR1-09</t>
  </si>
  <si>
    <t>JR1-10</t>
  </si>
  <si>
    <t>JR1-11</t>
  </si>
  <si>
    <t>JR1-12</t>
  </si>
  <si>
    <t>JR1-13</t>
  </si>
  <si>
    <t>JR1-14</t>
  </si>
  <si>
    <t>JR1-15</t>
  </si>
  <si>
    <t>JR1-16</t>
  </si>
  <si>
    <t>JR1-17</t>
  </si>
  <si>
    <t>JR1-18</t>
  </si>
  <si>
    <t>JR1-19</t>
  </si>
  <si>
    <t>JR1-20</t>
  </si>
  <si>
    <t>JR1-21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</si>
</sst>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0&quot;  &quot;"/>
  </numFmts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Aptos Narrow"/>
    </font>
    <font>
      <b/>
      <sz val="10"/>
      <name val="Arial"/>
      <family val="2"/>
    </font>
    <font>
      <sz val="12"/>
      <color rgb="FF000000"/>
      <name val="Aptos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22" fontId="3" fillId="0" borderId="0" xfId="0" applyNumberFormat="1" applyFont="1"/>
    <xf numFmtId="0" fontId="3" fillId="0" borderId="0" xfId="0" applyFont="1"/>
    <xf numFmtId="164" fontId="0" fillId="0" borderId="0" xfId="0" applyNumberFormat="1"/>
    <xf numFmtId="2" fontId="0" fillId="0" borderId="0" xfId="0" applyNumberFormat="1"/>
    <xf numFmtId="1" fontId="0" fillId="0" borderId="0" xfId="0" applyNumberFormat="1"/>
    <xf numFmtId="165" fontId="4" fillId="0" borderId="0" xfId="0" applyNumberFormat="1" applyFont="1" applyAlignment="1">
      <alignment vertical="center"/>
    </xf>
    <xf numFmtId="4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3"/>
  <sheetViews>
    <sheetView tabSelected="1" workbookViewId="0">
      <selection activeCell="B4" sqref="B4"/>
    </sheetView>
  </sheetViews>
  <sheetFormatPr defaultRowHeight="14.5" x14ac:dyDescent="0.35"/>
  <cols>
    <col min="1" max="1" width="15.26953125" bestFit="1" customWidth="1"/>
  </cols>
  <sheetData>
    <row r="1" spans="1:36" ht="6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</row>
    <row r="2" spans="1:36" ht="16" x14ac:dyDescent="0.4">
      <c r="A2" s="3">
        <v>45435.453472222223</v>
      </c>
      <c r="B2" s="4"/>
      <c r="C2" s="4" t="s">
        <v>36</v>
      </c>
      <c r="D2" s="4">
        <v>235.48</v>
      </c>
      <c r="E2" s="4"/>
      <c r="F2" s="4"/>
      <c r="G2" s="4"/>
      <c r="H2" s="4"/>
      <c r="I2" s="4"/>
      <c r="J2" s="4"/>
      <c r="K2" s="4"/>
      <c r="L2" s="10"/>
      <c r="M2" s="10"/>
      <c r="N2" s="4"/>
      <c r="O2" s="4"/>
      <c r="P2" s="4"/>
    </row>
    <row r="3" spans="1:36" ht="16" x14ac:dyDescent="0.4">
      <c r="A3" s="3">
        <v>45435.45416666667</v>
      </c>
      <c r="B3" s="4">
        <v>0</v>
      </c>
      <c r="C3" s="4" t="s">
        <v>39</v>
      </c>
      <c r="D3" s="4">
        <v>1227.76</v>
      </c>
      <c r="E3" s="4">
        <f>D3-D$2</f>
        <v>992.28</v>
      </c>
      <c r="F3" s="4">
        <v>1174.8</v>
      </c>
      <c r="G3" s="4">
        <f>F3-D$2</f>
        <v>939.31999999999994</v>
      </c>
      <c r="H3" s="4">
        <v>0</v>
      </c>
      <c r="I3" s="4">
        <v>0</v>
      </c>
      <c r="J3" s="4">
        <f>E3-G3</f>
        <v>52.960000000000036</v>
      </c>
      <c r="K3" s="4" t="s">
        <v>40</v>
      </c>
      <c r="L3" s="4">
        <v>8.16</v>
      </c>
      <c r="M3" s="4">
        <v>19.7</v>
      </c>
      <c r="N3" s="4">
        <v>48.36</v>
      </c>
      <c r="O3" s="4">
        <v>98.66</v>
      </c>
      <c r="P3" s="4">
        <v>1.64</v>
      </c>
      <c r="Q3">
        <f>O3-N3</f>
        <v>50.3</v>
      </c>
      <c r="R3">
        <f>Q3/0.998</f>
        <v>50.400801603206411</v>
      </c>
      <c r="S3">
        <f>100-R3</f>
        <v>49.599198396793589</v>
      </c>
      <c r="T3">
        <f>N3/S3*1000</f>
        <v>975.01575757575756</v>
      </c>
      <c r="U3">
        <f>P3*100/S3</f>
        <v>3.3065050505050504</v>
      </c>
      <c r="V3">
        <f>U3/T3*1000</f>
        <v>3.391232423490488</v>
      </c>
      <c r="W3" s="5">
        <v>25.029699999999998</v>
      </c>
      <c r="X3" s="5">
        <v>11.5899</v>
      </c>
      <c r="Y3" s="6">
        <v>0.1487</v>
      </c>
      <c r="Z3" s="5">
        <v>37.560400000000001</v>
      </c>
      <c r="AA3" s="7">
        <v>116.4212</v>
      </c>
      <c r="AB3" s="8">
        <v>187</v>
      </c>
      <c r="AC3" s="8">
        <v>153</v>
      </c>
      <c r="AD3">
        <f>W3/40.078/$T3*1000</f>
        <v>0.6405277781693276</v>
      </c>
      <c r="AE3">
        <f>X3/39.0983/$T3*1000</f>
        <v>0.30402561778407855</v>
      </c>
      <c r="AF3">
        <f>Y3/6.941/$T3*1000</f>
        <v>2.1972389525859538E-2</v>
      </c>
      <c r="AG3" s="9">
        <f>Z3/24.305/$T3*1000</f>
        <v>1.5849769425112639</v>
      </c>
      <c r="AH3" s="9">
        <f>AA3/22.989769/$T3*1000</f>
        <v>5.1938072629527579</v>
      </c>
      <c r="AI3" s="9">
        <f>AB3/35.453/$T3*1000</f>
        <v>5.4097473311107009</v>
      </c>
      <c r="AJ3" s="9">
        <f>AC3/96.06/$T3*1000</f>
        <v>1.6335679870240276</v>
      </c>
    </row>
    <row r="4" spans="1:36" ht="16" x14ac:dyDescent="0.4">
      <c r="A4" s="3">
        <v>45436.53125</v>
      </c>
      <c r="B4" s="4">
        <v>25</v>
      </c>
      <c r="C4" s="4" t="s">
        <v>37</v>
      </c>
      <c r="D4" s="4">
        <v>1142.54</v>
      </c>
      <c r="E4" s="4">
        <f t="shared" ref="E4:E23" si="0">D4-D$2</f>
        <v>907.06</v>
      </c>
      <c r="F4" s="4">
        <v>1139.7</v>
      </c>
      <c r="G4" s="4">
        <f t="shared" ref="G4:G23" si="1">F4-D$2</f>
        <v>904.22</v>
      </c>
      <c r="H4" s="4">
        <v>32.26</v>
      </c>
      <c r="I4" s="4">
        <v>32.26</v>
      </c>
      <c r="J4" s="4">
        <f t="shared" ref="J4:J23" si="2">E4-G4</f>
        <v>2.8399999999999181</v>
      </c>
      <c r="K4" s="4" t="s">
        <v>41</v>
      </c>
      <c r="L4" s="4">
        <v>8.48</v>
      </c>
      <c r="M4" s="4">
        <v>18.2</v>
      </c>
      <c r="N4" s="4"/>
      <c r="O4" s="4"/>
      <c r="P4" s="4"/>
    </row>
    <row r="5" spans="1:36" ht="16" x14ac:dyDescent="0.4">
      <c r="A5" s="3">
        <v>45438.604166666664</v>
      </c>
      <c r="B5" s="4">
        <v>75</v>
      </c>
      <c r="C5" s="4" t="s">
        <v>37</v>
      </c>
      <c r="D5" s="4">
        <v>1079.6500000000001</v>
      </c>
      <c r="E5" s="4">
        <f t="shared" si="0"/>
        <v>844.17000000000007</v>
      </c>
      <c r="F5" s="4">
        <v>1077.55</v>
      </c>
      <c r="G5" s="4">
        <f t="shared" si="1"/>
        <v>842.06999999999994</v>
      </c>
      <c r="H5" s="4">
        <v>60.05</v>
      </c>
      <c r="I5" s="4">
        <v>92.31</v>
      </c>
      <c r="J5" s="4">
        <f t="shared" si="2"/>
        <v>2.1000000000001364</v>
      </c>
      <c r="K5" s="4" t="s">
        <v>42</v>
      </c>
      <c r="L5" s="4">
        <v>8.66</v>
      </c>
      <c r="M5" s="4">
        <v>18.100000000000001</v>
      </c>
      <c r="N5" s="4"/>
      <c r="O5" s="4"/>
      <c r="P5" s="4"/>
    </row>
    <row r="6" spans="1:36" ht="16" x14ac:dyDescent="0.4">
      <c r="A6" s="3">
        <v>45440.506944444445</v>
      </c>
      <c r="B6" s="4">
        <v>121</v>
      </c>
      <c r="C6" s="4" t="s">
        <v>37</v>
      </c>
      <c r="D6" s="4">
        <v>1027.1199999999999</v>
      </c>
      <c r="E6" s="4">
        <f t="shared" si="0"/>
        <v>791.63999999999987</v>
      </c>
      <c r="F6" s="4">
        <v>1025.31</v>
      </c>
      <c r="G6" s="4">
        <f t="shared" si="1"/>
        <v>789.82999999999993</v>
      </c>
      <c r="H6" s="4">
        <v>50.43</v>
      </c>
      <c r="I6" s="4">
        <v>142.74</v>
      </c>
      <c r="J6" s="4">
        <f t="shared" si="2"/>
        <v>1.8099999999999454</v>
      </c>
      <c r="K6" s="4" t="s">
        <v>43</v>
      </c>
      <c r="L6" s="4">
        <v>8.7100000000000009</v>
      </c>
      <c r="M6" s="4">
        <v>18.399999999999999</v>
      </c>
      <c r="N6" s="4"/>
      <c r="O6" s="4"/>
      <c r="P6" s="4"/>
    </row>
    <row r="7" spans="1:36" ht="16" x14ac:dyDescent="0.4">
      <c r="A7" s="3">
        <v>45441.506944444445</v>
      </c>
      <c r="B7" s="4">
        <v>145</v>
      </c>
      <c r="C7" s="4" t="s">
        <v>38</v>
      </c>
      <c r="D7" s="4">
        <v>1003.59</v>
      </c>
      <c r="E7" s="4">
        <f t="shared" si="0"/>
        <v>768.11</v>
      </c>
      <c r="F7" s="4">
        <v>949.65</v>
      </c>
      <c r="G7" s="4">
        <f t="shared" si="1"/>
        <v>714.17</v>
      </c>
      <c r="H7" s="4">
        <v>21.72</v>
      </c>
      <c r="I7" s="4">
        <v>164.46</v>
      </c>
      <c r="J7" s="4">
        <f t="shared" si="2"/>
        <v>53.940000000000055</v>
      </c>
      <c r="K7" s="4" t="s">
        <v>44</v>
      </c>
      <c r="L7" s="4">
        <v>8.75</v>
      </c>
      <c r="M7" s="4">
        <v>18.600000000000001</v>
      </c>
      <c r="N7" s="4">
        <v>50.96</v>
      </c>
      <c r="O7" s="4">
        <v>99.04</v>
      </c>
      <c r="P7" s="4">
        <v>2.0939999999999999</v>
      </c>
      <c r="Q7">
        <f>O7-N7</f>
        <v>48.080000000000005</v>
      </c>
      <c r="R7">
        <f>Q7/0.998</f>
        <v>48.176352705410828</v>
      </c>
      <c r="S7">
        <f>100-R7</f>
        <v>51.823647294589172</v>
      </c>
      <c r="T7">
        <f>N7/S7*1000</f>
        <v>983.33488012374335</v>
      </c>
      <c r="U7">
        <f>P7*100/S7</f>
        <v>4.040626450116009</v>
      </c>
      <c r="V7">
        <f>U7/T7*1000</f>
        <v>4.1091051805337511</v>
      </c>
      <c r="W7" s="5">
        <v>37.523899999999998</v>
      </c>
      <c r="X7" s="5">
        <v>14.7089</v>
      </c>
      <c r="Y7" s="6">
        <v>0.121</v>
      </c>
      <c r="Z7" s="5">
        <v>45.965400000000002</v>
      </c>
      <c r="AA7" s="7">
        <v>134.1917</v>
      </c>
      <c r="AB7" s="8">
        <v>221</v>
      </c>
      <c r="AC7" s="8">
        <v>181</v>
      </c>
      <c r="AD7">
        <f>W7/40.078/$T7*1000</f>
        <v>0.95213928537812531</v>
      </c>
      <c r="AE7">
        <f>X7/39.0983/$T7*1000</f>
        <v>0.3825787786299133</v>
      </c>
      <c r="AF7">
        <f>Y7/6.941/$T7*1000</f>
        <v>1.7728087292618211E-2</v>
      </c>
      <c r="AG7" s="9">
        <f>Z7/24.305/$T7*1000</f>
        <v>1.9232421743259389</v>
      </c>
      <c r="AH7" s="9">
        <f>AA7/22.989769/$T7*1000</f>
        <v>5.9359413716312073</v>
      </c>
      <c r="AI7" s="9">
        <f>AB7/35.453/$T7*1000</f>
        <v>6.3392494058533364</v>
      </c>
      <c r="AJ7" s="9">
        <f>AC7/96.06/$T7*1000</f>
        <v>1.9161722576582991</v>
      </c>
    </row>
    <row r="8" spans="1:36" ht="16" x14ac:dyDescent="0.4">
      <c r="A8" s="3">
        <v>45442.520833333336</v>
      </c>
      <c r="B8" s="4">
        <v>169</v>
      </c>
      <c r="C8" s="4" t="s">
        <v>37</v>
      </c>
      <c r="D8" s="4">
        <v>926.81</v>
      </c>
      <c r="E8" s="4">
        <f t="shared" si="0"/>
        <v>691.32999999999993</v>
      </c>
      <c r="F8" s="4">
        <v>924.93</v>
      </c>
      <c r="G8" s="4">
        <f t="shared" si="1"/>
        <v>689.44999999999993</v>
      </c>
      <c r="H8" s="4">
        <v>22.84</v>
      </c>
      <c r="I8" s="4">
        <v>187.3</v>
      </c>
      <c r="J8" s="4">
        <f t="shared" si="2"/>
        <v>1.8799999999999955</v>
      </c>
      <c r="K8" s="4" t="s">
        <v>45</v>
      </c>
      <c r="L8" s="4">
        <v>8.76</v>
      </c>
      <c r="M8" s="4">
        <v>18.8</v>
      </c>
      <c r="N8" s="4"/>
      <c r="O8" s="4"/>
      <c r="P8" s="4"/>
    </row>
    <row r="9" spans="1:36" ht="16" x14ac:dyDescent="0.4">
      <c r="A9" s="3">
        <v>45443.510416666664</v>
      </c>
      <c r="B9" s="4">
        <v>193</v>
      </c>
      <c r="C9" s="4" t="s">
        <v>37</v>
      </c>
      <c r="D9" s="4">
        <v>904.98</v>
      </c>
      <c r="E9" s="4">
        <f t="shared" si="0"/>
        <v>669.5</v>
      </c>
      <c r="F9" s="4">
        <v>903.15</v>
      </c>
      <c r="G9" s="4">
        <f t="shared" si="1"/>
        <v>667.67</v>
      </c>
      <c r="H9" s="4">
        <v>19.95</v>
      </c>
      <c r="I9" s="4">
        <v>207.25</v>
      </c>
      <c r="J9" s="4">
        <f t="shared" si="2"/>
        <v>1.8300000000000409</v>
      </c>
      <c r="K9" s="4" t="s">
        <v>46</v>
      </c>
      <c r="L9" s="4">
        <v>8.77</v>
      </c>
      <c r="M9" s="4">
        <v>18.7</v>
      </c>
      <c r="N9" s="4"/>
      <c r="O9" s="4"/>
      <c r="P9" s="4"/>
    </row>
    <row r="10" spans="1:36" ht="16" x14ac:dyDescent="0.4">
      <c r="A10" s="3">
        <v>45444.479166666664</v>
      </c>
      <c r="B10" s="4">
        <v>216</v>
      </c>
      <c r="C10" s="4" t="s">
        <v>37</v>
      </c>
      <c r="D10" s="4">
        <v>884.31</v>
      </c>
      <c r="E10" s="4">
        <f t="shared" si="0"/>
        <v>648.82999999999993</v>
      </c>
      <c r="F10" s="4">
        <v>882.5</v>
      </c>
      <c r="G10" s="4">
        <f t="shared" si="1"/>
        <v>647.02</v>
      </c>
      <c r="H10" s="4">
        <v>18.84</v>
      </c>
      <c r="I10" s="4">
        <v>226.09</v>
      </c>
      <c r="J10" s="4">
        <f t="shared" si="2"/>
        <v>1.8099999999999454</v>
      </c>
      <c r="K10" s="4" t="s">
        <v>47</v>
      </c>
      <c r="L10" s="4">
        <v>8.76</v>
      </c>
      <c r="M10" s="4">
        <v>18.8</v>
      </c>
      <c r="N10" s="4"/>
      <c r="O10" s="4"/>
      <c r="P10" s="4"/>
    </row>
    <row r="11" spans="1:36" ht="16" x14ac:dyDescent="0.4">
      <c r="A11" s="3">
        <v>45445.513888888891</v>
      </c>
      <c r="B11" s="4">
        <v>241</v>
      </c>
      <c r="C11" s="4" t="s">
        <v>37</v>
      </c>
      <c r="D11" s="4">
        <v>860.12</v>
      </c>
      <c r="E11" s="4">
        <f t="shared" si="0"/>
        <v>624.64</v>
      </c>
      <c r="F11" s="4">
        <v>857.89</v>
      </c>
      <c r="G11" s="4">
        <f t="shared" si="1"/>
        <v>622.41</v>
      </c>
      <c r="H11" s="4">
        <v>22.38</v>
      </c>
      <c r="I11" s="4">
        <v>248.47</v>
      </c>
      <c r="J11" s="4">
        <f t="shared" si="2"/>
        <v>2.2300000000000182</v>
      </c>
      <c r="K11" s="4" t="s">
        <v>48</v>
      </c>
      <c r="L11" s="4">
        <v>8.75</v>
      </c>
      <c r="M11" s="4">
        <v>19</v>
      </c>
      <c r="N11" s="4"/>
      <c r="O11" s="4"/>
      <c r="P11" s="4"/>
    </row>
    <row r="12" spans="1:36" ht="16" x14ac:dyDescent="0.4">
      <c r="A12" s="3">
        <v>45446.503472222219</v>
      </c>
      <c r="B12" s="4">
        <v>265</v>
      </c>
      <c r="C12" s="4" t="s">
        <v>37</v>
      </c>
      <c r="D12" s="4">
        <v>836.26</v>
      </c>
      <c r="E12" s="4">
        <f t="shared" si="0"/>
        <v>600.78</v>
      </c>
      <c r="F12" s="4">
        <v>834.5</v>
      </c>
      <c r="G12" s="4">
        <f t="shared" si="1"/>
        <v>599.02</v>
      </c>
      <c r="H12" s="4">
        <v>21.63</v>
      </c>
      <c r="I12" s="4">
        <v>270.10000000000002</v>
      </c>
      <c r="J12" s="4">
        <f t="shared" si="2"/>
        <v>1.7599999999999909</v>
      </c>
      <c r="K12" s="4" t="s">
        <v>49</v>
      </c>
      <c r="L12" s="4">
        <v>8.74</v>
      </c>
      <c r="M12" s="4">
        <v>18.8</v>
      </c>
      <c r="N12" s="4"/>
      <c r="O12" s="4"/>
      <c r="P12" s="4"/>
    </row>
    <row r="13" spans="1:36" ht="16" x14ac:dyDescent="0.4">
      <c r="A13" s="3">
        <v>45447.4375</v>
      </c>
      <c r="B13" s="4">
        <v>287</v>
      </c>
      <c r="C13" s="4" t="s">
        <v>37</v>
      </c>
      <c r="D13" s="4">
        <v>814.35</v>
      </c>
      <c r="E13" s="4">
        <f t="shared" si="0"/>
        <v>578.87</v>
      </c>
      <c r="F13" s="4">
        <v>812.4</v>
      </c>
      <c r="G13" s="4">
        <f t="shared" si="1"/>
        <v>576.91999999999996</v>
      </c>
      <c r="H13" s="4">
        <v>20.149999999999999</v>
      </c>
      <c r="I13" s="4">
        <v>290.25</v>
      </c>
      <c r="J13" s="4">
        <f t="shared" si="2"/>
        <v>1.9500000000000455</v>
      </c>
      <c r="K13" s="4" t="s">
        <v>50</v>
      </c>
      <c r="L13" s="4">
        <v>8.74</v>
      </c>
      <c r="M13" s="4">
        <v>18.600000000000001</v>
      </c>
      <c r="N13" s="4"/>
      <c r="O13" s="4"/>
      <c r="P13" s="4"/>
    </row>
    <row r="14" spans="1:36" ht="16" x14ac:dyDescent="0.4">
      <c r="A14" s="3">
        <v>45448.479166666664</v>
      </c>
      <c r="B14" s="4">
        <v>312</v>
      </c>
      <c r="C14" s="4" t="s">
        <v>38</v>
      </c>
      <c r="D14" s="4">
        <v>789.76</v>
      </c>
      <c r="E14" s="4">
        <f t="shared" si="0"/>
        <v>554.28</v>
      </c>
      <c r="F14" s="4">
        <v>737.58</v>
      </c>
      <c r="G14" s="4">
        <f t="shared" si="1"/>
        <v>502.1</v>
      </c>
      <c r="H14" s="4">
        <v>22.64</v>
      </c>
      <c r="I14" s="4">
        <v>312.89</v>
      </c>
      <c r="J14" s="4">
        <f t="shared" si="2"/>
        <v>52.17999999999995</v>
      </c>
      <c r="K14" s="4" t="s">
        <v>51</v>
      </c>
      <c r="L14" s="4">
        <v>8.8000000000000007</v>
      </c>
      <c r="M14" s="4">
        <v>19.2</v>
      </c>
      <c r="N14" s="4">
        <v>48.99</v>
      </c>
      <c r="O14" s="4">
        <v>99.26</v>
      </c>
      <c r="P14" s="4">
        <v>2.5270000000000001</v>
      </c>
      <c r="Q14">
        <f>O14-N14</f>
        <v>50.27</v>
      </c>
      <c r="R14">
        <f>Q14/0.998</f>
        <v>50.370741482965933</v>
      </c>
      <c r="S14">
        <f>100-R14</f>
        <v>49.629258517034067</v>
      </c>
      <c r="T14">
        <f>N14/S14*1000</f>
        <v>987.11932162325866</v>
      </c>
      <c r="U14">
        <f>P14*100/S14</f>
        <v>5.0917544922269338</v>
      </c>
      <c r="V14">
        <f>U14/T14*1000</f>
        <v>5.1581955501122678</v>
      </c>
      <c r="W14" s="5">
        <v>37.162199999999999</v>
      </c>
      <c r="X14" s="5">
        <v>21.122199999999999</v>
      </c>
      <c r="Y14" s="6">
        <v>0.26319999999999999</v>
      </c>
      <c r="Z14" s="5">
        <v>57.992699999999999</v>
      </c>
      <c r="AA14" s="7">
        <v>175.3339</v>
      </c>
      <c r="AB14" s="8">
        <v>282</v>
      </c>
      <c r="AC14" s="8">
        <v>230</v>
      </c>
      <c r="AD14">
        <f>W14/40.078/$T14*1000</f>
        <v>0.93934628600057768</v>
      </c>
      <c r="AE14">
        <f>X14/39.0983/$T14*1000</f>
        <v>0.54728257793799728</v>
      </c>
      <c r="AF14">
        <f>Y14/6.941/$T14*1000</f>
        <v>3.8414411809176E-2</v>
      </c>
      <c r="AG14" s="9">
        <f>Z14/24.305/$T14*1000</f>
        <v>2.4171747601495084</v>
      </c>
      <c r="AH14" s="9">
        <f>AA14/22.989769/$T14*1000</f>
        <v>7.7261232654662875</v>
      </c>
      <c r="AI14" s="9">
        <f>AB14/35.453/$T14*1000</f>
        <v>8.0579851906797302</v>
      </c>
      <c r="AJ14" s="9">
        <f>AC14/96.06/$T14*1000</f>
        <v>2.4255799884967271</v>
      </c>
    </row>
    <row r="15" spans="1:36" ht="16" x14ac:dyDescent="0.4">
      <c r="A15" s="3">
        <v>45449.4375</v>
      </c>
      <c r="B15" s="4">
        <v>335</v>
      </c>
      <c r="C15" s="4" t="s">
        <v>37</v>
      </c>
      <c r="D15" s="4">
        <v>719.6</v>
      </c>
      <c r="E15" s="4">
        <f t="shared" si="0"/>
        <v>484.12</v>
      </c>
      <c r="F15" s="4">
        <v>718.06</v>
      </c>
      <c r="G15" s="4">
        <f t="shared" si="1"/>
        <v>482.57999999999993</v>
      </c>
      <c r="H15" s="4">
        <v>17.98</v>
      </c>
      <c r="I15" s="4">
        <v>330.87</v>
      </c>
      <c r="J15" s="4">
        <f t="shared" si="2"/>
        <v>1.5400000000000773</v>
      </c>
      <c r="K15" s="4" t="s">
        <v>52</v>
      </c>
      <c r="L15" s="4">
        <v>8.81</v>
      </c>
      <c r="M15" s="4">
        <v>19</v>
      </c>
      <c r="N15" s="4"/>
      <c r="O15" s="4"/>
      <c r="P15" s="4"/>
    </row>
    <row r="16" spans="1:36" ht="16" x14ac:dyDescent="0.4">
      <c r="A16" s="3">
        <v>45453.663888888892</v>
      </c>
      <c r="B16" s="4">
        <v>437</v>
      </c>
      <c r="C16" s="4" t="s">
        <v>37</v>
      </c>
      <c r="D16" s="4">
        <v>648.45000000000005</v>
      </c>
      <c r="E16" s="4">
        <f t="shared" si="0"/>
        <v>412.97</v>
      </c>
      <c r="F16" s="4">
        <v>646.62</v>
      </c>
      <c r="G16" s="4">
        <f t="shared" si="1"/>
        <v>411.14</v>
      </c>
      <c r="H16" s="4">
        <v>69.61</v>
      </c>
      <c r="I16" s="4">
        <v>400.48</v>
      </c>
      <c r="J16" s="4">
        <f t="shared" si="2"/>
        <v>1.8300000000000409</v>
      </c>
      <c r="K16" s="4" t="s">
        <v>53</v>
      </c>
      <c r="L16" s="4">
        <v>8.86</v>
      </c>
      <c r="M16" s="4">
        <v>19.5</v>
      </c>
      <c r="N16" s="4"/>
      <c r="O16" s="4"/>
      <c r="P16" s="4"/>
    </row>
    <row r="17" spans="1:36" ht="16" x14ac:dyDescent="0.4">
      <c r="A17" s="3">
        <v>45454.719444444447</v>
      </c>
      <c r="B17" s="4">
        <v>462</v>
      </c>
      <c r="C17" s="4" t="s">
        <v>37</v>
      </c>
      <c r="D17" s="4">
        <v>631.46</v>
      </c>
      <c r="E17" s="4">
        <f t="shared" si="0"/>
        <v>395.98</v>
      </c>
      <c r="F17" s="4">
        <v>629.82000000000005</v>
      </c>
      <c r="G17" s="4">
        <f t="shared" si="1"/>
        <v>394.34000000000003</v>
      </c>
      <c r="H17" s="4">
        <v>15.16</v>
      </c>
      <c r="I17" s="4">
        <v>415.64</v>
      </c>
      <c r="J17" s="4">
        <f t="shared" si="2"/>
        <v>1.6399999999999864</v>
      </c>
      <c r="K17" s="4" t="s">
        <v>54</v>
      </c>
      <c r="L17" s="4">
        <v>8.85</v>
      </c>
      <c r="M17" s="4">
        <v>19.5</v>
      </c>
      <c r="N17" s="4"/>
      <c r="O17" s="4"/>
      <c r="P17" s="4"/>
    </row>
    <row r="18" spans="1:36" ht="16" x14ac:dyDescent="0.4">
      <c r="A18" s="3">
        <v>45455.682638888888</v>
      </c>
      <c r="B18" s="4">
        <v>485</v>
      </c>
      <c r="C18" s="4" t="s">
        <v>38</v>
      </c>
      <c r="D18" s="4">
        <v>612</v>
      </c>
      <c r="E18" s="4">
        <f t="shared" si="0"/>
        <v>376.52</v>
      </c>
      <c r="F18" s="4">
        <v>559.79999999999995</v>
      </c>
      <c r="G18" s="4">
        <f t="shared" si="1"/>
        <v>324.31999999999994</v>
      </c>
      <c r="H18" s="4">
        <v>17.82</v>
      </c>
      <c r="I18" s="4">
        <v>433.46</v>
      </c>
      <c r="J18" s="4">
        <f t="shared" si="2"/>
        <v>52.200000000000045</v>
      </c>
      <c r="K18" s="4" t="s">
        <v>55</v>
      </c>
      <c r="L18" s="4">
        <v>8.65</v>
      </c>
      <c r="M18" s="4">
        <v>19.399999999999999</v>
      </c>
      <c r="N18" s="4">
        <v>49.73</v>
      </c>
      <c r="O18" s="4">
        <v>99.29</v>
      </c>
      <c r="P18" s="4">
        <v>2.923</v>
      </c>
      <c r="Q18">
        <f>O18-N18</f>
        <v>49.560000000000009</v>
      </c>
      <c r="R18">
        <f>Q18/0.998</f>
        <v>49.659318637274559</v>
      </c>
      <c r="S18">
        <f>100-R18</f>
        <v>50.340681362725441</v>
      </c>
      <c r="T18">
        <f>N18/S18*1000</f>
        <v>987.86902866242053</v>
      </c>
      <c r="U18">
        <f>P18*100/S18</f>
        <v>5.8064371019108298</v>
      </c>
      <c r="V18">
        <f>U18/T18*1000</f>
        <v>5.8777397948924204</v>
      </c>
      <c r="W18" s="5">
        <v>50.671199999999999</v>
      </c>
      <c r="X18" s="5">
        <v>28.392600000000002</v>
      </c>
      <c r="Y18" s="6">
        <v>0.23280000000000001</v>
      </c>
      <c r="Z18" s="5">
        <v>76.5351</v>
      </c>
      <c r="AA18" s="7">
        <v>237.1728</v>
      </c>
      <c r="AB18" s="8">
        <v>379</v>
      </c>
      <c r="AC18" s="8">
        <v>310</v>
      </c>
      <c r="AD18">
        <f>W18/40.078/$T18*1000</f>
        <v>1.2798402924607357</v>
      </c>
      <c r="AE18">
        <f>X18/39.0983/$T18*1000</f>
        <v>0.7351025337140874</v>
      </c>
      <c r="AF18">
        <f>Y18/6.941/$T18*1000</f>
        <v>3.3951702893195608E-2</v>
      </c>
      <c r="AG18" s="9">
        <f>Z18/24.305/$T18*1000</f>
        <v>3.1876135097138856</v>
      </c>
      <c r="AH18" s="9">
        <f>AA18/22.989769/$T18*1000</f>
        <v>10.443135270241324</v>
      </c>
      <c r="AI18" s="9">
        <f>AB18/35.453/$T18*1000</f>
        <v>10.821484693889435</v>
      </c>
      <c r="AJ18" s="9">
        <f>AC18/96.06/$T18*1000</f>
        <v>3.2667788992989557</v>
      </c>
    </row>
    <row r="19" spans="1:36" ht="16" x14ac:dyDescent="0.4">
      <c r="A19" s="3">
        <v>45456.615277777775</v>
      </c>
      <c r="B19" s="4">
        <v>507</v>
      </c>
      <c r="C19" s="4" t="s">
        <v>37</v>
      </c>
      <c r="D19" s="4">
        <v>543.52</v>
      </c>
      <c r="E19" s="4">
        <f t="shared" si="0"/>
        <v>308.03999999999996</v>
      </c>
      <c r="F19" s="4">
        <v>541.82000000000005</v>
      </c>
      <c r="G19" s="4">
        <f t="shared" si="1"/>
        <v>306.34000000000003</v>
      </c>
      <c r="H19" s="4">
        <v>16.28</v>
      </c>
      <c r="I19" s="4">
        <v>449.74</v>
      </c>
      <c r="J19" s="4">
        <f t="shared" si="2"/>
        <v>1.6999999999999318</v>
      </c>
      <c r="K19" s="4" t="s">
        <v>56</v>
      </c>
      <c r="L19" s="4">
        <v>8.56</v>
      </c>
      <c r="M19" s="4">
        <v>18.600000000000001</v>
      </c>
      <c r="N19" s="4"/>
      <c r="O19" s="4"/>
      <c r="P19" s="4"/>
    </row>
    <row r="20" spans="1:36" ht="16" x14ac:dyDescent="0.4">
      <c r="A20" s="3">
        <v>45460.655555555553</v>
      </c>
      <c r="B20" s="4">
        <v>604</v>
      </c>
      <c r="C20" s="4" t="s">
        <v>37</v>
      </c>
      <c r="D20" s="4">
        <v>485.59</v>
      </c>
      <c r="E20" s="4">
        <f t="shared" si="0"/>
        <v>250.10999999999999</v>
      </c>
      <c r="F20" s="4">
        <v>483.89</v>
      </c>
      <c r="G20" s="4">
        <f t="shared" si="1"/>
        <v>248.41</v>
      </c>
      <c r="H20" s="4">
        <v>56.23</v>
      </c>
      <c r="I20" s="4">
        <v>505.97</v>
      </c>
      <c r="J20" s="4">
        <f t="shared" si="2"/>
        <v>1.6999999999999886</v>
      </c>
      <c r="K20" s="4" t="s">
        <v>57</v>
      </c>
      <c r="L20" s="4">
        <v>8.6300000000000008</v>
      </c>
      <c r="M20" s="4">
        <v>19.399999999999999</v>
      </c>
      <c r="N20" s="4"/>
      <c r="O20" s="4"/>
      <c r="P20" s="4"/>
    </row>
    <row r="21" spans="1:36" ht="16" x14ac:dyDescent="0.4">
      <c r="A21" s="3">
        <v>45461.477083333331</v>
      </c>
      <c r="B21" s="4">
        <v>624</v>
      </c>
      <c r="C21" s="4" t="s">
        <v>37</v>
      </c>
      <c r="D21" s="4">
        <v>468.41</v>
      </c>
      <c r="E21" s="4">
        <f t="shared" si="0"/>
        <v>232.93000000000004</v>
      </c>
      <c r="F21" s="4">
        <v>466.51</v>
      </c>
      <c r="G21" s="4">
        <f t="shared" si="1"/>
        <v>231.03</v>
      </c>
      <c r="H21" s="4">
        <v>15.48</v>
      </c>
      <c r="I21" s="4">
        <v>521.45000000000005</v>
      </c>
      <c r="J21" s="4">
        <f t="shared" si="2"/>
        <v>1.9000000000000341</v>
      </c>
      <c r="K21" s="4" t="s">
        <v>58</v>
      </c>
      <c r="L21" s="4">
        <v>8.65</v>
      </c>
      <c r="M21" s="4">
        <v>17.399999999999999</v>
      </c>
      <c r="N21" s="4"/>
      <c r="O21" s="4"/>
      <c r="P21" s="4"/>
    </row>
    <row r="22" spans="1:36" ht="16" x14ac:dyDescent="0.4">
      <c r="A22" s="3">
        <v>45464.494444444441</v>
      </c>
      <c r="B22" s="4">
        <v>696</v>
      </c>
      <c r="C22" s="4" t="s">
        <v>38</v>
      </c>
      <c r="D22" s="4">
        <v>426.65</v>
      </c>
      <c r="E22" s="4">
        <f t="shared" si="0"/>
        <v>191.17</v>
      </c>
      <c r="F22" s="4">
        <v>375.38</v>
      </c>
      <c r="G22" s="4">
        <f t="shared" si="1"/>
        <v>139.9</v>
      </c>
      <c r="H22" s="4">
        <v>39.86</v>
      </c>
      <c r="I22" s="4">
        <v>561.30999999999995</v>
      </c>
      <c r="J22" s="4">
        <f t="shared" si="2"/>
        <v>51.269999999999982</v>
      </c>
      <c r="K22" s="4" t="s">
        <v>59</v>
      </c>
      <c r="L22" s="4">
        <v>8.67</v>
      </c>
      <c r="M22" s="4">
        <v>18.5</v>
      </c>
      <c r="N22" s="4">
        <v>49.22</v>
      </c>
      <c r="O22" s="4">
        <v>99.1</v>
      </c>
      <c r="P22" s="4">
        <v>2.319</v>
      </c>
      <c r="Q22">
        <f>O22-N22</f>
        <v>49.879999999999995</v>
      </c>
      <c r="R22">
        <f>Q22/0.998</f>
        <v>49.979959919839672</v>
      </c>
      <c r="S22">
        <f>100-R22</f>
        <v>50.020040080160328</v>
      </c>
      <c r="T22">
        <f>N22/S22*1000</f>
        <v>984.00560897435889</v>
      </c>
      <c r="U22">
        <f>P22*100/S22</f>
        <v>4.6361418269230761</v>
      </c>
      <c r="V22">
        <f>U22/T22*1000</f>
        <v>4.7114993904916691</v>
      </c>
      <c r="W22" s="5">
        <v>53.444400000000002</v>
      </c>
      <c r="X22" s="5">
        <v>57.424599999999998</v>
      </c>
      <c r="Y22" s="6">
        <v>0.42699999999999999</v>
      </c>
      <c r="Z22" s="7">
        <v>133.0299</v>
      </c>
      <c r="AA22" s="7">
        <v>352.63839999999999</v>
      </c>
      <c r="AB22" s="8">
        <v>621</v>
      </c>
      <c r="AC22" s="8">
        <v>499</v>
      </c>
      <c r="AD22">
        <f>W22/40.078/$T22*1000</f>
        <v>1.3551850152159204</v>
      </c>
      <c r="AE22">
        <f>X22/39.0983/$T22*1000</f>
        <v>1.4925968822784814</v>
      </c>
      <c r="AF22">
        <f>Y22/6.941/$T22*1000</f>
        <v>6.2518457843609279E-2</v>
      </c>
      <c r="AG22" s="9">
        <f>Z22/24.305/$T22*1000</f>
        <v>5.5623212172509708</v>
      </c>
      <c r="AH22" s="9">
        <f>AA22/22.989769/$T22*1000</f>
        <v>15.588252102458313</v>
      </c>
      <c r="AI22" s="9">
        <f>AB22/35.453/$T22*1000</f>
        <v>17.800862088629763</v>
      </c>
      <c r="AJ22" s="9">
        <f>AC22/96.06/$T22*1000</f>
        <v>5.2791060849057931</v>
      </c>
    </row>
    <row r="23" spans="1:36" ht="16" x14ac:dyDescent="0.4">
      <c r="A23" s="3">
        <v>45467.49722222222</v>
      </c>
      <c r="B23" s="4">
        <v>769</v>
      </c>
      <c r="C23" s="4" t="s">
        <v>38</v>
      </c>
      <c r="D23" s="4">
        <v>335.79</v>
      </c>
      <c r="E23" s="4">
        <f t="shared" si="0"/>
        <v>100.31000000000003</v>
      </c>
      <c r="F23" s="4">
        <v>282.5</v>
      </c>
      <c r="G23" s="4">
        <f t="shared" si="1"/>
        <v>47.02000000000001</v>
      </c>
      <c r="H23" s="4">
        <v>39.590000000000003</v>
      </c>
      <c r="I23" s="4">
        <v>600.9</v>
      </c>
      <c r="J23" s="4">
        <f t="shared" si="2"/>
        <v>53.29000000000002</v>
      </c>
      <c r="K23" s="4" t="s">
        <v>60</v>
      </c>
      <c r="L23" s="4">
        <v>8.76</v>
      </c>
      <c r="M23" s="4">
        <v>18.399999999999999</v>
      </c>
      <c r="N23" s="4">
        <v>50.91</v>
      </c>
      <c r="O23" s="4">
        <v>99.16</v>
      </c>
      <c r="P23" s="4">
        <v>2.665</v>
      </c>
      <c r="Q23">
        <f>O23-N23</f>
        <v>48.25</v>
      </c>
      <c r="R23">
        <f>Q23/0.998</f>
        <v>48.346693386773545</v>
      </c>
      <c r="S23">
        <f>100-R23</f>
        <v>51.653306613226455</v>
      </c>
      <c r="T23">
        <f>N23/S23*1000</f>
        <v>985.60969932104751</v>
      </c>
      <c r="U23">
        <f>P23*100/S23</f>
        <v>5.1593986420950531</v>
      </c>
      <c r="V23">
        <f>U23/T23*1000</f>
        <v>5.2347279512865841</v>
      </c>
      <c r="W23" s="5">
        <v>64.091999999999999</v>
      </c>
      <c r="X23" s="5">
        <v>72.873599999999996</v>
      </c>
      <c r="Y23" s="6">
        <v>0.51259999999999994</v>
      </c>
      <c r="Z23" s="7">
        <v>166.28729999999999</v>
      </c>
      <c r="AA23" s="7">
        <v>469.57769999999999</v>
      </c>
      <c r="AB23" s="8">
        <v>878</v>
      </c>
      <c r="AC23" s="8">
        <v>710</v>
      </c>
      <c r="AD23">
        <f>W23/40.078/$T23*1000</f>
        <v>1.6225302946893068</v>
      </c>
      <c r="AE23">
        <f>X23/39.0983/$T23*1000</f>
        <v>1.8910690251542333</v>
      </c>
      <c r="AF23">
        <f>Y23/6.941/$T23*1000</f>
        <v>7.4929285052499434E-2</v>
      </c>
      <c r="AG23" s="9">
        <f>Z23/24.305/$T23*1000</f>
        <v>6.9415824689968399</v>
      </c>
      <c r="AH23" s="9">
        <f>AA23/22.989769/$T23*1000</f>
        <v>20.723728217967995</v>
      </c>
      <c r="AI23" s="9">
        <f>AB23/35.453/$T23*1000</f>
        <v>25.126763757599903</v>
      </c>
      <c r="AJ23" s="9">
        <f>AC23/96.06/$T23*1000</f>
        <v>7.4991285392021325</v>
      </c>
    </row>
  </sheetData>
  <mergeCells count="1"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Lizzy Trower</dc:creator>
  <cp:lastModifiedBy>Lizzy Trower</cp:lastModifiedBy>
  <dcterms:created xsi:type="dcterms:W3CDTF">2015-06-05T18:17:20Z</dcterms:created>
  <dcterms:modified xsi:type="dcterms:W3CDTF">2025-02-06T21:51:07Z</dcterms:modified>
</cp:coreProperties>
</file>