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eltr1022_colorado_edu/Documents/CAREER project/Evaporation experiments/Part 2 d13C evap data and code/"/>
    </mc:Choice>
  </mc:AlternateContent>
  <xr:revisionPtr revIDLastSave="257" documentId="8_{898968B0-9672-4F89-9014-3D1D81EC791E}" xr6:coauthVersionLast="47" xr6:coauthVersionMax="47" xr10:uidLastSave="{7BF9153B-0D27-4CC9-9CD8-41FBD18C35CB}"/>
  <bookViews>
    <workbookView xWindow="-110" yWindow="-110" windowWidth="19420" windowHeight="11500" xr2:uid="{C58A72E0-69A2-4B96-9819-0E6A12AA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Z3" i="1"/>
  <c r="AA3" i="1" s="1"/>
  <c r="AB3" i="1" s="1"/>
  <c r="Z4" i="1"/>
  <c r="AA4" i="1" s="1"/>
  <c r="AB4" i="1" s="1"/>
  <c r="Z5" i="1"/>
  <c r="AA5" i="1" s="1"/>
  <c r="AB5" i="1" s="1"/>
  <c r="Z6" i="1"/>
  <c r="AA6" i="1" s="1"/>
  <c r="AB6" i="1" s="1"/>
  <c r="Z7" i="1"/>
  <c r="AA7" i="1" s="1"/>
  <c r="AB7" i="1" s="1"/>
  <c r="Z8" i="1"/>
  <c r="AA8" i="1" s="1"/>
  <c r="AB8" i="1" s="1"/>
  <c r="Z9" i="1"/>
  <c r="AA9" i="1" s="1"/>
  <c r="AB9" i="1" s="1"/>
  <c r="Z10" i="1"/>
  <c r="AA10" i="1" s="1"/>
  <c r="AB10" i="1" s="1"/>
  <c r="Z11" i="1"/>
  <c r="AA11" i="1" s="1"/>
  <c r="AB11" i="1" s="1"/>
  <c r="Z12" i="1"/>
  <c r="AA12" i="1" s="1"/>
  <c r="AB12" i="1" s="1"/>
  <c r="Z13" i="1"/>
  <c r="AA13" i="1" s="1"/>
  <c r="AB13" i="1" s="1"/>
  <c r="Z14" i="1"/>
  <c r="AA14" i="1" s="1"/>
  <c r="AB14" i="1" s="1"/>
  <c r="Z15" i="1"/>
  <c r="AA15" i="1" s="1"/>
  <c r="AB15" i="1" s="1"/>
  <c r="Z16" i="1"/>
  <c r="AA16" i="1" s="1"/>
  <c r="AB16" i="1" s="1"/>
  <c r="Z17" i="1"/>
  <c r="AA17" i="1" s="1"/>
  <c r="AB17" i="1" s="1"/>
  <c r="Z18" i="1"/>
  <c r="AA18" i="1" s="1"/>
  <c r="AB18" i="1" s="1"/>
  <c r="Z19" i="1"/>
  <c r="AA19" i="1" s="1"/>
  <c r="AB19" i="1" s="1"/>
  <c r="P19" i="1"/>
  <c r="N19" i="1"/>
  <c r="P18" i="1"/>
  <c r="N18" i="1"/>
  <c r="P17" i="1"/>
  <c r="N17" i="1"/>
  <c r="P16" i="1"/>
  <c r="N16" i="1"/>
  <c r="P15" i="1"/>
  <c r="N15" i="1"/>
  <c r="P14" i="1"/>
  <c r="N14" i="1"/>
  <c r="P13" i="1"/>
  <c r="N13" i="1"/>
  <c r="P12" i="1"/>
  <c r="N12" i="1"/>
  <c r="P11" i="1"/>
  <c r="N11" i="1"/>
  <c r="P10" i="1"/>
  <c r="N10" i="1"/>
  <c r="P9" i="1"/>
  <c r="N9" i="1"/>
  <c r="P8" i="1"/>
  <c r="N8" i="1"/>
  <c r="P7" i="1"/>
  <c r="N7" i="1"/>
  <c r="P6" i="1"/>
  <c r="N6" i="1"/>
  <c r="P5" i="1"/>
  <c r="N5" i="1"/>
  <c r="P4" i="1"/>
  <c r="N4" i="1"/>
  <c r="P3" i="1"/>
  <c r="N3" i="1"/>
  <c r="P2" i="1"/>
  <c r="O2" i="1"/>
  <c r="Z2" i="1"/>
  <c r="AA2" i="1" s="1"/>
  <c r="AB2" i="1" s="1"/>
  <c r="B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O3" i="1" l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AC9" i="1"/>
  <c r="AD9" i="1"/>
  <c r="AD7" i="1"/>
  <c r="AC7" i="1"/>
  <c r="AC17" i="1"/>
  <c r="AD17" i="1"/>
  <c r="AC16" i="1"/>
  <c r="AD16" i="1"/>
  <c r="AC14" i="1"/>
  <c r="AD14" i="1"/>
  <c r="AC6" i="1"/>
  <c r="AD6" i="1"/>
  <c r="AC10" i="1"/>
  <c r="AD10" i="1"/>
  <c r="AD15" i="1"/>
  <c r="AC15" i="1"/>
  <c r="AC5" i="1"/>
  <c r="AD5" i="1"/>
  <c r="AE5" i="1" s="1"/>
  <c r="AD18" i="1"/>
  <c r="AC18" i="1"/>
  <c r="AC8" i="1"/>
  <c r="AD8" i="1"/>
  <c r="AC13" i="1"/>
  <c r="AD13" i="1"/>
  <c r="AC12" i="1"/>
  <c r="AD12" i="1"/>
  <c r="AE12" i="1" s="1"/>
  <c r="AC4" i="1"/>
  <c r="AD4" i="1"/>
  <c r="AD19" i="1"/>
  <c r="AC19" i="1"/>
  <c r="AD11" i="1"/>
  <c r="AC11" i="1"/>
  <c r="AC3" i="1"/>
  <c r="AD3" i="1"/>
  <c r="AE3" i="1" s="1"/>
  <c r="AC2" i="1"/>
  <c r="AD2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AE4" i="1" l="1"/>
  <c r="AE14" i="1"/>
  <c r="AE6" i="1"/>
  <c r="AE9" i="1"/>
  <c r="AE13" i="1"/>
  <c r="AE16" i="1"/>
  <c r="BC16" i="1"/>
  <c r="AW16" i="1"/>
  <c r="AX16" i="1"/>
  <c r="AZ16" i="1"/>
  <c r="AY16" i="1"/>
  <c r="BA16" i="1"/>
  <c r="BB16" i="1"/>
  <c r="BB8" i="1"/>
  <c r="BC8" i="1"/>
  <c r="AW8" i="1"/>
  <c r="AX8" i="1"/>
  <c r="AY8" i="1"/>
  <c r="AZ8" i="1"/>
  <c r="BA8" i="1"/>
  <c r="AY10" i="1"/>
  <c r="AW10" i="1"/>
  <c r="AX10" i="1"/>
  <c r="AZ10" i="1"/>
  <c r="BB10" i="1"/>
  <c r="BA10" i="1"/>
  <c r="BC10" i="1"/>
  <c r="AW17" i="1"/>
  <c r="AY17" i="1"/>
  <c r="AX17" i="1"/>
  <c r="AZ17" i="1"/>
  <c r="BA17" i="1"/>
  <c r="BB17" i="1"/>
  <c r="BC17" i="1"/>
  <c r="AW11" i="1"/>
  <c r="AX11" i="1"/>
  <c r="AY11" i="1"/>
  <c r="BA11" i="1"/>
  <c r="BC11" i="1"/>
  <c r="AZ11" i="1"/>
  <c r="BB11" i="1"/>
  <c r="BA15" i="1"/>
  <c r="BB15" i="1"/>
  <c r="BC15" i="1"/>
  <c r="AW15" i="1"/>
  <c r="AX15" i="1"/>
  <c r="AY15" i="1"/>
  <c r="AZ15" i="1"/>
  <c r="AY13" i="1"/>
  <c r="AZ13" i="1"/>
  <c r="BA13" i="1"/>
  <c r="BC13" i="1"/>
  <c r="AW13" i="1"/>
  <c r="BB13" i="1"/>
  <c r="AX13" i="1"/>
  <c r="AW19" i="1"/>
  <c r="AX19" i="1"/>
  <c r="AY19" i="1"/>
  <c r="AZ19" i="1"/>
  <c r="BA19" i="1"/>
  <c r="BC19" i="1"/>
  <c r="BB19" i="1"/>
  <c r="AW18" i="1"/>
  <c r="AX18" i="1"/>
  <c r="AZ18" i="1"/>
  <c r="BB18" i="1"/>
  <c r="BA18" i="1"/>
  <c r="AY18" i="1"/>
  <c r="BC18" i="1"/>
  <c r="BA7" i="1"/>
  <c r="BB7" i="1"/>
  <c r="BC7" i="1"/>
  <c r="AW7" i="1"/>
  <c r="AY7" i="1"/>
  <c r="AX7" i="1"/>
  <c r="AZ7" i="1"/>
  <c r="BA2" i="1"/>
  <c r="AZ2" i="1"/>
  <c r="AX2" i="1"/>
  <c r="AW2" i="1"/>
  <c r="AY2" i="1"/>
  <c r="BC2" i="1"/>
  <c r="BB2" i="1"/>
  <c r="AY4" i="1"/>
  <c r="AZ4" i="1"/>
  <c r="BB4" i="1"/>
  <c r="BA4" i="1"/>
  <c r="BC4" i="1"/>
  <c r="AW4" i="1"/>
  <c r="AX4" i="1"/>
  <c r="AZ6" i="1"/>
  <c r="BA6" i="1"/>
  <c r="BB6" i="1"/>
  <c r="AW6" i="1"/>
  <c r="AX6" i="1"/>
  <c r="AY6" i="1"/>
  <c r="BC6" i="1"/>
  <c r="AW3" i="1"/>
  <c r="AX3" i="1"/>
  <c r="AY3" i="1"/>
  <c r="AZ3" i="1"/>
  <c r="BA3" i="1"/>
  <c r="BB3" i="1"/>
  <c r="BC3" i="1"/>
  <c r="AY12" i="1"/>
  <c r="AZ12" i="1"/>
  <c r="BB12" i="1"/>
  <c r="BC12" i="1"/>
  <c r="AW12" i="1"/>
  <c r="AX12" i="1"/>
  <c r="BA12" i="1"/>
  <c r="AY5" i="1"/>
  <c r="AZ5" i="1"/>
  <c r="BA5" i="1"/>
  <c r="BC5" i="1"/>
  <c r="AW5" i="1"/>
  <c r="BB5" i="1"/>
  <c r="AX5" i="1"/>
  <c r="BA14" i="1"/>
  <c r="BB14" i="1"/>
  <c r="AX14" i="1"/>
  <c r="AW14" i="1"/>
  <c r="AY14" i="1"/>
  <c r="AZ14" i="1"/>
  <c r="BC14" i="1"/>
  <c r="AW9" i="1"/>
  <c r="AY9" i="1"/>
  <c r="AZ9" i="1"/>
  <c r="BA9" i="1"/>
  <c r="AX9" i="1"/>
  <c r="BB9" i="1"/>
  <c r="BC9" i="1"/>
  <c r="AE8" i="1"/>
  <c r="AE10" i="1"/>
  <c r="AE17" i="1"/>
  <c r="AE15" i="1"/>
  <c r="AE7" i="1"/>
  <c r="AE11" i="1"/>
  <c r="AE19" i="1"/>
  <c r="AE18" i="1"/>
  <c r="AE2" i="1"/>
</calcChain>
</file>

<file path=xl/sharedStrings.xml><?xml version="1.0" encoding="utf-8"?>
<sst xmlns="http://schemas.openxmlformats.org/spreadsheetml/2006/main" count="109" uniqueCount="109">
  <si>
    <t>Datetime</t>
  </si>
  <si>
    <t>Elapsed_time_hr</t>
  </si>
  <si>
    <t>Ion Sample ID</t>
  </si>
  <si>
    <t>Alk_Sample_Mass_g</t>
  </si>
  <si>
    <t>Alk_Total_Mass</t>
  </si>
  <si>
    <t>diluted_Alk_mM</t>
  </si>
  <si>
    <t>DI_added_g</t>
  </si>
  <si>
    <t>DI_added_mL</t>
  </si>
  <si>
    <t>Alk_sample_volume_mL</t>
  </si>
  <si>
    <t>Alk_sample_density_kg_m3</t>
  </si>
  <si>
    <t>undiluted_Alk_mM</t>
  </si>
  <si>
    <t>undiluted_Alk_mmol_kg</t>
  </si>
  <si>
    <t>Ca_ug_mL</t>
  </si>
  <si>
    <t>K_ug_mL</t>
  </si>
  <si>
    <t>Li_ug_mL</t>
  </si>
  <si>
    <t>Mg_ug_mL</t>
  </si>
  <si>
    <t>Na_ug_mL</t>
  </si>
  <si>
    <t>Cl_ug_mL</t>
  </si>
  <si>
    <t>SO4_ug_mL</t>
  </si>
  <si>
    <t>Ca_mmol_kg</t>
  </si>
  <si>
    <t>K_mmol_kg</t>
  </si>
  <si>
    <t>Li_mmol_kg</t>
  </si>
  <si>
    <t>Mg_mmol_kg</t>
  </si>
  <si>
    <t>Na_mmol_kg</t>
  </si>
  <si>
    <t>Cl_mmol_kg</t>
  </si>
  <si>
    <t>SO4_mmol_kg</t>
  </si>
  <si>
    <t>EV-SW-02</t>
  </si>
  <si>
    <t>EV-SW-04</t>
  </si>
  <si>
    <t>EV-SW-06</t>
  </si>
  <si>
    <t>EV-SW-08</t>
  </si>
  <si>
    <t>EV-SW-10</t>
  </si>
  <si>
    <t>EV-SW-12</t>
  </si>
  <si>
    <t>EV-SW-14</t>
  </si>
  <si>
    <t>EV-SW-16</t>
  </si>
  <si>
    <t>EV-SW-18</t>
  </si>
  <si>
    <t>EV-SW-01</t>
  </si>
  <si>
    <t>EV-SW-03</t>
  </si>
  <si>
    <t>EV-SW-05</t>
  </si>
  <si>
    <t>EV-SW-07</t>
  </si>
  <si>
    <t>EV-SW-09</t>
  </si>
  <si>
    <t>EV-SW-11</t>
  </si>
  <si>
    <t>EV-SW-13</t>
  </si>
  <si>
    <t>EV-SW-15</t>
  </si>
  <si>
    <t>EV-SW-17</t>
  </si>
  <si>
    <t>pH-SW1</t>
  </si>
  <si>
    <t>pH-SW2</t>
  </si>
  <si>
    <t>salinity-SW1</t>
  </si>
  <si>
    <t>salinity-SW2</t>
  </si>
  <si>
    <t>Weight_before_sampling_g_SW1</t>
  </si>
  <si>
    <t>Weight_after_sampling_g_SW1</t>
  </si>
  <si>
    <t>Evap_mass_loss_g_SW2</t>
  </si>
  <si>
    <t>Evap_mass_loss_g_SW1</t>
  </si>
  <si>
    <t>Sampling_mass_loss_g_SW1</t>
  </si>
  <si>
    <t>Weight_before_sampling_g_SW2</t>
  </si>
  <si>
    <t>Weight_after_sampling_g_SW2</t>
  </si>
  <si>
    <t>Sampling_mass_loss_g_SW2</t>
  </si>
  <si>
    <t>d13C_DIC_sample_SW1</t>
  </si>
  <si>
    <t>d13C_DIC_sample_SW2</t>
  </si>
  <si>
    <t>Evap001</t>
  </si>
  <si>
    <t>Evap006</t>
  </si>
  <si>
    <t>Evap010</t>
  </si>
  <si>
    <t>Evap014</t>
  </si>
  <si>
    <t>Evap018</t>
  </si>
  <si>
    <t>Evap022</t>
  </si>
  <si>
    <t>Evap026</t>
  </si>
  <si>
    <t>Evap030</t>
  </si>
  <si>
    <t>Evap034</t>
  </si>
  <si>
    <t>Evap038</t>
  </si>
  <si>
    <t>Evap042</t>
  </si>
  <si>
    <t>Evap046</t>
  </si>
  <si>
    <t>Evap050</t>
  </si>
  <si>
    <t>Evap054</t>
  </si>
  <si>
    <t>Evap058</t>
  </si>
  <si>
    <t>Evap062</t>
  </si>
  <si>
    <t>Evap066</t>
  </si>
  <si>
    <t>Evap070</t>
  </si>
  <si>
    <t>Evap002</t>
  </si>
  <si>
    <t>Evap005</t>
  </si>
  <si>
    <t>Evap009</t>
  </si>
  <si>
    <t>Evap013</t>
  </si>
  <si>
    <t>Evap017</t>
  </si>
  <si>
    <t>Evap021</t>
  </si>
  <si>
    <t>Evap025</t>
  </si>
  <si>
    <t>Evap029</t>
  </si>
  <si>
    <t>Evap033</t>
  </si>
  <si>
    <t>Evap037</t>
  </si>
  <si>
    <t>Evap041</t>
  </si>
  <si>
    <t>Evap045</t>
  </si>
  <si>
    <t>Evap049</t>
  </si>
  <si>
    <t>Evap053</t>
  </si>
  <si>
    <t>Evap057</t>
  </si>
  <si>
    <t>Evap061</t>
  </si>
  <si>
    <t>Evap065</t>
  </si>
  <si>
    <t>Evap069</t>
  </si>
  <si>
    <t>d13C_DIC_sd_SW1</t>
  </si>
  <si>
    <t>d13C_DIC_SW1</t>
  </si>
  <si>
    <t>d13C_DIC_SW2</t>
  </si>
  <si>
    <t>d13C_DIC_sd_SW2</t>
  </si>
  <si>
    <t>DIC_uM_GB_SW1</t>
  </si>
  <si>
    <t>DIC_uM_95CI_GB_SW1</t>
  </si>
  <si>
    <t>DIC_uM_GB_SW2</t>
  </si>
  <si>
    <t>DIC_uM_95CI_GB_SW2</t>
  </si>
  <si>
    <t>pH_mean</t>
  </si>
  <si>
    <t>Solution_mass_initial_g_SW1</t>
  </si>
  <si>
    <t>Solution_mass_final_g_SW1</t>
  </si>
  <si>
    <t>Solution_mass_initial_g_SW2</t>
  </si>
  <si>
    <t>Solution_mass_final_g_SW2</t>
  </si>
  <si>
    <t>Cumulative_evap_mass_loss_g_SW2</t>
  </si>
  <si>
    <t>Cumulative_evap_mass_loss_g_SW1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</si>
</sst>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/d/yy\ h:mm\ AM/PM;@"/>
    <numFmt numFmtId="165" formatCode="0.000"/>
    <numFmt numFmtId="166" formatCode="0.0"/>
    <numFmt numFmtId="167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0"/>
      <name val="Arial"/>
      <family val="2"/>
    </font>
    <font>
      <b/>
      <sz val="12"/>
      <color rgb="FF000000"/>
      <name val="Aptos Narrow"/>
      <family val="2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/>
    <xf numFmtId="166" fontId="0" fillId="0" borderId="0" xfId="0" applyNumberFormat="1"/>
    <xf numFmtId="167" fontId="0" fillId="0" borderId="0" xfId="3" applyNumberFormat="1" applyFont="1" applyFill="1" applyBorder="1"/>
    <xf numFmtId="167" fontId="5" fillId="0" borderId="0" xfId="3" applyNumberFormat="1" applyFont="1" applyFill="1" applyBorder="1" applyAlignment="1">
      <alignment vertical="center"/>
    </xf>
    <xf numFmtId="2" fontId="0" fillId="0" borderId="0" xfId="0" applyNumberFormat="1"/>
    <xf numFmtId="165" fontId="0" fillId="0" borderId="0" xfId="0" applyNumberFormat="1" applyAlignment="1">
      <alignment horizontal="center"/>
    </xf>
  </cellXfs>
  <cellStyles count="4">
    <cellStyle name="Comma 2" xfId="3" xr:uid="{DAC25075-90BC-4E5B-BF01-FCFEA6723CC4}"/>
    <cellStyle name="Normal" xfId="0" builtinId="0"/>
    <cellStyle name="Normal 2" xfId="2" xr:uid="{075C346F-5400-4CEA-AE58-B35746676E58}"/>
    <cellStyle name="Normal 3" xfId="1" xr:uid="{249A75E1-9225-4F01-9750-51A1BE194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DIC_uM_GB_SW1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24</c:v>
                </c:pt>
                <c:pt idx="3">
                  <c:v>28</c:v>
                </c:pt>
                <c:pt idx="4">
                  <c:v>47</c:v>
                </c:pt>
                <c:pt idx="5">
                  <c:v>51</c:v>
                </c:pt>
                <c:pt idx="6">
                  <c:v>71</c:v>
                </c:pt>
                <c:pt idx="7">
                  <c:v>76</c:v>
                </c:pt>
                <c:pt idx="8">
                  <c:v>96</c:v>
                </c:pt>
                <c:pt idx="9">
                  <c:v>99</c:v>
                </c:pt>
                <c:pt idx="10">
                  <c:v>167</c:v>
                </c:pt>
                <c:pt idx="11">
                  <c:v>172</c:v>
                </c:pt>
                <c:pt idx="12">
                  <c:v>215</c:v>
                </c:pt>
                <c:pt idx="13">
                  <c:v>220</c:v>
                </c:pt>
                <c:pt idx="14">
                  <c:v>264</c:v>
                </c:pt>
                <c:pt idx="15">
                  <c:v>268</c:v>
                </c:pt>
                <c:pt idx="16">
                  <c:v>433</c:v>
                </c:pt>
                <c:pt idx="17">
                  <c:v>555</c:v>
                </c:pt>
              </c:numCache>
            </c:numRef>
          </c:xVal>
          <c:yVal>
            <c:numRef>
              <c:f>Sheet1!$AL$2:$AL$19</c:f>
              <c:numCache>
                <c:formatCode>General</c:formatCode>
                <c:ptCount val="18"/>
                <c:pt idx="0">
                  <c:v>1941.6352924069299</c:v>
                </c:pt>
                <c:pt idx="1">
                  <c:v>1893.2938009914601</c:v>
                </c:pt>
                <c:pt idx="2">
                  <c:v>2180.3890505648901</c:v>
                </c:pt>
                <c:pt idx="3">
                  <c:v>2018.8880463617099</c:v>
                </c:pt>
                <c:pt idx="4">
                  <c:v>2083.3797247861598</c:v>
                </c:pt>
                <c:pt idx="6">
                  <c:v>2243.8443262354899</c:v>
                </c:pt>
                <c:pt idx="7">
                  <c:v>2345.14596031465</c:v>
                </c:pt>
                <c:pt idx="8">
                  <c:v>2432.9198249238698</c:v>
                </c:pt>
                <c:pt idx="10">
                  <c:v>2738.7310083245802</c:v>
                </c:pt>
                <c:pt idx="11">
                  <c:v>2746.5904331617398</c:v>
                </c:pt>
                <c:pt idx="12">
                  <c:v>3001.77557245038</c:v>
                </c:pt>
                <c:pt idx="13">
                  <c:v>3188.5691194035098</c:v>
                </c:pt>
                <c:pt idx="14">
                  <c:v>3354.7341014117501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960-87D7-3A4FF7162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6208"/>
        <c:axId val="30686688"/>
      </c:scatterChart>
      <c:valAx>
        <c:axId val="306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6688"/>
        <c:crosses val="autoZero"/>
        <c:crossBetween val="midCat"/>
      </c:valAx>
      <c:valAx>
        <c:axId val="306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105833</xdr:colOff>
      <xdr:row>0</xdr:row>
      <xdr:rowOff>882650</xdr:rowOff>
    </xdr:from>
    <xdr:to>
      <xdr:col>36</xdr:col>
      <xdr:colOff>430389</xdr:colOff>
      <xdr:row>15</xdr:row>
      <xdr:rowOff>41628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94498-70F8-41A1-8FCC-6BD085301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8898-2F4A-471E-BC2B-D2BF4D9C7A40}">
  <dimension ref="A1:BC19"/>
  <sheetViews>
    <sheetView tabSelected="1" topLeftCell="W1" zoomScale="90" zoomScaleNormal="90" workbookViewId="0">
      <selection activeCell="AL1" activeCellId="1" sqref="B1:B1048576 AL1:AL1048576"/>
    </sheetView>
  </sheetViews>
  <sheetFormatPr defaultRowHeight="14.5" x14ac:dyDescent="0.35"/>
  <cols>
    <col min="1" max="1" width="15" style="6" customWidth="1"/>
  </cols>
  <sheetData>
    <row r="1" spans="1:55" ht="80" x14ac:dyDescent="0.4">
      <c r="A1" s="2" t="s">
        <v>0</v>
      </c>
      <c r="B1" s="3" t="s">
        <v>1</v>
      </c>
      <c r="C1" s="4" t="s">
        <v>48</v>
      </c>
      <c r="D1" s="3" t="s">
        <v>103</v>
      </c>
      <c r="E1" s="4" t="s">
        <v>49</v>
      </c>
      <c r="F1" s="3" t="s">
        <v>104</v>
      </c>
      <c r="G1" s="4" t="s">
        <v>51</v>
      </c>
      <c r="H1" s="3" t="s">
        <v>108</v>
      </c>
      <c r="I1" s="4" t="s">
        <v>52</v>
      </c>
      <c r="J1" s="4" t="s">
        <v>53</v>
      </c>
      <c r="K1" s="3" t="s">
        <v>105</v>
      </c>
      <c r="L1" s="4" t="s">
        <v>54</v>
      </c>
      <c r="M1" s="3" t="s">
        <v>106</v>
      </c>
      <c r="N1" s="4" t="s">
        <v>50</v>
      </c>
      <c r="O1" s="3" t="s">
        <v>107</v>
      </c>
      <c r="P1" s="4" t="s">
        <v>55</v>
      </c>
      <c r="Q1" s="3" t="s">
        <v>2</v>
      </c>
      <c r="R1" s="4" t="s">
        <v>44</v>
      </c>
      <c r="S1" s="4" t="s">
        <v>45</v>
      </c>
      <c r="T1" s="4" t="s">
        <v>102</v>
      </c>
      <c r="U1" s="4" t="s">
        <v>46</v>
      </c>
      <c r="V1" s="4" t="s">
        <v>47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4" t="s">
        <v>56</v>
      </c>
      <c r="AG1" s="4" t="s">
        <v>57</v>
      </c>
      <c r="AH1" s="4" t="s">
        <v>94</v>
      </c>
      <c r="AI1" s="4" t="s">
        <v>95</v>
      </c>
      <c r="AJ1" s="4" t="s">
        <v>97</v>
      </c>
      <c r="AK1" s="4" t="s">
        <v>96</v>
      </c>
      <c r="AL1" s="5" t="s">
        <v>98</v>
      </c>
      <c r="AM1" s="5" t="s">
        <v>99</v>
      </c>
      <c r="AN1" s="5" t="s">
        <v>100</v>
      </c>
      <c r="AO1" s="5" t="s">
        <v>101</v>
      </c>
      <c r="AP1" s="5" t="s">
        <v>12</v>
      </c>
      <c r="AQ1" s="5" t="s">
        <v>13</v>
      </c>
      <c r="AR1" s="5" t="s">
        <v>14</v>
      </c>
      <c r="AS1" s="5" t="s">
        <v>15</v>
      </c>
      <c r="AT1" s="5" t="s">
        <v>16</v>
      </c>
      <c r="AU1" s="5" t="s">
        <v>17</v>
      </c>
      <c r="AV1" s="5" t="s">
        <v>18</v>
      </c>
      <c r="AW1" s="5" t="s">
        <v>19</v>
      </c>
      <c r="AX1" s="5" t="s">
        <v>20</v>
      </c>
      <c r="AY1" s="5" t="s">
        <v>21</v>
      </c>
      <c r="AZ1" s="5" t="s">
        <v>22</v>
      </c>
      <c r="BA1" s="5" t="s">
        <v>23</v>
      </c>
      <c r="BB1" s="5" t="s">
        <v>24</v>
      </c>
      <c r="BC1" s="5" t="s">
        <v>25</v>
      </c>
    </row>
    <row r="2" spans="1:55" x14ac:dyDescent="0.35">
      <c r="A2" s="6">
        <v>45425.458333333336</v>
      </c>
      <c r="B2">
        <v>0</v>
      </c>
      <c r="C2" s="1">
        <v>1238.71</v>
      </c>
      <c r="D2" s="1">
        <f>C2-225</f>
        <v>1013.71</v>
      </c>
      <c r="E2" s="1">
        <v>1183.94</v>
      </c>
      <c r="F2" s="1">
        <f>E2-225</f>
        <v>958.94</v>
      </c>
      <c r="G2" s="1">
        <v>0</v>
      </c>
      <c r="H2">
        <f>G2</f>
        <v>0</v>
      </c>
      <c r="I2" s="1">
        <f>C2-E2</f>
        <v>54.769999999999982</v>
      </c>
      <c r="J2" s="1">
        <v>1240.08</v>
      </c>
      <c r="K2" s="1">
        <f>J2-225</f>
        <v>1015.0799999999999</v>
      </c>
      <c r="L2" s="1">
        <v>1237.32</v>
      </c>
      <c r="M2" s="1">
        <f>L2-225</f>
        <v>1012.3199999999999</v>
      </c>
      <c r="N2" s="1">
        <v>0</v>
      </c>
      <c r="O2">
        <f>N2</f>
        <v>0</v>
      </c>
      <c r="P2" s="1">
        <f>J2-L2</f>
        <v>2.7599999999999909</v>
      </c>
      <c r="Q2" s="1" t="s">
        <v>35</v>
      </c>
      <c r="R2" s="7">
        <v>8.36</v>
      </c>
      <c r="S2" s="7">
        <v>8.3699999999999992</v>
      </c>
      <c r="T2" s="7">
        <f>AVERAGE(R2:S2)</f>
        <v>8.3649999999999984</v>
      </c>
      <c r="U2" s="1">
        <v>36</v>
      </c>
      <c r="V2" s="1">
        <v>36</v>
      </c>
      <c r="W2" s="1">
        <v>51.98</v>
      </c>
      <c r="X2" s="1">
        <v>100.54</v>
      </c>
      <c r="Y2" s="1">
        <v>1.351</v>
      </c>
      <c r="Z2">
        <f>X2-W2</f>
        <v>48.560000000000009</v>
      </c>
      <c r="AA2">
        <f>Z2/0.998</f>
        <v>48.657314629258529</v>
      </c>
      <c r="AB2">
        <f>100-AA2</f>
        <v>51.342685370741471</v>
      </c>
      <c r="AC2">
        <f>W2/AB2*1000</f>
        <v>1012.4129586260735</v>
      </c>
      <c r="AD2">
        <f>Y2*100/AB2</f>
        <v>2.631338797814208</v>
      </c>
      <c r="AE2">
        <f>AD2/AC2*1000</f>
        <v>2.599076567910735</v>
      </c>
      <c r="AF2" s="1" t="s">
        <v>76</v>
      </c>
      <c r="AG2" s="1" t="s">
        <v>58</v>
      </c>
      <c r="AH2">
        <v>2.5289054095633399E-2</v>
      </c>
      <c r="AI2">
        <v>-6.4091432004871098</v>
      </c>
      <c r="AJ2">
        <v>2.6450637684499598E-2</v>
      </c>
      <c r="AK2">
        <v>-6.5320085963473797</v>
      </c>
      <c r="AL2">
        <v>1941.6352924069299</v>
      </c>
      <c r="AM2">
        <v>64.404254692819407</v>
      </c>
      <c r="AN2">
        <v>2033.12911194702</v>
      </c>
      <c r="AO2">
        <v>65.088934145870795</v>
      </c>
      <c r="AP2" s="8">
        <v>362.64920000000001</v>
      </c>
      <c r="AQ2" s="8">
        <v>395.06200000000001</v>
      </c>
      <c r="AR2" s="9">
        <v>12.2194</v>
      </c>
      <c r="AS2" s="10">
        <v>1199.5693000000001</v>
      </c>
      <c r="AT2" s="10">
        <v>10960.8434</v>
      </c>
      <c r="AU2" s="11">
        <v>19165.493380372474</v>
      </c>
      <c r="AV2" s="11">
        <v>3116.3649056401309</v>
      </c>
      <c r="AW2" s="12">
        <f t="shared" ref="AW2:AW19" si="0">AP2/40.078/$AC2*1000</f>
        <v>8.9376426700672713</v>
      </c>
      <c r="AX2" s="12">
        <f t="shared" ref="AX2:AX19" si="1">AQ2/39.0983/$AC2*1000</f>
        <v>9.9804399978236358</v>
      </c>
      <c r="AY2" s="12">
        <f t="shared" ref="AY2:AY19" si="2">AR2/6.941/$AC2*1000</f>
        <v>1.7388821197208839</v>
      </c>
      <c r="AZ2" s="12">
        <f t="shared" ref="AZ2:AZ19" si="3">AS2/24.305/$AC2*1000</f>
        <v>48.749708340737918</v>
      </c>
      <c r="BA2" s="12">
        <f t="shared" ref="BA2:BA19" si="4">AT2/22.989769/$AC2*1000</f>
        <v>470.92491713412022</v>
      </c>
      <c r="BB2" s="12">
        <f t="shared" ref="BB2:BB19" si="5">AU2/35.453/$AC2*1000</f>
        <v>533.96072958912816</v>
      </c>
      <c r="BC2" s="12">
        <f t="shared" ref="BC2:BC19" si="6">AV2/96.06/$AC2*1000</f>
        <v>32.044096231598402</v>
      </c>
    </row>
    <row r="3" spans="1:55" x14ac:dyDescent="0.35">
      <c r="A3" s="6">
        <v>45425.65625</v>
      </c>
      <c r="B3">
        <f>INT((A3-A$2)*24)</f>
        <v>4</v>
      </c>
      <c r="C3" s="1">
        <v>1179.93</v>
      </c>
      <c r="D3" s="1">
        <f t="shared" ref="D3:D19" si="7">C3-225</f>
        <v>954.93000000000006</v>
      </c>
      <c r="E3" s="1">
        <v>1175.95</v>
      </c>
      <c r="F3" s="1">
        <f t="shared" ref="F3:F19" si="8">E3-225</f>
        <v>950.95</v>
      </c>
      <c r="G3" s="1">
        <f>E2-C3</f>
        <v>4.0099999999999909</v>
      </c>
      <c r="H3">
        <f>H2+G3</f>
        <v>4.0099999999999909</v>
      </c>
      <c r="I3" s="1">
        <f t="shared" ref="I3:I19" si="9">C3-E3</f>
        <v>3.9800000000000182</v>
      </c>
      <c r="J3" s="1">
        <v>1233.3399999999999</v>
      </c>
      <c r="K3" s="1">
        <f t="shared" ref="K3:M19" si="10">J3-225</f>
        <v>1008.3399999999999</v>
      </c>
      <c r="L3" s="7">
        <v>1180</v>
      </c>
      <c r="M3" s="1">
        <f t="shared" si="10"/>
        <v>955</v>
      </c>
      <c r="N3" s="1">
        <f>L2-J3</f>
        <v>3.9800000000000182</v>
      </c>
      <c r="O3">
        <f>O2+N3</f>
        <v>3.9800000000000182</v>
      </c>
      <c r="P3" s="1">
        <f t="shared" ref="P3:P19" si="11">J3-L3</f>
        <v>53.339999999999918</v>
      </c>
      <c r="Q3" s="1" t="s">
        <v>26</v>
      </c>
      <c r="R3" s="7">
        <v>8.5</v>
      </c>
      <c r="S3" s="7">
        <v>8.5299999999999994</v>
      </c>
      <c r="T3" s="7">
        <f t="shared" ref="T3:T19" si="12">AVERAGE(R3:S3)</f>
        <v>8.5150000000000006</v>
      </c>
      <c r="U3" s="1">
        <v>37</v>
      </c>
      <c r="V3" s="1">
        <v>36</v>
      </c>
      <c r="W3" s="1">
        <v>50.35</v>
      </c>
      <c r="X3" s="1">
        <v>100.52</v>
      </c>
      <c r="Y3" s="1">
        <v>1.306</v>
      </c>
      <c r="Z3">
        <f t="shared" ref="Z3:Z19" si="13">X3-W3</f>
        <v>50.169999999999995</v>
      </c>
      <c r="AA3">
        <f t="shared" ref="AA3:AA19" si="14">Z3/0.998</f>
        <v>50.270541082164321</v>
      </c>
      <c r="AB3">
        <f t="shared" ref="AB3:AB19" si="15">100-AA3</f>
        <v>49.729458917835679</v>
      </c>
      <c r="AC3">
        <f t="shared" ref="AC3:AC19" si="16">W3/AB3*1000</f>
        <v>1012.4783397138825</v>
      </c>
      <c r="AD3">
        <f t="shared" ref="AD3:AD19" si="17">Y3*100/AB3</f>
        <v>2.6262099536570616</v>
      </c>
      <c r="AE3">
        <f t="shared" ref="AE3:AE19" si="18">AD3/AC3*1000</f>
        <v>2.593843098311817</v>
      </c>
      <c r="AF3" s="1" t="s">
        <v>77</v>
      </c>
      <c r="AG3" s="1" t="s">
        <v>59</v>
      </c>
      <c r="AH3">
        <v>3.05171771385505E-2</v>
      </c>
      <c r="AI3">
        <v>-6.49915895094653</v>
      </c>
      <c r="AJ3">
        <v>2.6928680163456498E-2</v>
      </c>
      <c r="AK3">
        <v>-6.5821001578730201</v>
      </c>
      <c r="AL3">
        <v>1893.2938009914601</v>
      </c>
      <c r="AM3">
        <v>64.307875682479406</v>
      </c>
      <c r="AN3">
        <v>1981.80131585204</v>
      </c>
      <c r="AO3">
        <v>64.517912132513203</v>
      </c>
      <c r="AP3" s="8">
        <v>343.20780000000002</v>
      </c>
      <c r="AQ3" s="8">
        <v>386.41570000000002</v>
      </c>
      <c r="AR3" s="9">
        <v>11.751799999999999</v>
      </c>
      <c r="AS3" s="10">
        <v>1157.999</v>
      </c>
      <c r="AT3" s="10">
        <v>10912.776400000001</v>
      </c>
      <c r="AU3" s="11">
        <v>19203.583800974971</v>
      </c>
      <c r="AV3" s="11">
        <v>3116.4629865809993</v>
      </c>
      <c r="AW3" s="12">
        <f t="shared" si="0"/>
        <v>8.4579549473267761</v>
      </c>
      <c r="AX3" s="12">
        <f t="shared" si="1"/>
        <v>9.7613783838143124</v>
      </c>
      <c r="AY3" s="12">
        <f t="shared" si="2"/>
        <v>1.6722322944420644</v>
      </c>
      <c r="AZ3" s="12">
        <f t="shared" si="3"/>
        <v>47.057279722783797</v>
      </c>
      <c r="BA3" s="12">
        <f t="shared" si="4"/>
        <v>468.82947557496203</v>
      </c>
      <c r="BB3" s="12">
        <f t="shared" si="5"/>
        <v>534.98739954821065</v>
      </c>
      <c r="BC3" s="12">
        <f t="shared" si="6"/>
        <v>32.043035429101288</v>
      </c>
    </row>
    <row r="4" spans="1:55" x14ac:dyDescent="0.35">
      <c r="A4" s="6">
        <v>45426.458333333336</v>
      </c>
      <c r="B4">
        <f t="shared" ref="B4:B18" si="19">INT((A4-A$2)*24)</f>
        <v>24</v>
      </c>
      <c r="C4" s="1">
        <v>1155.19</v>
      </c>
      <c r="D4" s="1">
        <f t="shared" si="7"/>
        <v>930.19</v>
      </c>
      <c r="E4" s="1">
        <v>1102.21</v>
      </c>
      <c r="F4" s="1">
        <f t="shared" si="8"/>
        <v>877.21</v>
      </c>
      <c r="G4" s="1">
        <f t="shared" ref="G4:G19" si="20">E3-C4</f>
        <v>20.759999999999991</v>
      </c>
      <c r="H4">
        <f t="shared" ref="H4:H19" si="21">H3+G4</f>
        <v>24.769999999999982</v>
      </c>
      <c r="I4" s="1">
        <f t="shared" si="9"/>
        <v>52.980000000000018</v>
      </c>
      <c r="J4" s="1">
        <v>1159.46</v>
      </c>
      <c r="K4" s="1">
        <f t="shared" si="10"/>
        <v>934.46</v>
      </c>
      <c r="L4" s="1">
        <v>1156.31</v>
      </c>
      <c r="M4" s="1">
        <f t="shared" si="10"/>
        <v>931.31</v>
      </c>
      <c r="N4" s="1">
        <f t="shared" ref="N4:N19" si="22">L3-J4</f>
        <v>20.539999999999964</v>
      </c>
      <c r="O4">
        <f t="shared" ref="O4:O19" si="23">O3+N4</f>
        <v>24.519999999999982</v>
      </c>
      <c r="P4" s="1">
        <f t="shared" si="11"/>
        <v>3.1500000000000909</v>
      </c>
      <c r="Q4" s="1" t="s">
        <v>36</v>
      </c>
      <c r="R4" s="7">
        <v>8.48</v>
      </c>
      <c r="S4" s="7">
        <v>8.48</v>
      </c>
      <c r="T4" s="7">
        <f t="shared" si="12"/>
        <v>8.48</v>
      </c>
      <c r="U4" s="1">
        <v>38</v>
      </c>
      <c r="V4" s="1">
        <v>37</v>
      </c>
      <c r="W4" s="1">
        <v>50.75</v>
      </c>
      <c r="X4" s="1">
        <v>100.95</v>
      </c>
      <c r="Y4" s="1">
        <v>1.3440000000000001</v>
      </c>
      <c r="Z4">
        <f t="shared" si="13"/>
        <v>50.2</v>
      </c>
      <c r="AA4">
        <f t="shared" si="14"/>
        <v>50.300601202404813</v>
      </c>
      <c r="AB4">
        <f t="shared" si="15"/>
        <v>49.699398797595187</v>
      </c>
      <c r="AC4">
        <f t="shared" si="16"/>
        <v>1021.1391129032259</v>
      </c>
      <c r="AD4">
        <f t="shared" si="17"/>
        <v>2.7042580645161292</v>
      </c>
      <c r="AE4">
        <f t="shared" si="18"/>
        <v>2.6482758620689655</v>
      </c>
      <c r="AF4" s="1" t="s">
        <v>78</v>
      </c>
      <c r="AG4" s="1" t="s">
        <v>60</v>
      </c>
      <c r="AH4">
        <v>3.9384828833797202E-2</v>
      </c>
      <c r="AI4">
        <v>-6.6073006599788204</v>
      </c>
      <c r="AJ4">
        <v>2.46343590828654E-2</v>
      </c>
      <c r="AK4">
        <v>-6.7644773730550396</v>
      </c>
      <c r="AL4">
        <v>2180.3890505648901</v>
      </c>
      <c r="AM4">
        <v>64.457088756556502</v>
      </c>
      <c r="AN4">
        <v>2084.31501835269</v>
      </c>
      <c r="AO4">
        <v>64.526264964458207</v>
      </c>
      <c r="AP4" s="8">
        <v>364.79899999999998</v>
      </c>
      <c r="AQ4" s="8">
        <v>409.13330000000002</v>
      </c>
      <c r="AR4" s="9">
        <v>12.4566</v>
      </c>
      <c r="AS4" s="10">
        <v>1233.8896</v>
      </c>
      <c r="AT4" s="10">
        <v>10373.942800000001</v>
      </c>
      <c r="AU4" s="11">
        <v>19645.182244266281</v>
      </c>
      <c r="AV4" s="11">
        <v>3179.2656800009395</v>
      </c>
      <c r="AW4" s="12">
        <f t="shared" si="0"/>
        <v>8.9137959215804692</v>
      </c>
      <c r="AX4" s="12">
        <f t="shared" si="1"/>
        <v>10.247597117164494</v>
      </c>
      <c r="AY4" s="12">
        <f t="shared" si="2"/>
        <v>1.7574887877972871</v>
      </c>
      <c r="AZ4" s="12">
        <f t="shared" si="3"/>
        <v>49.715952790111068</v>
      </c>
      <c r="BA4" s="12">
        <f t="shared" si="4"/>
        <v>441.9003343314705</v>
      </c>
      <c r="BB4" s="12">
        <f t="shared" si="5"/>
        <v>542.64794161491034</v>
      </c>
      <c r="BC4" s="12">
        <f t="shared" si="6"/>
        <v>32.41151474783809</v>
      </c>
    </row>
    <row r="5" spans="1:55" x14ac:dyDescent="0.35">
      <c r="A5" s="6">
        <v>45426.645833333336</v>
      </c>
      <c r="B5">
        <f t="shared" si="19"/>
        <v>28</v>
      </c>
      <c r="C5" s="1">
        <v>1097.75</v>
      </c>
      <c r="D5" s="1">
        <f t="shared" si="7"/>
        <v>872.75</v>
      </c>
      <c r="E5" s="1">
        <v>1094.31</v>
      </c>
      <c r="F5" s="1">
        <f t="shared" si="8"/>
        <v>869.31</v>
      </c>
      <c r="G5" s="1">
        <f t="shared" si="20"/>
        <v>4.4600000000000364</v>
      </c>
      <c r="H5">
        <f t="shared" si="21"/>
        <v>29.230000000000018</v>
      </c>
      <c r="I5" s="1">
        <f t="shared" si="9"/>
        <v>3.4400000000000546</v>
      </c>
      <c r="J5" s="1">
        <v>1151.76</v>
      </c>
      <c r="K5" s="1">
        <f t="shared" si="10"/>
        <v>926.76</v>
      </c>
      <c r="L5" s="1">
        <v>1098.58</v>
      </c>
      <c r="M5" s="1">
        <f t="shared" si="10"/>
        <v>873.57999999999993</v>
      </c>
      <c r="N5" s="1">
        <f t="shared" si="22"/>
        <v>4.5499999999999545</v>
      </c>
      <c r="O5">
        <f t="shared" si="23"/>
        <v>29.069999999999936</v>
      </c>
      <c r="P5" s="1">
        <f t="shared" si="11"/>
        <v>53.180000000000064</v>
      </c>
      <c r="Q5" s="1" t="s">
        <v>27</v>
      </c>
      <c r="R5" s="7">
        <v>8.4700000000000006</v>
      </c>
      <c r="S5" s="7">
        <v>8.4700000000000006</v>
      </c>
      <c r="T5" s="7">
        <f t="shared" si="12"/>
        <v>8.4700000000000006</v>
      </c>
      <c r="U5" s="1">
        <v>39</v>
      </c>
      <c r="V5" s="1">
        <v>39</v>
      </c>
      <c r="W5" s="1">
        <v>50.84</v>
      </c>
      <c r="X5" s="1">
        <v>100.53</v>
      </c>
      <c r="Y5" s="1">
        <v>1.3540000000000001</v>
      </c>
      <c r="Z5">
        <f t="shared" si="13"/>
        <v>49.69</v>
      </c>
      <c r="AA5">
        <f t="shared" si="14"/>
        <v>49.789579158316634</v>
      </c>
      <c r="AB5">
        <f t="shared" si="15"/>
        <v>50.210420841683366</v>
      </c>
      <c r="AC5">
        <f t="shared" si="16"/>
        <v>1012.5388146078628</v>
      </c>
      <c r="AD5">
        <f t="shared" si="17"/>
        <v>2.6966513669926164</v>
      </c>
      <c r="AE5">
        <f t="shared" si="18"/>
        <v>2.6632572777340675</v>
      </c>
      <c r="AF5" s="1" t="s">
        <v>79</v>
      </c>
      <c r="AG5" s="1" t="s">
        <v>61</v>
      </c>
      <c r="AH5">
        <v>2.0477787717910399E-2</v>
      </c>
      <c r="AI5">
        <v>-6.8538182060199997</v>
      </c>
      <c r="AJ5">
        <v>1.8344572995286499E-2</v>
      </c>
      <c r="AK5">
        <v>-6.8963194317595402</v>
      </c>
      <c r="AL5">
        <v>2018.8880463617099</v>
      </c>
      <c r="AM5">
        <v>64.518840109525001</v>
      </c>
      <c r="AN5">
        <v>2071.5173502617299</v>
      </c>
      <c r="AO5">
        <v>64.593075830486498</v>
      </c>
      <c r="AP5" s="8">
        <v>357.83069999999998</v>
      </c>
      <c r="AQ5" s="8">
        <v>405.21100000000001</v>
      </c>
      <c r="AR5" s="9">
        <v>12.3116</v>
      </c>
      <c r="AS5" s="10">
        <v>1225.153</v>
      </c>
      <c r="AT5" s="10">
        <v>10321.1549</v>
      </c>
      <c r="AU5" s="11">
        <v>19847.227045925742</v>
      </c>
      <c r="AV5" s="11">
        <v>3226.5886918095352</v>
      </c>
      <c r="AW5" s="12">
        <f t="shared" si="0"/>
        <v>8.8177925375740287</v>
      </c>
      <c r="AX5" s="12">
        <f t="shared" si="1"/>
        <v>10.235561482081657</v>
      </c>
      <c r="AY5" s="12">
        <f t="shared" si="2"/>
        <v>1.7517848743174003</v>
      </c>
      <c r="AZ5" s="12">
        <f t="shared" si="3"/>
        <v>49.783224405952751</v>
      </c>
      <c r="BA5" s="12">
        <f t="shared" si="4"/>
        <v>443.3860326544546</v>
      </c>
      <c r="BB5" s="12">
        <f t="shared" si="5"/>
        <v>552.885457419114</v>
      </c>
      <c r="BC5" s="12">
        <f t="shared" si="6"/>
        <v>33.173351058202485</v>
      </c>
    </row>
    <row r="6" spans="1:55" x14ac:dyDescent="0.35">
      <c r="A6" s="6">
        <v>45427.4375</v>
      </c>
      <c r="B6">
        <f t="shared" si="19"/>
        <v>47</v>
      </c>
      <c r="C6" s="1">
        <v>1074.6099999999999</v>
      </c>
      <c r="D6" s="1">
        <f t="shared" si="7"/>
        <v>849.6099999999999</v>
      </c>
      <c r="E6" s="1">
        <v>1021.98</v>
      </c>
      <c r="F6" s="1">
        <f t="shared" si="8"/>
        <v>796.98</v>
      </c>
      <c r="G6" s="1">
        <f t="shared" si="20"/>
        <v>19.700000000000045</v>
      </c>
      <c r="H6">
        <f t="shared" si="21"/>
        <v>48.930000000000064</v>
      </c>
      <c r="I6" s="1">
        <f t="shared" si="9"/>
        <v>52.629999999999882</v>
      </c>
      <c r="J6" s="7">
        <v>1079.42</v>
      </c>
      <c r="K6" s="1">
        <f t="shared" si="10"/>
        <v>854.42000000000007</v>
      </c>
      <c r="L6" s="1">
        <v>1076.68</v>
      </c>
      <c r="M6" s="1">
        <f t="shared" si="10"/>
        <v>851.68000000000006</v>
      </c>
      <c r="N6" s="1">
        <f t="shared" si="22"/>
        <v>19.159999999999854</v>
      </c>
      <c r="O6">
        <f t="shared" si="23"/>
        <v>48.229999999999791</v>
      </c>
      <c r="P6" s="1">
        <f t="shared" si="11"/>
        <v>2.7400000000000091</v>
      </c>
      <c r="Q6" s="1" t="s">
        <v>37</v>
      </c>
      <c r="R6" s="7">
        <v>8.44</v>
      </c>
      <c r="S6" s="7">
        <v>8.43</v>
      </c>
      <c r="T6" s="7">
        <f t="shared" si="12"/>
        <v>8.4349999999999987</v>
      </c>
      <c r="U6" s="1">
        <v>39</v>
      </c>
      <c r="V6" s="1">
        <v>39</v>
      </c>
      <c r="W6" s="1">
        <v>51.72</v>
      </c>
      <c r="X6" s="7">
        <v>101.1</v>
      </c>
      <c r="Y6" s="1">
        <v>1.3819999999999999</v>
      </c>
      <c r="Z6">
        <f t="shared" si="13"/>
        <v>49.379999999999995</v>
      </c>
      <c r="AA6">
        <f t="shared" si="14"/>
        <v>49.478957915831657</v>
      </c>
      <c r="AB6">
        <f t="shared" si="15"/>
        <v>50.521042084168343</v>
      </c>
      <c r="AC6">
        <f t="shared" si="16"/>
        <v>1023.7318524395081</v>
      </c>
      <c r="AD6">
        <f t="shared" si="17"/>
        <v>2.7354938516461718</v>
      </c>
      <c r="AE6">
        <f t="shared" si="18"/>
        <v>2.6720804331013146</v>
      </c>
      <c r="AF6" s="1" t="s">
        <v>80</v>
      </c>
      <c r="AG6" s="1" t="s">
        <v>62</v>
      </c>
      <c r="AH6">
        <v>1.74589007252175E-2</v>
      </c>
      <c r="AI6">
        <v>-7.0723008150917002</v>
      </c>
      <c r="AJ6">
        <v>2.0336453174653601E-2</v>
      </c>
      <c r="AK6">
        <v>-6.9690465079987103</v>
      </c>
      <c r="AL6">
        <v>2083.3797247861598</v>
      </c>
      <c r="AM6">
        <v>64.7517849575285</v>
      </c>
      <c r="AN6">
        <v>2161.7177960484</v>
      </c>
      <c r="AO6">
        <v>64.765149061545401</v>
      </c>
      <c r="AP6" s="8">
        <v>362.76949999999999</v>
      </c>
      <c r="AQ6" s="8">
        <v>417.97</v>
      </c>
      <c r="AR6" s="9">
        <v>12.645099999999999</v>
      </c>
      <c r="AS6" s="10">
        <v>1248.8915</v>
      </c>
      <c r="AT6" s="10">
        <v>11295.1561</v>
      </c>
      <c r="AU6" s="11">
        <v>20242.828850125443</v>
      </c>
      <c r="AV6" s="11">
        <v>3280.3149354055204</v>
      </c>
      <c r="AW6" s="12">
        <f t="shared" si="0"/>
        <v>8.841755664791199</v>
      </c>
      <c r="AX6" s="12">
        <f t="shared" si="1"/>
        <v>10.442416721045459</v>
      </c>
      <c r="AY6" s="12">
        <f t="shared" si="2"/>
        <v>1.7795656230414196</v>
      </c>
      <c r="AZ6" s="12">
        <f t="shared" si="3"/>
        <v>50.192966980161501</v>
      </c>
      <c r="BA6" s="12">
        <f t="shared" si="4"/>
        <v>479.9228341208788</v>
      </c>
      <c r="BB6" s="12">
        <f t="shared" si="5"/>
        <v>557.74026207120551</v>
      </c>
      <c r="BC6" s="12">
        <f t="shared" si="6"/>
        <v>33.35698140553513</v>
      </c>
    </row>
    <row r="7" spans="1:55" x14ac:dyDescent="0.35">
      <c r="A7" s="6">
        <v>45427.625</v>
      </c>
      <c r="B7">
        <f t="shared" si="19"/>
        <v>51</v>
      </c>
      <c r="C7" s="1">
        <v>1017.97</v>
      </c>
      <c r="D7" s="1">
        <f t="shared" si="7"/>
        <v>792.97</v>
      </c>
      <c r="E7" s="1">
        <v>1014.75</v>
      </c>
      <c r="F7" s="1">
        <f t="shared" si="8"/>
        <v>789.75</v>
      </c>
      <c r="G7" s="1">
        <f t="shared" si="20"/>
        <v>4.0099999999999909</v>
      </c>
      <c r="H7">
        <f t="shared" si="21"/>
        <v>52.940000000000055</v>
      </c>
      <c r="I7" s="1">
        <f t="shared" si="9"/>
        <v>3.2200000000000273</v>
      </c>
      <c r="J7" s="1">
        <v>1072.67</v>
      </c>
      <c r="K7" s="1">
        <f t="shared" si="10"/>
        <v>847.67000000000007</v>
      </c>
      <c r="L7" s="1">
        <v>1020.23</v>
      </c>
      <c r="M7" s="1">
        <f t="shared" si="10"/>
        <v>795.23</v>
      </c>
      <c r="N7" s="1">
        <f t="shared" si="22"/>
        <v>4.0099999999999909</v>
      </c>
      <c r="O7">
        <f t="shared" si="23"/>
        <v>52.239999999999782</v>
      </c>
      <c r="P7" s="1">
        <f t="shared" si="11"/>
        <v>52.440000000000055</v>
      </c>
      <c r="Q7" s="1" t="s">
        <v>28</v>
      </c>
      <c r="R7" s="7">
        <v>8.42</v>
      </c>
      <c r="S7" s="7">
        <v>8.4</v>
      </c>
      <c r="T7" s="7">
        <f t="shared" si="12"/>
        <v>8.41</v>
      </c>
      <c r="U7" s="1">
        <v>40</v>
      </c>
      <c r="V7" s="1">
        <v>40</v>
      </c>
      <c r="W7" s="7">
        <v>50</v>
      </c>
      <c r="X7" s="1">
        <v>100.38</v>
      </c>
      <c r="Y7" s="1">
        <v>1.37</v>
      </c>
      <c r="Z7">
        <f t="shared" si="13"/>
        <v>50.379999999999995</v>
      </c>
      <c r="AA7">
        <f t="shared" si="14"/>
        <v>50.480961923847694</v>
      </c>
      <c r="AB7">
        <f t="shared" si="15"/>
        <v>49.519038076152306</v>
      </c>
      <c r="AC7">
        <f t="shared" si="16"/>
        <v>1009.7126669364629</v>
      </c>
      <c r="AD7">
        <f t="shared" si="17"/>
        <v>2.7666127074059084</v>
      </c>
      <c r="AE7">
        <f t="shared" si="18"/>
        <v>2.7399999999999998</v>
      </c>
      <c r="AF7" s="1" t="s">
        <v>81</v>
      </c>
      <c r="AG7" s="1" t="s">
        <v>63</v>
      </c>
      <c r="AP7" s="8">
        <v>347.20319999999998</v>
      </c>
      <c r="AQ7" s="8">
        <v>401.79020000000003</v>
      </c>
      <c r="AR7" s="9">
        <v>12.0603</v>
      </c>
      <c r="AS7" s="10">
        <v>1183.0251000000001</v>
      </c>
      <c r="AT7" s="10">
        <v>12140.1345</v>
      </c>
      <c r="AU7" s="11">
        <v>20501.311461411231</v>
      </c>
      <c r="AV7" s="11">
        <v>3325.1846197131185</v>
      </c>
      <c r="AW7" s="12">
        <f t="shared" si="0"/>
        <v>8.5798535261050564</v>
      </c>
      <c r="AX7" s="12">
        <f t="shared" si="1"/>
        <v>10.177559746804771</v>
      </c>
      <c r="AY7" s="12">
        <f t="shared" si="2"/>
        <v>1.7208311623968293</v>
      </c>
      <c r="AZ7" s="12">
        <f t="shared" si="3"/>
        <v>48.205937026903015</v>
      </c>
      <c r="BA7" s="12">
        <f t="shared" si="4"/>
        <v>522.98723189007274</v>
      </c>
      <c r="BB7" s="12">
        <f t="shared" si="5"/>
        <v>572.70483336737664</v>
      </c>
      <c r="BC7" s="12">
        <f t="shared" si="6"/>
        <v>34.282728251886311</v>
      </c>
    </row>
    <row r="8" spans="1:55" x14ac:dyDescent="0.35">
      <c r="A8" s="6">
        <v>45428.4375</v>
      </c>
      <c r="B8">
        <f t="shared" si="19"/>
        <v>71</v>
      </c>
      <c r="C8" s="1">
        <v>995.05</v>
      </c>
      <c r="D8" s="1">
        <f t="shared" si="7"/>
        <v>770.05</v>
      </c>
      <c r="E8" s="1">
        <v>942.32</v>
      </c>
      <c r="F8" s="1">
        <f t="shared" si="8"/>
        <v>717.32</v>
      </c>
      <c r="G8" s="1">
        <f t="shared" si="20"/>
        <v>19.700000000000045</v>
      </c>
      <c r="H8">
        <f t="shared" si="21"/>
        <v>72.6400000000001</v>
      </c>
      <c r="I8" s="1">
        <f t="shared" si="9"/>
        <v>52.729999999999905</v>
      </c>
      <c r="J8" s="1">
        <v>1001.21</v>
      </c>
      <c r="K8" s="1">
        <f t="shared" si="10"/>
        <v>776.21</v>
      </c>
      <c r="L8" s="1">
        <v>998.14</v>
      </c>
      <c r="M8" s="1">
        <f t="shared" si="10"/>
        <v>773.14</v>
      </c>
      <c r="N8" s="1">
        <f t="shared" si="22"/>
        <v>19.019999999999982</v>
      </c>
      <c r="O8">
        <f t="shared" si="23"/>
        <v>71.259999999999764</v>
      </c>
      <c r="P8" s="1">
        <f t="shared" si="11"/>
        <v>3.07000000000005</v>
      </c>
      <c r="Q8" s="1" t="s">
        <v>38</v>
      </c>
      <c r="R8" s="7">
        <v>8.4</v>
      </c>
      <c r="S8" s="7">
        <v>8.3699999999999992</v>
      </c>
      <c r="T8" s="7">
        <f t="shared" si="12"/>
        <v>8.3849999999999998</v>
      </c>
      <c r="U8" s="1">
        <v>40</v>
      </c>
      <c r="V8" s="1">
        <v>40</v>
      </c>
      <c r="W8" s="1">
        <v>50.37</v>
      </c>
      <c r="X8" s="1">
        <v>101.04</v>
      </c>
      <c r="Y8" s="1">
        <v>1.423</v>
      </c>
      <c r="Z8">
        <f t="shared" si="13"/>
        <v>50.670000000000009</v>
      </c>
      <c r="AA8">
        <f t="shared" si="14"/>
        <v>50.77154308617235</v>
      </c>
      <c r="AB8">
        <f t="shared" si="15"/>
        <v>49.22845691382765</v>
      </c>
      <c r="AC8">
        <f t="shared" si="16"/>
        <v>1023.1886830856911</v>
      </c>
      <c r="AD8">
        <f t="shared" si="17"/>
        <v>2.890604518624059</v>
      </c>
      <c r="AE8">
        <f t="shared" si="18"/>
        <v>2.8250943021639867</v>
      </c>
      <c r="AF8" s="1" t="s">
        <v>82</v>
      </c>
      <c r="AG8" s="1" t="s">
        <v>64</v>
      </c>
      <c r="AH8">
        <v>3.3820070294547498E-2</v>
      </c>
      <c r="AI8">
        <v>-6.9754583675474899</v>
      </c>
      <c r="AJ8">
        <v>3.6143861420744897E-2</v>
      </c>
      <c r="AK8">
        <v>-6.9531265900481998</v>
      </c>
      <c r="AL8">
        <v>2243.8443262354899</v>
      </c>
      <c r="AM8">
        <v>64.755236798159999</v>
      </c>
      <c r="AN8">
        <v>2266.49417684441</v>
      </c>
      <c r="AO8">
        <v>64.9424189024475</v>
      </c>
      <c r="AP8" s="8">
        <v>355.7867</v>
      </c>
      <c r="AQ8" s="8">
        <v>416.20839999999998</v>
      </c>
      <c r="AR8" s="9">
        <v>12.3649</v>
      </c>
      <c r="AS8" s="10">
        <v>1217.8443</v>
      </c>
      <c r="AT8" s="10">
        <v>10332.0036</v>
      </c>
      <c r="AU8" s="11">
        <v>20890.870879771021</v>
      </c>
      <c r="AV8" s="11">
        <v>3392.8024544437981</v>
      </c>
      <c r="AW8" s="12">
        <f t="shared" si="0"/>
        <v>8.6761677501667673</v>
      </c>
      <c r="AX8" s="12">
        <f t="shared" si="1"/>
        <v>10.403925612523297</v>
      </c>
      <c r="AY8" s="12">
        <f t="shared" si="2"/>
        <v>1.7410563841512803</v>
      </c>
      <c r="AZ8" s="12">
        <f t="shared" si="3"/>
        <v>48.971162584531818</v>
      </c>
      <c r="BA8" s="12">
        <f t="shared" si="4"/>
        <v>439.23224314902296</v>
      </c>
      <c r="BB8" s="12">
        <f t="shared" si="5"/>
        <v>575.90099139335632</v>
      </c>
      <c r="BC8" s="12">
        <f t="shared" si="6"/>
        <v>34.519163529402555</v>
      </c>
    </row>
    <row r="9" spans="1:55" x14ac:dyDescent="0.35">
      <c r="A9" s="6">
        <v>45428.635416666664</v>
      </c>
      <c r="B9">
        <f t="shared" si="19"/>
        <v>76</v>
      </c>
      <c r="C9" s="1">
        <v>937.73</v>
      </c>
      <c r="D9" s="1">
        <f t="shared" si="7"/>
        <v>712.73</v>
      </c>
      <c r="E9" s="1">
        <v>934.56</v>
      </c>
      <c r="F9" s="1">
        <f t="shared" si="8"/>
        <v>709.56</v>
      </c>
      <c r="G9" s="1">
        <f t="shared" si="20"/>
        <v>4.5900000000000318</v>
      </c>
      <c r="H9">
        <f t="shared" si="21"/>
        <v>77.230000000000132</v>
      </c>
      <c r="I9" s="1">
        <f t="shared" si="9"/>
        <v>3.1700000000000728</v>
      </c>
      <c r="J9" s="1">
        <v>993.57</v>
      </c>
      <c r="K9" s="1">
        <f t="shared" si="10"/>
        <v>768.57</v>
      </c>
      <c r="L9" s="1">
        <v>940.71</v>
      </c>
      <c r="M9" s="1">
        <f t="shared" si="10"/>
        <v>715.71</v>
      </c>
      <c r="N9" s="1">
        <f t="shared" si="22"/>
        <v>4.5699999999999363</v>
      </c>
      <c r="O9">
        <f t="shared" si="23"/>
        <v>75.8299999999997</v>
      </c>
      <c r="P9" s="1">
        <f t="shared" si="11"/>
        <v>52.860000000000014</v>
      </c>
      <c r="Q9" s="1" t="s">
        <v>29</v>
      </c>
      <c r="R9" s="7">
        <v>8.3800000000000008</v>
      </c>
      <c r="S9" s="7">
        <v>8.36</v>
      </c>
      <c r="T9" s="7">
        <f t="shared" si="12"/>
        <v>8.370000000000001</v>
      </c>
      <c r="U9" s="1">
        <v>41</v>
      </c>
      <c r="V9" s="1">
        <v>41</v>
      </c>
      <c r="W9" s="1">
        <v>50.79</v>
      </c>
      <c r="X9" s="1">
        <v>100.36</v>
      </c>
      <c r="Y9" s="1">
        <v>1.4550000000000001</v>
      </c>
      <c r="Z9">
        <f t="shared" si="13"/>
        <v>49.57</v>
      </c>
      <c r="AA9">
        <f t="shared" si="14"/>
        <v>49.669338677354709</v>
      </c>
      <c r="AB9">
        <f t="shared" si="15"/>
        <v>50.330661322645291</v>
      </c>
      <c r="AC9">
        <f t="shared" si="16"/>
        <v>1009.1264184750148</v>
      </c>
      <c r="AD9">
        <f t="shared" si="17"/>
        <v>2.890881943061915</v>
      </c>
      <c r="AE9">
        <f t="shared" si="18"/>
        <v>2.8647371529828707</v>
      </c>
      <c r="AF9" s="1" t="s">
        <v>83</v>
      </c>
      <c r="AG9" s="1" t="s">
        <v>65</v>
      </c>
      <c r="AH9">
        <v>3.2204573551220299E-2</v>
      </c>
      <c r="AI9">
        <v>-6.9762994891083503</v>
      </c>
      <c r="AJ9">
        <v>2.6110624419483201E-2</v>
      </c>
      <c r="AK9">
        <v>-6.9667619369977096</v>
      </c>
      <c r="AL9">
        <v>2345.14596031465</v>
      </c>
      <c r="AM9">
        <v>64.862992657628396</v>
      </c>
      <c r="AN9">
        <v>2280.9593522719001</v>
      </c>
      <c r="AO9">
        <v>65.108597141816205</v>
      </c>
      <c r="AP9" s="8">
        <v>371.42250000000001</v>
      </c>
      <c r="AQ9" s="8">
        <v>427.2133</v>
      </c>
      <c r="AR9" s="9">
        <v>12.972200000000001</v>
      </c>
      <c r="AS9" s="10">
        <v>1276.1581000000001</v>
      </c>
      <c r="AT9" s="10">
        <v>12577.76</v>
      </c>
      <c r="AU9" s="11">
        <v>21221.846536819714</v>
      </c>
      <c r="AV9" s="11">
        <v>3503.7698015078113</v>
      </c>
      <c r="AW9" s="12">
        <f t="shared" si="0"/>
        <v>9.1836768150060824</v>
      </c>
      <c r="AX9" s="12">
        <f t="shared" si="1"/>
        <v>10.827827145378658</v>
      </c>
      <c r="AY9" s="12">
        <f t="shared" si="2"/>
        <v>1.8520214632991767</v>
      </c>
      <c r="AZ9" s="12">
        <f t="shared" si="3"/>
        <v>52.031132646664098</v>
      </c>
      <c r="BA9" s="12">
        <f t="shared" si="4"/>
        <v>542.15456644567325</v>
      </c>
      <c r="BB9" s="12">
        <f t="shared" si="5"/>
        <v>593.17740947969537</v>
      </c>
      <c r="BC9" s="12">
        <f t="shared" si="6"/>
        <v>36.144931574399891</v>
      </c>
    </row>
    <row r="10" spans="1:55" x14ac:dyDescent="0.35">
      <c r="A10" s="6">
        <v>45429.458333333336</v>
      </c>
      <c r="B10">
        <f t="shared" si="19"/>
        <v>96</v>
      </c>
      <c r="C10" s="1">
        <v>912.14</v>
      </c>
      <c r="D10" s="1">
        <f t="shared" si="7"/>
        <v>687.14</v>
      </c>
      <c r="E10" s="1">
        <v>860.01</v>
      </c>
      <c r="F10" s="1">
        <f t="shared" si="8"/>
        <v>635.01</v>
      </c>
      <c r="G10" s="1">
        <f t="shared" si="20"/>
        <v>22.419999999999959</v>
      </c>
      <c r="H10">
        <f t="shared" si="21"/>
        <v>99.650000000000091</v>
      </c>
      <c r="I10" s="1">
        <f t="shared" si="9"/>
        <v>52.129999999999995</v>
      </c>
      <c r="J10" s="1">
        <v>918.69</v>
      </c>
      <c r="K10" s="1">
        <f t="shared" si="10"/>
        <v>693.69</v>
      </c>
      <c r="L10" s="1">
        <v>915.69</v>
      </c>
      <c r="M10" s="1">
        <f t="shared" si="10"/>
        <v>690.69</v>
      </c>
      <c r="N10" s="1">
        <f t="shared" si="22"/>
        <v>22.019999999999982</v>
      </c>
      <c r="O10">
        <f t="shared" si="23"/>
        <v>97.849999999999682</v>
      </c>
      <c r="P10" s="1">
        <f t="shared" si="11"/>
        <v>3</v>
      </c>
      <c r="Q10" s="1" t="s">
        <v>39</v>
      </c>
      <c r="R10" s="7">
        <v>8.34</v>
      </c>
      <c r="S10" s="7">
        <v>8.32</v>
      </c>
      <c r="T10" s="7">
        <f t="shared" si="12"/>
        <v>8.33</v>
      </c>
      <c r="U10" s="1">
        <v>43</v>
      </c>
      <c r="V10" s="1">
        <v>43</v>
      </c>
      <c r="W10" s="1">
        <v>50.17</v>
      </c>
      <c r="X10" s="1">
        <v>101.18</v>
      </c>
      <c r="Y10" s="13">
        <v>1.47</v>
      </c>
      <c r="Z10">
        <f t="shared" si="13"/>
        <v>51.010000000000005</v>
      </c>
      <c r="AA10">
        <f t="shared" si="14"/>
        <v>51.112224448897798</v>
      </c>
      <c r="AB10">
        <f t="shared" si="15"/>
        <v>48.887775551102202</v>
      </c>
      <c r="AC10">
        <f t="shared" si="16"/>
        <v>1026.2279155564665</v>
      </c>
      <c r="AD10">
        <f t="shared" si="17"/>
        <v>3.0068866571018651</v>
      </c>
      <c r="AE10">
        <f t="shared" si="18"/>
        <v>2.9300378712377912</v>
      </c>
      <c r="AF10" s="1" t="s">
        <v>84</v>
      </c>
      <c r="AG10" s="1" t="s">
        <v>66</v>
      </c>
      <c r="AH10">
        <v>3.5565487834435902E-2</v>
      </c>
      <c r="AI10">
        <v>-6.9526063677376602</v>
      </c>
      <c r="AJ10">
        <v>2.2932609956861E-2</v>
      </c>
      <c r="AK10">
        <v>-6.94339443096466</v>
      </c>
      <c r="AL10">
        <v>2432.9198249238698</v>
      </c>
      <c r="AM10">
        <v>64.856550061442107</v>
      </c>
      <c r="AN10">
        <v>2374.39390447183</v>
      </c>
      <c r="AO10">
        <v>65.105745560633494</v>
      </c>
      <c r="AP10" s="8">
        <v>385.54450000000003</v>
      </c>
      <c r="AQ10" s="8">
        <v>433.13920000000002</v>
      </c>
      <c r="AR10" s="9">
        <v>13.0174</v>
      </c>
      <c r="AS10" s="10">
        <v>1277.4229</v>
      </c>
      <c r="AT10" s="10">
        <v>11718.0468</v>
      </c>
      <c r="AU10" s="11">
        <v>21835.353934081133</v>
      </c>
      <c r="AV10" s="11">
        <v>3547.713818773535</v>
      </c>
      <c r="AW10" s="12">
        <f t="shared" si="0"/>
        <v>9.3739934758086392</v>
      </c>
      <c r="AX10" s="12">
        <f t="shared" si="1"/>
        <v>10.795078163097346</v>
      </c>
      <c r="AY10" s="12">
        <f t="shared" si="2"/>
        <v>1.8275041905753195</v>
      </c>
      <c r="AZ10" s="12">
        <f t="shared" si="3"/>
        <v>51.214772484138642</v>
      </c>
      <c r="BA10" s="12">
        <f t="shared" si="4"/>
        <v>496.68014181619691</v>
      </c>
      <c r="BB10" s="12">
        <f t="shared" si="5"/>
        <v>600.15498947064862</v>
      </c>
      <c r="BC10" s="12">
        <f t="shared" si="6"/>
        <v>35.988369689162248</v>
      </c>
    </row>
    <row r="11" spans="1:55" x14ac:dyDescent="0.35">
      <c r="A11" s="6">
        <v>45429.625</v>
      </c>
      <c r="B11">
        <f t="shared" si="19"/>
        <v>99</v>
      </c>
      <c r="C11" s="7">
        <v>856.2</v>
      </c>
      <c r="D11" s="1">
        <f t="shared" si="7"/>
        <v>631.20000000000005</v>
      </c>
      <c r="E11" s="7">
        <v>853.2</v>
      </c>
      <c r="F11" s="1">
        <f t="shared" si="8"/>
        <v>628.20000000000005</v>
      </c>
      <c r="G11" s="1">
        <f t="shared" si="20"/>
        <v>3.8099999999999454</v>
      </c>
      <c r="H11">
        <f t="shared" si="21"/>
        <v>103.46000000000004</v>
      </c>
      <c r="I11" s="1">
        <f t="shared" si="9"/>
        <v>3</v>
      </c>
      <c r="J11" s="1">
        <v>911.83</v>
      </c>
      <c r="K11" s="1">
        <f t="shared" si="10"/>
        <v>686.83</v>
      </c>
      <c r="L11" s="1">
        <v>859.23</v>
      </c>
      <c r="M11" s="1">
        <f t="shared" si="10"/>
        <v>634.23</v>
      </c>
      <c r="N11" s="1">
        <f t="shared" si="22"/>
        <v>3.8600000000000136</v>
      </c>
      <c r="O11">
        <f t="shared" si="23"/>
        <v>101.7099999999997</v>
      </c>
      <c r="P11" s="1">
        <f t="shared" si="11"/>
        <v>52.600000000000023</v>
      </c>
      <c r="Q11" s="1" t="s">
        <v>30</v>
      </c>
      <c r="R11" s="7">
        <v>8.33</v>
      </c>
      <c r="S11" s="7">
        <v>8.31</v>
      </c>
      <c r="T11" s="7">
        <f t="shared" si="12"/>
        <v>8.32</v>
      </c>
      <c r="U11" s="1">
        <v>44</v>
      </c>
      <c r="V11" s="1">
        <v>43</v>
      </c>
      <c r="W11" s="1">
        <v>50.55</v>
      </c>
      <c r="X11" s="1">
        <v>100.59</v>
      </c>
      <c r="Y11" s="1">
        <v>1.5049999999999999</v>
      </c>
      <c r="Z11">
        <f t="shared" si="13"/>
        <v>50.040000000000006</v>
      </c>
      <c r="AA11">
        <f t="shared" si="14"/>
        <v>50.140280561122253</v>
      </c>
      <c r="AB11">
        <f t="shared" si="15"/>
        <v>49.859719438877747</v>
      </c>
      <c r="AC11">
        <f t="shared" si="16"/>
        <v>1013.8444533762059</v>
      </c>
      <c r="AD11">
        <f t="shared" si="17"/>
        <v>3.0184686495176853</v>
      </c>
      <c r="AE11">
        <f t="shared" si="18"/>
        <v>2.9772502472799207</v>
      </c>
      <c r="AF11" s="1" t="s">
        <v>85</v>
      </c>
      <c r="AG11" s="1" t="s">
        <v>67</v>
      </c>
      <c r="AH11">
        <v>3.0134296644283E-2</v>
      </c>
      <c r="AI11">
        <v>-6.9301979614790596</v>
      </c>
      <c r="AJ11">
        <v>2.61302663901424E-2</v>
      </c>
      <c r="AK11">
        <v>-6.9185564915804001</v>
      </c>
      <c r="AN11">
        <v>2400.1640738367901</v>
      </c>
      <c r="AO11">
        <v>65.4604979939418</v>
      </c>
      <c r="AP11" s="8">
        <v>383.93290000000002</v>
      </c>
      <c r="AQ11" s="8">
        <v>448.5702</v>
      </c>
      <c r="AR11" s="9">
        <v>13.5587</v>
      </c>
      <c r="AS11" s="10">
        <v>1329.5667000000001</v>
      </c>
      <c r="AT11" s="10">
        <v>12060.317800000001</v>
      </c>
      <c r="AU11" s="11">
        <v>22161.51644131725</v>
      </c>
      <c r="AV11" s="11">
        <v>3605.6326603603402</v>
      </c>
      <c r="AW11" s="12">
        <f t="shared" si="0"/>
        <v>9.4488283343793675</v>
      </c>
      <c r="AX11" s="12">
        <f t="shared" si="1"/>
        <v>11.316215632964093</v>
      </c>
      <c r="AY11" s="12">
        <f t="shared" si="2"/>
        <v>1.9267469389970995</v>
      </c>
      <c r="AZ11" s="12">
        <f t="shared" si="3"/>
        <v>53.956425940675643</v>
      </c>
      <c r="BA11" s="12">
        <f t="shared" si="4"/>
        <v>517.43144155009816</v>
      </c>
      <c r="BB11" s="12">
        <f t="shared" si="5"/>
        <v>616.55972780175944</v>
      </c>
      <c r="BC11" s="12">
        <f t="shared" si="6"/>
        <v>37.022655607229687</v>
      </c>
    </row>
    <row r="12" spans="1:55" x14ac:dyDescent="0.35">
      <c r="A12" s="6">
        <v>45432.4375</v>
      </c>
      <c r="B12">
        <f t="shared" si="19"/>
        <v>167</v>
      </c>
      <c r="C12" s="1">
        <v>782.35</v>
      </c>
      <c r="D12" s="1">
        <f t="shared" si="7"/>
        <v>557.35</v>
      </c>
      <c r="E12" s="1">
        <v>729.83</v>
      </c>
      <c r="F12" s="1">
        <f t="shared" si="8"/>
        <v>504.83000000000004</v>
      </c>
      <c r="G12" s="1">
        <f t="shared" si="20"/>
        <v>70.850000000000023</v>
      </c>
      <c r="H12">
        <f t="shared" si="21"/>
        <v>174.31000000000006</v>
      </c>
      <c r="I12" s="1">
        <f t="shared" si="9"/>
        <v>52.519999999999982</v>
      </c>
      <c r="J12" s="1">
        <v>790.51</v>
      </c>
      <c r="K12" s="1">
        <f t="shared" si="10"/>
        <v>565.51</v>
      </c>
      <c r="L12" s="1">
        <v>787.76</v>
      </c>
      <c r="M12" s="1">
        <f t="shared" si="10"/>
        <v>562.76</v>
      </c>
      <c r="N12" s="1">
        <f t="shared" si="22"/>
        <v>68.720000000000027</v>
      </c>
      <c r="O12">
        <f t="shared" si="23"/>
        <v>170.42999999999972</v>
      </c>
      <c r="P12" s="1">
        <f t="shared" si="11"/>
        <v>2.75</v>
      </c>
      <c r="Q12" s="1" t="s">
        <v>40</v>
      </c>
      <c r="R12" s="7">
        <v>8.2799999999999994</v>
      </c>
      <c r="S12" s="7">
        <v>8.25</v>
      </c>
      <c r="T12" s="7">
        <f t="shared" si="12"/>
        <v>8.2650000000000006</v>
      </c>
      <c r="U12" s="1">
        <v>47</v>
      </c>
      <c r="V12" s="1">
        <v>47</v>
      </c>
      <c r="W12" s="1">
        <v>50.44</v>
      </c>
      <c r="X12" s="1">
        <v>101.42</v>
      </c>
      <c r="Y12" s="1">
        <v>1.643</v>
      </c>
      <c r="Z12">
        <f t="shared" si="13"/>
        <v>50.980000000000004</v>
      </c>
      <c r="AA12">
        <f t="shared" si="14"/>
        <v>51.082164328657321</v>
      </c>
      <c r="AB12">
        <f t="shared" si="15"/>
        <v>48.917835671342679</v>
      </c>
      <c r="AC12">
        <f t="shared" si="16"/>
        <v>1031.1167554281033</v>
      </c>
      <c r="AD12">
        <f t="shared" si="17"/>
        <v>3.3586931585415818</v>
      </c>
      <c r="AE12">
        <f t="shared" si="18"/>
        <v>3.257335448057098</v>
      </c>
      <c r="AF12" s="1" t="s">
        <v>86</v>
      </c>
      <c r="AG12" s="1" t="s">
        <v>68</v>
      </c>
      <c r="AH12">
        <v>3.7410356053433999E-2</v>
      </c>
      <c r="AI12">
        <v>-6.0862689684524902</v>
      </c>
      <c r="AJ12">
        <v>3.4907483253761099E-2</v>
      </c>
      <c r="AK12">
        <v>-6.0133496406523097</v>
      </c>
      <c r="AL12">
        <v>2738.7310083245802</v>
      </c>
      <c r="AM12">
        <v>66.154602764805702</v>
      </c>
      <c r="AN12">
        <v>2737.1855487398998</v>
      </c>
      <c r="AO12">
        <v>66.318703939021802</v>
      </c>
      <c r="AP12" s="8">
        <v>413.8467</v>
      </c>
      <c r="AQ12" s="8">
        <v>484.45460000000003</v>
      </c>
      <c r="AR12" s="9">
        <v>14.311199999999999</v>
      </c>
      <c r="AS12" s="10">
        <v>1409.9518</v>
      </c>
      <c r="AT12" s="10">
        <v>13337.169599999999</v>
      </c>
      <c r="AU12" s="11">
        <v>24883.580385937956</v>
      </c>
      <c r="AV12" s="11">
        <v>4053.0371232145953</v>
      </c>
      <c r="AW12" s="12">
        <f t="shared" si="0"/>
        <v>10.014415616613155</v>
      </c>
      <c r="AX12" s="12">
        <f t="shared" si="1"/>
        <v>12.016759384987454</v>
      </c>
      <c r="AY12" s="12">
        <f t="shared" si="2"/>
        <v>1.9996139714917871</v>
      </c>
      <c r="AZ12" s="12">
        <f t="shared" si="3"/>
        <v>56.260138476868548</v>
      </c>
      <c r="BA12" s="12">
        <f t="shared" si="4"/>
        <v>562.62784525383586</v>
      </c>
      <c r="BB12" s="12">
        <f t="shared" si="5"/>
        <v>680.69417537033303</v>
      </c>
      <c r="BC12" s="12">
        <f t="shared" si="6"/>
        <v>40.919484625915111</v>
      </c>
    </row>
    <row r="13" spans="1:55" x14ac:dyDescent="0.35">
      <c r="A13" s="6">
        <v>45432.652777777781</v>
      </c>
      <c r="B13">
        <f t="shared" si="19"/>
        <v>172</v>
      </c>
      <c r="C13" s="1">
        <v>725.57</v>
      </c>
      <c r="D13" s="1">
        <f t="shared" si="7"/>
        <v>500.57000000000005</v>
      </c>
      <c r="E13" s="1">
        <v>722.49</v>
      </c>
      <c r="F13" s="1">
        <f t="shared" si="8"/>
        <v>497.49</v>
      </c>
      <c r="G13" s="1">
        <f t="shared" si="20"/>
        <v>4.2599999999999909</v>
      </c>
      <c r="H13">
        <f t="shared" si="21"/>
        <v>178.57000000000005</v>
      </c>
      <c r="I13" s="1">
        <f t="shared" si="9"/>
        <v>3.0800000000000409</v>
      </c>
      <c r="J13" s="1">
        <v>783.46</v>
      </c>
      <c r="K13" s="1">
        <f t="shared" si="10"/>
        <v>558.46</v>
      </c>
      <c r="L13" s="1">
        <v>730.26</v>
      </c>
      <c r="M13" s="1">
        <f t="shared" si="10"/>
        <v>505.26</v>
      </c>
      <c r="N13" s="1">
        <f t="shared" si="22"/>
        <v>4.2999999999999545</v>
      </c>
      <c r="O13">
        <f t="shared" si="23"/>
        <v>174.72999999999968</v>
      </c>
      <c r="P13" s="1">
        <f t="shared" si="11"/>
        <v>53.200000000000045</v>
      </c>
      <c r="Q13" s="1" t="s">
        <v>31</v>
      </c>
      <c r="R13" s="7">
        <v>8.26</v>
      </c>
      <c r="S13" s="7">
        <v>8.24</v>
      </c>
      <c r="T13" s="7">
        <f t="shared" si="12"/>
        <v>8.25</v>
      </c>
      <c r="U13" s="1">
        <v>48</v>
      </c>
      <c r="V13" s="1">
        <v>48</v>
      </c>
      <c r="W13" s="1">
        <v>51.11</v>
      </c>
      <c r="X13" s="1">
        <v>100.68</v>
      </c>
      <c r="Y13" s="1">
        <v>1.7050000000000001</v>
      </c>
      <c r="Z13">
        <f t="shared" si="13"/>
        <v>49.570000000000007</v>
      </c>
      <c r="AA13">
        <f t="shared" si="14"/>
        <v>49.669338677354716</v>
      </c>
      <c r="AB13">
        <f t="shared" si="15"/>
        <v>50.330661322645284</v>
      </c>
      <c r="AC13">
        <f t="shared" si="16"/>
        <v>1015.4843718893094</v>
      </c>
      <c r="AD13">
        <f t="shared" si="17"/>
        <v>3.3875970535536535</v>
      </c>
      <c r="AE13">
        <f t="shared" si="18"/>
        <v>3.3359420856975146</v>
      </c>
      <c r="AF13" s="1" t="s">
        <v>87</v>
      </c>
      <c r="AG13" s="1" t="s">
        <v>69</v>
      </c>
      <c r="AH13">
        <v>3.12252286678622E-2</v>
      </c>
      <c r="AI13">
        <v>-6.1834475116330196</v>
      </c>
      <c r="AJ13">
        <v>2.6435214236199898E-2</v>
      </c>
      <c r="AK13">
        <v>-6.0410070298690597</v>
      </c>
      <c r="AL13">
        <v>2746.5904331617398</v>
      </c>
      <c r="AM13">
        <v>66.176300316768902</v>
      </c>
      <c r="AN13">
        <v>2672.82115639619</v>
      </c>
      <c r="AO13">
        <v>66.1257245848781</v>
      </c>
      <c r="AP13" s="8">
        <v>456.67340000000002</v>
      </c>
      <c r="AQ13" s="8">
        <v>521.98760000000004</v>
      </c>
      <c r="AR13" s="9">
        <v>16.145800000000001</v>
      </c>
      <c r="AS13" s="10">
        <v>1528.1583000000001</v>
      </c>
      <c r="AT13" s="10">
        <v>14209.2929</v>
      </c>
      <c r="AU13" s="11">
        <v>25168.089106590716</v>
      </c>
      <c r="AV13" s="11">
        <v>4087.5937047091193</v>
      </c>
      <c r="AW13" s="12">
        <f t="shared" si="0"/>
        <v>11.22086741578873</v>
      </c>
      <c r="AX13" s="12">
        <f t="shared" si="1"/>
        <v>13.147072794666508</v>
      </c>
      <c r="AY13" s="12">
        <f t="shared" si="2"/>
        <v>2.2906792406477545</v>
      </c>
      <c r="AZ13" s="12">
        <f t="shared" si="3"/>
        <v>61.915512926095097</v>
      </c>
      <c r="BA13" s="12">
        <f t="shared" si="4"/>
        <v>608.64577966004435</v>
      </c>
      <c r="BB13" s="12">
        <f t="shared" si="5"/>
        <v>699.07538111404347</v>
      </c>
      <c r="BC13" s="12">
        <f t="shared" si="6"/>
        <v>41.903654012362487</v>
      </c>
    </row>
    <row r="14" spans="1:55" x14ac:dyDescent="0.35">
      <c r="A14" s="6">
        <v>45434.447916666664</v>
      </c>
      <c r="B14">
        <f t="shared" si="19"/>
        <v>215</v>
      </c>
      <c r="C14" s="7">
        <v>682.4</v>
      </c>
      <c r="D14" s="1">
        <f t="shared" si="7"/>
        <v>457.4</v>
      </c>
      <c r="E14" s="1">
        <v>629.66999999999996</v>
      </c>
      <c r="F14" s="1">
        <f t="shared" si="8"/>
        <v>404.66999999999996</v>
      </c>
      <c r="G14" s="1">
        <f t="shared" si="20"/>
        <v>40.090000000000032</v>
      </c>
      <c r="H14">
        <f t="shared" si="21"/>
        <v>218.66000000000008</v>
      </c>
      <c r="I14" s="1">
        <f t="shared" si="9"/>
        <v>52.730000000000018</v>
      </c>
      <c r="J14" s="1">
        <v>689.78</v>
      </c>
      <c r="K14" s="1">
        <f t="shared" si="10"/>
        <v>464.78</v>
      </c>
      <c r="L14" s="1">
        <v>686.87</v>
      </c>
      <c r="M14" s="1">
        <f t="shared" si="10"/>
        <v>461.87</v>
      </c>
      <c r="N14" s="1">
        <f t="shared" si="22"/>
        <v>40.480000000000018</v>
      </c>
      <c r="O14">
        <f t="shared" si="23"/>
        <v>215.2099999999997</v>
      </c>
      <c r="P14" s="1">
        <f t="shared" si="11"/>
        <v>2.9099999999999682</v>
      </c>
      <c r="Q14" s="1" t="s">
        <v>41</v>
      </c>
      <c r="R14" s="7">
        <v>8.2200000000000006</v>
      </c>
      <c r="S14" s="7">
        <v>8.19</v>
      </c>
      <c r="T14" s="7">
        <f t="shared" si="12"/>
        <v>8.2050000000000001</v>
      </c>
      <c r="U14" s="1">
        <v>53</v>
      </c>
      <c r="V14" s="1">
        <v>51</v>
      </c>
      <c r="W14" s="1">
        <v>50.75</v>
      </c>
      <c r="X14" s="1">
        <v>101.58</v>
      </c>
      <c r="Y14" s="13">
        <v>1.82</v>
      </c>
      <c r="Z14">
        <f t="shared" si="13"/>
        <v>50.83</v>
      </c>
      <c r="AA14">
        <f t="shared" si="14"/>
        <v>50.93186372745491</v>
      </c>
      <c r="AB14">
        <f t="shared" si="15"/>
        <v>49.06813627254509</v>
      </c>
      <c r="AC14">
        <f t="shared" si="16"/>
        <v>1034.2760874004493</v>
      </c>
      <c r="AD14">
        <f t="shared" si="17"/>
        <v>3.709128037574025</v>
      </c>
      <c r="AE14">
        <f t="shared" si="18"/>
        <v>3.5862068965517238</v>
      </c>
      <c r="AF14" s="1" t="s">
        <v>88</v>
      </c>
      <c r="AG14" s="1" t="s">
        <v>70</v>
      </c>
      <c r="AH14">
        <v>3.9996506821535403E-2</v>
      </c>
      <c r="AI14">
        <v>-5.2223349393910699</v>
      </c>
      <c r="AJ14">
        <v>3.7988182299634E-2</v>
      </c>
      <c r="AK14">
        <v>-5.19276919592268</v>
      </c>
      <c r="AL14">
        <v>3001.77557245038</v>
      </c>
      <c r="AM14">
        <v>66.611239731129999</v>
      </c>
      <c r="AN14">
        <v>2892.5698381161501</v>
      </c>
      <c r="AO14">
        <v>66.822877492152102</v>
      </c>
      <c r="AP14" s="8">
        <v>462.65660000000003</v>
      </c>
      <c r="AQ14" s="8">
        <v>552.1694</v>
      </c>
      <c r="AR14" s="9">
        <v>16.797000000000001</v>
      </c>
      <c r="AS14" s="10">
        <v>1600.8023000000001</v>
      </c>
      <c r="AT14" s="10">
        <v>5293.2839999999997</v>
      </c>
      <c r="AU14" s="11">
        <v>26797.595707928165</v>
      </c>
      <c r="AV14" s="11">
        <v>4356.460593290577</v>
      </c>
      <c r="AW14" s="12">
        <f t="shared" si="0"/>
        <v>11.161337409879495</v>
      </c>
      <c r="AX14" s="12">
        <f t="shared" si="1"/>
        <v>13.654568386034022</v>
      </c>
      <c r="AY14" s="12">
        <f t="shared" si="2"/>
        <v>2.3397701385142469</v>
      </c>
      <c r="AZ14" s="12">
        <f t="shared" si="3"/>
        <v>63.680371795463529</v>
      </c>
      <c r="BA14" s="12">
        <f t="shared" si="4"/>
        <v>222.61483610193326</v>
      </c>
      <c r="BB14" s="12">
        <f t="shared" si="5"/>
        <v>730.81315481896638</v>
      </c>
      <c r="BC14" s="12">
        <f t="shared" si="6"/>
        <v>43.848498230796771</v>
      </c>
    </row>
    <row r="15" spans="1:55" x14ac:dyDescent="0.35">
      <c r="A15" s="6">
        <v>45434.638888888891</v>
      </c>
      <c r="B15">
        <f t="shared" si="19"/>
        <v>220</v>
      </c>
      <c r="C15" s="7">
        <v>625</v>
      </c>
      <c r="D15" s="1">
        <f t="shared" si="7"/>
        <v>400</v>
      </c>
      <c r="E15" s="1">
        <v>621.52</v>
      </c>
      <c r="F15" s="1">
        <f t="shared" si="8"/>
        <v>396.52</v>
      </c>
      <c r="G15" s="1">
        <f t="shared" si="20"/>
        <v>4.6699999999999591</v>
      </c>
      <c r="H15">
        <f t="shared" si="21"/>
        <v>223.33000000000004</v>
      </c>
      <c r="I15" s="1">
        <f t="shared" si="9"/>
        <v>3.4800000000000182</v>
      </c>
      <c r="J15" s="1">
        <v>682.19</v>
      </c>
      <c r="K15" s="1">
        <f t="shared" si="10"/>
        <v>457.19000000000005</v>
      </c>
      <c r="L15" s="1">
        <v>629.74</v>
      </c>
      <c r="M15" s="1">
        <f t="shared" si="10"/>
        <v>404.74</v>
      </c>
      <c r="N15" s="1">
        <f t="shared" si="22"/>
        <v>4.67999999999995</v>
      </c>
      <c r="O15">
        <f t="shared" si="23"/>
        <v>219.88999999999965</v>
      </c>
      <c r="P15" s="1">
        <f t="shared" si="11"/>
        <v>52.450000000000045</v>
      </c>
      <c r="Q15" s="1" t="s">
        <v>32</v>
      </c>
      <c r="R15" s="7">
        <v>8.2100000000000009</v>
      </c>
      <c r="S15" s="7">
        <v>8.18</v>
      </c>
      <c r="T15" s="7">
        <f t="shared" si="12"/>
        <v>8.1950000000000003</v>
      </c>
      <c r="U15" s="1">
        <v>54</v>
      </c>
      <c r="V15" s="1">
        <v>53</v>
      </c>
      <c r="W15" s="1">
        <v>49.99</v>
      </c>
      <c r="X15" s="1">
        <v>100.86</v>
      </c>
      <c r="Y15" s="1">
        <v>1.821</v>
      </c>
      <c r="Z15">
        <f t="shared" si="13"/>
        <v>50.87</v>
      </c>
      <c r="AA15">
        <f t="shared" si="14"/>
        <v>50.971943887775545</v>
      </c>
      <c r="AB15">
        <f t="shared" si="15"/>
        <v>49.028056112224455</v>
      </c>
      <c r="AC15">
        <f t="shared" si="16"/>
        <v>1019.6202738606171</v>
      </c>
      <c r="AD15">
        <f t="shared" si="17"/>
        <v>3.7141998773758425</v>
      </c>
      <c r="AE15">
        <f t="shared" si="18"/>
        <v>3.6427285457091414</v>
      </c>
      <c r="AF15" s="1" t="s">
        <v>89</v>
      </c>
      <c r="AG15" s="1" t="s">
        <v>71</v>
      </c>
      <c r="AH15">
        <v>5.70830985861406E-2</v>
      </c>
      <c r="AI15">
        <v>-5.0983360669730198</v>
      </c>
      <c r="AJ15">
        <v>4.0297348469928898E-2</v>
      </c>
      <c r="AK15">
        <v>-5.1592511577356399</v>
      </c>
      <c r="AL15">
        <v>3188.5691194035098</v>
      </c>
      <c r="AM15">
        <v>67.785535137709104</v>
      </c>
      <c r="AN15">
        <v>3139.0681112711</v>
      </c>
      <c r="AO15">
        <v>68.242241589521399</v>
      </c>
      <c r="AP15" s="8">
        <v>499.23020000000002</v>
      </c>
      <c r="AQ15" s="8">
        <v>594.25469999999996</v>
      </c>
      <c r="AR15" s="9">
        <v>18.1434</v>
      </c>
      <c r="AS15" s="10">
        <v>1733.0761</v>
      </c>
      <c r="AT15" s="10">
        <v>14458.6607</v>
      </c>
      <c r="AU15" s="11">
        <v>27547.001069008245</v>
      </c>
      <c r="AV15" s="11">
        <v>4482.6319658732582</v>
      </c>
      <c r="AW15" s="12">
        <f t="shared" si="0"/>
        <v>12.216768548837786</v>
      </c>
      <c r="AX15" s="12">
        <f t="shared" si="1"/>
        <v>14.906520729928236</v>
      </c>
      <c r="AY15" s="12">
        <f t="shared" si="2"/>
        <v>2.5636466675744982</v>
      </c>
      <c r="AZ15" s="12">
        <f t="shared" si="3"/>
        <v>69.933223244159322</v>
      </c>
      <c r="BA15" s="12">
        <f t="shared" si="4"/>
        <v>616.81509933719576</v>
      </c>
      <c r="BB15" s="12">
        <f t="shared" si="5"/>
        <v>762.04895684512655</v>
      </c>
      <c r="BC15" s="12">
        <f t="shared" si="6"/>
        <v>45.766957171006368</v>
      </c>
    </row>
    <row r="16" spans="1:55" x14ac:dyDescent="0.35">
      <c r="A16" s="6">
        <v>45436.458333333336</v>
      </c>
      <c r="B16">
        <f t="shared" si="19"/>
        <v>264</v>
      </c>
      <c r="C16" s="1">
        <v>577.22</v>
      </c>
      <c r="D16" s="1">
        <f t="shared" si="7"/>
        <v>352.22</v>
      </c>
      <c r="E16" s="1">
        <v>523.67999999999995</v>
      </c>
      <c r="F16" s="1">
        <f t="shared" si="8"/>
        <v>298.67999999999995</v>
      </c>
      <c r="G16" s="1">
        <f t="shared" si="20"/>
        <v>44.299999999999955</v>
      </c>
      <c r="H16">
        <f t="shared" si="21"/>
        <v>267.63</v>
      </c>
      <c r="I16" s="1">
        <f t="shared" si="9"/>
        <v>53.540000000000077</v>
      </c>
      <c r="J16" s="1">
        <v>585.64</v>
      </c>
      <c r="K16" s="1">
        <f t="shared" si="10"/>
        <v>360.64</v>
      </c>
      <c r="L16" s="1">
        <v>582.87</v>
      </c>
      <c r="M16" s="1">
        <f t="shared" si="10"/>
        <v>357.87</v>
      </c>
      <c r="N16" s="1">
        <f t="shared" si="22"/>
        <v>44.100000000000023</v>
      </c>
      <c r="O16">
        <f t="shared" si="23"/>
        <v>263.98999999999967</v>
      </c>
      <c r="P16" s="1">
        <f t="shared" si="11"/>
        <v>2.7699999999999818</v>
      </c>
      <c r="Q16" s="1" t="s">
        <v>42</v>
      </c>
      <c r="R16" s="7">
        <v>8.27</v>
      </c>
      <c r="S16" s="7">
        <v>8.26</v>
      </c>
      <c r="T16" s="7">
        <f t="shared" si="12"/>
        <v>8.2650000000000006</v>
      </c>
      <c r="U16" s="1">
        <v>60</v>
      </c>
      <c r="V16" s="1">
        <v>60</v>
      </c>
      <c r="W16" s="1">
        <v>51.57</v>
      </c>
      <c r="X16" s="1">
        <v>101.87</v>
      </c>
      <c r="Y16" s="13">
        <v>2.12</v>
      </c>
      <c r="Z16">
        <f t="shared" si="13"/>
        <v>50.300000000000004</v>
      </c>
      <c r="AA16">
        <f t="shared" si="14"/>
        <v>50.400801603206418</v>
      </c>
      <c r="AB16">
        <f t="shared" si="15"/>
        <v>49.599198396793582</v>
      </c>
      <c r="AC16">
        <f t="shared" si="16"/>
        <v>1039.7345454545455</v>
      </c>
      <c r="AD16">
        <f t="shared" si="17"/>
        <v>4.2742626262626269</v>
      </c>
      <c r="AE16">
        <f t="shared" si="18"/>
        <v>4.1109171999224356</v>
      </c>
      <c r="AF16" s="1" t="s">
        <v>90</v>
      </c>
      <c r="AG16" s="1" t="s">
        <v>72</v>
      </c>
      <c r="AH16">
        <v>4.6853840384368003E-2</v>
      </c>
      <c r="AI16">
        <v>-4.1196401232686304</v>
      </c>
      <c r="AJ16">
        <v>4.4653348888224399E-2</v>
      </c>
      <c r="AK16">
        <v>-4.08621620113753</v>
      </c>
      <c r="AL16">
        <v>3354.7341014117501</v>
      </c>
      <c r="AM16">
        <v>68.457266978766498</v>
      </c>
      <c r="AN16">
        <v>3290.90183229788</v>
      </c>
      <c r="AO16">
        <v>68.197473730433103</v>
      </c>
      <c r="AP16" s="8">
        <v>530.66600000000005</v>
      </c>
      <c r="AQ16" s="8">
        <v>636.56669999999997</v>
      </c>
      <c r="AR16" s="9">
        <v>19.153500000000001</v>
      </c>
      <c r="AS16" s="10">
        <v>1826.0608999999999</v>
      </c>
      <c r="AT16" s="10">
        <v>17887.6957</v>
      </c>
      <c r="AU16" s="11">
        <v>30895.151316584001</v>
      </c>
      <c r="AV16" s="11">
        <v>4992.716431528308</v>
      </c>
      <c r="AW16" s="12">
        <f t="shared" si="0"/>
        <v>12.734818169352033</v>
      </c>
      <c r="AX16" s="12">
        <f t="shared" si="1"/>
        <v>15.658983545083657</v>
      </c>
      <c r="AY16" s="12">
        <f t="shared" si="2"/>
        <v>2.6540165569396028</v>
      </c>
      <c r="AZ16" s="12">
        <f t="shared" si="3"/>
        <v>72.259867052739779</v>
      </c>
      <c r="BA16" s="12">
        <f t="shared" si="4"/>
        <v>748.33716945123638</v>
      </c>
      <c r="BB16" s="12">
        <f t="shared" si="5"/>
        <v>838.136708492975</v>
      </c>
      <c r="BC16" s="12">
        <f t="shared" si="6"/>
        <v>49.988700187080866</v>
      </c>
    </row>
    <row r="17" spans="1:55" x14ac:dyDescent="0.35">
      <c r="A17" s="6">
        <v>45436.645833333336</v>
      </c>
      <c r="B17">
        <f t="shared" si="19"/>
        <v>268</v>
      </c>
      <c r="C17" s="1">
        <v>520.12</v>
      </c>
      <c r="D17" s="1">
        <f t="shared" si="7"/>
        <v>295.12</v>
      </c>
      <c r="E17" s="1">
        <v>516.30999999999995</v>
      </c>
      <c r="F17" s="1">
        <f t="shared" si="8"/>
        <v>291.30999999999995</v>
      </c>
      <c r="G17" s="1">
        <f t="shared" si="20"/>
        <v>3.5599999999999454</v>
      </c>
      <c r="H17">
        <f t="shared" si="21"/>
        <v>271.18999999999994</v>
      </c>
      <c r="I17" s="1">
        <f t="shared" si="9"/>
        <v>3.8100000000000591</v>
      </c>
      <c r="J17" s="1">
        <v>579.17999999999995</v>
      </c>
      <c r="K17" s="1">
        <f t="shared" si="10"/>
        <v>354.17999999999995</v>
      </c>
      <c r="L17" s="1">
        <v>525.38</v>
      </c>
      <c r="M17" s="1">
        <f t="shared" si="10"/>
        <v>300.38</v>
      </c>
      <c r="N17" s="1">
        <f t="shared" si="22"/>
        <v>3.6900000000000546</v>
      </c>
      <c r="O17">
        <f t="shared" si="23"/>
        <v>267.67999999999972</v>
      </c>
      <c r="P17" s="1">
        <f t="shared" si="11"/>
        <v>53.799999999999955</v>
      </c>
      <c r="Q17" s="1" t="s">
        <v>33</v>
      </c>
      <c r="R17" s="7">
        <v>8.26</v>
      </c>
      <c r="S17" s="7">
        <v>8.27</v>
      </c>
      <c r="T17" s="7">
        <f t="shared" si="12"/>
        <v>8.2650000000000006</v>
      </c>
      <c r="U17" s="1">
        <v>61</v>
      </c>
      <c r="V17" s="1">
        <v>61</v>
      </c>
      <c r="W17" s="7">
        <v>50.8</v>
      </c>
      <c r="X17" s="1">
        <v>101.58</v>
      </c>
      <c r="Y17" s="1">
        <v>2.08</v>
      </c>
      <c r="Z17">
        <f t="shared" si="13"/>
        <v>50.78</v>
      </c>
      <c r="AA17">
        <f t="shared" si="14"/>
        <v>50.881763527054112</v>
      </c>
      <c r="AB17">
        <f t="shared" si="15"/>
        <v>49.118236472945888</v>
      </c>
      <c r="AC17">
        <f t="shared" si="16"/>
        <v>1034.2390860873113</v>
      </c>
      <c r="AD17">
        <f t="shared" si="17"/>
        <v>4.2346797225622197</v>
      </c>
      <c r="AE17">
        <f t="shared" si="18"/>
        <v>4.0944881889763787</v>
      </c>
      <c r="AF17" s="1" t="s">
        <v>91</v>
      </c>
      <c r="AG17" s="1" t="s">
        <v>73</v>
      </c>
      <c r="AL17" s="1"/>
      <c r="AM17" s="1"/>
      <c r="AN17" s="1"/>
      <c r="AO17" s="1"/>
      <c r="AP17" s="8">
        <v>591.39089999999999</v>
      </c>
      <c r="AQ17" s="8">
        <v>696.82399999999996</v>
      </c>
      <c r="AR17" s="9">
        <v>20.692900000000002</v>
      </c>
      <c r="AS17" s="10">
        <v>1980.6128000000001</v>
      </c>
      <c r="AT17" s="10">
        <v>17073.4378</v>
      </c>
      <c r="AU17" s="11">
        <v>31501.424188957342</v>
      </c>
      <c r="AV17" s="11">
        <v>5156.3853465549801</v>
      </c>
      <c r="AW17" s="12">
        <f t="shared" si="0"/>
        <v>14.267492402683022</v>
      </c>
      <c r="AX17" s="12">
        <f t="shared" si="1"/>
        <v>17.23234095746276</v>
      </c>
      <c r="AY17" s="12">
        <f t="shared" si="2"/>
        <v>2.8825600803822944</v>
      </c>
      <c r="AZ17" s="12">
        <f t="shared" si="3"/>
        <v>78.792160544834175</v>
      </c>
      <c r="BA17" s="12">
        <f t="shared" si="4"/>
        <v>718.06775082625404</v>
      </c>
      <c r="BB17" s="12">
        <f t="shared" si="5"/>
        <v>859.12479144940062</v>
      </c>
      <c r="BC17" s="12">
        <f t="shared" si="6"/>
        <v>51.90173029932911</v>
      </c>
    </row>
    <row r="18" spans="1:55" x14ac:dyDescent="0.35">
      <c r="A18" s="6">
        <v>45443.541666666664</v>
      </c>
      <c r="B18">
        <f t="shared" si="19"/>
        <v>433</v>
      </c>
      <c r="C18" s="1">
        <v>385.42</v>
      </c>
      <c r="D18" s="1">
        <f t="shared" si="7"/>
        <v>160.42000000000002</v>
      </c>
      <c r="E18" s="1">
        <v>328.56</v>
      </c>
      <c r="F18" s="1">
        <f t="shared" si="8"/>
        <v>103.56</v>
      </c>
      <c r="G18" s="1">
        <f t="shared" si="20"/>
        <v>130.88999999999993</v>
      </c>
      <c r="H18">
        <f t="shared" si="21"/>
        <v>402.07999999999987</v>
      </c>
      <c r="I18" s="1">
        <f t="shared" si="9"/>
        <v>56.860000000000014</v>
      </c>
      <c r="J18" s="7">
        <v>394.1</v>
      </c>
      <c r="K18" s="1">
        <f t="shared" si="10"/>
        <v>169.10000000000002</v>
      </c>
      <c r="L18" s="1">
        <v>391.39</v>
      </c>
      <c r="M18" s="1">
        <f t="shared" si="10"/>
        <v>166.39</v>
      </c>
      <c r="N18" s="1">
        <f t="shared" si="22"/>
        <v>131.27999999999997</v>
      </c>
      <c r="O18">
        <f t="shared" si="23"/>
        <v>398.9599999999997</v>
      </c>
      <c r="P18" s="1">
        <f t="shared" si="11"/>
        <v>2.7100000000000364</v>
      </c>
      <c r="Q18" s="1" t="s">
        <v>43</v>
      </c>
      <c r="R18" s="7">
        <v>8.1199999999999992</v>
      </c>
      <c r="S18" s="7">
        <v>8.16</v>
      </c>
      <c r="T18" s="7">
        <f t="shared" si="12"/>
        <v>8.14</v>
      </c>
      <c r="U18" s="1"/>
      <c r="V18" s="1"/>
      <c r="W18" s="1">
        <v>54.89</v>
      </c>
      <c r="X18" s="1">
        <v>104.04</v>
      </c>
      <c r="Y18" s="1">
        <v>3.6230000000000002</v>
      </c>
      <c r="Z18">
        <f t="shared" si="13"/>
        <v>49.150000000000006</v>
      </c>
      <c r="AA18">
        <f t="shared" si="14"/>
        <v>49.248496993987985</v>
      </c>
      <c r="AB18">
        <f t="shared" si="15"/>
        <v>50.751503006012015</v>
      </c>
      <c r="AC18">
        <f t="shared" si="16"/>
        <v>1081.5443237907207</v>
      </c>
      <c r="AD18">
        <f t="shared" si="17"/>
        <v>7.1387048371174746</v>
      </c>
      <c r="AE18">
        <f t="shared" si="18"/>
        <v>6.6004736746219725</v>
      </c>
      <c r="AF18" s="1" t="s">
        <v>92</v>
      </c>
      <c r="AG18" s="1" t="s">
        <v>74</v>
      </c>
      <c r="AH18" s="1"/>
      <c r="AI18" s="1"/>
      <c r="AJ18" s="1"/>
      <c r="AK18" s="1"/>
      <c r="AL18" s="1"/>
      <c r="AM18" s="1"/>
      <c r="AN18" s="1"/>
      <c r="AO18" s="1"/>
      <c r="AP18" s="10">
        <v>1014.7518</v>
      </c>
      <c r="AQ18" s="10">
        <v>1273.2447999999999</v>
      </c>
      <c r="AR18" s="9">
        <v>35.111199999999997</v>
      </c>
      <c r="AS18" s="10">
        <v>3516.67</v>
      </c>
      <c r="AT18" s="10">
        <v>30957.048699999999</v>
      </c>
      <c r="AU18" s="11">
        <v>56276.862921893677</v>
      </c>
      <c r="AV18" s="11">
        <v>9180.2999827575986</v>
      </c>
      <c r="AW18" s="12">
        <f t="shared" si="0"/>
        <v>23.410434107878466</v>
      </c>
      <c r="AX18" s="12">
        <f t="shared" si="1"/>
        <v>30.109927803657683</v>
      </c>
      <c r="AY18" s="12">
        <f t="shared" si="2"/>
        <v>4.6771285425422215</v>
      </c>
      <c r="AZ18" s="12">
        <f t="shared" si="3"/>
        <v>133.78014698668701</v>
      </c>
      <c r="BA18" s="12">
        <f t="shared" si="4"/>
        <v>1245.032305628682</v>
      </c>
      <c r="BB18" s="12">
        <f t="shared" si="5"/>
        <v>1467.6840251709923</v>
      </c>
      <c r="BC18" s="12">
        <f t="shared" si="6"/>
        <v>88.362901521062</v>
      </c>
    </row>
    <row r="19" spans="1:55" x14ac:dyDescent="0.35">
      <c r="A19" s="6">
        <v>45448.583333333336</v>
      </c>
      <c r="B19">
        <f>INT((A19-A$2)*24)</f>
        <v>555</v>
      </c>
      <c r="C19" s="1">
        <v>261.44</v>
      </c>
      <c r="D19" s="1">
        <f t="shared" si="7"/>
        <v>36.44</v>
      </c>
      <c r="E19" s="1">
        <v>258.58999999999997</v>
      </c>
      <c r="F19" s="1">
        <f t="shared" si="8"/>
        <v>33.589999999999975</v>
      </c>
      <c r="G19" s="1">
        <f t="shared" si="20"/>
        <v>67.12</v>
      </c>
      <c r="H19">
        <f t="shared" si="21"/>
        <v>469.19999999999987</v>
      </c>
      <c r="I19" s="1">
        <f t="shared" si="9"/>
        <v>2.8500000000000227</v>
      </c>
      <c r="J19" s="7">
        <v>312.35000000000002</v>
      </c>
      <c r="K19" s="1">
        <f t="shared" si="10"/>
        <v>87.350000000000023</v>
      </c>
      <c r="L19" s="1">
        <v>249.73</v>
      </c>
      <c r="M19" s="1">
        <f t="shared" si="10"/>
        <v>24.72999999999999</v>
      </c>
      <c r="N19" s="1">
        <f t="shared" si="22"/>
        <v>79.039999999999964</v>
      </c>
      <c r="O19">
        <f t="shared" si="23"/>
        <v>477.99999999999966</v>
      </c>
      <c r="P19" s="1">
        <f t="shared" si="11"/>
        <v>62.620000000000033</v>
      </c>
      <c r="Q19" s="1" t="s">
        <v>34</v>
      </c>
      <c r="R19" s="7">
        <v>7.34</v>
      </c>
      <c r="S19" s="7">
        <v>7.57</v>
      </c>
      <c r="T19" s="7">
        <f t="shared" si="12"/>
        <v>7.4550000000000001</v>
      </c>
      <c r="U19" s="1"/>
      <c r="V19" s="1"/>
      <c r="W19" s="1">
        <v>60.79</v>
      </c>
      <c r="X19" s="1">
        <v>108.33</v>
      </c>
      <c r="Y19" s="1">
        <v>3.25</v>
      </c>
      <c r="Z19">
        <f t="shared" si="13"/>
        <v>47.54</v>
      </c>
      <c r="AA19">
        <f t="shared" si="14"/>
        <v>47.635270541082164</v>
      </c>
      <c r="AB19">
        <f t="shared" si="15"/>
        <v>52.364729458917836</v>
      </c>
      <c r="AC19">
        <f t="shared" si="16"/>
        <v>1160.895905089935</v>
      </c>
      <c r="AD19">
        <f t="shared" si="17"/>
        <v>6.2064676616915424</v>
      </c>
      <c r="AE19">
        <f t="shared" si="18"/>
        <v>5.346274058233262</v>
      </c>
      <c r="AF19" s="1" t="s">
        <v>93</v>
      </c>
      <c r="AG19" s="1" t="s">
        <v>75</v>
      </c>
      <c r="AJ19" s="1"/>
      <c r="AK19" s="1"/>
      <c r="AL19" s="1"/>
      <c r="AM19" s="1"/>
      <c r="AN19" s="1"/>
      <c r="AO19" s="1"/>
      <c r="AP19" s="8">
        <v>195.92250000000001</v>
      </c>
      <c r="AQ19" s="10">
        <v>5087.6252000000004</v>
      </c>
      <c r="AR19" s="8">
        <v>143.0291</v>
      </c>
      <c r="AS19" s="10">
        <v>14587.393400000001</v>
      </c>
      <c r="AT19" s="10">
        <v>77434.846699999995</v>
      </c>
      <c r="AU19" s="11">
        <v>147737.39229394402</v>
      </c>
      <c r="AV19" s="11">
        <v>28759.678310144918</v>
      </c>
      <c r="AW19" s="12">
        <f t="shared" si="0"/>
        <v>4.21099759705079</v>
      </c>
      <c r="AX19" s="12">
        <f t="shared" si="1"/>
        <v>112.08924809931766</v>
      </c>
      <c r="AY19" s="12">
        <f t="shared" si="2"/>
        <v>17.750438337836044</v>
      </c>
      <c r="AZ19" s="12">
        <f t="shared" si="3"/>
        <v>516.99791387735047</v>
      </c>
      <c r="BA19" s="12">
        <f t="shared" si="4"/>
        <v>2901.4063425931686</v>
      </c>
      <c r="BB19" s="12">
        <f t="shared" si="5"/>
        <v>3589.5843170453581</v>
      </c>
      <c r="BC19" s="12">
        <f t="shared" si="6"/>
        <v>257.89811174800133</v>
      </c>
    </row>
  </sheetData>
  <phoneticPr fontId="4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2025-02-16T22:50:54Z</dcterms:created>
  <dcterms:modified xsi:type="dcterms:W3CDTF">2025-02-18T23:02:52Z</dcterms:modified>
</cp:coreProperties>
</file>