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User-Pc\Desktop\"/>
    </mc:Choice>
  </mc:AlternateContent>
  <xr:revisionPtr revIDLastSave="0" documentId="8_{84055565-DE08-4E33-AAAB-C6233853240E}" xr6:coauthVersionLast="47" xr6:coauthVersionMax="47" xr10:uidLastSave="{00000000-0000-0000-0000-000000000000}"/>
  <bookViews>
    <workbookView xWindow="-16320" yWindow="-4710" windowWidth="16440" windowHeight="28320" tabRatio="826" activeTab="1" xr2:uid="{00000000-000D-0000-FFFF-FFFF00000000}"/>
  </bookViews>
  <sheets>
    <sheet name="1차년도" sheetId="36" r:id="rId1"/>
    <sheet name="2차년도" sheetId="37" r:id="rId2"/>
  </sheets>
  <externalReferences>
    <externalReference r:id="rId3"/>
  </externalReferences>
  <definedNames>
    <definedName name="_su1" localSheetId="0">#REF!</definedName>
    <definedName name="_su1">#REF!</definedName>
    <definedName name="_su2" localSheetId="0">#REF!</definedName>
    <definedName name="_su2">#REF!</definedName>
    <definedName name="_su3" localSheetId="0">#REF!</definedName>
    <definedName name="_su3">#REF!</definedName>
    <definedName name="_su4" localSheetId="0">#REF!</definedName>
    <definedName name="_su4">#REF!</definedName>
    <definedName name="_sum1" localSheetId="0">#REF!</definedName>
    <definedName name="_sum1">#REF!</definedName>
    <definedName name="_sum2" localSheetId="0">#REF!</definedName>
    <definedName name="_sum2">#REF!</definedName>
    <definedName name="_sum3" localSheetId="0">#REF!</definedName>
    <definedName name="_sum3">#REF!</definedName>
    <definedName name="_sum4" localSheetId="0">#REF!</definedName>
    <definedName name="_sum4">#REF!</definedName>
    <definedName name="_sum5" localSheetId="0">#REF!</definedName>
    <definedName name="_sum5">#REF!</definedName>
    <definedName name="_sum6" localSheetId="0">#REF!</definedName>
    <definedName name="_sum6">#REF!</definedName>
    <definedName name="a">'2차년도'!$D$50</definedName>
    <definedName name="activity" localSheetId="0">'1차년도'!$D$38</definedName>
    <definedName name="activity">#REF!</definedName>
    <definedName name="activity_3">'[1]3차년도'!$D$11</definedName>
    <definedName name="budget_dia" localSheetId="0">'1차년도'!$D$56</definedName>
    <definedName name="budget_dia">#REF!</definedName>
    <definedName name="budget_man" localSheetId="0">'1차년도'!$D$57</definedName>
    <definedName name="budget_man">#REF!</definedName>
    <definedName name="buget_dia" localSheetId="0">'1차년도'!$D$56</definedName>
    <definedName name="buget_dia">#REF!</definedName>
    <definedName name="computer" localSheetId="0">'1차년도'!#REF!</definedName>
    <definedName name="computer">#REF!</definedName>
    <definedName name="direct" localSheetId="0">'1차년도'!$D$50</definedName>
    <definedName name="direct">#REF!</definedName>
    <definedName name="direct2">#REF!</definedName>
    <definedName name="direct3">#REF!</definedName>
    <definedName name="direct4">#REF!</definedName>
    <definedName name="direct5">#REF!</definedName>
    <definedName name="dollar" localSheetId="0">#REF!</definedName>
    <definedName name="dollar">#REF!</definedName>
    <definedName name="equipment" localSheetId="0">#REF!</definedName>
    <definedName name="equipment">#REF!</definedName>
    <definedName name="imaging_09" localSheetId="0">#REF!</definedName>
    <definedName name="imaging_09">#REF!</definedName>
    <definedName name="imaging_10" localSheetId="0">#REF!</definedName>
    <definedName name="imaging_10">#REF!</definedName>
    <definedName name="imaging_11" localSheetId="0">#REF!</definedName>
    <definedName name="imaging_11">#REF!</definedName>
    <definedName name="imaging_12" localSheetId="0">#REF!</definedName>
    <definedName name="imaging_12">#REF!</definedName>
    <definedName name="imaging_13" localSheetId="0">#REF!</definedName>
    <definedName name="imaging_13">#REF!</definedName>
    <definedName name="imaging11" localSheetId="0">#REF!</definedName>
    <definedName name="imaging11">#REF!</definedName>
    <definedName name="incentive" localSheetId="0">'1차년도'!$D$48</definedName>
    <definedName name="incentive">#REF!</definedName>
    <definedName name="incentive_3">'[1]3차년도'!$D$12</definedName>
    <definedName name="misc" localSheetId="0">#REF!</definedName>
    <definedName name="misc">#REF!</definedName>
    <definedName name="salary_in" localSheetId="0">'1차년도'!$D$3</definedName>
    <definedName name="salary_in">#REF!</definedName>
    <definedName name="salary_in_3">'[1]3차년도'!$D$3</definedName>
    <definedName name="salary_out" localSheetId="0">'1차년도'!$D$11</definedName>
    <definedName name="salary_out">#REF!</definedName>
    <definedName name="salary_out_3">'[1]3차년도'!$D$6</definedName>
    <definedName name="su_tt" localSheetId="0">'1차년도'!#REF!</definedName>
    <definedName name="su_tt">#REF!</definedName>
    <definedName name="total_money" localSheetId="0">#REF!</definedName>
    <definedName name="total_money">#REF!</definedName>
    <definedName name="total_sum" localSheetId="0">#REF!</definedName>
    <definedName name="total_sum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37" l="1"/>
  <c r="T19" i="36" l="1"/>
  <c r="T20" i="36" s="1"/>
  <c r="W20" i="36" s="1"/>
  <c r="T18" i="36"/>
  <c r="W18" i="36" s="1"/>
  <c r="D9" i="36" s="1"/>
  <c r="T19" i="37"/>
  <c r="T20" i="37" s="1"/>
  <c r="W20" i="37" s="1"/>
  <c r="T18" i="37"/>
  <c r="W18" i="37" s="1"/>
  <c r="D9" i="37" s="1"/>
  <c r="W19" i="36" l="1"/>
  <c r="W19" i="37"/>
  <c r="P29" i="37"/>
  <c r="P30" i="37" s="1"/>
  <c r="O29" i="37"/>
  <c r="O30" i="37" s="1"/>
  <c r="Q30" i="37" s="1"/>
  <c r="O28" i="37"/>
  <c r="Q28" i="37" s="1"/>
  <c r="P29" i="36"/>
  <c r="P30" i="36" s="1"/>
  <c r="O29" i="36"/>
  <c r="O30" i="36" s="1"/>
  <c r="Q30" i="36" s="1"/>
  <c r="O28" i="36"/>
  <c r="Q28" i="36" s="1"/>
  <c r="D47" i="37"/>
  <c r="D38" i="37"/>
  <c r="P19" i="37"/>
  <c r="P20" i="37" s="1"/>
  <c r="O19" i="37"/>
  <c r="O20" i="37" s="1"/>
  <c r="Q20" i="37" s="1"/>
  <c r="O18" i="37"/>
  <c r="Q18" i="37" s="1"/>
  <c r="T9" i="37"/>
  <c r="T10" i="37" s="1"/>
  <c r="W10" i="37" s="1"/>
  <c r="P9" i="37"/>
  <c r="P10" i="37" s="1"/>
  <c r="O9" i="37"/>
  <c r="Q9" i="37" s="1"/>
  <c r="K9" i="37"/>
  <c r="K10" i="37" s="1"/>
  <c r="I9" i="37"/>
  <c r="L9" i="37" s="1"/>
  <c r="T8" i="37"/>
  <c r="W8" i="37" s="1"/>
  <c r="D8" i="37" s="1"/>
  <c r="D11" i="37" s="1"/>
  <c r="O8" i="37"/>
  <c r="Q8" i="37" s="1"/>
  <c r="I8" i="37"/>
  <c r="L8" i="37" s="1"/>
  <c r="D3" i="37" s="1"/>
  <c r="O10" i="37" l="1"/>
  <c r="Q10" i="37" s="1"/>
  <c r="D4" i="37"/>
  <c r="D10" i="37" s="1"/>
  <c r="Q29" i="37"/>
  <c r="Q29" i="36"/>
  <c r="I10" i="37"/>
  <c r="L10" i="37" s="1"/>
  <c r="Q19" i="37"/>
  <c r="W9" i="37"/>
  <c r="P19" i="36"/>
  <c r="P20" i="36" s="1"/>
  <c r="O19" i="36"/>
  <c r="O20" i="36" s="1"/>
  <c r="Q20" i="36" s="1"/>
  <c r="O18" i="36"/>
  <c r="Q18" i="36" s="1"/>
  <c r="D52" i="37" l="1"/>
  <c r="L12" i="37"/>
  <c r="D48" i="37"/>
  <c r="Q19" i="36"/>
  <c r="D50" i="37" l="1"/>
  <c r="D51" i="37" l="1"/>
  <c r="D53" i="37" s="1"/>
  <c r="D54" i="37" s="1"/>
  <c r="E47" i="37" l="1"/>
  <c r="E15" i="37"/>
  <c r="E38" i="37"/>
  <c r="E11" i="37"/>
  <c r="E50" i="37"/>
  <c r="E53" i="37"/>
  <c r="T8" i="36" l="1"/>
  <c r="T9" i="36"/>
  <c r="T10" i="36" l="1"/>
  <c r="W10" i="36" s="1"/>
  <c r="W9" i="36"/>
  <c r="W8" i="36"/>
  <c r="D8" i="36" s="1"/>
  <c r="D47" i="36" l="1"/>
  <c r="D38" i="36"/>
  <c r="D15" i="36"/>
  <c r="P9" i="36"/>
  <c r="P10" i="36" s="1"/>
  <c r="O9" i="36"/>
  <c r="Q9" i="36" s="1"/>
  <c r="K9" i="36"/>
  <c r="K10" i="36" s="1"/>
  <c r="I9" i="36"/>
  <c r="I10" i="36" s="1"/>
  <c r="O8" i="36"/>
  <c r="Q8" i="36" s="1"/>
  <c r="D4" i="36" s="1"/>
  <c r="I8" i="36"/>
  <c r="L8" i="36" s="1"/>
  <c r="D3" i="36" s="1"/>
  <c r="D11" i="36" l="1"/>
  <c r="D10" i="36"/>
  <c r="D48" i="36" s="1"/>
  <c r="O10" i="36"/>
  <c r="Q10" i="36" s="1"/>
  <c r="L10" i="36"/>
  <c r="L9" i="36"/>
  <c r="D52" i="36" l="1"/>
  <c r="L12" i="36"/>
  <c r="D50" i="36"/>
  <c r="D51" i="36" s="1"/>
  <c r="D53" i="36" l="1"/>
  <c r="D54" i="36" s="1"/>
  <c r="E53" i="36" s="1"/>
  <c r="E11" i="36" l="1"/>
  <c r="E15" i="36"/>
  <c r="E38" i="36"/>
  <c r="E50" i="36"/>
  <c r="E47" i="36"/>
</calcChain>
</file>

<file path=xl/sharedStrings.xml><?xml version="1.0" encoding="utf-8"?>
<sst xmlns="http://schemas.openxmlformats.org/spreadsheetml/2006/main" count="252" uniqueCount="84">
  <si>
    <r>
      <rPr>
        <b/>
        <sz val="10"/>
        <color indexed="8"/>
        <rFont val="돋움"/>
        <family val="3"/>
        <charset val="129"/>
      </rPr>
      <t>중간항목</t>
    </r>
    <phoneticPr fontId="7" type="noConversion"/>
  </si>
  <si>
    <r>
      <rPr>
        <b/>
        <sz val="10"/>
        <color indexed="8"/>
        <rFont val="돋움"/>
        <family val="3"/>
        <charset val="129"/>
      </rPr>
      <t>세부항목</t>
    </r>
    <phoneticPr fontId="7" type="noConversion"/>
  </si>
  <si>
    <r>
      <rPr>
        <b/>
        <sz val="10"/>
        <color indexed="8"/>
        <rFont val="돋움"/>
        <family val="3"/>
        <charset val="129"/>
      </rPr>
      <t>비고</t>
    </r>
    <phoneticPr fontId="7" type="noConversion"/>
  </si>
  <si>
    <t>man-month</t>
    <phoneticPr fontId="6" type="noConversion"/>
  </si>
  <si>
    <t>man/year</t>
    <phoneticPr fontId="6" type="noConversion"/>
  </si>
  <si>
    <r>
      <rPr>
        <sz val="10"/>
        <color indexed="8"/>
        <rFont val="돋움"/>
        <family val="3"/>
        <charset val="129"/>
      </rPr>
      <t>국외여비</t>
    </r>
    <phoneticPr fontId="7" type="noConversion"/>
  </si>
  <si>
    <r>
      <rPr>
        <sz val="10"/>
        <color indexed="8"/>
        <rFont val="돋움"/>
        <family val="3"/>
        <charset val="129"/>
      </rPr>
      <t>공공요금</t>
    </r>
    <phoneticPr fontId="7" type="noConversion"/>
  </si>
  <si>
    <r>
      <rPr>
        <sz val="10"/>
        <color indexed="8"/>
        <rFont val="돋움"/>
        <family val="3"/>
        <charset val="129"/>
      </rPr>
      <t>국내전문가</t>
    </r>
    <phoneticPr fontId="7" type="noConversion"/>
  </si>
  <si>
    <r>
      <rPr>
        <sz val="10"/>
        <color indexed="8"/>
        <rFont val="돋움"/>
        <family val="3"/>
        <charset val="129"/>
      </rPr>
      <t>국외전문가</t>
    </r>
    <phoneticPr fontId="7" type="noConversion"/>
  </si>
  <si>
    <r>
      <rPr>
        <sz val="10"/>
        <color indexed="8"/>
        <rFont val="돋움"/>
        <family val="3"/>
        <charset val="129"/>
      </rPr>
      <t>국내교육훈련</t>
    </r>
    <phoneticPr fontId="7" type="noConversion"/>
  </si>
  <si>
    <r>
      <rPr>
        <sz val="10"/>
        <color indexed="8"/>
        <rFont val="돋움"/>
        <family val="3"/>
        <charset val="129"/>
      </rPr>
      <t>국외교육훈련</t>
    </r>
    <phoneticPr fontId="7" type="noConversion"/>
  </si>
  <si>
    <r>
      <rPr>
        <sz val="10"/>
        <color indexed="8"/>
        <rFont val="돋움"/>
        <family val="3"/>
        <charset val="129"/>
      </rPr>
      <t>기술정보수집비</t>
    </r>
    <phoneticPr fontId="7" type="noConversion"/>
  </si>
  <si>
    <r>
      <rPr>
        <sz val="10"/>
        <color indexed="8"/>
        <rFont val="돋움"/>
        <family val="3"/>
        <charset val="129"/>
      </rPr>
      <t>문헌구입비</t>
    </r>
    <phoneticPr fontId="7" type="noConversion"/>
  </si>
  <si>
    <r>
      <rPr>
        <sz val="10"/>
        <color indexed="8"/>
        <rFont val="돋움"/>
        <family val="3"/>
        <charset val="129"/>
      </rPr>
      <t>기술도입비</t>
    </r>
    <phoneticPr fontId="7" type="noConversion"/>
  </si>
  <si>
    <r>
      <t xml:space="preserve">4. </t>
    </r>
    <r>
      <rPr>
        <sz val="10"/>
        <color indexed="8"/>
        <rFont val="돋움"/>
        <family val="3"/>
        <charset val="129"/>
      </rPr>
      <t>간접비</t>
    </r>
    <phoneticPr fontId="7" type="noConversion"/>
  </si>
  <si>
    <r>
      <t xml:space="preserve">(1) </t>
    </r>
    <r>
      <rPr>
        <sz val="10"/>
        <color indexed="8"/>
        <rFont val="돋움"/>
        <family val="3"/>
        <charset val="129"/>
      </rPr>
      <t>간접경비</t>
    </r>
    <phoneticPr fontId="7" type="noConversion"/>
  </si>
  <si>
    <r>
      <rPr>
        <b/>
        <sz val="10"/>
        <color indexed="8"/>
        <rFont val="돋움"/>
        <family val="3"/>
        <charset val="129"/>
      </rPr>
      <t>연구사업비총액</t>
    </r>
    <phoneticPr fontId="7" type="noConversion"/>
  </si>
  <si>
    <r>
      <rPr>
        <b/>
        <sz val="10"/>
        <color indexed="8"/>
        <rFont val="돋움"/>
        <family val="3"/>
        <charset val="129"/>
      </rPr>
      <t>큰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항목</t>
    </r>
    <phoneticPr fontId="7" type="noConversion"/>
  </si>
  <si>
    <r>
      <rPr>
        <b/>
        <sz val="10"/>
        <color indexed="8"/>
        <rFont val="돋움"/>
        <family val="3"/>
        <charset val="129"/>
      </rPr>
      <t>연구장비</t>
    </r>
    <r>
      <rPr>
        <b/>
        <sz val="10"/>
        <color indexed="8"/>
        <rFont val="Arial"/>
        <family val="2"/>
      </rPr>
      <t xml:space="preserve">, </t>
    </r>
    <r>
      <rPr>
        <b/>
        <sz val="10"/>
        <color indexed="8"/>
        <rFont val="돋움"/>
        <family val="3"/>
        <charset val="129"/>
      </rPr>
      <t>재료비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합계</t>
    </r>
    <phoneticPr fontId="7" type="noConversion"/>
  </si>
  <si>
    <r>
      <rPr>
        <sz val="10"/>
        <color indexed="8"/>
        <rFont val="돋움"/>
        <family val="3"/>
        <charset val="129"/>
      </rPr>
      <t>제세공과금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돋움"/>
        <family val="3"/>
        <charset val="129"/>
      </rPr>
      <t>수수료</t>
    </r>
    <phoneticPr fontId="7" type="noConversion"/>
  </si>
  <si>
    <r>
      <rPr>
        <sz val="10"/>
        <color indexed="8"/>
        <rFont val="돋움"/>
        <family val="3"/>
        <charset val="129"/>
      </rPr>
      <t>세부과제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조정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돋움"/>
        <family val="3"/>
        <charset val="129"/>
      </rPr>
      <t>관리비</t>
    </r>
    <phoneticPr fontId="7" type="noConversion"/>
  </si>
  <si>
    <r>
      <rPr>
        <b/>
        <sz val="10"/>
        <color indexed="8"/>
        <rFont val="돋움"/>
        <family val="3"/>
        <charset val="129"/>
      </rPr>
      <t>연구활동비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합계</t>
    </r>
    <phoneticPr fontId="7" type="noConversion"/>
  </si>
  <si>
    <r>
      <rPr>
        <b/>
        <sz val="10"/>
        <color indexed="8"/>
        <rFont val="돋움"/>
        <family val="3"/>
        <charset val="129"/>
      </rPr>
      <t>직접비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합계</t>
    </r>
    <phoneticPr fontId="7" type="noConversion"/>
  </si>
  <si>
    <r>
      <rPr>
        <b/>
        <sz val="10"/>
        <color indexed="8"/>
        <rFont val="돋움"/>
        <family val="3"/>
        <charset val="129"/>
      </rPr>
      <t>간접비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합계</t>
    </r>
    <phoneticPr fontId="7" type="noConversion"/>
  </si>
  <si>
    <r>
      <rPr>
        <sz val="10"/>
        <color indexed="8"/>
        <rFont val="돋움"/>
        <family val="3"/>
        <charset val="129"/>
      </rPr>
      <t>월급</t>
    </r>
    <r>
      <rPr>
        <sz val="10"/>
        <color indexed="8"/>
        <rFont val="Arial"/>
        <family val="2"/>
      </rPr>
      <t xml:space="preserve"> (</t>
    </r>
    <r>
      <rPr>
        <sz val="10"/>
        <color indexed="8"/>
        <rFont val="돋움"/>
        <family val="3"/>
        <charset val="129"/>
      </rPr>
      <t>천원</t>
    </r>
    <r>
      <rPr>
        <sz val="10"/>
        <color indexed="8"/>
        <rFont val="Arial"/>
        <family val="2"/>
      </rPr>
      <t>)</t>
    </r>
    <phoneticPr fontId="6" type="noConversion"/>
  </si>
  <si>
    <r>
      <rPr>
        <b/>
        <sz val="10"/>
        <color indexed="8"/>
        <rFont val="돋움"/>
        <family val="3"/>
        <charset val="129"/>
      </rPr>
      <t>금액</t>
    </r>
    <r>
      <rPr>
        <b/>
        <sz val="10"/>
        <color indexed="8"/>
        <rFont val="Arial"/>
        <family val="2"/>
      </rPr>
      <t>(</t>
    </r>
    <r>
      <rPr>
        <b/>
        <sz val="10"/>
        <color indexed="8"/>
        <rFont val="돋움"/>
        <family val="3"/>
        <charset val="129"/>
      </rPr>
      <t>천원</t>
    </r>
    <r>
      <rPr>
        <b/>
        <sz val="10"/>
        <color indexed="8"/>
        <rFont val="Arial"/>
        <family val="2"/>
      </rPr>
      <t>)</t>
    </r>
    <phoneticPr fontId="7" type="noConversion"/>
  </si>
  <si>
    <r>
      <rPr>
        <sz val="10"/>
        <color indexed="8"/>
        <rFont val="돋움"/>
        <family val="3"/>
        <charset val="129"/>
      </rPr>
      <t>총액</t>
    </r>
    <r>
      <rPr>
        <sz val="10"/>
        <color indexed="8"/>
        <rFont val="Arial"/>
        <family val="2"/>
      </rPr>
      <t xml:space="preserve"> (</t>
    </r>
    <r>
      <rPr>
        <sz val="10"/>
        <color indexed="8"/>
        <rFont val="돋움"/>
        <family val="3"/>
        <charset val="129"/>
      </rPr>
      <t>천원</t>
    </r>
    <r>
      <rPr>
        <sz val="10"/>
        <color indexed="8"/>
        <rFont val="Arial"/>
        <family val="2"/>
      </rPr>
      <t>)</t>
    </r>
    <phoneticPr fontId="6" type="noConversion"/>
  </si>
  <si>
    <r>
      <t xml:space="preserve">1. </t>
    </r>
    <r>
      <rPr>
        <sz val="10"/>
        <color indexed="8"/>
        <rFont val="돋움"/>
        <family val="3"/>
        <charset val="129"/>
      </rPr>
      <t>인건비</t>
    </r>
    <phoneticPr fontId="7" type="noConversion"/>
  </si>
  <si>
    <r>
      <rPr>
        <sz val="10"/>
        <color indexed="8"/>
        <rFont val="돋움"/>
        <family val="3"/>
        <charset val="129"/>
      </rPr>
      <t>합계</t>
    </r>
    <phoneticPr fontId="6" type="noConversion"/>
  </si>
  <si>
    <r>
      <rPr>
        <sz val="10"/>
        <color indexed="8"/>
        <rFont val="돋움"/>
        <family val="3"/>
        <charset val="129"/>
      </rPr>
      <t>참여율</t>
    </r>
    <phoneticPr fontId="6" type="noConversion"/>
  </si>
  <si>
    <r>
      <t xml:space="preserve">2. </t>
    </r>
    <r>
      <rPr>
        <sz val="10"/>
        <color indexed="8"/>
        <rFont val="돋움"/>
        <family val="3"/>
        <charset val="129"/>
      </rPr>
      <t>직접비</t>
    </r>
    <phoneticPr fontId="7" type="noConversion"/>
  </si>
  <si>
    <r>
      <rPr>
        <sz val="10"/>
        <color indexed="8"/>
        <rFont val="돋움"/>
        <family val="3"/>
        <charset val="129"/>
      </rPr>
      <t>참여개월</t>
    </r>
    <phoneticPr fontId="6" type="noConversion"/>
  </si>
  <si>
    <r>
      <rPr>
        <sz val="10"/>
        <color indexed="8"/>
        <rFont val="돋움"/>
        <family val="3"/>
        <charset val="129"/>
      </rPr>
      <t>인원</t>
    </r>
    <r>
      <rPr>
        <sz val="10"/>
        <color indexed="8"/>
        <rFont val="Arial"/>
        <family val="2"/>
      </rPr>
      <t xml:space="preserve"> (</t>
    </r>
    <r>
      <rPr>
        <sz val="10"/>
        <color indexed="8"/>
        <rFont val="돋움"/>
        <family val="3"/>
        <charset val="129"/>
      </rPr>
      <t>명</t>
    </r>
    <r>
      <rPr>
        <sz val="10"/>
        <color indexed="8"/>
        <rFont val="Arial"/>
        <family val="2"/>
      </rPr>
      <t>)</t>
    </r>
    <phoneticPr fontId="6" type="noConversion"/>
  </si>
  <si>
    <t>비율</t>
  </si>
  <si>
    <r>
      <t xml:space="preserve">(가1) </t>
    </r>
    <r>
      <rPr>
        <sz val="10"/>
        <color indexed="8"/>
        <rFont val="돋움"/>
        <family val="3"/>
        <charset val="129"/>
      </rPr>
      <t>내부인건비</t>
    </r>
  </si>
  <si>
    <r>
      <t xml:space="preserve">(가2) </t>
    </r>
    <r>
      <rPr>
        <sz val="10"/>
        <color indexed="8"/>
        <rFont val="돋움"/>
        <family val="3"/>
        <charset val="129"/>
      </rPr>
      <t>외부인건비</t>
    </r>
  </si>
  <si>
    <r>
      <t xml:space="preserve">(다) </t>
    </r>
    <r>
      <rPr>
        <sz val="10"/>
        <color indexed="8"/>
        <rFont val="돋움"/>
        <family val="3"/>
        <charset val="129"/>
      </rPr>
      <t>연구장비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돋움"/>
        <family val="3"/>
        <charset val="129"/>
      </rPr>
      <t>재료비</t>
    </r>
  </si>
  <si>
    <r>
      <t xml:space="preserve">1. </t>
    </r>
    <r>
      <rPr>
        <sz val="10"/>
        <color indexed="8"/>
        <rFont val="돋움"/>
        <family val="3"/>
        <charset val="129"/>
      </rPr>
      <t>연구기기, 장비, 시설비</t>
    </r>
  </si>
  <si>
    <t>2. 시약 및 재료비</t>
  </si>
  <si>
    <t>3. 시작품, 시험설비 제작비</t>
  </si>
  <si>
    <r>
      <rPr>
        <sz val="10"/>
        <color indexed="8"/>
        <rFont val="돋움"/>
        <family val="3"/>
        <charset val="129"/>
      </rPr>
      <t>인쇄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돋움"/>
        <family val="3"/>
        <charset val="129"/>
      </rPr>
      <t>복사, 인화, 슬라이드</t>
    </r>
  </si>
  <si>
    <t>연구개발서비스 활용비</t>
  </si>
  <si>
    <r>
      <t xml:space="preserve">(라) </t>
    </r>
    <r>
      <rPr>
        <sz val="10"/>
        <color indexed="8"/>
        <rFont val="돋움"/>
        <family val="3"/>
        <charset val="129"/>
      </rPr>
      <t>연구활동비</t>
    </r>
  </si>
  <si>
    <t>(마) 연구과제추진비</t>
  </si>
  <si>
    <t>국내출장비</t>
  </si>
  <si>
    <t>시내교통비</t>
  </si>
  <si>
    <t>사무용품비</t>
  </si>
  <si>
    <t>연구환경 유지</t>
  </si>
  <si>
    <t>회의비</t>
  </si>
  <si>
    <t>식대</t>
  </si>
  <si>
    <t>회의장 사용료, 세미나 개최비</t>
  </si>
  <si>
    <t>내부인건비</t>
  </si>
  <si>
    <t>연구자번호</t>
  </si>
  <si>
    <t>(사) 위탁연구개발비</t>
  </si>
  <si>
    <r>
      <rPr>
        <sz val="10"/>
        <color indexed="8"/>
        <rFont val="돋움"/>
        <family val="3"/>
        <charset val="129"/>
      </rPr>
      <t>학회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돋움"/>
        <family val="3"/>
        <charset val="129"/>
      </rPr>
      <t>세미나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참가비</t>
    </r>
  </si>
  <si>
    <r>
      <t xml:space="preserve">(바) </t>
    </r>
    <r>
      <rPr>
        <sz val="10"/>
        <color indexed="8"/>
        <rFont val="돋움"/>
        <family val="3"/>
        <charset val="129"/>
      </rPr>
      <t>연구수당</t>
    </r>
  </si>
  <si>
    <t>총M/Y</t>
  </si>
  <si>
    <r>
      <rPr>
        <sz val="10"/>
        <color indexed="8"/>
        <rFont val="돋움"/>
        <family val="3"/>
        <charset val="129"/>
      </rPr>
      <t>원고료</t>
    </r>
    <r>
      <rPr>
        <sz val="10"/>
        <color indexed="8"/>
        <rFont val="Arial"/>
        <family val="2"/>
      </rPr>
      <t>, 통</t>
    </r>
    <r>
      <rPr>
        <sz val="10"/>
        <color indexed="8"/>
        <rFont val="돋움"/>
        <family val="3"/>
        <charset val="129"/>
      </rPr>
      <t>역료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돋움"/>
        <family val="3"/>
        <charset val="129"/>
      </rPr>
      <t>번역료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돋움"/>
        <family val="3"/>
        <charset val="129"/>
      </rPr>
      <t>속기료</t>
    </r>
  </si>
  <si>
    <r>
      <rPr>
        <sz val="10"/>
        <color indexed="8"/>
        <rFont val="돋움"/>
        <family val="3"/>
        <charset val="129"/>
      </rPr>
      <t>선임급</t>
    </r>
    <r>
      <rPr>
        <sz val="10"/>
        <color indexed="8"/>
        <rFont val="Arial"/>
        <family val="2"/>
      </rPr>
      <t>: _1</t>
    </r>
    <r>
      <rPr>
        <sz val="10"/>
        <color indexed="8"/>
        <rFont val="돋움"/>
        <family val="3"/>
        <charset val="129"/>
      </rPr>
      <t>인</t>
    </r>
    <r>
      <rPr>
        <sz val="10"/>
        <color indexed="8"/>
        <rFont val="Arial"/>
        <family val="2"/>
      </rPr>
      <t>*150</t>
    </r>
    <r>
      <rPr>
        <sz val="10"/>
        <color indexed="8"/>
        <rFont val="돋움"/>
        <family val="3"/>
        <charset val="129"/>
      </rPr>
      <t>천원</t>
    </r>
    <r>
      <rPr>
        <sz val="10"/>
        <color indexed="8"/>
        <rFont val="Arial"/>
        <family val="2"/>
      </rPr>
      <t>*0회</t>
    </r>
  </si>
  <si>
    <r>
      <t>200</t>
    </r>
    <r>
      <rPr>
        <sz val="10"/>
        <color indexed="8"/>
        <rFont val="돋움"/>
        <family val="3"/>
        <charset val="129"/>
      </rPr>
      <t>천원</t>
    </r>
    <r>
      <rPr>
        <sz val="10"/>
        <color indexed="8"/>
        <rFont val="Arial"/>
        <family val="2"/>
      </rPr>
      <t>*1</t>
    </r>
    <r>
      <rPr>
        <sz val="10"/>
        <color indexed="8"/>
        <rFont val="돋움"/>
        <family val="3"/>
        <charset val="129"/>
      </rPr>
      <t>회</t>
    </r>
    <r>
      <rPr>
        <sz val="10"/>
        <color indexed="8"/>
        <rFont val="Arial"/>
        <family val="2"/>
      </rPr>
      <t>*5</t>
    </r>
    <r>
      <rPr>
        <sz val="10"/>
        <color indexed="8"/>
        <rFont val="돋움"/>
        <family val="3"/>
        <charset val="129"/>
      </rPr>
      <t>인</t>
    </r>
  </si>
  <si>
    <r>
      <rPr>
        <sz val="10"/>
        <color indexed="8"/>
        <rFont val="돋움"/>
        <family val="3"/>
        <charset val="129"/>
      </rPr>
      <t>자문료</t>
    </r>
    <r>
      <rPr>
        <sz val="10"/>
        <color indexed="8"/>
        <rFont val="Arial"/>
        <family val="2"/>
      </rPr>
      <t>: 1,000</t>
    </r>
    <r>
      <rPr>
        <sz val="10"/>
        <color indexed="8"/>
        <rFont val="돋움"/>
        <family val="3"/>
        <charset val="129"/>
      </rPr>
      <t>천원</t>
    </r>
    <r>
      <rPr>
        <sz val="10"/>
        <color indexed="8"/>
        <rFont val="Arial"/>
        <family val="2"/>
      </rPr>
      <t>/</t>
    </r>
    <r>
      <rPr>
        <sz val="10"/>
        <color indexed="8"/>
        <rFont val="돋움"/>
        <family val="3"/>
        <charset val="129"/>
      </rPr>
      <t>회</t>
    </r>
    <r>
      <rPr>
        <sz val="10"/>
        <color indexed="8"/>
        <rFont val="Arial"/>
        <family val="2"/>
      </rPr>
      <t xml:space="preserve"> * 1</t>
    </r>
    <r>
      <rPr>
        <sz val="10"/>
        <color indexed="8"/>
        <rFont val="돋움"/>
        <family val="3"/>
        <charset val="129"/>
      </rPr>
      <t>회</t>
    </r>
    <r>
      <rPr>
        <sz val="10"/>
        <color indexed="8"/>
        <rFont val="Arial"/>
        <family val="2"/>
      </rPr>
      <t xml:space="preserve"> * 1</t>
    </r>
    <r>
      <rPr>
        <sz val="10"/>
        <color indexed="8"/>
        <rFont val="돋움"/>
        <family val="3"/>
        <charset val="129"/>
      </rPr>
      <t>인</t>
    </r>
    <r>
      <rPr>
        <sz val="10"/>
        <color indexed="8"/>
        <rFont val="Arial"/>
        <family val="2"/>
      </rPr>
      <t/>
    </r>
  </si>
  <si>
    <t>학회 참가비, 학술지 게재료 등</t>
  </si>
  <si>
    <r>
      <rPr>
        <sz val="10"/>
        <color indexed="8"/>
        <rFont val="돋움"/>
        <family val="3"/>
        <charset val="129"/>
      </rPr>
      <t>자문료</t>
    </r>
    <r>
      <rPr>
        <sz val="10"/>
        <color indexed="8"/>
        <rFont val="Arial"/>
        <family val="2"/>
      </rPr>
      <t>: 500</t>
    </r>
    <r>
      <rPr>
        <sz val="10"/>
        <color indexed="8"/>
        <rFont val="돋움"/>
        <family val="3"/>
        <charset val="129"/>
      </rPr>
      <t>천원</t>
    </r>
    <r>
      <rPr>
        <sz val="10"/>
        <color indexed="8"/>
        <rFont val="Arial"/>
        <family val="2"/>
      </rPr>
      <t>/</t>
    </r>
    <r>
      <rPr>
        <sz val="10"/>
        <color indexed="8"/>
        <rFont val="돋움"/>
        <family val="3"/>
        <charset val="129"/>
      </rPr>
      <t>회</t>
    </r>
    <r>
      <rPr>
        <sz val="10"/>
        <color indexed="8"/>
        <rFont val="Arial"/>
        <family val="2"/>
      </rPr>
      <t xml:space="preserve"> * 1</t>
    </r>
    <r>
      <rPr>
        <sz val="10"/>
        <color indexed="8"/>
        <rFont val="돋움"/>
        <family val="3"/>
        <charset val="129"/>
      </rPr>
      <t>회</t>
    </r>
    <r>
      <rPr>
        <sz val="10"/>
        <color indexed="8"/>
        <rFont val="Arial"/>
        <family val="2"/>
      </rPr>
      <t xml:space="preserve"> * 2</t>
    </r>
    <r>
      <rPr>
        <sz val="10"/>
        <color indexed="8"/>
        <rFont val="돋움"/>
        <family val="3"/>
        <charset val="129"/>
      </rPr>
      <t>인</t>
    </r>
    <r>
      <rPr>
        <sz val="10"/>
        <color indexed="8"/>
        <rFont val="Arial"/>
        <family val="2"/>
      </rPr>
      <t/>
    </r>
    <phoneticPr fontId="20" type="noConversion"/>
  </si>
  <si>
    <r>
      <rPr>
        <b/>
        <sz val="10"/>
        <color indexed="8"/>
        <rFont val="돋움"/>
        <family val="3"/>
        <charset val="129"/>
      </rPr>
      <t>연구과제추진비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합계</t>
    </r>
    <phoneticPr fontId="7" type="noConversion"/>
  </si>
  <si>
    <r>
      <rPr>
        <sz val="10"/>
        <color theme="1"/>
        <rFont val="돋움"/>
        <family val="3"/>
        <charset val="129"/>
      </rPr>
      <t>간접비</t>
    </r>
    <r>
      <rPr>
        <sz val="10"/>
        <color theme="1"/>
        <rFont val="Arial"/>
        <family val="2"/>
      </rPr>
      <t>-</t>
    </r>
    <r>
      <rPr>
        <sz val="10"/>
        <color theme="1"/>
        <rFont val="돋움"/>
        <family val="3"/>
        <charset val="129"/>
      </rPr>
      <t>안전관리비</t>
    </r>
    <phoneticPr fontId="20" type="noConversion"/>
  </si>
  <si>
    <r>
      <rPr>
        <sz val="10"/>
        <color indexed="8"/>
        <rFont val="돋움"/>
        <family val="3"/>
        <charset val="129"/>
      </rPr>
      <t>책임급</t>
    </r>
    <r>
      <rPr>
        <sz val="10"/>
        <color indexed="8"/>
        <rFont val="Arial"/>
        <family val="2"/>
      </rPr>
      <t>: _4</t>
    </r>
    <r>
      <rPr>
        <sz val="10"/>
        <color indexed="8"/>
        <rFont val="돋움"/>
        <family val="3"/>
        <charset val="129"/>
      </rPr>
      <t>인</t>
    </r>
    <r>
      <rPr>
        <sz val="10"/>
        <color indexed="8"/>
        <rFont val="Arial"/>
        <family val="2"/>
      </rPr>
      <t>*150</t>
    </r>
    <r>
      <rPr>
        <sz val="10"/>
        <color indexed="8"/>
        <rFont val="돋움"/>
        <family val="3"/>
        <charset val="129"/>
      </rPr>
      <t>천원</t>
    </r>
    <r>
      <rPr>
        <sz val="10"/>
        <color indexed="8"/>
        <rFont val="Arial"/>
        <family val="2"/>
      </rPr>
      <t>*3</t>
    </r>
    <r>
      <rPr>
        <sz val="10"/>
        <color indexed="8"/>
        <rFont val="돋움"/>
        <family val="3"/>
        <charset val="129"/>
      </rPr>
      <t>회</t>
    </r>
    <phoneticPr fontId="20" type="noConversion"/>
  </si>
  <si>
    <r>
      <rPr>
        <sz val="10"/>
        <color indexed="8"/>
        <rFont val="돋움"/>
        <family val="3"/>
        <charset val="129"/>
      </rPr>
      <t>원</t>
    </r>
    <r>
      <rPr>
        <sz val="10"/>
        <color indexed="8"/>
        <rFont val="Arial"/>
        <family val="2"/>
      </rPr>
      <t xml:space="preserve">   </t>
    </r>
    <r>
      <rPr>
        <sz val="10"/>
        <color indexed="8"/>
        <rFont val="돋움"/>
        <family val="3"/>
        <charset val="129"/>
      </rPr>
      <t>급</t>
    </r>
    <r>
      <rPr>
        <sz val="10"/>
        <color indexed="8"/>
        <rFont val="Arial"/>
        <family val="2"/>
      </rPr>
      <t>: 6</t>
    </r>
    <r>
      <rPr>
        <sz val="10"/>
        <color indexed="8"/>
        <rFont val="돋움"/>
        <family val="3"/>
        <charset val="129"/>
      </rPr>
      <t>인</t>
    </r>
    <r>
      <rPr>
        <sz val="10"/>
        <color indexed="8"/>
        <rFont val="Arial"/>
        <family val="2"/>
      </rPr>
      <t>*50</t>
    </r>
    <r>
      <rPr>
        <sz val="10"/>
        <color indexed="8"/>
        <rFont val="돋움"/>
        <family val="3"/>
        <charset val="129"/>
      </rPr>
      <t>천원</t>
    </r>
    <r>
      <rPr>
        <sz val="10"/>
        <color indexed="8"/>
        <rFont val="Arial"/>
        <family val="2"/>
      </rPr>
      <t>*4</t>
    </r>
    <r>
      <rPr>
        <sz val="10"/>
        <color indexed="8"/>
        <rFont val="돋움"/>
        <family val="3"/>
        <charset val="129"/>
      </rPr>
      <t>회</t>
    </r>
    <phoneticPr fontId="20" type="noConversion"/>
  </si>
  <si>
    <r>
      <rPr>
        <sz val="10"/>
        <color indexed="8"/>
        <rFont val="돋움"/>
        <family val="3"/>
        <charset val="129"/>
      </rPr>
      <t>인건비 약</t>
    </r>
    <r>
      <rPr>
        <sz val="10"/>
        <color indexed="8"/>
        <rFont val="Arial"/>
        <family val="2"/>
      </rPr>
      <t xml:space="preserve"> 20%</t>
    </r>
    <phoneticPr fontId="20" type="noConversion"/>
  </si>
  <si>
    <r>
      <t>1</t>
    </r>
    <r>
      <rPr>
        <b/>
        <sz val="12"/>
        <color indexed="8"/>
        <rFont val="돋움"/>
        <family val="3"/>
        <charset val="129"/>
      </rPr>
      <t>년차</t>
    </r>
    <r>
      <rPr>
        <b/>
        <sz val="12"/>
        <color indexed="8"/>
        <rFont val="Arial"/>
        <family val="2"/>
      </rPr>
      <t xml:space="preserve"> </t>
    </r>
    <r>
      <rPr>
        <b/>
        <sz val="12"/>
        <color indexed="8"/>
        <rFont val="돋움"/>
        <family val="3"/>
        <charset val="129"/>
      </rPr>
      <t>소요내역</t>
    </r>
    <phoneticPr fontId="20" type="noConversion"/>
  </si>
  <si>
    <r>
      <t>(</t>
    </r>
    <r>
      <rPr>
        <sz val="10"/>
        <color theme="1"/>
        <rFont val="돋움"/>
        <family val="3"/>
        <charset val="129"/>
      </rPr>
      <t>나</t>
    </r>
    <r>
      <rPr>
        <sz val="10"/>
        <color theme="1"/>
        <rFont val="Arial"/>
        <family val="2"/>
      </rPr>
      <t xml:space="preserve">) </t>
    </r>
    <r>
      <rPr>
        <sz val="10"/>
        <color theme="1"/>
        <rFont val="돋움"/>
        <family val="3"/>
        <charset val="129"/>
      </rPr>
      <t>직원인건비</t>
    </r>
    <phoneticPr fontId="20" type="noConversion"/>
  </si>
  <si>
    <t>직원</t>
    <phoneticPr fontId="20" type="noConversion"/>
  </si>
  <si>
    <r>
      <rPr>
        <sz val="10"/>
        <color theme="1"/>
        <rFont val="돋움"/>
        <family val="3"/>
        <charset val="129"/>
      </rPr>
      <t>직원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인건비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돋움"/>
        <family val="3"/>
        <charset val="129"/>
      </rPr>
      <t>지급</t>
    </r>
    <r>
      <rPr>
        <sz val="10"/>
        <color theme="1"/>
        <rFont val="Arial"/>
        <family val="2"/>
      </rPr>
      <t>)</t>
    </r>
    <phoneticPr fontId="20" type="noConversion"/>
  </si>
  <si>
    <t>직원</t>
    <phoneticPr fontId="6" type="noConversion"/>
  </si>
  <si>
    <t>직원인건비</t>
    <phoneticPr fontId="20" type="noConversion"/>
  </si>
  <si>
    <t>채용예정</t>
    <phoneticPr fontId="20" type="noConversion"/>
  </si>
  <si>
    <t>장성균</t>
    <phoneticPr fontId="20" type="noConversion"/>
  </si>
  <si>
    <r>
      <rPr>
        <sz val="10"/>
        <color theme="1"/>
        <rFont val="돋움"/>
        <family val="3"/>
        <charset val="129"/>
      </rPr>
      <t>지급</t>
    </r>
    <r>
      <rPr>
        <sz val="10"/>
        <color indexed="8"/>
        <rFont val="돋움"/>
        <family val="3"/>
        <charset val="129"/>
      </rPr>
      <t>인건비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합계</t>
    </r>
    <phoneticPr fontId="6" type="noConversion"/>
  </si>
  <si>
    <r>
      <rPr>
        <b/>
        <sz val="10"/>
        <color indexed="8"/>
        <rFont val="돋움"/>
        <family val="3"/>
        <charset val="129"/>
      </rPr>
      <t>인건비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합계</t>
    </r>
    <phoneticPr fontId="7" type="noConversion"/>
  </si>
  <si>
    <r>
      <t>(</t>
    </r>
    <r>
      <rPr>
        <sz val="10"/>
        <color indexed="8"/>
        <rFont val="돋움"/>
        <family val="3"/>
        <charset val="129"/>
      </rPr>
      <t>지급인건비</t>
    </r>
    <r>
      <rPr>
        <sz val="10"/>
        <color indexed="8"/>
        <rFont val="Arial"/>
        <family val="2"/>
      </rPr>
      <t>+</t>
    </r>
    <r>
      <rPr>
        <sz val="10"/>
        <color indexed="8"/>
        <rFont val="돋움"/>
        <family val="3"/>
        <charset val="129"/>
      </rPr>
      <t>직접비</t>
    </r>
    <r>
      <rPr>
        <sz val="10"/>
        <color indexed="8"/>
        <rFont val="Arial"/>
        <family val="2"/>
      </rPr>
      <t xml:space="preserve">) x 5 % or </t>
    </r>
    <r>
      <rPr>
        <sz val="10"/>
        <color indexed="8"/>
        <rFont val="돋움"/>
        <family val="3"/>
        <charset val="129"/>
      </rPr>
      <t>정부고시</t>
    </r>
    <phoneticPr fontId="20" type="noConversion"/>
  </si>
  <si>
    <t>대표</t>
    <phoneticPr fontId="20" type="noConversion"/>
  </si>
  <si>
    <r>
      <t>2</t>
    </r>
    <r>
      <rPr>
        <b/>
        <sz val="12"/>
        <color indexed="8"/>
        <rFont val="돋움"/>
        <family val="3"/>
        <charset val="129"/>
      </rPr>
      <t>년차</t>
    </r>
    <r>
      <rPr>
        <b/>
        <sz val="12"/>
        <color indexed="8"/>
        <rFont val="Arial"/>
        <family val="2"/>
      </rPr>
      <t xml:space="preserve"> </t>
    </r>
    <r>
      <rPr>
        <b/>
        <sz val="12"/>
        <color indexed="8"/>
        <rFont val="돋움"/>
        <family val="3"/>
        <charset val="129"/>
      </rPr>
      <t>소요내역</t>
    </r>
    <phoneticPr fontId="20" type="noConversion"/>
  </si>
  <si>
    <t>이재구</t>
    <phoneticPr fontId="20" type="noConversion"/>
  </si>
  <si>
    <t>대리</t>
    <phoneticPr fontId="20" type="noConversion"/>
  </si>
  <si>
    <r>
      <rPr>
        <sz val="10"/>
        <color theme="1"/>
        <rFont val="돋움"/>
        <family val="3"/>
        <charset val="129"/>
      </rPr>
      <t>미지급</t>
    </r>
    <r>
      <rPr>
        <sz val="10"/>
        <color theme="1"/>
        <rFont val="Arial"/>
        <family val="2"/>
      </rPr>
      <t>+</t>
    </r>
    <r>
      <rPr>
        <sz val="10"/>
        <color theme="1"/>
        <rFont val="돋움"/>
        <family val="3"/>
        <charset val="129"/>
      </rPr>
      <t>지급</t>
    </r>
    <r>
      <rPr>
        <sz val="10"/>
        <color indexed="8"/>
        <rFont val="돋움"/>
        <family val="3"/>
        <charset val="129"/>
      </rPr>
      <t>인건비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합계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</si>
</sst>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1" formatCode="_-* #,##0_-;\-* #,##0_-;_-* &quot;-&quot;_-;_-@_-"/>
    <numFmt numFmtId="176" formatCode="#,##0_ "/>
    <numFmt numFmtId="177" formatCode="#,##0.000_);[Red]\(#,##0.000\)"/>
    <numFmt numFmtId="178" formatCode="#,##0_ ;[Red]\-#,##0\ "/>
    <numFmt numFmtId="179" formatCode="#,##0.0_);[Red]\(#,##0.0\)"/>
    <numFmt numFmtId="180" formatCode="#,##0.0_ ;[Red]\-#,##0.0\ "/>
    <numFmt numFmtId="181" formatCode="0_ "/>
    <numFmt numFmtId="182" formatCode="#,##0.00000_);[Red]\(#,##0.00000\)"/>
    <numFmt numFmtId="183" formatCode="0;[Red]0"/>
    <numFmt numFmtId="184" formatCode="0.00_ "/>
    <numFmt numFmtId="185" formatCode="0.0"/>
    <numFmt numFmtId="186" formatCode="0.0%"/>
    <numFmt numFmtId="187" formatCode="#,##0_);[Red]\(#,##0\)"/>
    <numFmt numFmtId="188" formatCode="_-* #,##0_-;\-* #,##0_-;_-* &quot;-&quot;?_-;_-@_-"/>
    <numFmt numFmtId="189" formatCode="_-* #,##0_-;\-* #,##0_-;_-* &quot;-&quot;??_-;_-@_-"/>
    <numFmt numFmtId="190" formatCode="#,##0.0;[Red]\-#,##0.0"/>
    <numFmt numFmtId="191" formatCode="0.0_ "/>
  </numFmts>
  <fonts count="29" x14ac:knownFonts="1">
    <font>
      <sz val="11"/>
      <color theme="1"/>
      <name val="굴림"/>
      <family val="3"/>
      <charset val="129"/>
      <scheme val="minor"/>
    </font>
    <font>
      <b/>
      <sz val="10"/>
      <color indexed="8"/>
      <name val="돋움"/>
      <family val="3"/>
      <charset val="129"/>
    </font>
    <font>
      <sz val="10"/>
      <color indexed="8"/>
      <name val="돋움"/>
      <family val="3"/>
      <charset val="129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8"/>
      <name val="굴림"/>
      <family val="3"/>
      <charset val="129"/>
    </font>
    <font>
      <sz val="8"/>
      <name val="Arial"/>
      <family val="2"/>
    </font>
    <font>
      <b/>
      <sz val="12"/>
      <color indexed="8"/>
      <name val="돋움"/>
      <family val="3"/>
      <charset val="129"/>
    </font>
    <font>
      <b/>
      <sz val="10"/>
      <name val="돋움"/>
      <family val="3"/>
      <charset val="129"/>
    </font>
    <font>
      <b/>
      <sz val="10"/>
      <name val="Arial"/>
      <family val="2"/>
    </font>
    <font>
      <sz val="11"/>
      <color theme="1"/>
      <name val="굴림"/>
      <family val="3"/>
      <charset val="129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sz val="10"/>
      <color rgb="FF0000FF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name val="Arial"/>
      <family val="2"/>
    </font>
    <font>
      <sz val="8"/>
      <name val="굴림"/>
      <family val="3"/>
      <charset val="129"/>
      <scheme val="minor"/>
    </font>
    <font>
      <sz val="10"/>
      <color theme="1"/>
      <name val="돋움"/>
      <family val="3"/>
      <charset val="129"/>
    </font>
    <font>
      <sz val="10"/>
      <color rgb="FFFF0000"/>
      <name val="Arial"/>
      <family val="2"/>
    </font>
    <font>
      <sz val="10"/>
      <color rgb="FFFF0000"/>
      <name val="돋움"/>
      <family val="3"/>
      <charset val="129"/>
    </font>
    <font>
      <sz val="10"/>
      <color rgb="FF0000FF"/>
      <name val="돋움"/>
      <family val="3"/>
      <charset val="129"/>
    </font>
    <font>
      <sz val="10"/>
      <color rgb="FF000000"/>
      <name val="휴먼명조"/>
      <family val="3"/>
      <charset val="129"/>
    </font>
    <font>
      <b/>
      <sz val="10"/>
      <color rgb="FF000000"/>
      <name val="휴먼명조"/>
      <family val="3"/>
      <charset val="129"/>
    </font>
    <font>
      <sz val="11"/>
      <color rgb="FF000000"/>
      <name val="굴림"/>
      <family val="3"/>
      <charset val="129"/>
      <scheme val="minor"/>
    </font>
    <font>
      <sz val="8"/>
      <color rgb="FF000000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5E5E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</cellStyleXfs>
  <cellXfs count="172">
    <xf numFmtId="0" fontId="0" fillId="0" borderId="0" xfId="0">
      <alignment vertical="center"/>
    </xf>
    <xf numFmtId="0" fontId="12" fillId="0" borderId="0" xfId="0" applyFont="1">
      <alignment vertical="center"/>
    </xf>
    <xf numFmtId="38" fontId="12" fillId="0" borderId="0" xfId="0" applyNumberFormat="1" applyFont="1">
      <alignment vertical="center"/>
    </xf>
    <xf numFmtId="0" fontId="12" fillId="0" borderId="0" xfId="0" applyFont="1" applyAlignment="1">
      <alignment vertical="center" wrapText="1"/>
    </xf>
    <xf numFmtId="0" fontId="12" fillId="0" borderId="2" xfId="0" applyFont="1" applyBorder="1">
      <alignment vertical="center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vertical="center" wrapText="1"/>
    </xf>
    <xf numFmtId="0" fontId="12" fillId="0" borderId="4" xfId="0" applyFont="1" applyBorder="1" applyAlignment="1">
      <alignment vertical="center" wrapText="1"/>
    </xf>
    <xf numFmtId="0" fontId="12" fillId="0" borderId="1" xfId="0" applyFont="1" applyBorder="1">
      <alignment vertical="center"/>
    </xf>
    <xf numFmtId="0" fontId="12" fillId="0" borderId="3" xfId="0" applyFont="1" applyBorder="1">
      <alignment vertical="center"/>
    </xf>
    <xf numFmtId="0" fontId="12" fillId="0" borderId="3" xfId="0" applyFont="1" applyBorder="1" applyAlignment="1">
      <alignment vertical="center" wrapText="1"/>
    </xf>
    <xf numFmtId="179" fontId="12" fillId="0" borderId="0" xfId="0" applyNumberFormat="1" applyFont="1">
      <alignment vertical="center"/>
    </xf>
    <xf numFmtId="179" fontId="13" fillId="0" borderId="0" xfId="0" applyNumberFormat="1" applyFont="1" applyAlignment="1">
      <alignment horizontal="center" vertical="center"/>
    </xf>
    <xf numFmtId="176" fontId="12" fillId="0" borderId="1" xfId="0" applyNumberFormat="1" applyFont="1" applyBorder="1">
      <alignment vertical="center"/>
    </xf>
    <xf numFmtId="176" fontId="12" fillId="0" borderId="2" xfId="0" applyNumberFormat="1" applyFont="1" applyBorder="1">
      <alignment vertical="center"/>
    </xf>
    <xf numFmtId="176" fontId="12" fillId="0" borderId="3" xfId="0" applyNumberFormat="1" applyFont="1" applyBorder="1">
      <alignment vertical="center"/>
    </xf>
    <xf numFmtId="41" fontId="12" fillId="0" borderId="0" xfId="2" applyFont="1">
      <alignment vertical="center"/>
    </xf>
    <xf numFmtId="177" fontId="12" fillId="0" borderId="0" xfId="0" applyNumberFormat="1" applyFont="1">
      <alignment vertical="center"/>
    </xf>
    <xf numFmtId="0" fontId="4" fillId="0" borderId="0" xfId="0" applyFont="1" applyAlignment="1">
      <alignment horizontal="left" vertical="center"/>
    </xf>
    <xf numFmtId="176" fontId="12" fillId="0" borderId="0" xfId="0" applyNumberFormat="1" applyFont="1">
      <alignment vertical="center"/>
    </xf>
    <xf numFmtId="0" fontId="13" fillId="0" borderId="0" xfId="0" applyFont="1" applyAlignment="1">
      <alignment horizontal="left" vertical="center"/>
    </xf>
    <xf numFmtId="0" fontId="12" fillId="0" borderId="6" xfId="0" applyFont="1" applyBorder="1">
      <alignment vertical="center"/>
    </xf>
    <xf numFmtId="176" fontId="12" fillId="0" borderId="5" xfId="0" applyNumberFormat="1" applyFont="1" applyBorder="1">
      <alignment vertical="center"/>
    </xf>
    <xf numFmtId="0" fontId="5" fillId="0" borderId="6" xfId="0" applyFont="1" applyBorder="1">
      <alignment vertical="center"/>
    </xf>
    <xf numFmtId="176" fontId="12" fillId="0" borderId="0" xfId="2" applyNumberFormat="1" applyFont="1" applyBorder="1">
      <alignment vertical="center"/>
    </xf>
    <xf numFmtId="181" fontId="12" fillId="0" borderId="0" xfId="0" applyNumberFormat="1" applyFont="1">
      <alignment vertical="center"/>
    </xf>
    <xf numFmtId="9" fontId="12" fillId="0" borderId="0" xfId="1" applyFont="1" applyBorder="1">
      <alignment vertical="center"/>
    </xf>
    <xf numFmtId="181" fontId="12" fillId="0" borderId="5" xfId="0" applyNumberFormat="1" applyFont="1" applyBorder="1">
      <alignment vertical="center"/>
    </xf>
    <xf numFmtId="0" fontId="12" fillId="0" borderId="10" xfId="0" applyFont="1" applyBorder="1">
      <alignment vertical="center"/>
    </xf>
    <xf numFmtId="184" fontId="12" fillId="0" borderId="7" xfId="0" applyNumberFormat="1" applyFont="1" applyBorder="1">
      <alignment vertical="center"/>
    </xf>
    <xf numFmtId="0" fontId="12" fillId="0" borderId="11" xfId="0" applyFont="1" applyBorder="1">
      <alignment vertical="center"/>
    </xf>
    <xf numFmtId="9" fontId="12" fillId="0" borderId="5" xfId="1" applyFont="1" applyBorder="1">
      <alignment vertical="center"/>
    </xf>
    <xf numFmtId="176" fontId="12" fillId="0" borderId="5" xfId="2" applyNumberFormat="1" applyFont="1" applyBorder="1">
      <alignment vertical="center"/>
    </xf>
    <xf numFmtId="184" fontId="12" fillId="0" borderId="8" xfId="0" applyNumberFormat="1" applyFont="1" applyBorder="1">
      <alignment vertical="center"/>
    </xf>
    <xf numFmtId="182" fontId="12" fillId="0" borderId="0" xfId="0" applyNumberFormat="1" applyFont="1">
      <alignment vertical="center"/>
    </xf>
    <xf numFmtId="178" fontId="13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2" fillId="0" borderId="4" xfId="0" applyFont="1" applyBorder="1">
      <alignment vertical="center"/>
    </xf>
    <xf numFmtId="176" fontId="12" fillId="0" borderId="4" xfId="0" applyNumberFormat="1" applyFont="1" applyBorder="1">
      <alignment vertical="center"/>
    </xf>
    <xf numFmtId="0" fontId="13" fillId="2" borderId="4" xfId="0" applyFont="1" applyFill="1" applyBorder="1" applyAlignment="1">
      <alignment horizontal="center" vertical="center"/>
    </xf>
    <xf numFmtId="176" fontId="13" fillId="2" borderId="4" xfId="0" applyNumberFormat="1" applyFont="1" applyFill="1" applyBorder="1">
      <alignment vertical="center"/>
    </xf>
    <xf numFmtId="0" fontId="12" fillId="0" borderId="14" xfId="0" applyFont="1" applyBorder="1" applyAlignment="1">
      <alignment vertical="center" wrapText="1"/>
    </xf>
    <xf numFmtId="0" fontId="16" fillId="0" borderId="15" xfId="0" applyFont="1" applyBorder="1" applyAlignment="1">
      <alignment vertical="center" wrapText="1"/>
    </xf>
    <xf numFmtId="178" fontId="12" fillId="0" borderId="16" xfId="0" applyNumberFormat="1" applyFont="1" applyBorder="1">
      <alignment vertical="center"/>
    </xf>
    <xf numFmtId="178" fontId="5" fillId="0" borderId="17" xfId="0" applyNumberFormat="1" applyFont="1" applyBorder="1">
      <alignment vertical="center"/>
    </xf>
    <xf numFmtId="0" fontId="16" fillId="0" borderId="18" xfId="0" applyFont="1" applyBorder="1" applyAlignment="1">
      <alignment vertical="center" wrapText="1"/>
    </xf>
    <xf numFmtId="0" fontId="12" fillId="0" borderId="19" xfId="0" applyFont="1" applyBorder="1" applyAlignment="1">
      <alignment vertical="center" wrapText="1"/>
    </xf>
    <xf numFmtId="180" fontId="17" fillId="0" borderId="20" xfId="0" applyNumberFormat="1" applyFont="1" applyBorder="1" applyAlignment="1">
      <alignment horizontal="left" vertical="center"/>
    </xf>
    <xf numFmtId="0" fontId="12" fillId="0" borderId="21" xfId="0" applyFont="1" applyBorder="1" applyAlignment="1">
      <alignment vertical="center" wrapText="1"/>
    </xf>
    <xf numFmtId="0" fontId="12" fillId="0" borderId="21" xfId="0" applyFont="1" applyBorder="1">
      <alignment vertical="center"/>
    </xf>
    <xf numFmtId="176" fontId="12" fillId="0" borderId="21" xfId="0" applyNumberFormat="1" applyFont="1" applyBorder="1">
      <alignment vertical="center"/>
    </xf>
    <xf numFmtId="178" fontId="12" fillId="0" borderId="22" xfId="0" applyNumberFormat="1" applyFont="1" applyBorder="1">
      <alignment vertical="center"/>
    </xf>
    <xf numFmtId="178" fontId="12" fillId="0" borderId="17" xfId="0" applyNumberFormat="1" applyFont="1" applyBorder="1">
      <alignment vertical="center"/>
    </xf>
    <xf numFmtId="180" fontId="17" fillId="0" borderId="23" xfId="0" applyNumberFormat="1" applyFont="1" applyBorder="1" applyAlignment="1">
      <alignment horizontal="left" vertical="center"/>
    </xf>
    <xf numFmtId="178" fontId="5" fillId="0" borderId="16" xfId="0" applyNumberFormat="1" applyFont="1" applyBorder="1">
      <alignment vertical="center"/>
    </xf>
    <xf numFmtId="178" fontId="5" fillId="0" borderId="23" xfId="0" applyNumberFormat="1" applyFont="1" applyBorder="1">
      <alignment vertical="center"/>
    </xf>
    <xf numFmtId="178" fontId="15" fillId="0" borderId="23" xfId="0" applyNumberFormat="1" applyFont="1" applyBorder="1">
      <alignment vertical="center"/>
    </xf>
    <xf numFmtId="178" fontId="12" fillId="0" borderId="24" xfId="0" applyNumberFormat="1" applyFont="1" applyBorder="1">
      <alignment vertical="center"/>
    </xf>
    <xf numFmtId="178" fontId="5" fillId="0" borderId="24" xfId="0" applyNumberFormat="1" applyFont="1" applyBorder="1">
      <alignment vertical="center"/>
    </xf>
    <xf numFmtId="0" fontId="13" fillId="3" borderId="19" xfId="0" applyFont="1" applyFill="1" applyBorder="1" applyAlignment="1">
      <alignment horizontal="center" vertical="center"/>
    </xf>
    <xf numFmtId="176" fontId="13" fillId="3" borderId="19" xfId="0" applyNumberFormat="1" applyFont="1" applyFill="1" applyBorder="1">
      <alignment vertical="center"/>
    </xf>
    <xf numFmtId="178" fontId="13" fillId="0" borderId="20" xfId="0" applyNumberFormat="1" applyFont="1" applyBorder="1">
      <alignment vertical="center"/>
    </xf>
    <xf numFmtId="0" fontId="13" fillId="0" borderId="25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/>
    </xf>
    <xf numFmtId="179" fontId="3" fillId="0" borderId="26" xfId="0" applyNumberFormat="1" applyFont="1" applyBorder="1" applyAlignment="1">
      <alignment horizontal="center" vertical="center"/>
    </xf>
    <xf numFmtId="178" fontId="3" fillId="0" borderId="27" xfId="0" applyNumberFormat="1" applyFont="1" applyBorder="1" applyAlignment="1">
      <alignment horizontal="center" vertical="center"/>
    </xf>
    <xf numFmtId="0" fontId="16" fillId="0" borderId="14" xfId="0" applyFont="1" applyBorder="1" applyAlignment="1">
      <alignment vertical="center" wrapText="1"/>
    </xf>
    <xf numFmtId="38" fontId="12" fillId="0" borderId="0" xfId="0" applyNumberFormat="1" applyFont="1" applyAlignment="1">
      <alignment vertical="center" wrapText="1"/>
    </xf>
    <xf numFmtId="177" fontId="12" fillId="0" borderId="0" xfId="0" applyNumberFormat="1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12" fillId="0" borderId="25" xfId="0" applyFont="1" applyBorder="1" applyAlignment="1">
      <alignment vertical="center" wrapText="1"/>
    </xf>
    <xf numFmtId="176" fontId="13" fillId="0" borderId="26" xfId="0" applyNumberFormat="1" applyFont="1" applyBorder="1">
      <alignment vertical="center"/>
    </xf>
    <xf numFmtId="178" fontId="13" fillId="0" borderId="27" xfId="0" applyNumberFormat="1" applyFont="1" applyBorder="1">
      <alignment vertical="center"/>
    </xf>
    <xf numFmtId="178" fontId="15" fillId="0" borderId="17" xfId="0" applyNumberFormat="1" applyFont="1" applyBorder="1">
      <alignment vertical="center"/>
    </xf>
    <xf numFmtId="178" fontId="18" fillId="0" borderId="17" xfId="0" applyNumberFormat="1" applyFont="1" applyBorder="1">
      <alignment vertical="center"/>
    </xf>
    <xf numFmtId="185" fontId="13" fillId="0" borderId="0" xfId="0" applyNumberFormat="1" applyFont="1" applyAlignment="1">
      <alignment horizontal="center" vertical="center"/>
    </xf>
    <xf numFmtId="185" fontId="3" fillId="0" borderId="28" xfId="0" applyNumberFormat="1" applyFont="1" applyBorder="1" applyAlignment="1">
      <alignment horizontal="center" vertical="center"/>
    </xf>
    <xf numFmtId="185" fontId="12" fillId="0" borderId="11" xfId="0" applyNumberFormat="1" applyFont="1" applyBorder="1">
      <alignment vertical="center"/>
    </xf>
    <xf numFmtId="185" fontId="12" fillId="0" borderId="0" xfId="0" applyNumberFormat="1" applyFont="1">
      <alignment vertical="center"/>
    </xf>
    <xf numFmtId="185" fontId="12" fillId="0" borderId="6" xfId="0" applyNumberFormat="1" applyFont="1" applyBorder="1">
      <alignment vertical="center"/>
    </xf>
    <xf numFmtId="185" fontId="13" fillId="3" borderId="29" xfId="0" applyNumberFormat="1" applyFont="1" applyFill="1" applyBorder="1">
      <alignment vertical="center"/>
    </xf>
    <xf numFmtId="185" fontId="12" fillId="0" borderId="30" xfId="0" applyNumberFormat="1" applyFont="1" applyBorder="1">
      <alignment vertical="center"/>
    </xf>
    <xf numFmtId="185" fontId="13" fillId="2" borderId="10" xfId="0" applyNumberFormat="1" applyFont="1" applyFill="1" applyBorder="1">
      <alignment vertical="center"/>
    </xf>
    <xf numFmtId="185" fontId="12" fillId="0" borderId="10" xfId="0" applyNumberFormat="1" applyFont="1" applyBorder="1">
      <alignment vertical="center"/>
    </xf>
    <xf numFmtId="185" fontId="12" fillId="0" borderId="13" xfId="0" applyNumberFormat="1" applyFont="1" applyBorder="1">
      <alignment vertical="center"/>
    </xf>
    <xf numFmtId="185" fontId="13" fillId="0" borderId="28" xfId="0" applyNumberFormat="1" applyFont="1" applyBorder="1">
      <alignment vertical="center"/>
    </xf>
    <xf numFmtId="185" fontId="10" fillId="0" borderId="0" xfId="0" applyNumberFormat="1" applyFont="1">
      <alignment vertical="center"/>
    </xf>
    <xf numFmtId="185" fontId="12" fillId="0" borderId="0" xfId="0" applyNumberFormat="1" applyFont="1" applyAlignment="1">
      <alignment vertical="center" wrapText="1"/>
    </xf>
    <xf numFmtId="176" fontId="12" fillId="4" borderId="2" xfId="0" applyNumberFormat="1" applyFont="1" applyFill="1" applyBorder="1">
      <alignment vertical="center"/>
    </xf>
    <xf numFmtId="179" fontId="12" fillId="4" borderId="2" xfId="0" applyNumberFormat="1" applyFont="1" applyFill="1" applyBorder="1">
      <alignment vertical="center"/>
    </xf>
    <xf numFmtId="181" fontId="12" fillId="4" borderId="2" xfId="0" applyNumberFormat="1" applyFont="1" applyFill="1" applyBorder="1">
      <alignment vertical="center"/>
    </xf>
    <xf numFmtId="0" fontId="12" fillId="0" borderId="0" xfId="0" applyFont="1" applyAlignment="1">
      <alignment horizontal="center" vertical="center"/>
    </xf>
    <xf numFmtId="3" fontId="10" fillId="0" borderId="0" xfId="0" applyNumberFormat="1" applyFont="1">
      <alignment vertical="center"/>
    </xf>
    <xf numFmtId="3" fontId="12" fillId="0" borderId="0" xfId="0" applyNumberFormat="1" applyFont="1">
      <alignment vertical="center"/>
    </xf>
    <xf numFmtId="3" fontId="12" fillId="0" borderId="0" xfId="0" applyNumberFormat="1" applyFont="1" applyAlignment="1">
      <alignment vertical="center" wrapText="1"/>
    </xf>
    <xf numFmtId="180" fontId="18" fillId="0" borderId="23" xfId="0" applyNumberFormat="1" applyFont="1" applyBorder="1" applyAlignment="1">
      <alignment horizontal="left" vertical="center"/>
    </xf>
    <xf numFmtId="185" fontId="12" fillId="0" borderId="33" xfId="0" applyNumberFormat="1" applyFont="1" applyBorder="1">
      <alignment vertical="center"/>
    </xf>
    <xf numFmtId="179" fontId="12" fillId="0" borderId="4" xfId="0" applyNumberFormat="1" applyFont="1" applyBorder="1">
      <alignment vertical="center"/>
    </xf>
    <xf numFmtId="0" fontId="5" fillId="0" borderId="2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2" xfId="0" applyFont="1" applyBorder="1" applyAlignment="1">
      <alignment vertical="center" wrapText="1"/>
    </xf>
    <xf numFmtId="0" fontId="16" fillId="0" borderId="34" xfId="0" applyFont="1" applyBorder="1" applyAlignment="1">
      <alignment vertical="center" wrapText="1"/>
    </xf>
    <xf numFmtId="184" fontId="12" fillId="0" borderId="10" xfId="0" applyNumberFormat="1" applyFont="1" applyBorder="1">
      <alignment vertical="center"/>
    </xf>
    <xf numFmtId="0" fontId="12" fillId="0" borderId="32" xfId="0" applyFont="1" applyBorder="1">
      <alignment vertical="center"/>
    </xf>
    <xf numFmtId="178" fontId="12" fillId="0" borderId="31" xfId="0" applyNumberFormat="1" applyFont="1" applyBorder="1">
      <alignment vertical="center"/>
    </xf>
    <xf numFmtId="185" fontId="12" fillId="0" borderId="4" xfId="0" applyNumberFormat="1" applyFont="1" applyBorder="1">
      <alignment vertical="center"/>
    </xf>
    <xf numFmtId="185" fontId="12" fillId="0" borderId="2" xfId="0" applyNumberFormat="1" applyFont="1" applyBorder="1">
      <alignment vertical="center"/>
    </xf>
    <xf numFmtId="0" fontId="1" fillId="0" borderId="0" xfId="0" applyFont="1">
      <alignment vertical="center"/>
    </xf>
    <xf numFmtId="176" fontId="13" fillId="4" borderId="2" xfId="0" applyNumberFormat="1" applyFont="1" applyFill="1" applyBorder="1">
      <alignment vertical="center"/>
    </xf>
    <xf numFmtId="40" fontId="12" fillId="0" borderId="0" xfId="0" applyNumberFormat="1" applyFont="1">
      <alignment vertical="center"/>
    </xf>
    <xf numFmtId="186" fontId="12" fillId="0" borderId="0" xfId="1" applyNumberFormat="1" applyFont="1" applyBorder="1">
      <alignment vertical="center"/>
    </xf>
    <xf numFmtId="176" fontId="12" fillId="5" borderId="1" xfId="0" applyNumberFormat="1" applyFont="1" applyFill="1" applyBorder="1">
      <alignment vertical="center"/>
    </xf>
    <xf numFmtId="38" fontId="12" fillId="0" borderId="0" xfId="0" applyNumberFormat="1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76" fontId="12" fillId="6" borderId="2" xfId="0" applyNumberFormat="1" applyFont="1" applyFill="1" applyBorder="1">
      <alignment vertical="center"/>
    </xf>
    <xf numFmtId="187" fontId="12" fillId="0" borderId="0" xfId="0" applyNumberFormat="1" applyFont="1">
      <alignment vertical="center"/>
    </xf>
    <xf numFmtId="176" fontId="12" fillId="6" borderId="1" xfId="0" applyNumberFormat="1" applyFont="1" applyFill="1" applyBorder="1">
      <alignment vertical="center"/>
    </xf>
    <xf numFmtId="38" fontId="13" fillId="0" borderId="0" xfId="0" applyNumberFormat="1" applyFont="1" applyAlignment="1">
      <alignment horizontal="center" vertical="center"/>
    </xf>
    <xf numFmtId="179" fontId="12" fillId="0" borderId="0" xfId="0" applyNumberFormat="1" applyFont="1" applyAlignment="1">
      <alignment horizontal="center" vertical="center"/>
    </xf>
    <xf numFmtId="181" fontId="12" fillId="0" borderId="0" xfId="1" applyNumberFormat="1" applyFont="1" applyFill="1" applyBorder="1">
      <alignment vertical="center"/>
    </xf>
    <xf numFmtId="181" fontId="19" fillId="0" borderId="0" xfId="1" applyNumberFormat="1" applyFont="1" applyFill="1" applyBorder="1">
      <alignment vertical="center"/>
    </xf>
    <xf numFmtId="176" fontId="19" fillId="0" borderId="0" xfId="0" applyNumberFormat="1" applyFont="1">
      <alignment vertical="center"/>
    </xf>
    <xf numFmtId="183" fontId="12" fillId="0" borderId="0" xfId="0" applyNumberFormat="1" applyFont="1">
      <alignment vertical="center"/>
    </xf>
    <xf numFmtId="183" fontId="19" fillId="0" borderId="0" xfId="0" applyNumberFormat="1" applyFont="1">
      <alignment vertical="center"/>
    </xf>
    <xf numFmtId="38" fontId="5" fillId="0" borderId="0" xfId="0" applyNumberFormat="1" applyFont="1" applyAlignment="1">
      <alignment horizontal="center" vertical="center"/>
    </xf>
    <xf numFmtId="176" fontId="13" fillId="0" borderId="0" xfId="0" applyNumberFormat="1" applyFont="1">
      <alignment vertical="center"/>
    </xf>
    <xf numFmtId="0" fontId="13" fillId="0" borderId="0" xfId="0" applyFont="1" applyAlignment="1">
      <alignment horizontal="center" vertical="center"/>
    </xf>
    <xf numFmtId="0" fontId="21" fillId="0" borderId="21" xfId="0" applyFont="1" applyBorder="1">
      <alignment vertical="center"/>
    </xf>
    <xf numFmtId="0" fontId="3" fillId="7" borderId="19" xfId="0" applyFont="1" applyFill="1" applyBorder="1" applyAlignment="1">
      <alignment horizontal="center" vertical="center"/>
    </xf>
    <xf numFmtId="176" fontId="13" fillId="7" borderId="19" xfId="0" applyNumberFormat="1" applyFont="1" applyFill="1" applyBorder="1">
      <alignment vertical="center"/>
    </xf>
    <xf numFmtId="185" fontId="13" fillId="7" borderId="29" xfId="0" applyNumberFormat="1" applyFont="1" applyFill="1" applyBorder="1">
      <alignment vertical="center"/>
    </xf>
    <xf numFmtId="0" fontId="1" fillId="7" borderId="11" xfId="0" applyFont="1" applyFill="1" applyBorder="1" applyAlignment="1">
      <alignment horizontal="center" vertical="center"/>
    </xf>
    <xf numFmtId="38" fontId="2" fillId="7" borderId="9" xfId="0" applyNumberFormat="1" applyFont="1" applyFill="1" applyBorder="1" applyAlignment="1">
      <alignment horizontal="center" vertical="center"/>
    </xf>
    <xf numFmtId="38" fontId="2" fillId="7" borderId="12" xfId="0" applyNumberFormat="1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186" fontId="12" fillId="0" borderId="6" xfId="1" applyNumberFormat="1" applyFont="1" applyBorder="1">
      <alignment vertical="center"/>
    </xf>
    <xf numFmtId="41" fontId="5" fillId="0" borderId="6" xfId="2" applyFont="1" applyBorder="1">
      <alignment vertical="center"/>
    </xf>
    <xf numFmtId="41" fontId="5" fillId="0" borderId="6" xfId="0" applyNumberFormat="1" applyFont="1" applyBorder="1">
      <alignment vertical="center"/>
    </xf>
    <xf numFmtId="0" fontId="21" fillId="0" borderId="0" xfId="0" applyFont="1">
      <alignment vertical="center"/>
    </xf>
    <xf numFmtId="184" fontId="12" fillId="0" borderId="11" xfId="0" applyNumberFormat="1" applyFont="1" applyBorder="1">
      <alignment vertical="center"/>
    </xf>
    <xf numFmtId="184" fontId="12" fillId="4" borderId="1" xfId="0" applyNumberFormat="1" applyFont="1" applyFill="1" applyBorder="1">
      <alignment vertical="center"/>
    </xf>
    <xf numFmtId="184" fontId="12" fillId="4" borderId="3" xfId="0" applyNumberFormat="1" applyFont="1" applyFill="1" applyBorder="1">
      <alignment vertical="center"/>
    </xf>
    <xf numFmtId="184" fontId="12" fillId="0" borderId="12" xfId="0" applyNumberFormat="1" applyFont="1" applyBorder="1">
      <alignment vertical="center"/>
    </xf>
    <xf numFmtId="184" fontId="12" fillId="4" borderId="4" xfId="0" applyNumberFormat="1" applyFont="1" applyFill="1" applyBorder="1">
      <alignment vertical="center"/>
    </xf>
    <xf numFmtId="184" fontId="12" fillId="0" borderId="9" xfId="0" applyNumberFormat="1" applyFont="1" applyBorder="1">
      <alignment vertical="center"/>
    </xf>
    <xf numFmtId="188" fontId="12" fillId="0" borderId="0" xfId="0" applyNumberFormat="1" applyFont="1">
      <alignment vertical="center"/>
    </xf>
    <xf numFmtId="189" fontId="12" fillId="0" borderId="0" xfId="0" applyNumberFormat="1" applyFont="1">
      <alignment vertical="center"/>
    </xf>
    <xf numFmtId="38" fontId="21" fillId="0" borderId="3" xfId="0" applyNumberFormat="1" applyFont="1" applyBorder="1">
      <alignment vertical="center"/>
    </xf>
    <xf numFmtId="0" fontId="21" fillId="0" borderId="3" xfId="0" applyFont="1" applyBorder="1">
      <alignment vertical="center"/>
    </xf>
    <xf numFmtId="41" fontId="12" fillId="0" borderId="3" xfId="2" applyFont="1" applyBorder="1">
      <alignment vertical="center"/>
    </xf>
    <xf numFmtId="38" fontId="12" fillId="0" borderId="3" xfId="0" applyNumberFormat="1" applyFont="1" applyBorder="1">
      <alignment vertical="center"/>
    </xf>
    <xf numFmtId="176" fontId="22" fillId="0" borderId="3" xfId="0" applyNumberFormat="1" applyFont="1" applyBorder="1">
      <alignment vertical="center"/>
    </xf>
    <xf numFmtId="41" fontId="22" fillId="0" borderId="3" xfId="2" applyFont="1" applyFill="1" applyBorder="1">
      <alignment vertical="center"/>
    </xf>
    <xf numFmtId="176" fontId="15" fillId="0" borderId="0" xfId="0" applyNumberFormat="1" applyFont="1">
      <alignment vertical="center"/>
    </xf>
    <xf numFmtId="176" fontId="15" fillId="0" borderId="5" xfId="2" applyNumberFormat="1" applyFont="1" applyBorder="1">
      <alignment vertical="center"/>
    </xf>
    <xf numFmtId="176" fontId="18" fillId="4" borderId="2" xfId="0" applyNumberFormat="1" applyFont="1" applyFill="1" applyBorder="1">
      <alignment vertical="center"/>
    </xf>
    <xf numFmtId="0" fontId="23" fillId="0" borderId="3" xfId="0" applyFont="1" applyBorder="1">
      <alignment vertical="center"/>
    </xf>
    <xf numFmtId="38" fontId="23" fillId="0" borderId="3" xfId="0" applyNumberFormat="1" applyFont="1" applyBorder="1">
      <alignment vertical="center"/>
    </xf>
    <xf numFmtId="0" fontId="21" fillId="0" borderId="2" xfId="0" applyFont="1" applyBorder="1">
      <alignment vertical="center"/>
    </xf>
    <xf numFmtId="0" fontId="24" fillId="0" borderId="2" xfId="0" applyFont="1" applyBorder="1">
      <alignment vertical="center"/>
    </xf>
    <xf numFmtId="38" fontId="15" fillId="0" borderId="2" xfId="0" applyNumberFormat="1" applyFont="1" applyBorder="1">
      <alignment vertical="center"/>
    </xf>
    <xf numFmtId="190" fontId="12" fillId="0" borderId="0" xfId="0" applyNumberFormat="1" applyFont="1">
      <alignment vertical="center"/>
    </xf>
    <xf numFmtId="3" fontId="25" fillId="0" borderId="0" xfId="0" applyNumberFormat="1" applyFont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3" fontId="26" fillId="0" borderId="0" xfId="0" applyNumberFormat="1" applyFont="1" applyAlignment="1">
      <alignment horizontal="center" vertical="center" wrapText="1"/>
    </xf>
    <xf numFmtId="41" fontId="15" fillId="0" borderId="0" xfId="2" applyFont="1" applyFill="1" applyBorder="1">
      <alignment vertical="center"/>
    </xf>
    <xf numFmtId="10" fontId="12" fillId="0" borderId="5" xfId="1" applyNumberFormat="1" applyFont="1" applyBorder="1">
      <alignment vertical="center"/>
    </xf>
    <xf numFmtId="191" fontId="12" fillId="0" borderId="0" xfId="1" applyNumberFormat="1" applyFont="1" applyFill="1" applyBorder="1">
      <alignment vertical="center"/>
    </xf>
    <xf numFmtId="3" fontId="28" fillId="8" borderId="35" xfId="0" applyNumberFormat="1" applyFont="1" applyFill="1" applyBorder="1" applyAlignment="1">
      <alignment horizontal="center" vertical="center" wrapText="1"/>
    </xf>
    <xf numFmtId="0" fontId="27" fillId="8" borderId="35" xfId="0" applyFont="1" applyFill="1" applyBorder="1" applyAlignment="1">
      <alignment horizontal="center" vertical="center" wrapText="1"/>
    </xf>
    <xf numFmtId="3" fontId="28" fillId="9" borderId="35" xfId="0" applyNumberFormat="1" applyFont="1" applyFill="1" applyBorder="1" applyAlignment="1">
      <alignment horizontal="center" vertical="center" wrapText="1"/>
    </xf>
  </cellXfs>
  <cellStyles count="3">
    <cellStyle name="백분율" xfId="1" builtinId="5"/>
    <cellStyle name="쉼표 [0]" xfId="2" builtinId="6"/>
    <cellStyle name="표준" xfId="0" builtinId="0"/>
  </cellStyles>
  <dxfs count="0"/>
  <tableStyles count="0" defaultTableStyle="TableStyleMedium9" defaultPivotStyle="PivotStyleLight16"/>
  <colors>
    <mruColors>
      <color rgb="FF0000FF"/>
      <color rgb="FFFFFF99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1.223.119.59\data3\0_UTIL\20_&#44284;&#51228;\01_&#44284;&#51228;_&#44144;&#51216;&#49468;&#53552;_3&#45380;&#52264;\4_&#50672;&#52264;&#49892;&#51201;&#44228;&#54925;&#49436;_&#54801;&#50557;&#50857;\&#44144;&#51216;&#50672;&#44396;&#49468;&#53552;_&#50696;&#49328;&#54633;&#44228;_&#54801;&#50557;&#50857;_11.06.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예산"/>
      <sheetName val="1차년도"/>
      <sheetName val="2차년도"/>
      <sheetName val="3차년도"/>
      <sheetName val="4차년도"/>
      <sheetName val="5차년도"/>
    </sheetNames>
    <sheetDataSet>
      <sheetData sheetId="0" refreshError="1"/>
      <sheetData sheetId="1" refreshError="1"/>
      <sheetData sheetId="2" refreshError="1"/>
      <sheetData sheetId="3">
        <row r="3">
          <cell r="D3">
            <v>30459</v>
          </cell>
        </row>
        <row r="6">
          <cell r="D6">
            <v>198894</v>
          </cell>
        </row>
        <row r="11">
          <cell r="D11">
            <v>206404</v>
          </cell>
        </row>
        <row r="12">
          <cell r="D12">
            <v>9174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사용자 지정 1">
      <a:majorFont>
        <a:latin typeface="Arial"/>
        <a:ea typeface="굴림"/>
        <a:cs typeface=""/>
      </a:majorFont>
      <a:minorFont>
        <a:latin typeface="Arial"/>
        <a:ea typeface="굴림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70"/>
  <sheetViews>
    <sheetView topLeftCell="A31" zoomScaleNormal="100" workbookViewId="0">
      <selection activeCell="I38" sqref="I37:I38"/>
    </sheetView>
  </sheetViews>
  <sheetFormatPr defaultRowHeight="12.75" x14ac:dyDescent="0.15"/>
  <cols>
    <col min="1" max="1" width="8.625" style="1" customWidth="1"/>
    <col min="2" max="2" width="16.625" style="1" customWidth="1"/>
    <col min="3" max="3" width="23.625" style="1" customWidth="1"/>
    <col min="4" max="4" width="8.625" style="11" customWidth="1"/>
    <col min="5" max="5" width="5.625" style="79" customWidth="1"/>
    <col min="6" max="6" width="42.625" style="1" customWidth="1"/>
    <col min="7" max="7" width="3.625" style="1" customWidth="1"/>
    <col min="8" max="8" width="14.75" style="2" customWidth="1"/>
    <col min="9" max="9" width="9.125" style="2" customWidth="1"/>
    <col min="10" max="10" width="8.375" style="2" customWidth="1"/>
    <col min="11" max="12" width="7.625" style="2" customWidth="1"/>
    <col min="13" max="13" width="3.625" style="2" customWidth="1"/>
    <col min="14" max="14" width="9.625" style="1" customWidth="1"/>
    <col min="15" max="15" width="8.5" style="1" customWidth="1"/>
    <col min="16" max="17" width="7.625" style="1" customWidth="1"/>
    <col min="18" max="18" width="3.625" style="1" customWidth="1"/>
    <col min="19" max="19" width="9.625" style="1" customWidth="1"/>
    <col min="20" max="20" width="9.25" style="1" customWidth="1"/>
    <col min="21" max="21" width="8.625" style="1" customWidth="1"/>
    <col min="22" max="22" width="7.75" style="1" customWidth="1"/>
    <col min="23" max="16384" width="9" style="1"/>
  </cols>
  <sheetData>
    <row r="1" spans="1:23" ht="30" customHeight="1" thickBot="1" x14ac:dyDescent="0.2">
      <c r="A1" s="18" t="s">
        <v>68</v>
      </c>
      <c r="B1" s="36"/>
      <c r="C1" s="20"/>
      <c r="D1" s="12"/>
      <c r="E1" s="76"/>
      <c r="F1" s="35"/>
      <c r="K1" s="1"/>
      <c r="L1" s="1"/>
      <c r="M1" s="1"/>
    </row>
    <row r="2" spans="1:23" ht="13.5" thickBot="1" x14ac:dyDescent="0.2">
      <c r="A2" s="62" t="s">
        <v>17</v>
      </c>
      <c r="B2" s="63" t="s">
        <v>0</v>
      </c>
      <c r="C2" s="64" t="s">
        <v>1</v>
      </c>
      <c r="D2" s="65" t="s">
        <v>25</v>
      </c>
      <c r="E2" s="77" t="s">
        <v>33</v>
      </c>
      <c r="F2" s="66" t="s">
        <v>2</v>
      </c>
      <c r="H2" s="108" t="s">
        <v>52</v>
      </c>
      <c r="I2" s="1"/>
      <c r="J2" s="1"/>
      <c r="K2" s="1"/>
      <c r="L2" s="1"/>
      <c r="M2" s="1"/>
      <c r="T2" s="139"/>
      <c r="U2" s="139"/>
      <c r="V2" s="139"/>
    </row>
    <row r="3" spans="1:23" ht="13.5" customHeight="1" x14ac:dyDescent="0.15">
      <c r="A3" s="41" t="s">
        <v>27</v>
      </c>
      <c r="B3" s="48" t="s">
        <v>34</v>
      </c>
      <c r="C3" s="128"/>
      <c r="D3" s="50">
        <f>TRUNC(L8,0)</f>
        <v>6750</v>
      </c>
      <c r="E3" s="97"/>
      <c r="F3" s="51"/>
      <c r="H3" s="132" t="s">
        <v>51</v>
      </c>
      <c r="I3" s="133" t="s">
        <v>75</v>
      </c>
      <c r="J3" s="133"/>
      <c r="K3" s="134"/>
      <c r="L3" s="135" t="s">
        <v>28</v>
      </c>
      <c r="M3" s="1"/>
      <c r="N3" s="132" t="s">
        <v>72</v>
      </c>
      <c r="O3" s="134" t="s">
        <v>79</v>
      </c>
      <c r="P3" s="134"/>
      <c r="Q3" s="135" t="s">
        <v>28</v>
      </c>
      <c r="S3" s="132" t="s">
        <v>74</v>
      </c>
      <c r="T3" s="132" t="s">
        <v>70</v>
      </c>
      <c r="U3" s="132"/>
      <c r="V3" s="132"/>
      <c r="W3" s="135" t="s">
        <v>28</v>
      </c>
    </row>
    <row r="4" spans="1:23" ht="13.5" customHeight="1" x14ac:dyDescent="0.15">
      <c r="A4" s="42"/>
      <c r="B4" s="159" t="s">
        <v>73</v>
      </c>
      <c r="C4" s="160"/>
      <c r="D4" s="161">
        <f>Q8+Q18+Q28</f>
        <v>20250</v>
      </c>
      <c r="F4" s="52"/>
      <c r="H4" s="23" t="s">
        <v>24</v>
      </c>
      <c r="I4" s="19">
        <v>5000</v>
      </c>
      <c r="J4" s="19"/>
      <c r="K4" s="22"/>
      <c r="L4" s="89"/>
      <c r="M4" s="1"/>
      <c r="N4" s="23" t="s">
        <v>24</v>
      </c>
      <c r="O4" s="22">
        <v>12000</v>
      </c>
      <c r="P4" s="22"/>
      <c r="Q4" s="89"/>
      <c r="S4" s="23" t="s">
        <v>24</v>
      </c>
      <c r="T4" s="137">
        <v>3200</v>
      </c>
      <c r="U4" s="137"/>
      <c r="V4" s="137"/>
      <c r="W4" s="89"/>
    </row>
    <row r="5" spans="1:23" ht="13.5" customHeight="1" x14ac:dyDescent="0.15">
      <c r="A5" s="42"/>
      <c r="B5" s="37"/>
      <c r="C5" s="37"/>
      <c r="D5" s="98"/>
      <c r="E5" s="106"/>
      <c r="F5" s="105"/>
      <c r="H5" s="21" t="s">
        <v>31</v>
      </c>
      <c r="I5" s="25">
        <v>9</v>
      </c>
      <c r="J5" s="25"/>
      <c r="K5" s="27"/>
      <c r="L5" s="90"/>
      <c r="M5" s="1"/>
      <c r="N5" s="21" t="s">
        <v>31</v>
      </c>
      <c r="O5" s="27">
        <v>9</v>
      </c>
      <c r="P5" s="27"/>
      <c r="Q5" s="90"/>
      <c r="S5" s="21" t="s">
        <v>31</v>
      </c>
      <c r="T5" s="21">
        <v>9</v>
      </c>
      <c r="U5" s="21"/>
      <c r="V5" s="21"/>
      <c r="W5" s="90"/>
    </row>
    <row r="6" spans="1:23" ht="13.5" customHeight="1" x14ac:dyDescent="0.15">
      <c r="A6" s="42"/>
      <c r="B6" s="6" t="s">
        <v>35</v>
      </c>
      <c r="C6" s="4"/>
      <c r="D6" s="14"/>
      <c r="E6" s="107"/>
      <c r="F6" s="104"/>
      <c r="H6" s="21" t="s">
        <v>29</v>
      </c>
      <c r="I6" s="111">
        <v>0.15</v>
      </c>
      <c r="J6" s="26"/>
      <c r="K6" s="31"/>
      <c r="L6" s="91"/>
      <c r="M6" s="1"/>
      <c r="N6" s="21" t="s">
        <v>29</v>
      </c>
      <c r="O6" s="31">
        <v>0.15</v>
      </c>
      <c r="P6" s="31"/>
      <c r="Q6" s="91"/>
      <c r="S6" s="21" t="s">
        <v>29</v>
      </c>
      <c r="T6" s="136">
        <v>0.12</v>
      </c>
      <c r="U6" s="136"/>
      <c r="V6" s="136"/>
      <c r="W6" s="91"/>
    </row>
    <row r="7" spans="1:23" ht="13.5" customHeight="1" x14ac:dyDescent="0.15">
      <c r="A7" s="42"/>
      <c r="B7" s="6"/>
      <c r="C7" s="4"/>
      <c r="D7" s="14"/>
      <c r="E7" s="80"/>
      <c r="F7" s="44"/>
      <c r="H7" s="21" t="s">
        <v>32</v>
      </c>
      <c r="I7" s="25">
        <v>1</v>
      </c>
      <c r="J7" s="25"/>
      <c r="K7" s="27"/>
      <c r="L7" s="90"/>
      <c r="M7" s="1"/>
      <c r="N7" s="21" t="s">
        <v>32</v>
      </c>
      <c r="O7" s="27">
        <v>1</v>
      </c>
      <c r="P7" s="27"/>
      <c r="Q7" s="90"/>
      <c r="S7" s="21" t="s">
        <v>32</v>
      </c>
      <c r="T7" s="21">
        <v>3</v>
      </c>
      <c r="U7" s="21"/>
      <c r="V7" s="21"/>
      <c r="W7" s="90"/>
    </row>
    <row r="8" spans="1:23" ht="13.5" customHeight="1" x14ac:dyDescent="0.15">
      <c r="A8" s="42"/>
      <c r="B8" s="6" t="s">
        <v>69</v>
      </c>
      <c r="C8" s="4" t="s">
        <v>71</v>
      </c>
      <c r="D8" s="14">
        <f>TRUNC(W8,0)</f>
        <v>10368</v>
      </c>
      <c r="E8" s="80"/>
      <c r="F8" s="44"/>
      <c r="H8" s="23" t="s">
        <v>26</v>
      </c>
      <c r="I8" s="24">
        <f>I4*I6*I5*I7</f>
        <v>6750</v>
      </c>
      <c r="J8" s="24"/>
      <c r="K8" s="32"/>
      <c r="L8" s="109">
        <f>SUM(I8:K8)</f>
        <v>6750</v>
      </c>
      <c r="M8" s="1"/>
      <c r="N8" s="23" t="s">
        <v>26</v>
      </c>
      <c r="O8" s="155">
        <f>O4*O6*O5*O7</f>
        <v>16200</v>
      </c>
      <c r="P8" s="155"/>
      <c r="Q8" s="156">
        <f>SUM(O8:P8)</f>
        <v>16200</v>
      </c>
      <c r="S8" s="23" t="s">
        <v>26</v>
      </c>
      <c r="T8" s="138">
        <f>T4*T5*T6*T7</f>
        <v>10368</v>
      </c>
      <c r="U8" s="138"/>
      <c r="V8" s="138"/>
      <c r="W8" s="109">
        <f>SUM(T8:V8)</f>
        <v>10368</v>
      </c>
    </row>
    <row r="9" spans="1:23" ht="13.5" customHeight="1" x14ac:dyDescent="0.15">
      <c r="A9" s="42"/>
      <c r="B9" s="6"/>
      <c r="C9" s="4"/>
      <c r="D9" s="14">
        <f>TRUNC(W18,0)</f>
        <v>2340</v>
      </c>
      <c r="E9" s="80"/>
      <c r="F9" s="44"/>
      <c r="H9" s="30" t="s">
        <v>3</v>
      </c>
      <c r="I9" s="145">
        <f>I5*I6*I7</f>
        <v>1.3499999999999999</v>
      </c>
      <c r="J9" s="145"/>
      <c r="K9" s="143">
        <f>K5*K6*K7</f>
        <v>0</v>
      </c>
      <c r="L9" s="141">
        <f>SUM(I9:K9)</f>
        <v>1.3499999999999999</v>
      </c>
      <c r="M9" s="1"/>
      <c r="N9" s="30" t="s">
        <v>3</v>
      </c>
      <c r="O9" s="143">
        <f>O5*O6*O7</f>
        <v>1.3499999999999999</v>
      </c>
      <c r="P9" s="143">
        <f>P5*P6*P7</f>
        <v>0</v>
      </c>
      <c r="Q9" s="141">
        <f>SUM(O9:O9)</f>
        <v>1.3499999999999999</v>
      </c>
      <c r="S9" s="30" t="s">
        <v>3</v>
      </c>
      <c r="T9" s="140">
        <f>T5*T6*T7</f>
        <v>3.24</v>
      </c>
      <c r="U9" s="140"/>
      <c r="V9" s="140"/>
      <c r="W9" s="141">
        <f>SUM(T9:V9)</f>
        <v>3.24</v>
      </c>
    </row>
    <row r="10" spans="1:23" ht="13.5" customHeight="1" x14ac:dyDescent="0.15">
      <c r="A10" s="42"/>
      <c r="B10" s="6"/>
      <c r="C10" s="5" t="s">
        <v>76</v>
      </c>
      <c r="D10" s="14">
        <f>D3+D4+D8+D9</f>
        <v>39708</v>
      </c>
      <c r="E10" s="80"/>
      <c r="F10" s="44"/>
      <c r="H10" s="28" t="s">
        <v>4</v>
      </c>
      <c r="I10" s="29">
        <f>I9/12</f>
        <v>0.11249999999999999</v>
      </c>
      <c r="J10" s="29"/>
      <c r="K10" s="33">
        <f>K9/12</f>
        <v>0</v>
      </c>
      <c r="L10" s="144">
        <f>SUM(I10:K10)</f>
        <v>0.11249999999999999</v>
      </c>
      <c r="M10" s="1"/>
      <c r="N10" s="28" t="s">
        <v>4</v>
      </c>
      <c r="O10" s="33">
        <f>O9/12</f>
        <v>0.11249999999999999</v>
      </c>
      <c r="P10" s="33">
        <f>P9/12</f>
        <v>0</v>
      </c>
      <c r="Q10" s="144">
        <f>SUM(O10:O10)</f>
        <v>0.11249999999999999</v>
      </c>
      <c r="S10" s="28" t="s">
        <v>4</v>
      </c>
      <c r="T10" s="103">
        <f>T9/12</f>
        <v>0.27</v>
      </c>
      <c r="U10" s="103"/>
      <c r="V10" s="103"/>
      <c r="W10" s="142">
        <f>SUM(T10:V10)</f>
        <v>0.27</v>
      </c>
    </row>
    <row r="11" spans="1:23" ht="15" thickBot="1" x14ac:dyDescent="0.2">
      <c r="A11" s="45"/>
      <c r="B11" s="46"/>
      <c r="C11" s="129" t="s">
        <v>77</v>
      </c>
      <c r="D11" s="130">
        <f xml:space="preserve"> D3 +D4+ D8+D9</f>
        <v>39708</v>
      </c>
      <c r="E11" s="131">
        <f>D11/D$54*100</f>
        <v>49.635248176240879</v>
      </c>
      <c r="F11" s="47"/>
    </row>
    <row r="12" spans="1:23" x14ac:dyDescent="0.15">
      <c r="A12" s="41" t="s">
        <v>30</v>
      </c>
      <c r="B12" s="48" t="s">
        <v>36</v>
      </c>
      <c r="C12" s="49" t="s">
        <v>37</v>
      </c>
      <c r="D12" s="50">
        <v>0</v>
      </c>
      <c r="E12" s="82"/>
      <c r="F12" s="51"/>
      <c r="K12" s="2" t="s">
        <v>56</v>
      </c>
      <c r="L12" s="110">
        <f>L10+Q10+V10</f>
        <v>0.22499999999999998</v>
      </c>
    </row>
    <row r="13" spans="1:23" ht="14.25" x14ac:dyDescent="0.15">
      <c r="A13" s="42"/>
      <c r="B13" s="6"/>
      <c r="C13" s="4" t="s">
        <v>38</v>
      </c>
      <c r="D13" s="115">
        <v>13000</v>
      </c>
      <c r="E13" s="80"/>
      <c r="F13" s="52"/>
      <c r="N13" s="132" t="s">
        <v>72</v>
      </c>
      <c r="O13" s="134" t="s">
        <v>81</v>
      </c>
      <c r="P13" s="134"/>
      <c r="Q13" s="135" t="s">
        <v>28</v>
      </c>
      <c r="S13" s="132" t="s">
        <v>74</v>
      </c>
      <c r="T13" s="132" t="s">
        <v>70</v>
      </c>
      <c r="U13" s="132"/>
      <c r="V13" s="132"/>
      <c r="W13" s="135" t="s">
        <v>28</v>
      </c>
    </row>
    <row r="14" spans="1:23" ht="14.25" x14ac:dyDescent="0.15">
      <c r="A14" s="42"/>
      <c r="B14" s="6"/>
      <c r="C14" s="4" t="s">
        <v>39</v>
      </c>
      <c r="D14" s="14"/>
      <c r="E14" s="80"/>
      <c r="F14" s="52"/>
      <c r="H14" s="148"/>
      <c r="I14" s="149"/>
      <c r="J14" s="149"/>
      <c r="K14" s="1"/>
      <c r="L14" s="1"/>
      <c r="M14" s="1"/>
      <c r="N14" s="23" t="s">
        <v>24</v>
      </c>
      <c r="O14" s="22">
        <v>3000</v>
      </c>
      <c r="P14" s="22"/>
      <c r="Q14" s="89"/>
      <c r="S14" s="23" t="s">
        <v>24</v>
      </c>
      <c r="T14" s="137">
        <v>2000</v>
      </c>
      <c r="U14" s="137"/>
      <c r="V14" s="137"/>
      <c r="W14" s="89"/>
    </row>
    <row r="15" spans="1:23" ht="14.25" x14ac:dyDescent="0.15">
      <c r="A15" s="42"/>
      <c r="B15" s="7"/>
      <c r="C15" s="39" t="s">
        <v>18</v>
      </c>
      <c r="D15" s="40">
        <f>TRUNC(SUM(D12:D14),0)</f>
        <v>13000</v>
      </c>
      <c r="E15" s="83">
        <f>D15/D$54*100</f>
        <v>16.25008125040625</v>
      </c>
      <c r="F15" s="53"/>
      <c r="H15" s="9"/>
      <c r="I15" s="9"/>
      <c r="J15" s="9"/>
      <c r="K15" s="1"/>
      <c r="L15" s="139"/>
      <c r="N15" s="21" t="s">
        <v>31</v>
      </c>
      <c r="O15" s="27">
        <v>9</v>
      </c>
      <c r="P15" s="27"/>
      <c r="Q15" s="90"/>
      <c r="S15" s="21" t="s">
        <v>31</v>
      </c>
      <c r="T15" s="21">
        <v>9</v>
      </c>
      <c r="U15" s="21"/>
      <c r="V15" s="21"/>
      <c r="W15" s="90"/>
    </row>
    <row r="16" spans="1:23" ht="14.25" x14ac:dyDescent="0.15">
      <c r="A16" s="42"/>
      <c r="B16" s="6" t="s">
        <v>42</v>
      </c>
      <c r="C16" s="8" t="s">
        <v>5</v>
      </c>
      <c r="D16" s="117"/>
      <c r="E16" s="78"/>
      <c r="F16" s="54"/>
      <c r="H16" s="150"/>
      <c r="I16" s="150"/>
      <c r="J16" s="150"/>
      <c r="K16" s="1"/>
      <c r="L16" s="146"/>
      <c r="N16" s="21" t="s">
        <v>29</v>
      </c>
      <c r="O16" s="167">
        <v>0.15</v>
      </c>
      <c r="P16" s="31"/>
      <c r="Q16" s="91"/>
      <c r="S16" s="21" t="s">
        <v>29</v>
      </c>
      <c r="T16" s="136">
        <v>0.13</v>
      </c>
      <c r="U16" s="136"/>
      <c r="V16" s="136"/>
      <c r="W16" s="91"/>
    </row>
    <row r="17" spans="1:23" ht="14.25" x14ac:dyDescent="0.15">
      <c r="A17" s="42"/>
      <c r="B17" s="6"/>
      <c r="C17" s="4"/>
      <c r="D17" s="14"/>
      <c r="E17" s="80"/>
      <c r="F17" s="44"/>
      <c r="I17" s="120"/>
      <c r="J17" s="120"/>
      <c r="K17" s="120"/>
      <c r="L17" s="121"/>
      <c r="M17" s="120"/>
      <c r="N17" s="21" t="s">
        <v>32</v>
      </c>
      <c r="O17" s="27">
        <v>1</v>
      </c>
      <c r="P17" s="27"/>
      <c r="Q17" s="90"/>
      <c r="S17" s="21" t="s">
        <v>32</v>
      </c>
      <c r="T17" s="21">
        <v>1</v>
      </c>
      <c r="U17" s="21"/>
      <c r="V17" s="21"/>
      <c r="W17" s="90"/>
    </row>
    <row r="18" spans="1:23" ht="14.25" x14ac:dyDescent="0.15">
      <c r="A18" s="42"/>
      <c r="B18" s="6"/>
      <c r="C18" s="4"/>
      <c r="D18" s="14"/>
      <c r="E18" s="80"/>
      <c r="F18" s="44"/>
      <c r="H18" s="157"/>
      <c r="I18" s="152"/>
      <c r="J18" s="154"/>
      <c r="K18" s="19"/>
      <c r="L18" s="122"/>
      <c r="M18" s="19"/>
      <c r="N18" s="23" t="s">
        <v>26</v>
      </c>
      <c r="O18" s="155">
        <f>O14*O16*O15*O17</f>
        <v>4050</v>
      </c>
      <c r="P18" s="155"/>
      <c r="Q18" s="156">
        <f>SUM(O18:P18)</f>
        <v>4050</v>
      </c>
      <c r="S18" s="23" t="s">
        <v>26</v>
      </c>
      <c r="T18" s="138">
        <f>T14*T15*T16*T17</f>
        <v>2340</v>
      </c>
      <c r="U18" s="138"/>
      <c r="V18" s="138"/>
      <c r="W18" s="109">
        <f>SUM(T18:V18)</f>
        <v>2340</v>
      </c>
    </row>
    <row r="19" spans="1:23" ht="14.25" x14ac:dyDescent="0.15">
      <c r="A19" s="42"/>
      <c r="B19" s="6"/>
      <c r="C19" s="99" t="s">
        <v>40</v>
      </c>
      <c r="D19" s="14">
        <v>1000</v>
      </c>
      <c r="E19" s="80"/>
      <c r="F19" s="52"/>
      <c r="H19" s="158"/>
      <c r="I19" s="153"/>
      <c r="J19" s="166"/>
      <c r="K19" s="123"/>
      <c r="L19" s="124"/>
      <c r="M19" s="123"/>
      <c r="N19" s="30" t="s">
        <v>3</v>
      </c>
      <c r="O19" s="143">
        <f>O15*O16*O17</f>
        <v>1.3499999999999999</v>
      </c>
      <c r="P19" s="143">
        <f>P15*P16*P17</f>
        <v>0</v>
      </c>
      <c r="Q19" s="141">
        <f>SUM(O19:O19)</f>
        <v>1.3499999999999999</v>
      </c>
      <c r="S19" s="30" t="s">
        <v>3</v>
      </c>
      <c r="T19" s="140">
        <f>T15*T16*T17</f>
        <v>1.17</v>
      </c>
      <c r="U19" s="140"/>
      <c r="V19" s="140"/>
      <c r="W19" s="141">
        <f>SUM(T19:V19)</f>
        <v>1.17</v>
      </c>
    </row>
    <row r="20" spans="1:23" ht="14.25" customHeight="1" x14ac:dyDescent="0.15">
      <c r="A20" s="42"/>
      <c r="B20" s="6"/>
      <c r="C20" s="4" t="s">
        <v>6</v>
      </c>
      <c r="D20" s="14"/>
      <c r="E20" s="80"/>
      <c r="F20" s="52"/>
      <c r="H20" s="125"/>
      <c r="I20" s="19"/>
      <c r="J20" s="19"/>
      <c r="K20" s="19"/>
      <c r="L20" s="122"/>
      <c r="M20" s="126"/>
      <c r="N20" s="28" t="s">
        <v>4</v>
      </c>
      <c r="O20" s="33">
        <f>O19/12</f>
        <v>0.11249999999999999</v>
      </c>
      <c r="P20" s="33">
        <f>P19/12</f>
        <v>0</v>
      </c>
      <c r="Q20" s="144">
        <f>SUM(O20:O20)</f>
        <v>0.11249999999999999</v>
      </c>
      <c r="S20" s="28" t="s">
        <v>4</v>
      </c>
      <c r="T20" s="103">
        <f>T19/12</f>
        <v>9.7499999999999989E-2</v>
      </c>
      <c r="U20" s="103"/>
      <c r="V20" s="103"/>
      <c r="W20" s="142">
        <f>SUM(T20:V20)</f>
        <v>9.7499999999999989E-2</v>
      </c>
    </row>
    <row r="21" spans="1:23" ht="14.25" x14ac:dyDescent="0.15">
      <c r="A21" s="42"/>
      <c r="B21" s="6"/>
      <c r="C21" s="4" t="s">
        <v>19</v>
      </c>
      <c r="D21" s="14">
        <v>0</v>
      </c>
      <c r="E21" s="80"/>
      <c r="F21" s="52"/>
      <c r="H21" s="151"/>
      <c r="I21" s="151"/>
      <c r="J21" s="151"/>
      <c r="N21" s="2"/>
    </row>
    <row r="22" spans="1:23" ht="14.25" x14ac:dyDescent="0.15">
      <c r="A22" s="42"/>
      <c r="B22" s="6"/>
      <c r="C22" s="8" t="s">
        <v>7</v>
      </c>
      <c r="D22" s="13">
        <v>3000</v>
      </c>
      <c r="E22" s="78"/>
      <c r="F22" s="54" t="s">
        <v>62</v>
      </c>
      <c r="H22" s="151"/>
      <c r="I22" s="151"/>
      <c r="J22" s="151"/>
    </row>
    <row r="23" spans="1:23" ht="14.25" x14ac:dyDescent="0.15">
      <c r="A23" s="42"/>
      <c r="B23" s="6"/>
      <c r="C23" s="37"/>
      <c r="D23" s="38"/>
      <c r="E23" s="84"/>
      <c r="F23" s="56"/>
      <c r="M23" s="1"/>
      <c r="N23" s="132" t="s">
        <v>72</v>
      </c>
      <c r="O23" s="134" t="s">
        <v>74</v>
      </c>
      <c r="P23" s="134"/>
      <c r="Q23" s="135" t="s">
        <v>28</v>
      </c>
    </row>
    <row r="24" spans="1:23" ht="14.25" x14ac:dyDescent="0.15">
      <c r="A24" s="42"/>
      <c r="B24" s="6"/>
      <c r="C24" s="8" t="s">
        <v>8</v>
      </c>
      <c r="D24" s="13">
        <v>0</v>
      </c>
      <c r="E24" s="78"/>
      <c r="F24" s="54" t="s">
        <v>60</v>
      </c>
      <c r="H24" s="118"/>
      <c r="I24" s="113"/>
      <c r="M24" s="1"/>
      <c r="N24" s="23" t="s">
        <v>24</v>
      </c>
      <c r="O24" s="22">
        <v>5000</v>
      </c>
      <c r="P24" s="22"/>
      <c r="Q24" s="89"/>
    </row>
    <row r="25" spans="1:23" ht="14.25" x14ac:dyDescent="0.15">
      <c r="A25" s="42"/>
      <c r="B25" s="6"/>
      <c r="C25" s="4"/>
      <c r="D25" s="14"/>
      <c r="E25" s="80"/>
      <c r="F25" s="44"/>
      <c r="M25" s="1"/>
      <c r="N25" s="21" t="s">
        <v>31</v>
      </c>
      <c r="O25" s="27">
        <v>9</v>
      </c>
      <c r="P25" s="27"/>
      <c r="Q25" s="90"/>
    </row>
    <row r="26" spans="1:23" ht="14.25" x14ac:dyDescent="0.15">
      <c r="A26" s="42"/>
      <c r="B26" s="6"/>
      <c r="C26" s="4"/>
      <c r="D26" s="14"/>
      <c r="E26" s="80"/>
      <c r="F26" s="44"/>
      <c r="I26" s="163"/>
      <c r="J26" s="162"/>
      <c r="L26" s="1"/>
      <c r="M26" s="1"/>
      <c r="N26" s="21" t="s">
        <v>29</v>
      </c>
      <c r="O26" s="167">
        <v>0.2</v>
      </c>
      <c r="P26" s="31"/>
      <c r="Q26" s="91"/>
    </row>
    <row r="27" spans="1:23" ht="14.25" x14ac:dyDescent="0.15">
      <c r="A27" s="42"/>
      <c r="B27" s="6"/>
      <c r="C27" s="9" t="s">
        <v>9</v>
      </c>
      <c r="D27" s="15">
        <v>3000</v>
      </c>
      <c r="E27" s="85"/>
      <c r="F27" s="57" t="s">
        <v>59</v>
      </c>
      <c r="I27" s="163"/>
      <c r="J27" s="162"/>
      <c r="L27" s="1"/>
      <c r="M27" s="1"/>
      <c r="N27" s="21" t="s">
        <v>32</v>
      </c>
      <c r="O27" s="27">
        <v>0</v>
      </c>
      <c r="P27" s="27"/>
      <c r="Q27" s="90"/>
      <c r="S27" s="139"/>
    </row>
    <row r="28" spans="1:23" ht="14.25" x14ac:dyDescent="0.15">
      <c r="A28" s="42"/>
      <c r="B28" s="6"/>
      <c r="C28" s="8" t="s">
        <v>10</v>
      </c>
      <c r="D28" s="13">
        <v>0</v>
      </c>
      <c r="E28" s="78"/>
      <c r="F28" s="43"/>
      <c r="I28" s="164"/>
      <c r="J28" s="164"/>
      <c r="L28" s="1"/>
      <c r="M28" s="1"/>
      <c r="N28" s="23" t="s">
        <v>26</v>
      </c>
      <c r="O28" s="155">
        <f>O24*O26*O25*O27</f>
        <v>0</v>
      </c>
      <c r="P28" s="155"/>
      <c r="Q28" s="156">
        <f>SUM(O28:P28)</f>
        <v>0</v>
      </c>
      <c r="S28" s="147"/>
    </row>
    <row r="29" spans="1:23" ht="14.25" x14ac:dyDescent="0.15">
      <c r="A29" s="42"/>
      <c r="B29" s="6"/>
      <c r="C29" s="37"/>
      <c r="D29" s="38"/>
      <c r="E29" s="84"/>
      <c r="F29" s="56"/>
      <c r="H29" s="113"/>
      <c r="I29" s="164"/>
      <c r="J29" s="164"/>
      <c r="L29" s="1"/>
      <c r="M29" s="1"/>
      <c r="N29" s="30" t="s">
        <v>3</v>
      </c>
      <c r="O29" s="143">
        <f>O25*O26*O27</f>
        <v>0</v>
      </c>
      <c r="P29" s="143">
        <f>P25*P26*P27</f>
        <v>0</v>
      </c>
      <c r="Q29" s="141">
        <f>SUM(O29:O29)</f>
        <v>0</v>
      </c>
    </row>
    <row r="30" spans="1:23" ht="14.25" x14ac:dyDescent="0.15">
      <c r="A30" s="42"/>
      <c r="B30" s="6"/>
      <c r="C30" s="4" t="s">
        <v>11</v>
      </c>
      <c r="D30" s="14">
        <v>1000</v>
      </c>
      <c r="E30" s="80"/>
      <c r="F30" s="52" t="s">
        <v>61</v>
      </c>
      <c r="I30" s="164"/>
      <c r="J30" s="164"/>
      <c r="L30" s="1"/>
      <c r="M30" s="1"/>
      <c r="N30" s="28" t="s">
        <v>4</v>
      </c>
      <c r="O30" s="33">
        <f>O29/12</f>
        <v>0</v>
      </c>
      <c r="P30" s="33">
        <f>P29/12</f>
        <v>0</v>
      </c>
      <c r="Q30" s="144">
        <f>SUM(O30:O30)</f>
        <v>0</v>
      </c>
    </row>
    <row r="31" spans="1:23" ht="14.25" x14ac:dyDescent="0.15">
      <c r="A31" s="42"/>
      <c r="B31" s="6"/>
      <c r="C31" s="4" t="s">
        <v>12</v>
      </c>
      <c r="D31" s="14"/>
      <c r="E31" s="80"/>
      <c r="F31" s="52"/>
      <c r="I31" s="164"/>
      <c r="J31" s="164"/>
      <c r="L31" s="1"/>
      <c r="M31" s="1"/>
    </row>
    <row r="32" spans="1:23" ht="14.25" x14ac:dyDescent="0.15">
      <c r="A32" s="42"/>
      <c r="B32" s="6"/>
      <c r="C32" s="100" t="s">
        <v>50</v>
      </c>
      <c r="D32" s="14">
        <v>0</v>
      </c>
      <c r="E32" s="80"/>
      <c r="F32" s="52"/>
      <c r="I32" s="164"/>
      <c r="J32" s="164"/>
    </row>
    <row r="33" spans="1:13" ht="14.25" x14ac:dyDescent="0.15">
      <c r="A33" s="42"/>
      <c r="B33" s="6"/>
      <c r="C33" s="99" t="s">
        <v>54</v>
      </c>
      <c r="D33" s="14">
        <v>1500</v>
      </c>
      <c r="E33" s="80"/>
      <c r="F33" s="52"/>
      <c r="I33" s="164"/>
      <c r="J33" s="164"/>
    </row>
    <row r="34" spans="1:13" ht="14.25" x14ac:dyDescent="0.15">
      <c r="A34" s="42"/>
      <c r="B34" s="6"/>
      <c r="C34" s="99" t="s">
        <v>57</v>
      </c>
      <c r="D34" s="14">
        <v>1000</v>
      </c>
      <c r="E34" s="80"/>
      <c r="F34" s="52"/>
      <c r="I34" s="164"/>
      <c r="J34" s="164"/>
    </row>
    <row r="35" spans="1:13" ht="14.25" x14ac:dyDescent="0.15">
      <c r="A35" s="42"/>
      <c r="B35" s="6"/>
      <c r="C35" s="4" t="s">
        <v>13</v>
      </c>
      <c r="D35" s="14"/>
      <c r="E35" s="80"/>
      <c r="F35" s="52"/>
      <c r="I35" s="164"/>
      <c r="J35" s="164"/>
    </row>
    <row r="36" spans="1:13" ht="14.25" x14ac:dyDescent="0.15">
      <c r="A36" s="42"/>
      <c r="B36" s="6"/>
      <c r="C36" s="100" t="s">
        <v>41</v>
      </c>
      <c r="D36" s="115">
        <v>3000</v>
      </c>
      <c r="E36" s="80"/>
      <c r="F36" s="52"/>
      <c r="I36" s="164"/>
      <c r="J36" s="164"/>
    </row>
    <row r="37" spans="1:13" ht="14.25" x14ac:dyDescent="0.15">
      <c r="A37" s="42"/>
      <c r="B37" s="6"/>
      <c r="C37" s="4" t="s">
        <v>20</v>
      </c>
      <c r="D37" s="14">
        <v>0</v>
      </c>
      <c r="E37" s="80"/>
      <c r="F37" s="75"/>
      <c r="J37" s="1"/>
      <c r="K37" s="1"/>
      <c r="L37" s="1"/>
      <c r="M37" s="1"/>
    </row>
    <row r="38" spans="1:13" ht="14.25" x14ac:dyDescent="0.15">
      <c r="A38" s="42"/>
      <c r="B38" s="7"/>
      <c r="C38" s="39" t="s">
        <v>21</v>
      </c>
      <c r="D38" s="40">
        <f>SUM(D16:D37)</f>
        <v>13500</v>
      </c>
      <c r="E38" s="83">
        <f>D38/D$54*100</f>
        <v>16.875084375421874</v>
      </c>
      <c r="F38" s="96"/>
      <c r="J38" s="1"/>
    </row>
    <row r="39" spans="1:13" ht="14.25" x14ac:dyDescent="0.15">
      <c r="A39" s="42"/>
      <c r="B39" s="6" t="s">
        <v>43</v>
      </c>
      <c r="C39" s="100" t="s">
        <v>44</v>
      </c>
      <c r="D39" s="112">
        <v>2000</v>
      </c>
      <c r="E39" s="80"/>
      <c r="F39" s="54" t="s">
        <v>65</v>
      </c>
      <c r="H39" s="127"/>
      <c r="I39" s="119"/>
      <c r="J39" s="119"/>
      <c r="K39" s="119"/>
      <c r="L39" s="119"/>
    </row>
    <row r="40" spans="1:13" ht="14.25" x14ac:dyDescent="0.15">
      <c r="A40" s="42"/>
      <c r="B40" s="6"/>
      <c r="C40" s="100"/>
      <c r="D40" s="14"/>
      <c r="E40" s="80"/>
      <c r="F40" s="44" t="s">
        <v>58</v>
      </c>
      <c r="I40" s="163"/>
      <c r="J40" s="168"/>
      <c r="K40" s="120"/>
      <c r="L40" s="120"/>
    </row>
    <row r="41" spans="1:13" ht="14.25" x14ac:dyDescent="0.15">
      <c r="A41" s="42"/>
      <c r="B41" s="6"/>
      <c r="C41" s="100"/>
      <c r="D41" s="14"/>
      <c r="E41" s="80"/>
      <c r="F41" s="55" t="s">
        <v>66</v>
      </c>
      <c r="H41" s="1"/>
      <c r="I41" s="163"/>
      <c r="J41" s="168"/>
      <c r="K41" s="19"/>
      <c r="L41" s="19"/>
    </row>
    <row r="42" spans="1:13" ht="14.25" x14ac:dyDescent="0.15">
      <c r="A42" s="42"/>
      <c r="B42" s="6"/>
      <c r="C42" s="101" t="s">
        <v>45</v>
      </c>
      <c r="D42" s="14">
        <v>0</v>
      </c>
      <c r="E42" s="80"/>
      <c r="F42" s="52"/>
      <c r="I42" s="164"/>
      <c r="J42" s="168"/>
      <c r="K42" s="123"/>
      <c r="L42" s="123"/>
      <c r="M42" s="1"/>
    </row>
    <row r="43" spans="1:13" ht="14.25" x14ac:dyDescent="0.15">
      <c r="A43" s="42"/>
      <c r="B43" s="6"/>
      <c r="C43" s="100" t="s">
        <v>46</v>
      </c>
      <c r="D43" s="14">
        <v>850</v>
      </c>
      <c r="E43" s="80"/>
      <c r="F43" s="52"/>
      <c r="H43" s="125"/>
      <c r="I43" s="163"/>
      <c r="J43" s="168"/>
      <c r="K43" s="19"/>
      <c r="L43" s="126"/>
      <c r="M43" s="1"/>
    </row>
    <row r="44" spans="1:13" ht="14.25" x14ac:dyDescent="0.15">
      <c r="A44" s="42"/>
      <c r="B44" s="6"/>
      <c r="C44" s="100" t="s">
        <v>47</v>
      </c>
      <c r="D44" s="14"/>
      <c r="E44" s="80"/>
      <c r="F44" s="52"/>
      <c r="I44" s="163"/>
      <c r="J44" s="168"/>
    </row>
    <row r="45" spans="1:13" ht="14.25" x14ac:dyDescent="0.15">
      <c r="A45" s="42"/>
      <c r="B45" s="6"/>
      <c r="C45" s="100" t="s">
        <v>48</v>
      </c>
      <c r="D45" s="14">
        <v>2000</v>
      </c>
      <c r="E45" s="80"/>
      <c r="F45" s="52"/>
      <c r="I45" s="163"/>
      <c r="J45" s="168"/>
    </row>
    <row r="46" spans="1:13" ht="14.25" x14ac:dyDescent="0.15">
      <c r="A46" s="42"/>
      <c r="B46" s="6"/>
      <c r="C46" s="100" t="s">
        <v>49</v>
      </c>
      <c r="D46" s="14">
        <v>1000</v>
      </c>
      <c r="E46" s="80"/>
      <c r="F46" s="75"/>
      <c r="I46" s="163"/>
      <c r="J46" s="168"/>
    </row>
    <row r="47" spans="1:13" ht="14.25" x14ac:dyDescent="0.15">
      <c r="A47" s="42"/>
      <c r="B47" s="7"/>
      <c r="C47" s="114" t="s">
        <v>63</v>
      </c>
      <c r="D47" s="40">
        <f>SUM(D39:D46)</f>
        <v>5850</v>
      </c>
      <c r="E47" s="83">
        <f>D47/D$54*100</f>
        <v>7.3125365626828129</v>
      </c>
      <c r="F47" s="96"/>
      <c r="I47" s="165"/>
      <c r="J47" s="168"/>
    </row>
    <row r="48" spans="1:13" ht="14.25" x14ac:dyDescent="0.15">
      <c r="A48" s="42"/>
      <c r="B48" s="10" t="s">
        <v>55</v>
      </c>
      <c r="C48" s="9"/>
      <c r="D48" s="15">
        <f>D10*0.2</f>
        <v>7941.6</v>
      </c>
      <c r="E48" s="85"/>
      <c r="F48" s="58" t="s">
        <v>67</v>
      </c>
      <c r="K48" s="34"/>
    </row>
    <row r="49" spans="1:14" ht="14.25" x14ac:dyDescent="0.15">
      <c r="A49" s="42"/>
      <c r="B49" s="6" t="s">
        <v>53</v>
      </c>
      <c r="C49" s="4"/>
      <c r="D49" s="14">
        <v>0</v>
      </c>
      <c r="E49" s="80"/>
      <c r="F49" s="44"/>
    </row>
    <row r="50" spans="1:14" ht="15" thickBot="1" x14ac:dyDescent="0.2">
      <c r="A50" s="45"/>
      <c r="B50" s="46"/>
      <c r="C50" s="59" t="s">
        <v>22</v>
      </c>
      <c r="D50" s="60">
        <f>D11 + D15+D38+D47+D48+D49</f>
        <v>79999.600000000006</v>
      </c>
      <c r="E50" s="81">
        <f>D50/D$54*100</f>
        <v>100</v>
      </c>
      <c r="F50" s="61"/>
      <c r="H50" s="68"/>
      <c r="I50" s="68"/>
      <c r="J50" s="68"/>
      <c r="K50" s="69"/>
      <c r="L50" s="68"/>
      <c r="M50" s="68"/>
      <c r="N50" s="3"/>
    </row>
    <row r="51" spans="1:14" ht="14.25" x14ac:dyDescent="0.15">
      <c r="A51" s="67" t="s">
        <v>14</v>
      </c>
      <c r="B51" s="48" t="s">
        <v>15</v>
      </c>
      <c r="C51" s="49"/>
      <c r="D51" s="50">
        <f>direct*0</f>
        <v>0</v>
      </c>
      <c r="E51" s="82"/>
      <c r="F51" s="51" t="s">
        <v>78</v>
      </c>
      <c r="J51" s="1"/>
      <c r="K51" s="1"/>
      <c r="L51" s="1"/>
      <c r="M51" s="1"/>
    </row>
    <row r="52" spans="1:14" ht="14.25" x14ac:dyDescent="0.15">
      <c r="A52" s="42"/>
      <c r="B52" s="6"/>
      <c r="C52" s="4" t="s">
        <v>64</v>
      </c>
      <c r="D52" s="14">
        <f>D11*0.01</f>
        <v>397.08</v>
      </c>
      <c r="E52" s="80"/>
      <c r="F52" s="74"/>
      <c r="J52" s="1"/>
      <c r="K52" s="1"/>
      <c r="L52" s="1"/>
      <c r="M52" s="1"/>
    </row>
    <row r="53" spans="1:14" ht="15" thickBot="1" x14ac:dyDescent="0.2">
      <c r="A53" s="45"/>
      <c r="B53" s="46"/>
      <c r="C53" s="59" t="s">
        <v>23</v>
      </c>
      <c r="D53" s="60">
        <f>SUM(D51)</f>
        <v>0</v>
      </c>
      <c r="E53" s="81">
        <f>D53/D$54*100</f>
        <v>0</v>
      </c>
      <c r="F53" s="47"/>
      <c r="J53" s="1"/>
      <c r="K53" s="1"/>
      <c r="L53" s="1"/>
      <c r="M53" s="1"/>
    </row>
    <row r="54" spans="1:14" ht="15" thickBot="1" x14ac:dyDescent="0.2">
      <c r="A54" s="102"/>
      <c r="B54" s="71"/>
      <c r="C54" s="64" t="s">
        <v>16</v>
      </c>
      <c r="D54" s="72">
        <f>D50+D53</f>
        <v>79999.600000000006</v>
      </c>
      <c r="E54" s="86"/>
      <c r="F54" s="73"/>
      <c r="J54" s="1"/>
      <c r="K54" s="1"/>
      <c r="L54" s="1"/>
      <c r="M54" s="1"/>
    </row>
    <row r="55" spans="1:14" x14ac:dyDescent="0.15">
      <c r="C55" s="70"/>
      <c r="D55" s="93"/>
      <c r="E55" s="87"/>
      <c r="H55" s="116"/>
      <c r="J55" s="1"/>
      <c r="K55" s="1"/>
      <c r="L55" s="1"/>
      <c r="M55" s="1"/>
    </row>
    <row r="56" spans="1:14" x14ac:dyDescent="0.15">
      <c r="C56" s="92"/>
      <c r="D56" s="94"/>
      <c r="H56" s="116"/>
      <c r="M56" s="1"/>
    </row>
    <row r="57" spans="1:14" x14ac:dyDescent="0.15">
      <c r="C57" s="92"/>
      <c r="D57" s="95"/>
      <c r="E57" s="88"/>
      <c r="F57" s="19"/>
    </row>
    <row r="58" spans="1:14" x14ac:dyDescent="0.15">
      <c r="C58" s="113"/>
      <c r="D58" s="2"/>
      <c r="F58" s="19"/>
      <c r="G58" s="2"/>
    </row>
    <row r="59" spans="1:14" x14ac:dyDescent="0.15">
      <c r="C59" s="2"/>
      <c r="F59" s="19"/>
      <c r="G59" s="2"/>
    </row>
    <row r="60" spans="1:14" x14ac:dyDescent="0.15">
      <c r="C60" s="2"/>
      <c r="F60" s="19"/>
      <c r="G60" s="2"/>
    </row>
    <row r="66" spans="3:4" x14ac:dyDescent="0.15">
      <c r="C66" s="16"/>
    </row>
    <row r="67" spans="3:4" x14ac:dyDescent="0.15">
      <c r="C67" s="16"/>
    </row>
    <row r="68" spans="3:4" x14ac:dyDescent="0.15">
      <c r="C68" s="16"/>
    </row>
    <row r="69" spans="3:4" x14ac:dyDescent="0.15">
      <c r="C69" s="16"/>
      <c r="D69" s="17"/>
    </row>
    <row r="70" spans="3:4" x14ac:dyDescent="0.15">
      <c r="C70" s="16"/>
    </row>
  </sheetData>
  <phoneticPr fontId="20" type="noConversion"/>
  <pageMargins left="0.7" right="0.7" top="0.75" bottom="0.75" header="0.3" footer="0.3"/>
  <pageSetup paperSize="9" scale="33" fitToHeight="0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70"/>
  <sheetViews>
    <sheetView tabSelected="1" zoomScaleNormal="100" workbookViewId="0">
      <selection activeCell="D27" sqref="D27"/>
    </sheetView>
  </sheetViews>
  <sheetFormatPr defaultRowHeight="12.75" x14ac:dyDescent="0.15"/>
  <cols>
    <col min="1" max="1" width="8.625" style="1" customWidth="1"/>
    <col min="2" max="2" width="16.625" style="1" customWidth="1"/>
    <col min="3" max="3" width="23.625" style="1" customWidth="1"/>
    <col min="4" max="4" width="8.625" style="11" customWidth="1"/>
    <col min="5" max="5" width="5.625" style="79" customWidth="1"/>
    <col min="6" max="6" width="42.625" style="1" customWidth="1"/>
    <col min="7" max="7" width="3.625" style="1" customWidth="1"/>
    <col min="8" max="8" width="14.75" style="2" customWidth="1"/>
    <col min="9" max="9" width="9.125" style="2" customWidth="1"/>
    <col min="10" max="10" width="8.375" style="2" customWidth="1"/>
    <col min="11" max="12" width="7.625" style="2" customWidth="1"/>
    <col min="13" max="13" width="3.625" style="2" customWidth="1"/>
    <col min="14" max="14" width="9.625" style="1" customWidth="1"/>
    <col min="15" max="15" width="8.5" style="1" customWidth="1"/>
    <col min="16" max="17" width="7.625" style="1" customWidth="1"/>
    <col min="18" max="18" width="3.625" style="1" customWidth="1"/>
    <col min="19" max="19" width="9.625" style="1" customWidth="1"/>
    <col min="20" max="20" width="9.25" style="1" customWidth="1"/>
    <col min="21" max="21" width="8.625" style="1" customWidth="1"/>
    <col min="22" max="22" width="7.75" style="1" customWidth="1"/>
    <col min="23" max="16384" width="9" style="1"/>
  </cols>
  <sheetData>
    <row r="1" spans="1:23" ht="30" customHeight="1" thickBot="1" x14ac:dyDescent="0.2">
      <c r="A1" s="18" t="s">
        <v>80</v>
      </c>
      <c r="B1" s="36"/>
      <c r="C1" s="20"/>
      <c r="D1" s="12"/>
      <c r="E1" s="76"/>
      <c r="F1" s="35"/>
      <c r="K1" s="1"/>
      <c r="L1" s="1"/>
      <c r="M1" s="1"/>
    </row>
    <row r="2" spans="1:23" ht="13.5" thickBot="1" x14ac:dyDescent="0.2">
      <c r="A2" s="62" t="s">
        <v>17</v>
      </c>
      <c r="B2" s="63" t="s">
        <v>0</v>
      </c>
      <c r="C2" s="64" t="s">
        <v>1</v>
      </c>
      <c r="D2" s="65" t="s">
        <v>25</v>
      </c>
      <c r="E2" s="77" t="s">
        <v>33</v>
      </c>
      <c r="F2" s="66" t="s">
        <v>2</v>
      </c>
      <c r="H2" s="108" t="s">
        <v>52</v>
      </c>
      <c r="I2" s="1"/>
      <c r="J2" s="1"/>
      <c r="K2" s="1"/>
      <c r="L2" s="1"/>
      <c r="M2" s="1"/>
      <c r="T2" s="139"/>
      <c r="U2" s="139"/>
      <c r="V2" s="139"/>
    </row>
    <row r="3" spans="1:23" ht="13.5" customHeight="1" x14ac:dyDescent="0.15">
      <c r="A3" s="41" t="s">
        <v>27</v>
      </c>
      <c r="B3" s="48" t="s">
        <v>34</v>
      </c>
      <c r="C3" s="128"/>
      <c r="D3" s="50">
        <f>TRUNC(L8,0)</f>
        <v>6000</v>
      </c>
      <c r="E3" s="97"/>
      <c r="F3" s="51"/>
      <c r="H3" s="132" t="s">
        <v>51</v>
      </c>
      <c r="I3" s="133" t="s">
        <v>75</v>
      </c>
      <c r="J3" s="133"/>
      <c r="K3" s="134"/>
      <c r="L3" s="135" t="s">
        <v>28</v>
      </c>
      <c r="M3" s="1"/>
      <c r="N3" s="132" t="s">
        <v>72</v>
      </c>
      <c r="O3" s="134" t="s">
        <v>79</v>
      </c>
      <c r="P3" s="134"/>
      <c r="Q3" s="135" t="s">
        <v>28</v>
      </c>
      <c r="S3" s="132" t="s">
        <v>74</v>
      </c>
      <c r="T3" s="132" t="s">
        <v>70</v>
      </c>
      <c r="U3" s="132"/>
      <c r="V3" s="132"/>
      <c r="W3" s="135" t="s">
        <v>28</v>
      </c>
    </row>
    <row r="4" spans="1:23" ht="13.5" customHeight="1" x14ac:dyDescent="0.15">
      <c r="A4" s="42"/>
      <c r="B4" s="159" t="s">
        <v>73</v>
      </c>
      <c r="C4" s="160"/>
      <c r="D4" s="161">
        <f>Q8+Q18+Q28</f>
        <v>18240</v>
      </c>
      <c r="F4" s="52"/>
      <c r="H4" s="23" t="s">
        <v>24</v>
      </c>
      <c r="I4" s="19">
        <v>5000</v>
      </c>
      <c r="J4" s="19"/>
      <c r="K4" s="22"/>
      <c r="L4" s="89"/>
      <c r="M4" s="1"/>
      <c r="N4" s="23" t="s">
        <v>24</v>
      </c>
      <c r="O4" s="22">
        <v>12000</v>
      </c>
      <c r="P4" s="22"/>
      <c r="Q4" s="89"/>
      <c r="S4" s="23" t="s">
        <v>24</v>
      </c>
      <c r="T4" s="137">
        <v>3200</v>
      </c>
      <c r="U4" s="137"/>
      <c r="V4" s="137"/>
      <c r="W4" s="89"/>
    </row>
    <row r="5" spans="1:23" ht="13.5" customHeight="1" x14ac:dyDescent="0.15">
      <c r="A5" s="42"/>
      <c r="B5" s="37"/>
      <c r="C5" s="37"/>
      <c r="D5" s="98"/>
      <c r="E5" s="106"/>
      <c r="F5" s="105"/>
      <c r="H5" s="21" t="s">
        <v>31</v>
      </c>
      <c r="I5" s="25">
        <v>12</v>
      </c>
      <c r="J5" s="25"/>
      <c r="K5" s="27"/>
      <c r="L5" s="90"/>
      <c r="M5" s="1"/>
      <c r="N5" s="21" t="s">
        <v>31</v>
      </c>
      <c r="O5" s="27">
        <v>12</v>
      </c>
      <c r="P5" s="27"/>
      <c r="Q5" s="90"/>
      <c r="S5" s="21" t="s">
        <v>31</v>
      </c>
      <c r="T5" s="21">
        <v>12</v>
      </c>
      <c r="U5" s="21"/>
      <c r="V5" s="21"/>
      <c r="W5" s="90"/>
    </row>
    <row r="6" spans="1:23" ht="13.5" customHeight="1" x14ac:dyDescent="0.15">
      <c r="A6" s="42"/>
      <c r="B6" s="6" t="s">
        <v>35</v>
      </c>
      <c r="C6" s="4"/>
      <c r="D6" s="14"/>
      <c r="E6" s="107"/>
      <c r="F6" s="104"/>
      <c r="H6" s="21" t="s">
        <v>29</v>
      </c>
      <c r="I6" s="111">
        <v>0.1</v>
      </c>
      <c r="J6" s="26"/>
      <c r="K6" s="31"/>
      <c r="L6" s="91"/>
      <c r="M6" s="1"/>
      <c r="N6" s="21" t="s">
        <v>29</v>
      </c>
      <c r="O6" s="31">
        <v>0.1</v>
      </c>
      <c r="P6" s="31"/>
      <c r="Q6" s="91"/>
      <c r="S6" s="21" t="s">
        <v>29</v>
      </c>
      <c r="T6" s="136">
        <v>0.22</v>
      </c>
      <c r="U6" s="136"/>
      <c r="V6" s="136"/>
      <c r="W6" s="91"/>
    </row>
    <row r="7" spans="1:23" ht="13.5" customHeight="1" x14ac:dyDescent="0.15">
      <c r="A7" s="42"/>
      <c r="B7" s="6"/>
      <c r="C7" s="4"/>
      <c r="D7" s="14"/>
      <c r="E7" s="80"/>
      <c r="F7" s="44"/>
      <c r="H7" s="21" t="s">
        <v>32</v>
      </c>
      <c r="I7" s="25">
        <v>1</v>
      </c>
      <c r="J7" s="25"/>
      <c r="K7" s="27"/>
      <c r="L7" s="90"/>
      <c r="M7" s="1"/>
      <c r="N7" s="21" t="s">
        <v>32</v>
      </c>
      <c r="O7" s="27">
        <v>1</v>
      </c>
      <c r="P7" s="27"/>
      <c r="Q7" s="90"/>
      <c r="S7" s="21" t="s">
        <v>32</v>
      </c>
      <c r="T7" s="21">
        <v>5</v>
      </c>
      <c r="U7" s="21"/>
      <c r="V7" s="21"/>
      <c r="W7" s="90"/>
    </row>
    <row r="8" spans="1:23" ht="13.5" customHeight="1" x14ac:dyDescent="0.15">
      <c r="A8" s="42"/>
      <c r="B8" s="6" t="s">
        <v>69</v>
      </c>
      <c r="C8" s="4" t="s">
        <v>71</v>
      </c>
      <c r="D8" s="14">
        <f>TRUNC(W8,0)</f>
        <v>42240</v>
      </c>
      <c r="E8" s="80"/>
      <c r="F8" s="44"/>
      <c r="H8" s="23" t="s">
        <v>26</v>
      </c>
      <c r="I8" s="24">
        <f>I4*I6*I5*I7</f>
        <v>6000</v>
      </c>
      <c r="J8" s="24"/>
      <c r="K8" s="32"/>
      <c r="L8" s="109">
        <f>SUM(I8:K8)</f>
        <v>6000</v>
      </c>
      <c r="M8" s="1"/>
      <c r="N8" s="23" t="s">
        <v>26</v>
      </c>
      <c r="O8" s="155">
        <f>O4*O6*O5*O7</f>
        <v>14400</v>
      </c>
      <c r="P8" s="155"/>
      <c r="Q8" s="156">
        <f>SUM(O8:P8)</f>
        <v>14400</v>
      </c>
      <c r="S8" s="23" t="s">
        <v>26</v>
      </c>
      <c r="T8" s="138">
        <f>T4*T5*T6*T7</f>
        <v>42240</v>
      </c>
      <c r="U8" s="138"/>
      <c r="V8" s="138"/>
      <c r="W8" s="109">
        <f>SUM(T8:V8)</f>
        <v>42240</v>
      </c>
    </row>
    <row r="9" spans="1:23" ht="13.5" customHeight="1" x14ac:dyDescent="0.15">
      <c r="A9" s="42"/>
      <c r="B9" s="6"/>
      <c r="C9" s="4"/>
      <c r="D9" s="14">
        <f>TRUNC(W18,0)</f>
        <v>7680</v>
      </c>
      <c r="E9" s="80"/>
      <c r="F9" s="44"/>
      <c r="H9" s="30" t="s">
        <v>3</v>
      </c>
      <c r="I9" s="145">
        <f>I5*I6*I7</f>
        <v>1.2000000000000002</v>
      </c>
      <c r="J9" s="145"/>
      <c r="K9" s="143">
        <f>K5*K6*K7</f>
        <v>0</v>
      </c>
      <c r="L9" s="141">
        <f>SUM(I9:K9)</f>
        <v>1.2000000000000002</v>
      </c>
      <c r="M9" s="1"/>
      <c r="N9" s="30" t="s">
        <v>3</v>
      </c>
      <c r="O9" s="143">
        <f>O5*O6*O7</f>
        <v>1.2000000000000002</v>
      </c>
      <c r="P9" s="143">
        <f>P5*P6*P7</f>
        <v>0</v>
      </c>
      <c r="Q9" s="141">
        <f>SUM(O9:O9)</f>
        <v>1.2000000000000002</v>
      </c>
      <c r="S9" s="30" t="s">
        <v>3</v>
      </c>
      <c r="T9" s="140">
        <f>T5*T6*T7</f>
        <v>13.200000000000001</v>
      </c>
      <c r="U9" s="140"/>
      <c r="V9" s="140"/>
      <c r="W9" s="141">
        <f>SUM(T9:V9)</f>
        <v>13.200000000000001</v>
      </c>
    </row>
    <row r="10" spans="1:23" ht="13.5" customHeight="1" x14ac:dyDescent="0.15">
      <c r="A10" s="42"/>
      <c r="B10" s="6"/>
      <c r="C10" s="5" t="s">
        <v>83</v>
      </c>
      <c r="D10" s="14">
        <f>D3+D4+D8+D9</f>
        <v>74160</v>
      </c>
      <c r="E10" s="80"/>
      <c r="F10" s="44"/>
      <c r="H10" s="28" t="s">
        <v>4</v>
      </c>
      <c r="I10" s="29">
        <f>I9/12</f>
        <v>0.10000000000000002</v>
      </c>
      <c r="J10" s="29"/>
      <c r="K10" s="33">
        <f>K9/12</f>
        <v>0</v>
      </c>
      <c r="L10" s="144">
        <f>SUM(I10:K10)</f>
        <v>0.10000000000000002</v>
      </c>
      <c r="M10" s="1"/>
      <c r="N10" s="28" t="s">
        <v>4</v>
      </c>
      <c r="O10" s="33">
        <f>O9/12</f>
        <v>0.10000000000000002</v>
      </c>
      <c r="P10" s="33">
        <f>P9/12</f>
        <v>0</v>
      </c>
      <c r="Q10" s="144">
        <f>SUM(O10:O10)</f>
        <v>0.10000000000000002</v>
      </c>
      <c r="S10" s="28" t="s">
        <v>4</v>
      </c>
      <c r="T10" s="103">
        <f>T9/12</f>
        <v>1.1000000000000001</v>
      </c>
      <c r="U10" s="103"/>
      <c r="V10" s="103"/>
      <c r="W10" s="142">
        <f>SUM(T10:V10)</f>
        <v>1.1000000000000001</v>
      </c>
    </row>
    <row r="11" spans="1:23" ht="15" thickBot="1" x14ac:dyDescent="0.2">
      <c r="A11" s="45"/>
      <c r="B11" s="46"/>
      <c r="C11" s="129" t="s">
        <v>77</v>
      </c>
      <c r="D11" s="130">
        <f xml:space="preserve"> D8+D9</f>
        <v>49920</v>
      </c>
      <c r="E11" s="131">
        <f>D11/D$54*100</f>
        <v>49.919999999999995</v>
      </c>
      <c r="F11" s="47"/>
    </row>
    <row r="12" spans="1:23" x14ac:dyDescent="0.15">
      <c r="A12" s="41" t="s">
        <v>30</v>
      </c>
      <c r="B12" s="48" t="s">
        <v>36</v>
      </c>
      <c r="C12" s="49" t="s">
        <v>37</v>
      </c>
      <c r="D12" s="50">
        <v>0</v>
      </c>
      <c r="E12" s="82"/>
      <c r="F12" s="51"/>
      <c r="K12" s="2" t="s">
        <v>56</v>
      </c>
      <c r="L12" s="110">
        <f>L10+Q10+V10</f>
        <v>0.20000000000000004</v>
      </c>
    </row>
    <row r="13" spans="1:23" ht="14.25" x14ac:dyDescent="0.15">
      <c r="A13" s="42"/>
      <c r="B13" s="6"/>
      <c r="C13" s="4" t="s">
        <v>38</v>
      </c>
      <c r="D13" s="115">
        <v>18000</v>
      </c>
      <c r="E13" s="80"/>
      <c r="F13" s="52"/>
      <c r="N13" s="132" t="s">
        <v>72</v>
      </c>
      <c r="O13" s="134" t="s">
        <v>82</v>
      </c>
      <c r="P13" s="134"/>
      <c r="Q13" s="135" t="s">
        <v>28</v>
      </c>
      <c r="S13" s="132" t="s">
        <v>74</v>
      </c>
      <c r="T13" s="132" t="s">
        <v>70</v>
      </c>
      <c r="U13" s="132"/>
      <c r="V13" s="132"/>
      <c r="W13" s="135" t="s">
        <v>28</v>
      </c>
    </row>
    <row r="14" spans="1:23" ht="14.25" x14ac:dyDescent="0.15">
      <c r="A14" s="42"/>
      <c r="B14" s="6"/>
      <c r="C14" s="4" t="s">
        <v>39</v>
      </c>
      <c r="D14" s="14">
        <v>0</v>
      </c>
      <c r="E14" s="80"/>
      <c r="F14" s="52"/>
      <c r="H14" s="148"/>
      <c r="I14" s="149"/>
      <c r="J14" s="149"/>
      <c r="K14" s="1"/>
      <c r="L14" s="1"/>
      <c r="M14" s="1"/>
      <c r="N14" s="23" t="s">
        <v>24</v>
      </c>
      <c r="O14" s="22">
        <v>3200</v>
      </c>
      <c r="P14" s="22"/>
      <c r="Q14" s="89"/>
      <c r="S14" s="23" t="s">
        <v>24</v>
      </c>
      <c r="T14" s="137">
        <v>2000</v>
      </c>
      <c r="U14" s="137"/>
      <c r="V14" s="137"/>
      <c r="W14" s="89"/>
    </row>
    <row r="15" spans="1:23" ht="14.25" x14ac:dyDescent="0.15">
      <c r="A15" s="42"/>
      <c r="B15" s="7"/>
      <c r="C15" s="39" t="s">
        <v>18</v>
      </c>
      <c r="D15" s="40">
        <f>TRUNC(SUM(D12:D14),0)</f>
        <v>18000</v>
      </c>
      <c r="E15" s="83">
        <f>D15/D$54*100</f>
        <v>18</v>
      </c>
      <c r="F15" s="53"/>
      <c r="H15" s="9"/>
      <c r="I15" s="9"/>
      <c r="J15" s="9"/>
      <c r="K15" s="1"/>
      <c r="L15" s="139"/>
      <c r="N15" s="21" t="s">
        <v>31</v>
      </c>
      <c r="O15" s="27">
        <v>12</v>
      </c>
      <c r="P15" s="27"/>
      <c r="Q15" s="90"/>
      <c r="S15" s="21" t="s">
        <v>31</v>
      </c>
      <c r="T15" s="21">
        <v>12</v>
      </c>
      <c r="U15" s="21"/>
      <c r="V15" s="21"/>
      <c r="W15" s="90"/>
    </row>
    <row r="16" spans="1:23" ht="14.25" x14ac:dyDescent="0.15">
      <c r="A16" s="42"/>
      <c r="B16" s="6" t="s">
        <v>42</v>
      </c>
      <c r="C16" s="8" t="s">
        <v>5</v>
      </c>
      <c r="D16" s="117"/>
      <c r="E16" s="78"/>
      <c r="F16" s="54"/>
      <c r="H16" s="150"/>
      <c r="I16" s="150"/>
      <c r="J16" s="150"/>
      <c r="K16" s="1"/>
      <c r="L16" s="146"/>
      <c r="N16" s="21" t="s">
        <v>29</v>
      </c>
      <c r="O16" s="167">
        <v>0.1</v>
      </c>
      <c r="P16" s="31"/>
      <c r="Q16" s="91"/>
      <c r="S16" s="21" t="s">
        <v>29</v>
      </c>
      <c r="T16" s="136">
        <v>0.16</v>
      </c>
      <c r="U16" s="136"/>
      <c r="V16" s="136"/>
      <c r="W16" s="91"/>
    </row>
    <row r="17" spans="1:23" ht="14.25" x14ac:dyDescent="0.15">
      <c r="A17" s="42"/>
      <c r="B17" s="6"/>
      <c r="C17" s="4"/>
      <c r="D17" s="14"/>
      <c r="E17" s="80"/>
      <c r="F17" s="44"/>
      <c r="I17" s="120"/>
      <c r="J17" s="120"/>
      <c r="K17" s="120"/>
      <c r="L17" s="121"/>
      <c r="M17" s="120"/>
      <c r="N17" s="21" t="s">
        <v>32</v>
      </c>
      <c r="O17" s="27">
        <v>1</v>
      </c>
      <c r="P17" s="27"/>
      <c r="Q17" s="90"/>
      <c r="S17" s="21" t="s">
        <v>32</v>
      </c>
      <c r="T17" s="21">
        <v>2</v>
      </c>
      <c r="U17" s="21"/>
      <c r="V17" s="21"/>
      <c r="W17" s="90"/>
    </row>
    <row r="18" spans="1:23" ht="14.25" x14ac:dyDescent="0.15">
      <c r="A18" s="42"/>
      <c r="B18" s="6"/>
      <c r="C18" s="4"/>
      <c r="D18" s="14"/>
      <c r="E18" s="80"/>
      <c r="F18" s="44"/>
      <c r="H18" s="157"/>
      <c r="I18" s="152"/>
      <c r="J18" s="154"/>
      <c r="K18" s="19"/>
      <c r="L18" s="122"/>
      <c r="M18" s="19"/>
      <c r="N18" s="23" t="s">
        <v>26</v>
      </c>
      <c r="O18" s="155">
        <f>O14*O16*O15*O17</f>
        <v>3840</v>
      </c>
      <c r="P18" s="155"/>
      <c r="Q18" s="156">
        <f>SUM(O18:P18)</f>
        <v>3840</v>
      </c>
      <c r="S18" s="23" t="s">
        <v>26</v>
      </c>
      <c r="T18" s="138">
        <f>T14*T15*T16*T17</f>
        <v>7680</v>
      </c>
      <c r="U18" s="138"/>
      <c r="V18" s="138"/>
      <c r="W18" s="109">
        <f>SUM(T18:V18)</f>
        <v>7680</v>
      </c>
    </row>
    <row r="19" spans="1:23" ht="14.25" x14ac:dyDescent="0.15">
      <c r="A19" s="42"/>
      <c r="B19" s="6"/>
      <c r="C19" s="99" t="s">
        <v>40</v>
      </c>
      <c r="D19" s="14">
        <v>1000</v>
      </c>
      <c r="E19" s="80"/>
      <c r="F19" s="52"/>
      <c r="H19" s="158"/>
      <c r="I19" s="153"/>
      <c r="J19" s="166"/>
      <c r="K19" s="123"/>
      <c r="L19" s="124"/>
      <c r="M19" s="123"/>
      <c r="N19" s="30" t="s">
        <v>3</v>
      </c>
      <c r="O19" s="143">
        <f>O15*O16*O17</f>
        <v>1.2000000000000002</v>
      </c>
      <c r="P19" s="143">
        <f>P15*P16*P17</f>
        <v>0</v>
      </c>
      <c r="Q19" s="141">
        <f>SUM(O19:O19)</f>
        <v>1.2000000000000002</v>
      </c>
      <c r="S19" s="30" t="s">
        <v>3</v>
      </c>
      <c r="T19" s="140">
        <f>T15*T16*T17</f>
        <v>3.84</v>
      </c>
      <c r="U19" s="140"/>
      <c r="V19" s="140"/>
      <c r="W19" s="141">
        <f>SUM(T19:V19)</f>
        <v>3.84</v>
      </c>
    </row>
    <row r="20" spans="1:23" ht="14.25" customHeight="1" x14ac:dyDescent="0.15">
      <c r="A20" s="42"/>
      <c r="B20" s="6"/>
      <c r="C20" s="4" t="s">
        <v>6</v>
      </c>
      <c r="D20" s="14"/>
      <c r="E20" s="80"/>
      <c r="F20" s="52"/>
      <c r="H20" s="125"/>
      <c r="I20" s="19"/>
      <c r="J20" s="19"/>
      <c r="K20" s="19"/>
      <c r="L20" s="122"/>
      <c r="M20" s="126"/>
      <c r="N20" s="28" t="s">
        <v>4</v>
      </c>
      <c r="O20" s="33">
        <f>O19/12</f>
        <v>0.10000000000000002</v>
      </c>
      <c r="P20" s="33">
        <f>P19/12</f>
        <v>0</v>
      </c>
      <c r="Q20" s="144">
        <f>SUM(O20:O20)</f>
        <v>0.10000000000000002</v>
      </c>
      <c r="S20" s="28" t="s">
        <v>4</v>
      </c>
      <c r="T20" s="103">
        <f>T19/12</f>
        <v>0.32</v>
      </c>
      <c r="U20" s="103"/>
      <c r="V20" s="103"/>
      <c r="W20" s="142">
        <f>SUM(T20:V20)</f>
        <v>0.32</v>
      </c>
    </row>
    <row r="21" spans="1:23" ht="14.25" x14ac:dyDescent="0.15">
      <c r="A21" s="42"/>
      <c r="B21" s="6"/>
      <c r="C21" s="4" t="s">
        <v>19</v>
      </c>
      <c r="D21" s="14">
        <v>0</v>
      </c>
      <c r="E21" s="80"/>
      <c r="F21" s="52"/>
      <c r="H21" s="151"/>
      <c r="I21" s="151"/>
      <c r="J21" s="151"/>
      <c r="N21" s="2"/>
    </row>
    <row r="22" spans="1:23" ht="14.25" x14ac:dyDescent="0.15">
      <c r="A22" s="42"/>
      <c r="B22" s="6"/>
      <c r="C22" s="8" t="s">
        <v>7</v>
      </c>
      <c r="D22" s="13">
        <v>1500</v>
      </c>
      <c r="E22" s="78"/>
      <c r="F22" s="54" t="s">
        <v>62</v>
      </c>
      <c r="H22" s="151"/>
      <c r="I22" s="151"/>
      <c r="J22" s="151"/>
    </row>
    <row r="23" spans="1:23" ht="14.25" x14ac:dyDescent="0.15">
      <c r="A23" s="42"/>
      <c r="B23" s="6"/>
      <c r="C23" s="37"/>
      <c r="D23" s="38"/>
      <c r="E23" s="84"/>
      <c r="F23" s="56"/>
      <c r="M23" s="1"/>
      <c r="N23" s="132" t="s">
        <v>72</v>
      </c>
      <c r="O23" s="134" t="s">
        <v>74</v>
      </c>
      <c r="P23" s="134"/>
      <c r="Q23" s="135" t="s">
        <v>28</v>
      </c>
    </row>
    <row r="24" spans="1:23" ht="14.25" x14ac:dyDescent="0.15">
      <c r="A24" s="42"/>
      <c r="B24" s="6"/>
      <c r="C24" s="8" t="s">
        <v>8</v>
      </c>
      <c r="D24" s="13">
        <v>0</v>
      </c>
      <c r="E24" s="78"/>
      <c r="F24" s="54" t="s">
        <v>60</v>
      </c>
      <c r="H24" s="118"/>
      <c r="I24" s="113"/>
      <c r="M24" s="1"/>
      <c r="N24" s="23" t="s">
        <v>24</v>
      </c>
      <c r="O24" s="22">
        <v>5000</v>
      </c>
      <c r="P24" s="22"/>
      <c r="Q24" s="89"/>
    </row>
    <row r="25" spans="1:23" ht="14.25" x14ac:dyDescent="0.15">
      <c r="A25" s="42"/>
      <c r="B25" s="6"/>
      <c r="C25" s="4"/>
      <c r="D25" s="14"/>
      <c r="E25" s="80"/>
      <c r="F25" s="44"/>
      <c r="M25" s="1"/>
      <c r="N25" s="21" t="s">
        <v>31</v>
      </c>
      <c r="O25" s="27">
        <v>12</v>
      </c>
      <c r="P25" s="27"/>
      <c r="Q25" s="90"/>
    </row>
    <row r="26" spans="1:23" ht="14.25" x14ac:dyDescent="0.15">
      <c r="A26" s="42"/>
      <c r="B26" s="6"/>
      <c r="C26" s="4"/>
      <c r="D26" s="14"/>
      <c r="E26" s="80"/>
      <c r="F26" s="44"/>
      <c r="I26" s="163"/>
      <c r="J26" s="162"/>
      <c r="L26" s="1"/>
      <c r="M26" s="1"/>
      <c r="N26" s="21" t="s">
        <v>29</v>
      </c>
      <c r="O26" s="167">
        <v>0.1</v>
      </c>
      <c r="P26" s="31"/>
      <c r="Q26" s="91"/>
    </row>
    <row r="27" spans="1:23" ht="14.25" x14ac:dyDescent="0.15">
      <c r="A27" s="42"/>
      <c r="B27" s="6"/>
      <c r="C27" s="9" t="s">
        <v>9</v>
      </c>
      <c r="D27" s="15">
        <v>1500</v>
      </c>
      <c r="E27" s="85"/>
      <c r="F27" s="57" t="s">
        <v>59</v>
      </c>
      <c r="I27" s="163"/>
      <c r="J27" s="162"/>
      <c r="L27" s="1"/>
      <c r="M27" s="1"/>
      <c r="N27" s="21" t="s">
        <v>32</v>
      </c>
      <c r="O27" s="27">
        <v>0</v>
      </c>
      <c r="P27" s="27"/>
      <c r="Q27" s="90"/>
      <c r="S27" s="139"/>
    </row>
    <row r="28" spans="1:23" ht="14.25" x14ac:dyDescent="0.15">
      <c r="A28" s="42"/>
      <c r="B28" s="6"/>
      <c r="C28" s="8" t="s">
        <v>10</v>
      </c>
      <c r="D28" s="13">
        <v>0</v>
      </c>
      <c r="E28" s="78"/>
      <c r="F28" s="43"/>
      <c r="I28" s="164"/>
      <c r="J28" s="164"/>
      <c r="L28" s="1"/>
      <c r="M28" s="1"/>
      <c r="N28" s="23" t="s">
        <v>26</v>
      </c>
      <c r="O28" s="155">
        <f>O24*O26*O25*O27</f>
        <v>0</v>
      </c>
      <c r="P28" s="155"/>
      <c r="Q28" s="156">
        <f>SUM(O28:P28)</f>
        <v>0</v>
      </c>
      <c r="S28" s="147"/>
    </row>
    <row r="29" spans="1:23" ht="14.25" x14ac:dyDescent="0.15">
      <c r="A29" s="42"/>
      <c r="B29" s="6"/>
      <c r="C29" s="37"/>
      <c r="D29" s="38"/>
      <c r="E29" s="84"/>
      <c r="F29" s="56"/>
      <c r="H29" s="113"/>
      <c r="I29" s="164"/>
      <c r="J29" s="164"/>
      <c r="L29" s="1"/>
      <c r="M29" s="1"/>
      <c r="N29" s="30" t="s">
        <v>3</v>
      </c>
      <c r="O29" s="143">
        <f>O25*O26*O27</f>
        <v>0</v>
      </c>
      <c r="P29" s="143">
        <f>P25*P26*P27</f>
        <v>0</v>
      </c>
      <c r="Q29" s="141">
        <f>SUM(O29:O29)</f>
        <v>0</v>
      </c>
    </row>
    <row r="30" spans="1:23" ht="14.25" x14ac:dyDescent="0.15">
      <c r="A30" s="42"/>
      <c r="B30" s="6"/>
      <c r="C30" s="4" t="s">
        <v>11</v>
      </c>
      <c r="D30" s="14"/>
      <c r="E30" s="80"/>
      <c r="F30" s="52" t="s">
        <v>61</v>
      </c>
      <c r="I30" s="164"/>
      <c r="J30" s="164"/>
      <c r="L30" s="1"/>
      <c r="M30" s="1"/>
      <c r="N30" s="28" t="s">
        <v>4</v>
      </c>
      <c r="O30" s="33">
        <f>O29/12</f>
        <v>0</v>
      </c>
      <c r="P30" s="33">
        <f>P29/12</f>
        <v>0</v>
      </c>
      <c r="Q30" s="144">
        <f>SUM(O30:O30)</f>
        <v>0</v>
      </c>
    </row>
    <row r="31" spans="1:23" ht="14.25" x14ac:dyDescent="0.15">
      <c r="A31" s="42"/>
      <c r="B31" s="6"/>
      <c r="C31" s="4" t="s">
        <v>12</v>
      </c>
      <c r="D31" s="14"/>
      <c r="E31" s="80"/>
      <c r="F31" s="52"/>
      <c r="I31" s="164"/>
      <c r="J31" s="164"/>
      <c r="L31" s="1"/>
      <c r="M31" s="1"/>
    </row>
    <row r="32" spans="1:23" ht="14.25" x14ac:dyDescent="0.15">
      <c r="A32" s="42"/>
      <c r="B32" s="6"/>
      <c r="C32" s="100" t="s">
        <v>50</v>
      </c>
      <c r="D32" s="14">
        <v>0</v>
      </c>
      <c r="E32" s="80"/>
      <c r="F32" s="52"/>
      <c r="I32" s="164"/>
      <c r="J32" s="164"/>
    </row>
    <row r="33" spans="1:14" ht="14.25" x14ac:dyDescent="0.15">
      <c r="A33" s="42"/>
      <c r="B33" s="6"/>
      <c r="C33" s="99" t="s">
        <v>54</v>
      </c>
      <c r="D33" s="14">
        <v>2000</v>
      </c>
      <c r="E33" s="80"/>
      <c r="F33" s="52"/>
      <c r="I33" s="164"/>
      <c r="J33" s="164"/>
    </row>
    <row r="34" spans="1:14" ht="14.25" x14ac:dyDescent="0.15">
      <c r="A34" s="42"/>
      <c r="B34" s="6"/>
      <c r="C34" s="99" t="s">
        <v>57</v>
      </c>
      <c r="D34" s="14">
        <v>1000</v>
      </c>
      <c r="E34" s="80"/>
      <c r="F34" s="52"/>
      <c r="I34" s="164"/>
      <c r="J34" s="164"/>
    </row>
    <row r="35" spans="1:14" ht="14.25" x14ac:dyDescent="0.15">
      <c r="A35" s="42"/>
      <c r="B35" s="6"/>
      <c r="C35" s="4" t="s">
        <v>13</v>
      </c>
      <c r="D35" s="14"/>
      <c r="E35" s="80"/>
      <c r="F35" s="52"/>
      <c r="I35" s="164"/>
      <c r="J35" s="164"/>
    </row>
    <row r="36" spans="1:14" ht="14.25" x14ac:dyDescent="0.15">
      <c r="A36" s="42"/>
      <c r="B36" s="6"/>
      <c r="C36" s="100" t="s">
        <v>41</v>
      </c>
      <c r="D36" s="115">
        <v>4000</v>
      </c>
      <c r="E36" s="80"/>
      <c r="F36" s="52"/>
      <c r="I36" s="164"/>
      <c r="J36" s="164"/>
    </row>
    <row r="37" spans="1:14" ht="14.25" x14ac:dyDescent="0.15">
      <c r="A37" s="42"/>
      <c r="B37" s="6"/>
      <c r="C37" s="4" t="s">
        <v>20</v>
      </c>
      <c r="D37" s="14">
        <v>0</v>
      </c>
      <c r="E37" s="80"/>
      <c r="F37" s="75"/>
      <c r="J37" s="1"/>
      <c r="K37" s="1"/>
      <c r="L37" s="1"/>
      <c r="M37" s="1"/>
    </row>
    <row r="38" spans="1:14" ht="14.25" x14ac:dyDescent="0.15">
      <c r="A38" s="42"/>
      <c r="B38" s="7"/>
      <c r="C38" s="39" t="s">
        <v>21</v>
      </c>
      <c r="D38" s="40">
        <f>SUM(D16:D37)</f>
        <v>11000</v>
      </c>
      <c r="E38" s="83">
        <f>D38/D$54*100</f>
        <v>11</v>
      </c>
      <c r="F38" s="96"/>
      <c r="J38" s="1"/>
    </row>
    <row r="39" spans="1:14" ht="14.25" x14ac:dyDescent="0.15">
      <c r="A39" s="42"/>
      <c r="B39" s="6" t="s">
        <v>43</v>
      </c>
      <c r="C39" s="100" t="s">
        <v>44</v>
      </c>
      <c r="D39" s="112">
        <v>2000</v>
      </c>
      <c r="E39" s="80"/>
      <c r="F39" s="54" t="s">
        <v>65</v>
      </c>
      <c r="H39" s="127"/>
      <c r="I39" s="119"/>
      <c r="J39" s="119"/>
      <c r="K39" s="119"/>
      <c r="L39" s="119"/>
      <c r="N39" s="169"/>
    </row>
    <row r="40" spans="1:14" ht="14.25" x14ac:dyDescent="0.15">
      <c r="A40" s="42"/>
      <c r="B40" s="6"/>
      <c r="C40" s="100"/>
      <c r="D40" s="14"/>
      <c r="E40" s="80"/>
      <c r="F40" s="44" t="s">
        <v>58</v>
      </c>
      <c r="I40" s="163"/>
      <c r="J40" s="168"/>
      <c r="K40" s="120"/>
      <c r="L40" s="120"/>
      <c r="N40" s="170"/>
    </row>
    <row r="41" spans="1:14" ht="14.25" x14ac:dyDescent="0.15">
      <c r="A41" s="42"/>
      <c r="B41" s="6"/>
      <c r="C41" s="100"/>
      <c r="D41" s="14"/>
      <c r="E41" s="80"/>
      <c r="F41" s="55" t="s">
        <v>66</v>
      </c>
      <c r="H41" s="1"/>
      <c r="I41" s="163"/>
      <c r="J41" s="168"/>
      <c r="K41" s="19"/>
      <c r="L41" s="19"/>
      <c r="N41" s="170"/>
    </row>
    <row r="42" spans="1:14" ht="14.25" x14ac:dyDescent="0.15">
      <c r="A42" s="42"/>
      <c r="B42" s="6"/>
      <c r="C42" s="101" t="s">
        <v>45</v>
      </c>
      <c r="D42" s="14">
        <v>0</v>
      </c>
      <c r="E42" s="80"/>
      <c r="F42" s="52"/>
      <c r="I42" s="164"/>
      <c r="J42" s="168"/>
      <c r="K42" s="123"/>
      <c r="L42" s="123"/>
      <c r="M42" s="1"/>
      <c r="N42" s="169"/>
    </row>
    <row r="43" spans="1:14" ht="14.25" x14ac:dyDescent="0.15">
      <c r="A43" s="42"/>
      <c r="B43" s="6"/>
      <c r="C43" s="100" t="s">
        <v>46</v>
      </c>
      <c r="D43" s="14">
        <v>1248</v>
      </c>
      <c r="E43" s="80"/>
      <c r="F43" s="52"/>
      <c r="H43" s="125"/>
      <c r="I43" s="163"/>
      <c r="J43" s="168"/>
      <c r="K43" s="19"/>
      <c r="L43" s="126"/>
      <c r="M43" s="1"/>
      <c r="N43" s="169"/>
    </row>
    <row r="44" spans="1:14" ht="14.25" x14ac:dyDescent="0.15">
      <c r="A44" s="42"/>
      <c r="B44" s="6"/>
      <c r="C44" s="100" t="s">
        <v>47</v>
      </c>
      <c r="D44" s="14"/>
      <c r="E44" s="80"/>
      <c r="F44" s="52"/>
      <c r="I44" s="163"/>
      <c r="J44" s="168"/>
      <c r="N44" s="169"/>
    </row>
    <row r="45" spans="1:14" ht="14.25" x14ac:dyDescent="0.15">
      <c r="A45" s="42"/>
      <c r="B45" s="6"/>
      <c r="C45" s="100" t="s">
        <v>48</v>
      </c>
      <c r="D45" s="14">
        <v>3000</v>
      </c>
      <c r="E45" s="80"/>
      <c r="F45" s="52"/>
      <c r="I45" s="163"/>
      <c r="J45" s="168"/>
      <c r="N45" s="170"/>
    </row>
    <row r="46" spans="1:14" ht="14.25" x14ac:dyDescent="0.15">
      <c r="A46" s="42"/>
      <c r="B46" s="6"/>
      <c r="C46" s="100" t="s">
        <v>49</v>
      </c>
      <c r="D46" s="14"/>
      <c r="E46" s="80"/>
      <c r="F46" s="75"/>
      <c r="I46" s="163"/>
      <c r="J46" s="168"/>
      <c r="N46" s="170"/>
    </row>
    <row r="47" spans="1:14" ht="14.25" x14ac:dyDescent="0.15">
      <c r="A47" s="42"/>
      <c r="B47" s="7"/>
      <c r="C47" s="114" t="s">
        <v>63</v>
      </c>
      <c r="D47" s="40">
        <f>SUM(D39:D46)</f>
        <v>6248</v>
      </c>
      <c r="E47" s="83">
        <f>D47/D$54*100</f>
        <v>6.2480000000000002</v>
      </c>
      <c r="F47" s="96"/>
      <c r="I47" s="165"/>
      <c r="J47" s="168"/>
      <c r="N47" s="171"/>
    </row>
    <row r="48" spans="1:14" ht="14.25" x14ac:dyDescent="0.15">
      <c r="A48" s="42"/>
      <c r="B48" s="10" t="s">
        <v>55</v>
      </c>
      <c r="C48" s="9"/>
      <c r="D48" s="15">
        <f>D10*0.2</f>
        <v>14832</v>
      </c>
      <c r="E48" s="85"/>
      <c r="F48" s="58" t="s">
        <v>67</v>
      </c>
      <c r="K48" s="34"/>
    </row>
    <row r="49" spans="1:14" ht="14.25" x14ac:dyDescent="0.15">
      <c r="A49" s="42"/>
      <c r="B49" s="6" t="s">
        <v>53</v>
      </c>
      <c r="C49" s="4"/>
      <c r="D49" s="14">
        <v>0</v>
      </c>
      <c r="E49" s="80"/>
      <c r="F49" s="44"/>
    </row>
    <row r="50" spans="1:14" ht="15" thickBot="1" x14ac:dyDescent="0.2">
      <c r="A50" s="45"/>
      <c r="B50" s="46"/>
      <c r="C50" s="59" t="s">
        <v>22</v>
      </c>
      <c r="D50" s="60">
        <f>D11 + D15+D38+D47+D48+D49</f>
        <v>100000</v>
      </c>
      <c r="E50" s="81">
        <f>D50/D$54*100</f>
        <v>100</v>
      </c>
      <c r="F50" s="61"/>
      <c r="H50" s="68"/>
      <c r="I50" s="68"/>
      <c r="J50" s="68"/>
      <c r="K50" s="69"/>
      <c r="L50" s="68"/>
      <c r="M50" s="68"/>
      <c r="N50" s="3"/>
    </row>
    <row r="51" spans="1:14" ht="14.25" x14ac:dyDescent="0.15">
      <c r="A51" s="67" t="s">
        <v>14</v>
      </c>
      <c r="B51" s="48" t="s">
        <v>15</v>
      </c>
      <c r="C51" s="49"/>
      <c r="D51" s="50">
        <f>a*0</f>
        <v>0</v>
      </c>
      <c r="E51" s="82"/>
      <c r="F51" s="51" t="s">
        <v>78</v>
      </c>
      <c r="J51" s="1"/>
      <c r="K51" s="1"/>
      <c r="L51" s="1"/>
      <c r="M51" s="1"/>
    </row>
    <row r="52" spans="1:14" ht="14.25" x14ac:dyDescent="0.15">
      <c r="A52" s="42"/>
      <c r="B52" s="6"/>
      <c r="C52" s="4" t="s">
        <v>64</v>
      </c>
      <c r="D52" s="14">
        <f>D11*0.01</f>
        <v>499.2</v>
      </c>
      <c r="E52" s="80"/>
      <c r="F52" s="74"/>
      <c r="J52" s="1"/>
      <c r="K52" s="1"/>
      <c r="L52" s="1"/>
      <c r="M52" s="1"/>
    </row>
    <row r="53" spans="1:14" ht="15" thickBot="1" x14ac:dyDescent="0.2">
      <c r="A53" s="45"/>
      <c r="B53" s="46"/>
      <c r="C53" s="59" t="s">
        <v>23</v>
      </c>
      <c r="D53" s="60">
        <f>SUM(D51)</f>
        <v>0</v>
      </c>
      <c r="E53" s="81">
        <f>D53/D$54*100</f>
        <v>0</v>
      </c>
      <c r="F53" s="47"/>
      <c r="J53" s="1"/>
      <c r="K53" s="1"/>
      <c r="L53" s="1"/>
      <c r="M53" s="1"/>
    </row>
    <row r="54" spans="1:14" ht="15" thickBot="1" x14ac:dyDescent="0.2">
      <c r="A54" s="102"/>
      <c r="B54" s="71"/>
      <c r="C54" s="64" t="s">
        <v>16</v>
      </c>
      <c r="D54" s="72">
        <f>D50+D53</f>
        <v>100000</v>
      </c>
      <c r="E54" s="86"/>
      <c r="F54" s="73"/>
      <c r="J54" s="1"/>
      <c r="K54" s="1"/>
      <c r="L54" s="1"/>
      <c r="M54" s="1"/>
    </row>
    <row r="55" spans="1:14" x14ac:dyDescent="0.15">
      <c r="C55" s="70"/>
      <c r="D55" s="93"/>
      <c r="E55" s="87"/>
      <c r="H55" s="116"/>
      <c r="J55" s="1"/>
      <c r="K55" s="1"/>
      <c r="L55" s="1"/>
      <c r="M55" s="1"/>
    </row>
    <row r="56" spans="1:14" x14ac:dyDescent="0.15">
      <c r="C56" s="92"/>
      <c r="D56" s="94"/>
      <c r="H56" s="116"/>
      <c r="M56" s="1"/>
    </row>
    <row r="57" spans="1:14" x14ac:dyDescent="0.15">
      <c r="C57" s="92"/>
      <c r="D57" s="95"/>
      <c r="E57" s="88"/>
      <c r="F57" s="19"/>
    </row>
    <row r="58" spans="1:14" x14ac:dyDescent="0.15">
      <c r="C58" s="113"/>
      <c r="D58" s="2"/>
      <c r="F58" s="19"/>
      <c r="G58" s="2"/>
    </row>
    <row r="59" spans="1:14" x14ac:dyDescent="0.15">
      <c r="C59" s="2"/>
      <c r="F59" s="19"/>
      <c r="G59" s="2"/>
    </row>
    <row r="60" spans="1:14" x14ac:dyDescent="0.15">
      <c r="C60" s="2"/>
      <c r="F60" s="19"/>
      <c r="G60" s="2"/>
    </row>
    <row r="66" spans="3:4" x14ac:dyDescent="0.15">
      <c r="C66" s="16"/>
    </row>
    <row r="67" spans="3:4" x14ac:dyDescent="0.15">
      <c r="C67" s="16"/>
    </row>
    <row r="68" spans="3:4" x14ac:dyDescent="0.15">
      <c r="C68" s="16"/>
    </row>
    <row r="69" spans="3:4" x14ac:dyDescent="0.15">
      <c r="C69" s="16"/>
      <c r="D69" s="17"/>
    </row>
    <row r="70" spans="3:4" x14ac:dyDescent="0.15">
      <c r="C70" s="16"/>
    </row>
  </sheetData>
  <phoneticPr fontId="2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9</vt:i4>
      </vt:variant>
    </vt:vector>
  </HeadingPairs>
  <TitlesOfParts>
    <vt:vector size="11" baseType="lpstr">
      <vt:lpstr>1차년도</vt:lpstr>
      <vt:lpstr>2차년도</vt:lpstr>
      <vt:lpstr>a</vt:lpstr>
      <vt:lpstr>'1차년도'!activity</vt:lpstr>
      <vt:lpstr>'1차년도'!budget_dia</vt:lpstr>
      <vt:lpstr>'1차년도'!budget_man</vt:lpstr>
      <vt:lpstr>'1차년도'!buget_dia</vt:lpstr>
      <vt:lpstr>'1차년도'!direct</vt:lpstr>
      <vt:lpstr>'1차년도'!incentive</vt:lpstr>
      <vt:lpstr>'1차년도'!salary_in</vt:lpstr>
      <vt:lpstr>'1차년도'!salary_out</vt:lpstr>
    </vt:vector>
  </TitlesOfParts>
  <Company>postech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Jinmo Ahn</dc:creator>
  <cp:lastModifiedBy>User-Pc</cp:lastModifiedBy>
  <cp:lastPrinted>2018-03-22T05:03:17Z</cp:lastPrinted>
  <dcterms:created xsi:type="dcterms:W3CDTF">2009-03-23T04:48:13Z</dcterms:created>
  <dcterms:modified xsi:type="dcterms:W3CDTF">2022-11-25T01:46:51Z</dcterms:modified>
</cp:coreProperties>
</file>