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885"/>
  </bookViews>
  <sheets>
    <sheet name="Sprint 10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P7" i="1" l="1"/>
  <c r="P6" i="1"/>
  <c r="P5" i="1"/>
  <c r="P4" i="1"/>
  <c r="C7" i="1"/>
  <c r="N7" i="1"/>
  <c r="C5" i="1"/>
  <c r="C6" i="1"/>
  <c r="G6" i="1" s="1"/>
  <c r="J6" i="1" s="1"/>
  <c r="N6" i="1"/>
  <c r="C4" i="1"/>
  <c r="G7" i="1" l="1"/>
  <c r="J7" i="1" s="1"/>
  <c r="Q7" i="1"/>
  <c r="K7" i="1" s="1"/>
  <c r="Q4" i="1"/>
  <c r="K4" i="1" s="1"/>
  <c r="G4" i="1"/>
  <c r="Q5" i="1"/>
  <c r="G5" i="1"/>
  <c r="H6" i="1"/>
  <c r="I6" i="1" s="1"/>
  <c r="Q6" i="1"/>
  <c r="K6" i="1" s="1"/>
  <c r="K5" i="1"/>
  <c r="L6" i="1"/>
  <c r="L7" i="1"/>
  <c r="L4" i="1"/>
  <c r="H7" i="1" l="1"/>
  <c r="J5" i="1"/>
  <c r="H5" i="1"/>
  <c r="E5" i="1" s="1"/>
  <c r="F5" i="1" s="1"/>
  <c r="J4" i="1"/>
  <c r="H4" i="1"/>
  <c r="L5" i="1"/>
  <c r="E6" i="1"/>
  <c r="F6" i="1" s="1"/>
  <c r="E7" i="1" l="1"/>
  <c r="F7" i="1" s="1"/>
  <c r="I7" i="1"/>
  <c r="I4" i="1"/>
  <c r="E4" i="1"/>
  <c r="F4" i="1" s="1"/>
  <c r="I5" i="1"/>
</calcChain>
</file>

<file path=xl/sharedStrings.xml><?xml version="1.0" encoding="utf-8"?>
<sst xmlns="http://schemas.openxmlformats.org/spreadsheetml/2006/main" count="30" uniqueCount="27">
  <si>
    <t>Recurso</t>
  </si>
  <si>
    <t>Fecha Finalización</t>
  </si>
  <si>
    <t>%</t>
  </si>
  <si>
    <t>Nombre</t>
  </si>
  <si>
    <t>Inicio</t>
  </si>
  <si>
    <t>Fin</t>
  </si>
  <si>
    <t>H/Dia</t>
  </si>
  <si>
    <t>Trabajados</t>
  </si>
  <si>
    <t>Restantes</t>
  </si>
  <si>
    <t>Trabajadas</t>
  </si>
  <si>
    <t>En Horas</t>
  </si>
  <si>
    <t>Asignadas</t>
  </si>
  <si>
    <t>En Dias</t>
  </si>
  <si>
    <t>Asignados</t>
  </si>
  <si>
    <t>TIEMPO ASIGNADO</t>
  </si>
  <si>
    <t>TIEMPO NO ASIGNADO</t>
  </si>
  <si>
    <t>Andres</t>
  </si>
  <si>
    <t>Festivos y Vacaciones</t>
  </si>
  <si>
    <t>NO Asignadas</t>
  </si>
  <si>
    <t>Dias</t>
  </si>
  <si>
    <t>Horas</t>
  </si>
  <si>
    <t>Hoy</t>
  </si>
  <si>
    <t>DATOS SPRINT</t>
  </si>
  <si>
    <t>NO Asignados</t>
  </si>
  <si>
    <t>Liseth</t>
  </si>
  <si>
    <t>Gerardo</t>
  </si>
  <si>
    <t>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</si>
</sst>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&quot; de &quot;mmmm&quot; de &quot;yy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12" borderId="0" xfId="0" applyNumberFormat="1" applyFon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2" fillId="12" borderId="0" xfId="0" applyFont="1" applyFill="1" applyBorder="1"/>
    <xf numFmtId="0" fontId="2" fillId="11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12" borderId="11" xfId="0" applyFont="1" applyFill="1" applyBorder="1"/>
    <xf numFmtId="164" fontId="4" fillId="3" borderId="1" xfId="0" applyNumberFormat="1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165" fontId="2" fillId="10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"/>
  <sheetViews>
    <sheetView tabSelected="1" workbookViewId="0">
      <pane xSplit="1" topLeftCell="B1" activePane="topRight" state="frozen"/>
      <selection pane="topRight" activeCell="O8" sqref="O8"/>
    </sheetView>
  </sheetViews>
  <sheetFormatPr baseColWidth="10" defaultRowHeight="15.75" outlineLevelCol="1" x14ac:dyDescent="0.25"/>
  <cols>
    <col min="1" max="1" width="9" style="9" bestFit="1" customWidth="1"/>
    <col min="2" max="2" width="4.42578125" style="9" customWidth="1"/>
    <col min="3" max="3" width="6.5703125" style="9" customWidth="1"/>
    <col min="4" max="4" width="10.85546875" style="13" bestFit="1" customWidth="1"/>
    <col min="5" max="5" width="11.5703125" style="12" customWidth="1"/>
    <col min="6" max="6" width="10.7109375" style="13" bestFit="1" customWidth="1"/>
    <col min="7" max="7" width="11" style="13" hidden="1" customWidth="1" outlineLevel="1"/>
    <col min="8" max="8" width="12.7109375" style="11" hidden="1" customWidth="1" outlineLevel="1"/>
    <col min="9" max="9" width="10.7109375" style="13" hidden="1" customWidth="1" outlineLevel="1"/>
    <col min="10" max="10" width="20" style="13" bestFit="1" customWidth="1" collapsed="1"/>
    <col min="11" max="11" width="26" style="19" customWidth="1"/>
    <col min="12" max="12" width="14.5703125" style="19" hidden="1" customWidth="1" outlineLevel="1"/>
    <col min="13" max="13" width="11.85546875" style="10" customWidth="1" collapsed="1"/>
    <col min="14" max="15" width="11.85546875" style="10" customWidth="1"/>
    <col min="16" max="16" width="12.140625" style="11" customWidth="1"/>
    <col min="17" max="17" width="6.7109375" style="12" customWidth="1"/>
    <col min="18" max="18" width="9.5703125" style="16" customWidth="1"/>
    <col min="19" max="20" width="11.85546875" style="10" bestFit="1" customWidth="1"/>
    <col min="21" max="23" width="11.85546875" style="10" customWidth="1"/>
    <col min="24" max="24" width="11.85546875" style="10" bestFit="1" customWidth="1"/>
    <col min="25" max="25" width="11.42578125" style="18" customWidth="1"/>
    <col min="26" max="16384" width="11.42578125" style="18"/>
  </cols>
  <sheetData>
    <row r="1" spans="1:28" s="17" customFormat="1" x14ac:dyDescent="0.25">
      <c r="A1" s="32" t="s">
        <v>0</v>
      </c>
      <c r="B1" s="32"/>
      <c r="C1" s="32"/>
      <c r="D1" s="33" t="s">
        <v>14</v>
      </c>
      <c r="E1" s="33"/>
      <c r="F1" s="33"/>
      <c r="G1" s="33"/>
      <c r="H1" s="33"/>
      <c r="I1" s="33"/>
      <c r="J1" s="33"/>
      <c r="K1" s="45" t="s">
        <v>15</v>
      </c>
      <c r="L1" s="45"/>
      <c r="M1" s="33" t="s">
        <v>22</v>
      </c>
      <c r="N1" s="33"/>
      <c r="O1" s="33"/>
      <c r="P1" s="33"/>
      <c r="Q1" s="33"/>
      <c r="R1" s="15"/>
      <c r="S1" s="36" t="s">
        <v>17</v>
      </c>
      <c r="T1" s="37"/>
      <c r="U1" s="37"/>
      <c r="V1" s="37"/>
      <c r="W1" s="37"/>
      <c r="X1" s="38"/>
    </row>
    <row r="2" spans="1:28" s="17" customFormat="1" x14ac:dyDescent="0.25">
      <c r="A2" s="32" t="s">
        <v>3</v>
      </c>
      <c r="B2" s="32" t="s">
        <v>2</v>
      </c>
      <c r="C2" s="32" t="s">
        <v>6</v>
      </c>
      <c r="D2" s="33" t="s">
        <v>10</v>
      </c>
      <c r="E2" s="33"/>
      <c r="F2" s="33"/>
      <c r="G2" s="33" t="s">
        <v>12</v>
      </c>
      <c r="H2" s="33"/>
      <c r="I2" s="33"/>
      <c r="J2" s="34" t="s">
        <v>1</v>
      </c>
      <c r="K2" s="14" t="s">
        <v>10</v>
      </c>
      <c r="L2" s="14" t="s">
        <v>12</v>
      </c>
      <c r="M2" s="33" t="s">
        <v>4</v>
      </c>
      <c r="N2" s="33" t="s">
        <v>21</v>
      </c>
      <c r="O2" s="33" t="s">
        <v>5</v>
      </c>
      <c r="P2" s="33" t="s">
        <v>19</v>
      </c>
      <c r="Q2" s="33" t="s">
        <v>20</v>
      </c>
      <c r="R2" s="15"/>
      <c r="S2" s="39"/>
      <c r="T2" s="40"/>
      <c r="U2" s="40"/>
      <c r="V2" s="40"/>
      <c r="W2" s="40"/>
      <c r="X2" s="41"/>
    </row>
    <row r="3" spans="1:28" s="17" customFormat="1" x14ac:dyDescent="0.25">
      <c r="A3" s="32"/>
      <c r="B3" s="32"/>
      <c r="C3" s="32"/>
      <c r="D3" s="28" t="s">
        <v>11</v>
      </c>
      <c r="E3" s="29" t="s">
        <v>9</v>
      </c>
      <c r="F3" s="28" t="s">
        <v>8</v>
      </c>
      <c r="G3" s="28" t="s">
        <v>13</v>
      </c>
      <c r="H3" s="29" t="s">
        <v>7</v>
      </c>
      <c r="I3" s="28" t="s">
        <v>8</v>
      </c>
      <c r="J3" s="35"/>
      <c r="K3" s="14" t="s">
        <v>18</v>
      </c>
      <c r="L3" s="14" t="s">
        <v>23</v>
      </c>
      <c r="M3" s="33"/>
      <c r="N3" s="33"/>
      <c r="O3" s="33"/>
      <c r="P3" s="33"/>
      <c r="Q3" s="33"/>
      <c r="R3" s="15"/>
      <c r="S3" s="42"/>
      <c r="T3" s="43"/>
      <c r="U3" s="43"/>
      <c r="V3" s="43"/>
      <c r="W3" s="43"/>
      <c r="X3" s="44"/>
    </row>
    <row r="4" spans="1:28" s="21" customFormat="1" x14ac:dyDescent="0.25">
      <c r="A4" s="30" t="s">
        <v>24</v>
      </c>
      <c r="B4" s="5">
        <v>50</v>
      </c>
      <c r="C4" s="5">
        <f>9*(B4/100)</f>
        <v>4.5</v>
      </c>
      <c r="D4" s="26">
        <v>50</v>
      </c>
      <c r="E4" s="24">
        <f ca="1">IF(C4*H4&gt;D4,D4,C4*H4)</f>
        <v>18</v>
      </c>
      <c r="F4" s="24">
        <f t="shared" ref="F4:F7" ca="1" si="0">D4-E4</f>
        <v>32</v>
      </c>
      <c r="G4" s="26">
        <f>ROUNDUP(D4/C4,0)</f>
        <v>12</v>
      </c>
      <c r="H4" s="26">
        <f ca="1">IF(NETWORKDAYS(M4,N4-1,S4:X4)&gt;G4,G4,IF(NETWORKDAYS(M4,N4-1,S4:X4)&lt;0,0,NETWORKDAYS(M4,N4-1,S4:X4)))</f>
        <v>4</v>
      </c>
      <c r="I4" s="26">
        <f ca="1">G4-H4</f>
        <v>8</v>
      </c>
      <c r="J4" s="22">
        <f>WORKDAY(M4,G4-1,S4:X4)</f>
        <v>42473</v>
      </c>
      <c r="K4" s="8">
        <f t="shared" ref="K4:K7" si="1">Q4-D4</f>
        <v>44</v>
      </c>
      <c r="L4" s="8">
        <f t="shared" ref="L4:L7" si="2">P4-G4</f>
        <v>9</v>
      </c>
      <c r="M4" s="6">
        <v>42458</v>
      </c>
      <c r="N4" s="6">
        <f t="shared" ref="N4:N6" ca="1" si="3">TODAY()</f>
        <v>42464</v>
      </c>
      <c r="O4" s="6">
        <v>42486</v>
      </c>
      <c r="P4" s="7">
        <f t="shared" ref="P4:P7" si="4">NETWORKDAYS(M4,O4,S4:X4)</f>
        <v>21</v>
      </c>
      <c r="Q4" s="26">
        <f>ROUNDDOWN(C4*P4,0)</f>
        <v>94</v>
      </c>
      <c r="R4" s="16"/>
      <c r="S4" s="6"/>
      <c r="T4" s="6"/>
      <c r="U4" s="6"/>
      <c r="V4" s="6"/>
      <c r="W4" s="6"/>
      <c r="X4" s="6"/>
      <c r="Y4" s="18"/>
      <c r="Z4" s="18"/>
      <c r="AA4" s="18"/>
      <c r="AB4" s="18"/>
    </row>
    <row r="5" spans="1:28" x14ac:dyDescent="0.25">
      <c r="A5" s="31" t="s">
        <v>16</v>
      </c>
      <c r="B5" s="1">
        <v>50</v>
      </c>
      <c r="C5" s="1">
        <f t="shared" ref="C5" si="5">9*(B5/100)</f>
        <v>4.5</v>
      </c>
      <c r="D5" s="27">
        <v>63.5</v>
      </c>
      <c r="E5" s="25">
        <f t="shared" ref="E5:E7" ca="1" si="6">IF(C5*H5&gt;D5,D5,C5*H5)</f>
        <v>18</v>
      </c>
      <c r="F5" s="25">
        <f t="shared" ca="1" si="0"/>
        <v>45.5</v>
      </c>
      <c r="G5" s="27">
        <f t="shared" ref="G5:G7" si="7">ROUNDUP(D5/C5,0)</f>
        <v>15</v>
      </c>
      <c r="H5" s="27">
        <f t="shared" ref="H5:H7" ca="1" si="8">IF(NETWORKDAYS(M5,N5-1,S5:X5)&gt;G5,G5,IF(NETWORKDAYS(M5,N5-1,S5:X5)&lt;0,0,NETWORKDAYS(M5,N5-1,S5:X5)))</f>
        <v>4</v>
      </c>
      <c r="I5" s="27">
        <f t="shared" ref="I5:I7" ca="1" si="9">G5-H5</f>
        <v>11</v>
      </c>
      <c r="J5" s="23">
        <f t="shared" ref="J5:J7" si="10">WORKDAY(M5,G5-1,S5:X5)</f>
        <v>42478</v>
      </c>
      <c r="K5" s="4">
        <f t="shared" si="1"/>
        <v>30.5</v>
      </c>
      <c r="L5" s="4">
        <f t="shared" si="2"/>
        <v>6</v>
      </c>
      <c r="M5" s="6">
        <v>42458</v>
      </c>
      <c r="N5" s="2">
        <f t="shared" ca="1" si="3"/>
        <v>42464</v>
      </c>
      <c r="O5" s="6">
        <v>42486</v>
      </c>
      <c r="P5" s="3">
        <f t="shared" si="4"/>
        <v>21</v>
      </c>
      <c r="Q5" s="27">
        <f t="shared" ref="Q5:Q7" si="11">ROUNDDOWN(C5*P5,0)</f>
        <v>94</v>
      </c>
      <c r="S5" s="2"/>
      <c r="T5" s="2"/>
      <c r="U5" s="2"/>
      <c r="V5" s="2"/>
      <c r="W5" s="2"/>
      <c r="X5" s="2"/>
    </row>
    <row r="6" spans="1:28" s="21" customFormat="1" x14ac:dyDescent="0.25">
      <c r="A6" s="30" t="s">
        <v>25</v>
      </c>
      <c r="B6" s="5">
        <v>50</v>
      </c>
      <c r="C6" s="5">
        <f t="shared" ref="C6" si="12">9*(B6/100)</f>
        <v>4.5</v>
      </c>
      <c r="D6" s="26">
        <v>84</v>
      </c>
      <c r="E6" s="24">
        <f t="shared" ca="1" si="6"/>
        <v>18</v>
      </c>
      <c r="F6" s="24">
        <f t="shared" ca="1" si="0"/>
        <v>66</v>
      </c>
      <c r="G6" s="26">
        <f t="shared" si="7"/>
        <v>19</v>
      </c>
      <c r="H6" s="26">
        <f t="shared" ca="1" si="8"/>
        <v>4</v>
      </c>
      <c r="I6" s="26">
        <f t="shared" ca="1" si="9"/>
        <v>15</v>
      </c>
      <c r="J6" s="22">
        <f t="shared" si="10"/>
        <v>42482</v>
      </c>
      <c r="K6" s="8">
        <f t="shared" si="1"/>
        <v>10</v>
      </c>
      <c r="L6" s="8">
        <f t="shared" si="2"/>
        <v>2</v>
      </c>
      <c r="M6" s="6">
        <v>42458</v>
      </c>
      <c r="N6" s="6">
        <f t="shared" ca="1" si="3"/>
        <v>42464</v>
      </c>
      <c r="O6" s="6">
        <v>42486</v>
      </c>
      <c r="P6" s="7">
        <f t="shared" si="4"/>
        <v>21</v>
      </c>
      <c r="Q6" s="26">
        <f t="shared" si="11"/>
        <v>94</v>
      </c>
      <c r="R6" s="16"/>
      <c r="S6" s="6"/>
      <c r="T6" s="6"/>
      <c r="U6" s="6"/>
      <c r="V6" s="6"/>
      <c r="W6" s="6"/>
      <c r="X6" s="6"/>
      <c r="Y6" s="18"/>
      <c r="Z6" s="18"/>
      <c r="AA6" s="18"/>
      <c r="AB6" s="18"/>
    </row>
    <row r="7" spans="1:28" x14ac:dyDescent="0.25">
      <c r="A7" s="31" t="s">
        <v>26</v>
      </c>
      <c r="B7" s="1">
        <v>100</v>
      </c>
      <c r="C7" s="1">
        <f>9*(B7/100)</f>
        <v>9</v>
      </c>
      <c r="D7" s="27">
        <v>99</v>
      </c>
      <c r="E7" s="25">
        <f t="shared" ca="1" si="6"/>
        <v>36</v>
      </c>
      <c r="F7" s="25">
        <f t="shared" ca="1" si="0"/>
        <v>63</v>
      </c>
      <c r="G7" s="27">
        <f t="shared" si="7"/>
        <v>11</v>
      </c>
      <c r="H7" s="27">
        <f t="shared" ca="1" si="8"/>
        <v>4</v>
      </c>
      <c r="I7" s="27">
        <f t="shared" ca="1" si="9"/>
        <v>7</v>
      </c>
      <c r="J7" s="23">
        <f t="shared" si="10"/>
        <v>42472</v>
      </c>
      <c r="K7" s="4">
        <f t="shared" si="1"/>
        <v>90</v>
      </c>
      <c r="L7" s="4">
        <f t="shared" si="2"/>
        <v>10</v>
      </c>
      <c r="M7" s="6">
        <v>42458</v>
      </c>
      <c r="N7" s="2">
        <f ca="1">TODAY()</f>
        <v>42464</v>
      </c>
      <c r="O7" s="6">
        <v>42486</v>
      </c>
      <c r="P7" s="3">
        <f t="shared" si="4"/>
        <v>21</v>
      </c>
      <c r="Q7" s="27">
        <f t="shared" si="11"/>
        <v>189</v>
      </c>
      <c r="S7" s="2"/>
      <c r="T7" s="2"/>
      <c r="U7" s="2"/>
      <c r="V7" s="2"/>
      <c r="W7" s="2"/>
      <c r="X7" s="2"/>
    </row>
    <row r="8" spans="1:28" s="20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8" s="20" customForma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8" s="20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8" s="20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8" s="20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8" s="20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8" s="20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8" s="20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8" s="20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s="20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s="20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s="20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0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20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20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20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20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20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</sheetData>
  <mergeCells count="16">
    <mergeCell ref="S1:X3"/>
    <mergeCell ref="K1:L1"/>
    <mergeCell ref="D1:J1"/>
    <mergeCell ref="M1:Q1"/>
    <mergeCell ref="D2:F2"/>
    <mergeCell ref="G2:I2"/>
    <mergeCell ref="A1:C1"/>
    <mergeCell ref="A2:A3"/>
    <mergeCell ref="Q2:Q3"/>
    <mergeCell ref="B2:B3"/>
    <mergeCell ref="C2:C3"/>
    <mergeCell ref="M2:M3"/>
    <mergeCell ref="N2:N3"/>
    <mergeCell ref="O2:O3"/>
    <mergeCell ref="P2:P3"/>
    <mergeCell ref="J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10</vt:lpstr>
    </vt:vector>
  </TitlesOfParts>
  <Company>Infx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Moreno</dc:creator>
  <cp:lastModifiedBy>Marisol</cp:lastModifiedBy>
  <cp:lastPrinted>2016-03-18T15:09:21Z</cp:lastPrinted>
  <dcterms:created xsi:type="dcterms:W3CDTF">2016-02-10T21:25:05Z</dcterms:created>
  <dcterms:modified xsi:type="dcterms:W3CDTF">2016-04-04T12:55:38Z</dcterms:modified>
</cp:coreProperties>
</file>