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13_ncr:1_{88CADDB1-D08A-E048-AF73-239AD011A98E}" xr6:coauthVersionLast="45" xr6:coauthVersionMax="45" xr10:uidLastSave="{00000000-0000-0000-0000-000000000000}"/>
  <bookViews>
    <workbookView xWindow="0" yWindow="460" windowWidth="28800" windowHeight="16060" xr2:uid="{00000000-000D-0000-FFFF-FFFF00000000}"/>
  </bookViews>
  <sheets>
    <sheet name="streamPWR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1" l="1"/>
  <c r="V23" i="1"/>
  <c r="U23" i="1"/>
  <c r="T23" i="1"/>
  <c r="S23" i="1"/>
  <c r="R23" i="1"/>
  <c r="K23" i="1"/>
  <c r="F23" i="1"/>
  <c r="E23" i="1"/>
  <c r="G23" i="1" s="1"/>
  <c r="X23" i="1" l="1"/>
  <c r="Y23" i="1" s="1"/>
  <c r="Z23" i="1"/>
  <c r="AA23" i="1" s="1"/>
  <c r="AD23" i="1"/>
  <c r="AE23" i="1" s="1"/>
  <c r="AB23" i="1"/>
  <c r="AC23" i="1" s="1"/>
  <c r="AF23" i="1"/>
  <c r="AG23" i="1" s="1"/>
  <c r="AH23" i="1"/>
  <c r="AI23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  <c r="U4" i="1"/>
  <c r="U5" i="1"/>
  <c r="U6" i="1"/>
  <c r="U7" i="1"/>
  <c r="U8" i="1"/>
  <c r="F2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2" i="1" s="1"/>
  <c r="E3" i="1"/>
  <c r="G3" i="1" s="1"/>
  <c r="AH3" i="1" s="1"/>
  <c r="E4" i="1"/>
  <c r="E5" i="1"/>
  <c r="E6" i="1"/>
  <c r="E7" i="1"/>
  <c r="E8" i="1"/>
  <c r="E9" i="1"/>
  <c r="G9" i="1" s="1"/>
  <c r="AF9" i="1" s="1"/>
  <c r="E10" i="1"/>
  <c r="G10" i="1" s="1"/>
  <c r="AH10" i="1" s="1"/>
  <c r="E11" i="1"/>
  <c r="G11" i="1" s="1"/>
  <c r="E12" i="1"/>
  <c r="E13" i="1"/>
  <c r="E14" i="1"/>
  <c r="E15" i="1"/>
  <c r="E16" i="1"/>
  <c r="E17" i="1"/>
  <c r="G17" i="1" s="1"/>
  <c r="AF17" i="1" s="1"/>
  <c r="E18" i="1"/>
  <c r="G18" i="1" s="1"/>
  <c r="AH18" i="1" s="1"/>
  <c r="E19" i="1"/>
  <c r="G19" i="1" s="1"/>
  <c r="AH19" i="1" s="1"/>
  <c r="E20" i="1"/>
  <c r="E21" i="1"/>
  <c r="E22" i="1"/>
  <c r="G22" i="1" s="1"/>
  <c r="AH22" i="1" s="1"/>
  <c r="E2" i="1"/>
  <c r="G15" i="1" l="1"/>
  <c r="AH9" i="1"/>
  <c r="G20" i="1"/>
  <c r="AH20" i="1" s="1"/>
  <c r="G12" i="1"/>
  <c r="AH12" i="1" s="1"/>
  <c r="G4" i="1"/>
  <c r="AF4" i="1" s="1"/>
  <c r="AF22" i="1"/>
  <c r="AH11" i="1"/>
  <c r="AF11" i="1"/>
  <c r="AH15" i="1"/>
  <c r="AF15" i="1"/>
  <c r="AF12" i="1"/>
  <c r="AF20" i="1"/>
  <c r="AH17" i="1"/>
  <c r="G16" i="1"/>
  <c r="AF19" i="1"/>
  <c r="G8" i="1"/>
  <c r="AF10" i="1"/>
  <c r="AF3" i="1"/>
  <c r="AH4" i="1"/>
  <c r="AF18" i="1"/>
  <c r="G7" i="1"/>
  <c r="G14" i="1"/>
  <c r="G6" i="1"/>
  <c r="G21" i="1"/>
  <c r="G13" i="1"/>
  <c r="G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3" i="1"/>
  <c r="Z3" i="1" s="1"/>
  <c r="S4" i="1"/>
  <c r="S5" i="1"/>
  <c r="S6" i="1"/>
  <c r="S7" i="1"/>
  <c r="S8" i="1"/>
  <c r="Z8" i="1" s="1"/>
  <c r="S9" i="1"/>
  <c r="Z9" i="1" s="1"/>
  <c r="S10" i="1"/>
  <c r="Z10" i="1" s="1"/>
  <c r="S11" i="1"/>
  <c r="Z11" i="1" s="1"/>
  <c r="S12" i="1"/>
  <c r="S13" i="1"/>
  <c r="Z13" i="1" s="1"/>
  <c r="S14" i="1"/>
  <c r="S15" i="1"/>
  <c r="Z15" i="1" s="1"/>
  <c r="S16" i="1"/>
  <c r="S17" i="1"/>
  <c r="Z17" i="1" s="1"/>
  <c r="S18" i="1"/>
  <c r="Z18" i="1" s="1"/>
  <c r="S19" i="1"/>
  <c r="Z19" i="1" s="1"/>
  <c r="S20" i="1"/>
  <c r="Z20" i="1" s="1"/>
  <c r="S21" i="1"/>
  <c r="S22" i="1"/>
  <c r="Z22" i="1" s="1"/>
  <c r="W2" i="1"/>
  <c r="AH2" i="1" s="1"/>
  <c r="V2" i="1"/>
  <c r="AF2" i="1" s="1"/>
  <c r="U2" i="1"/>
  <c r="T2" i="1"/>
  <c r="S2" i="1"/>
  <c r="Z2" i="1" s="1"/>
  <c r="R3" i="1"/>
  <c r="X3" i="1" s="1"/>
  <c r="R4" i="1"/>
  <c r="X4" i="1" s="1"/>
  <c r="R5" i="1"/>
  <c r="X5" i="1" s="1"/>
  <c r="R6" i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" i="1"/>
  <c r="X2" i="1" s="1"/>
  <c r="Z16" i="1" l="1"/>
  <c r="Z6" i="1"/>
  <c r="X14" i="1"/>
  <c r="Z14" i="1"/>
  <c r="Z12" i="1"/>
  <c r="Z4" i="1"/>
  <c r="AD18" i="1"/>
  <c r="AB18" i="1"/>
  <c r="AD10" i="1"/>
  <c r="AB10" i="1"/>
  <c r="AF5" i="1"/>
  <c r="AH5" i="1"/>
  <c r="Z21" i="1"/>
  <c r="Z5" i="1"/>
  <c r="AD17" i="1"/>
  <c r="AB17" i="1"/>
  <c r="AD9" i="1"/>
  <c r="AB9" i="1"/>
  <c r="AF13" i="1"/>
  <c r="AH13" i="1"/>
  <c r="AD16" i="1"/>
  <c r="AB16" i="1"/>
  <c r="AD8" i="1"/>
  <c r="AB8" i="1"/>
  <c r="AF21" i="1"/>
  <c r="AH21" i="1"/>
  <c r="AD15" i="1"/>
  <c r="AB15" i="1"/>
  <c r="AD7" i="1"/>
  <c r="AB7" i="1"/>
  <c r="AH6" i="1"/>
  <c r="AF6" i="1"/>
  <c r="AD2" i="1"/>
  <c r="AB2" i="1"/>
  <c r="AA10" i="1"/>
  <c r="AD22" i="1"/>
  <c r="AB22" i="1"/>
  <c r="AB14" i="1"/>
  <c r="AD14" i="1"/>
  <c r="AD6" i="1"/>
  <c r="AB6" i="1"/>
  <c r="AF14" i="1"/>
  <c r="AH14" i="1"/>
  <c r="AI14" i="1" s="1"/>
  <c r="AH8" i="1"/>
  <c r="AF8" i="1"/>
  <c r="AG11" i="1"/>
  <c r="AD21" i="1"/>
  <c r="AB21" i="1"/>
  <c r="AD13" i="1"/>
  <c r="AB13" i="1"/>
  <c r="AC13" i="1" s="1"/>
  <c r="AD5" i="1"/>
  <c r="AB5" i="1"/>
  <c r="AH7" i="1"/>
  <c r="AF7" i="1"/>
  <c r="AI11" i="1"/>
  <c r="AD20" i="1"/>
  <c r="AB20" i="1"/>
  <c r="AB12" i="1"/>
  <c r="AD12" i="1"/>
  <c r="AB4" i="1"/>
  <c r="AC4" i="1" s="1"/>
  <c r="AD4" i="1"/>
  <c r="AH16" i="1"/>
  <c r="AF16" i="1"/>
  <c r="X6" i="1"/>
  <c r="Z7" i="1"/>
  <c r="AB19" i="1"/>
  <c r="AD19" i="1"/>
  <c r="AB11" i="1"/>
  <c r="AC11" i="1" s="1"/>
  <c r="AD11" i="1"/>
  <c r="AB3" i="1"/>
  <c r="AC3" i="1" s="1"/>
  <c r="AD3" i="1"/>
  <c r="K3" i="1"/>
  <c r="AA3" i="1" s="1"/>
  <c r="K4" i="1"/>
  <c r="AA4" i="1" s="1"/>
  <c r="K5" i="1"/>
  <c r="Y5" i="1" s="1"/>
  <c r="K6" i="1"/>
  <c r="Y6" i="1" s="1"/>
  <c r="K7" i="1"/>
  <c r="Y7" i="1" s="1"/>
  <c r="K8" i="1"/>
  <c r="Y8" i="1" s="1"/>
  <c r="K9" i="1"/>
  <c r="AA9" i="1" s="1"/>
  <c r="K10" i="1"/>
  <c r="AI10" i="1" s="1"/>
  <c r="K11" i="1"/>
  <c r="Y11" i="1" s="1"/>
  <c r="K12" i="1"/>
  <c r="Y12" i="1" s="1"/>
  <c r="K13" i="1"/>
  <c r="Y13" i="1" s="1"/>
  <c r="K14" i="1"/>
  <c r="Y14" i="1" s="1"/>
  <c r="K15" i="1"/>
  <c r="Y15" i="1" s="1"/>
  <c r="K16" i="1"/>
  <c r="Y16" i="1" s="1"/>
  <c r="K17" i="1"/>
  <c r="AI17" i="1" s="1"/>
  <c r="K18" i="1"/>
  <c r="AA18" i="1" s="1"/>
  <c r="K19" i="1"/>
  <c r="AA19" i="1" s="1"/>
  <c r="K20" i="1"/>
  <c r="AI20" i="1" s="1"/>
  <c r="K21" i="1"/>
  <c r="Y21" i="1" s="1"/>
  <c r="K22" i="1"/>
  <c r="K2" i="1"/>
  <c r="Y2" i="1" s="1"/>
  <c r="AC5" i="1" l="1"/>
  <c r="AC15" i="1"/>
  <c r="AA20" i="1"/>
  <c r="AI5" i="1"/>
  <c r="AI21" i="1"/>
  <c r="Y20" i="1"/>
  <c r="AE13" i="1"/>
  <c r="AA7" i="1"/>
  <c r="AE3" i="1"/>
  <c r="AG16" i="1"/>
  <c r="AA8" i="1"/>
  <c r="AE17" i="1"/>
  <c r="AA15" i="1"/>
  <c r="AE12" i="1"/>
  <c r="AG12" i="1"/>
  <c r="AC21" i="1"/>
  <c r="AG14" i="1"/>
  <c r="AE15" i="1"/>
  <c r="AG21" i="1"/>
  <c r="AI15" i="1"/>
  <c r="AA5" i="1"/>
  <c r="AG5" i="1"/>
  <c r="Y17" i="1"/>
  <c r="AG17" i="1"/>
  <c r="AI2" i="1"/>
  <c r="AC12" i="1"/>
  <c r="AG19" i="1"/>
  <c r="AE21" i="1"/>
  <c r="AC6" i="1"/>
  <c r="AC2" i="1"/>
  <c r="AC8" i="1"/>
  <c r="AI4" i="1"/>
  <c r="AA13" i="1"/>
  <c r="AC10" i="1"/>
  <c r="AC20" i="1"/>
  <c r="AG7" i="1"/>
  <c r="AE6" i="1"/>
  <c r="AE2" i="1"/>
  <c r="AE8" i="1"/>
  <c r="AI13" i="1"/>
  <c r="AA21" i="1"/>
  <c r="AE10" i="1"/>
  <c r="Y22" i="1"/>
  <c r="AG22" i="1"/>
  <c r="AI22" i="1"/>
  <c r="AE11" i="1"/>
  <c r="AI12" i="1"/>
  <c r="AE20" i="1"/>
  <c r="AI7" i="1"/>
  <c r="AA17" i="1"/>
  <c r="AE14" i="1"/>
  <c r="AG6" i="1"/>
  <c r="AA2" i="1"/>
  <c r="AC16" i="1"/>
  <c r="AG13" i="1"/>
  <c r="AA22" i="1"/>
  <c r="AC18" i="1"/>
  <c r="AC14" i="1"/>
  <c r="AI6" i="1"/>
  <c r="AG10" i="1"/>
  <c r="AE16" i="1"/>
  <c r="AC9" i="1"/>
  <c r="AG15" i="1"/>
  <c r="AE18" i="1"/>
  <c r="Y9" i="1"/>
  <c r="AI9" i="1"/>
  <c r="AG9" i="1"/>
  <c r="Y19" i="1"/>
  <c r="AI19" i="1"/>
  <c r="Y3" i="1"/>
  <c r="AI3" i="1"/>
  <c r="AE19" i="1"/>
  <c r="AI16" i="1"/>
  <c r="AA16" i="1"/>
  <c r="AE5" i="1"/>
  <c r="AG8" i="1"/>
  <c r="AC22" i="1"/>
  <c r="AC7" i="1"/>
  <c r="AA11" i="1"/>
  <c r="AE9" i="1"/>
  <c r="AG20" i="1"/>
  <c r="AA6" i="1"/>
  <c r="Y4" i="1"/>
  <c r="AG4" i="1"/>
  <c r="Y18" i="1"/>
  <c r="AI18" i="1"/>
  <c r="Y10" i="1"/>
  <c r="AC19" i="1"/>
  <c r="AE4" i="1"/>
  <c r="AG2" i="1"/>
  <c r="AI8" i="1"/>
  <c r="AE22" i="1"/>
  <c r="AE7" i="1"/>
  <c r="AG3" i="1"/>
  <c r="AA12" i="1"/>
  <c r="AC17" i="1"/>
  <c r="AG18" i="1"/>
  <c r="AA14" i="1"/>
</calcChain>
</file>

<file path=xl/sharedStrings.xml><?xml version="1.0" encoding="utf-8"?>
<sst xmlns="http://schemas.openxmlformats.org/spreadsheetml/2006/main" count="77" uniqueCount="70">
  <si>
    <t>site_id</t>
  </si>
  <si>
    <t>lgth_ft</t>
  </si>
  <si>
    <t>min_prcntSLPE</t>
  </si>
  <si>
    <t>max_prcntSLPE</t>
  </si>
  <si>
    <t>BKY01</t>
  </si>
  <si>
    <t>BKY02</t>
  </si>
  <si>
    <t>BKY03</t>
  </si>
  <si>
    <t>BKY04</t>
  </si>
  <si>
    <t>TIL02</t>
  </si>
  <si>
    <t>TIL03</t>
  </si>
  <si>
    <t>COW01</t>
  </si>
  <si>
    <t>COW02</t>
  </si>
  <si>
    <t>MAFA_HappyValley</t>
  </si>
  <si>
    <t>MAFA_CanyonvillePk</t>
  </si>
  <si>
    <t>MAFA_DaysChute</t>
  </si>
  <si>
    <t>MAFA_GrassyBeach</t>
  </si>
  <si>
    <t>MAFA_Milo</t>
  </si>
  <si>
    <t>MAFA_ShafferRanch</t>
  </si>
  <si>
    <t>MAFA_OldBridge</t>
  </si>
  <si>
    <t>MAFA_SaltCr</t>
  </si>
  <si>
    <t>MAFA_Tiller3</t>
  </si>
  <si>
    <t>MAFA_BoomerHill</t>
  </si>
  <si>
    <t>MAFA_CoffeeCr1</t>
  </si>
  <si>
    <t>MAFA_KBarRanch</t>
  </si>
  <si>
    <t>MAFA_WiegleRd</t>
  </si>
  <si>
    <t>acw1</t>
  </si>
  <si>
    <t>acw2</t>
  </si>
  <si>
    <t>acw3</t>
  </si>
  <si>
    <t>av_acw</t>
  </si>
  <si>
    <t>active channel width measurement at upstream end of reach; determined by averaging 3 separate measurements. Units in meters.</t>
  </si>
  <si>
    <t>active channel width measurement in the middle of the reach; determined by averaging 3 separate measurements. Units in meters.</t>
  </si>
  <si>
    <t xml:space="preserve">acw3 </t>
  </si>
  <si>
    <t>active channel width measurement at the downstream end of reach; determined by averaging 3 separate measurements. Units in meters.</t>
  </si>
  <si>
    <t>average of acw1,2, and 3. Units in meters.</t>
  </si>
  <si>
    <t>minimum percent slope value from values extracted from liDAR elevation data to calculate slope in ArcMap 10.5</t>
  </si>
  <si>
    <t>maximum percent slope value from values extracted from liDAR elevation data to calculate slope in ArcMap 10.5</t>
  </si>
  <si>
    <t>length_ft</t>
  </si>
  <si>
    <t>length of centerline of reach; calculated after creating a polyline centerline shapefile in arcMap 10.5 and using the calculate geometry tool</t>
  </si>
  <si>
    <t>unique identification of site where subreach was delineated for stream power analysis. Sites beginning with MAFA are from Nancy Dunan's survey efforts in 2006; all other sites were snorkeled by Laura Johnson in summer 2018</t>
  </si>
  <si>
    <t>PkFld_5yr_ft^3/s</t>
  </si>
  <si>
    <t>PkFld_2yr_ft^3/s</t>
  </si>
  <si>
    <t>PkFld_10yr_ft^3/s</t>
  </si>
  <si>
    <t>PkFld_25yr_ft^3/s</t>
  </si>
  <si>
    <t>FlwDur_5perc_ft^3/s</t>
  </si>
  <si>
    <t>PkFld_100yr_ft^3/s</t>
  </si>
  <si>
    <t>PkFld_2yr_m^3/s</t>
  </si>
  <si>
    <t>PkFld_5yr_m^3/s</t>
  </si>
  <si>
    <t>PkFld_10yr_m^3/s</t>
  </si>
  <si>
    <t>PkFld_25yr_m^3/s</t>
  </si>
  <si>
    <t>PkFld_100yr_m^3/s</t>
  </si>
  <si>
    <t>FlwDur_5perc_m^3/s</t>
  </si>
  <si>
    <t>min_SLPE_gradient</t>
  </si>
  <si>
    <t>max_SLPE_gradient</t>
  </si>
  <si>
    <t>av_SLPE_gradient</t>
  </si>
  <si>
    <t>Tstrpwr_2yr</t>
  </si>
  <si>
    <t>Tstrpwr</t>
  </si>
  <si>
    <t>Sstrpwr</t>
  </si>
  <si>
    <t xml:space="preserve">specific streampower calculated as (Tstrpwr) / (ACW). Corresponds to the stream power felt by a m^2 section of the channel bed. </t>
  </si>
  <si>
    <t xml:space="preserve">total stream power calculated using equation (specific gravity of water) (accel. Of gravity) (slope gradient) (Q). Units is watts/meter, corresponds to stream power felt within an entire 1 m wide strip of channel from bank to bank. </t>
  </si>
  <si>
    <t>Sstrpwr_2yr</t>
  </si>
  <si>
    <t>ZERO_UmpConf</t>
  </si>
  <si>
    <t>Tstrpwr_5yr</t>
  </si>
  <si>
    <t>Sstrpwr_5yr</t>
  </si>
  <si>
    <t>Tstrpwr_10yr</t>
  </si>
  <si>
    <t>Sstrpwr_10yr</t>
  </si>
  <si>
    <t>Tstrpwr_25yr</t>
  </si>
  <si>
    <t>Sstrpwr_25yr</t>
  </si>
  <si>
    <t>Tstrpwr_100</t>
  </si>
  <si>
    <t>Tstrpwr_5perc</t>
  </si>
  <si>
    <t>Sstrpwr_5perc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</si>
</sst>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tabSelected="1" workbookViewId="0">
      <selection activeCell="A23" sqref="A23:XFD23"/>
    </sheetView>
  </sheetViews>
  <sheetFormatPr baseColWidth="10" defaultColWidth="8.83203125" defaultRowHeight="15"/>
  <cols>
    <col min="1" max="1" width="23.5" bestFit="1" customWidth="1"/>
    <col min="3" max="3" width="14.1640625" bestFit="1" customWidth="1"/>
    <col min="4" max="4" width="14.5" bestFit="1" customWidth="1"/>
    <col min="5" max="7" width="14.5" customWidth="1"/>
    <col min="11" max="11" width="12" bestFit="1" customWidth="1"/>
    <col min="12" max="12" width="18" bestFit="1" customWidth="1"/>
    <col min="13" max="13" width="15.83203125" bestFit="1" customWidth="1"/>
    <col min="14" max="15" width="16.83203125" bestFit="1" customWidth="1"/>
    <col min="16" max="16" width="18" bestFit="1" customWidth="1"/>
    <col min="17" max="17" width="19.5" bestFit="1" customWidth="1"/>
    <col min="18" max="19" width="15" bestFit="1" customWidth="1"/>
    <col min="20" max="21" width="16" bestFit="1" customWidth="1"/>
    <col min="22" max="22" width="17" bestFit="1" customWidth="1"/>
    <col min="23" max="23" width="18.5" bestFit="1" customWidth="1"/>
    <col min="24" max="24" width="12" bestFit="1" customWidth="1"/>
    <col min="25" max="25" width="11.1640625" bestFit="1" customWidth="1"/>
    <col min="27" max="27" width="12.16406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53</v>
      </c>
      <c r="H1" t="s">
        <v>25</v>
      </c>
      <c r="I1" t="s">
        <v>26</v>
      </c>
      <c r="J1" t="s">
        <v>27</v>
      </c>
      <c r="K1" t="s">
        <v>28</v>
      </c>
      <c r="L1" t="s">
        <v>40</v>
      </c>
      <c r="M1" t="s">
        <v>39</v>
      </c>
      <c r="N1" t="s">
        <v>41</v>
      </c>
      <c r="O1" t="s">
        <v>42</v>
      </c>
      <c r="P1" t="s">
        <v>44</v>
      </c>
      <c r="Q1" t="s">
        <v>43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54</v>
      </c>
      <c r="Y1" t="s">
        <v>59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67</v>
      </c>
      <c r="AH1" t="s">
        <v>68</v>
      </c>
      <c r="AI1" t="s">
        <v>69</v>
      </c>
    </row>
    <row r="2" spans="1:35">
      <c r="A2" t="s">
        <v>4</v>
      </c>
      <c r="B2">
        <v>2135.145681</v>
      </c>
      <c r="C2">
        <v>0.12504921899999999</v>
      </c>
      <c r="D2">
        <v>0.134887751</v>
      </c>
      <c r="E2">
        <f xml:space="preserve"> C2 / 100</f>
        <v>1.2504921899999999E-3</v>
      </c>
      <c r="F2">
        <f xml:space="preserve"> D2 / 100</f>
        <v>1.34887751E-3</v>
      </c>
      <c r="G2">
        <f xml:space="preserve"> (E2 + F2) / 2</f>
        <v>1.2996848499999998E-3</v>
      </c>
      <c r="H2">
        <v>120.53316</v>
      </c>
      <c r="I2">
        <v>186.53028499999999</v>
      </c>
      <c r="J2">
        <v>91.854832799999997</v>
      </c>
      <c r="K2">
        <f>(H2+I2+J2)/3</f>
        <v>132.97275926666666</v>
      </c>
      <c r="L2">
        <v>53100</v>
      </c>
      <c r="M2">
        <v>79800</v>
      </c>
      <c r="N2">
        <v>98000</v>
      </c>
      <c r="O2">
        <v>121000</v>
      </c>
      <c r="P2">
        <v>156000</v>
      </c>
      <c r="Q2">
        <v>10800</v>
      </c>
      <c r="R2">
        <f>L2*0.02831685</f>
        <v>1503.6247350000001</v>
      </c>
      <c r="S2">
        <f>M2*0.02831685</f>
        <v>2259.6846300000002</v>
      </c>
      <c r="T2">
        <f>N2*0.02831685</f>
        <v>2775.0513000000001</v>
      </c>
      <c r="U2">
        <f>O2 *0.02831685</f>
        <v>3426.3388500000001</v>
      </c>
      <c r="V2">
        <f>P2 * 0.02831685</f>
        <v>4417.4286000000002</v>
      </c>
      <c r="W2">
        <f>Q2 * 0.02831685</f>
        <v>305.82198</v>
      </c>
      <c r="X2">
        <f xml:space="preserve"> 1000 * 9.8 * R2 * G2</f>
        <v>19151.535224014693</v>
      </c>
      <c r="Y2">
        <f xml:space="preserve"> X2/K2</f>
        <v>144.02600449621235</v>
      </c>
      <c r="Z2">
        <f xml:space="preserve"> 1000 * 9.8 * S2 * G2</f>
        <v>28781.403218010782</v>
      </c>
      <c r="AA2">
        <f xml:space="preserve"> Z2 / K2</f>
        <v>216.44585986436431</v>
      </c>
      <c r="AB2">
        <f xml:space="preserve"> 1000 * 9.8 * T2 * G2</f>
        <v>35345.582899311485</v>
      </c>
      <c r="AC2">
        <f xml:space="preserve"> AB2 / K2</f>
        <v>265.81070509658775</v>
      </c>
      <c r="AD2">
        <f xml:space="preserve"> 1000 * 9.8 * T2 * G2</f>
        <v>35345.582899311485</v>
      </c>
      <c r="AE2">
        <f xml:space="preserve"> AD2/K2</f>
        <v>265.81070509658775</v>
      </c>
      <c r="AF2">
        <f xml:space="preserve"> 1000 * 9.8 * V2 * G2</f>
        <v>56264.397268291752</v>
      </c>
      <c r="AG2">
        <f xml:space="preserve"> AF2/K2</f>
        <v>423.12724484762947</v>
      </c>
      <c r="AH2">
        <f xml:space="preserve"> 1000 * 9.8 * W2 * G2</f>
        <v>3895.2275031894292</v>
      </c>
      <c r="AI2">
        <f xml:space="preserve"> AH2 / K2</f>
        <v>29.293424643297424</v>
      </c>
    </row>
    <row r="3" spans="1:35">
      <c r="A3" t="s">
        <v>5</v>
      </c>
      <c r="B3">
        <v>2629.0154729999999</v>
      </c>
      <c r="C3">
        <v>0.141118302</v>
      </c>
      <c r="D3">
        <v>0.152909674</v>
      </c>
      <c r="E3">
        <f t="shared" ref="E3:E23" si="0" xml:space="preserve"> C3 / 100</f>
        <v>1.41118302E-3</v>
      </c>
      <c r="F3">
        <f t="shared" ref="F3:F23" si="1" xml:space="preserve"> D3 / 100</f>
        <v>1.52909674E-3</v>
      </c>
      <c r="G3">
        <f t="shared" ref="G3:G23" si="2" xml:space="preserve"> (E3 + F3) / 2</f>
        <v>1.47013988E-3</v>
      </c>
      <c r="H3">
        <v>177.57560000000001</v>
      </c>
      <c r="I3">
        <v>225.92705000000001</v>
      </c>
      <c r="J3">
        <v>160.1308047</v>
      </c>
      <c r="K3">
        <f t="shared" ref="K3:K23" si="3">(H3+I3+J3)/3</f>
        <v>187.87781823333333</v>
      </c>
      <c r="L3">
        <v>52600</v>
      </c>
      <c r="M3">
        <v>79000</v>
      </c>
      <c r="N3">
        <v>97100</v>
      </c>
      <c r="O3">
        <v>120000</v>
      </c>
      <c r="P3">
        <v>155000</v>
      </c>
      <c r="Q3">
        <v>10600</v>
      </c>
      <c r="R3">
        <f t="shared" ref="R3:R23" si="4">L3*0.02831685</f>
        <v>1489.46631</v>
      </c>
      <c r="S3">
        <f t="shared" ref="S3:S23" si="5">M3*0.02831685</f>
        <v>2237.0311500000003</v>
      </c>
      <c r="T3">
        <f t="shared" ref="T3:T23" si="6">N3*0.02831685</f>
        <v>2749.566135</v>
      </c>
      <c r="U3">
        <f t="shared" ref="U3:U23" si="7">O3 *0.02831685</f>
        <v>3398.0219999999999</v>
      </c>
      <c r="V3">
        <f t="shared" ref="V3:V23" si="8">P3 * 0.02831685</f>
        <v>4389.11175</v>
      </c>
      <c r="W3">
        <f t="shared" ref="W3:W23" si="9">Q3 * 0.02831685</f>
        <v>300.15861000000001</v>
      </c>
      <c r="X3">
        <f t="shared" ref="X3:X23" si="10" xml:space="preserve"> 1000 * 9.8 * R3 * G3</f>
        <v>21459.293458024938</v>
      </c>
      <c r="Y3">
        <f t="shared" ref="Y3:Y23" si="11" xml:space="preserve"> X3/K3</f>
        <v>114.21940950673455</v>
      </c>
      <c r="Z3">
        <f t="shared" ref="Z3:Z23" si="12" xml:space="preserve"> 1000 * 9.8 * S3 * G3</f>
        <v>32229.737322889174</v>
      </c>
      <c r="AA3">
        <f t="shared" ref="AA3:AA23" si="13" xml:space="preserve"> Z3 / K3</f>
        <v>171.54626142646447</v>
      </c>
      <c r="AB3">
        <f t="shared" ref="AB3:AB23" si="14" xml:space="preserve"> 1000 * 9.8 * T3 * G3</f>
        <v>39614.018912057443</v>
      </c>
      <c r="AC3">
        <f t="shared" ref="AC3:AC23" si="15" xml:space="preserve"> AB3 / K3</f>
        <v>210.84989853809742</v>
      </c>
      <c r="AD3">
        <f t="shared" ref="AD3:AD23" si="16" xml:space="preserve"> 1000 * 9.8 * T3 * G3</f>
        <v>39614.018912057443</v>
      </c>
      <c r="AE3">
        <f t="shared" ref="AE3:AE23" si="17" xml:space="preserve"> AD3/K3</f>
        <v>210.84989853809742</v>
      </c>
      <c r="AF3">
        <f t="shared" ref="AF3:AF23" si="18" xml:space="preserve"> 1000 * 9.8 * V3 * G3</f>
        <v>63235.560570225578</v>
      </c>
      <c r="AG3">
        <f t="shared" ref="AG3:AG23" si="19" xml:space="preserve"> AF3/K3</f>
        <v>336.57810786205044</v>
      </c>
      <c r="AH3">
        <f t="shared" ref="AH3:AH23" si="20" xml:space="preserve"> 1000 * 9.8 * W3 * G3</f>
        <v>4324.4964002863944</v>
      </c>
      <c r="AI3">
        <f t="shared" ref="AI3:AI23" si="21" xml:space="preserve"> AH3 / K3</f>
        <v>23.017599634437001</v>
      </c>
    </row>
    <row r="4" spans="1:35">
      <c r="A4" t="s">
        <v>6</v>
      </c>
      <c r="B4">
        <v>2803.6991050000001</v>
      </c>
      <c r="C4">
        <v>7.4545339000000002E-2</v>
      </c>
      <c r="D4">
        <v>8.1679199999999993E-2</v>
      </c>
      <c r="E4">
        <f t="shared" si="0"/>
        <v>7.4545339000000005E-4</v>
      </c>
      <c r="F4">
        <f t="shared" si="1"/>
        <v>8.1679199999999989E-4</v>
      </c>
      <c r="G4">
        <f t="shared" si="2"/>
        <v>7.8112269500000002E-4</v>
      </c>
      <c r="H4">
        <v>144.57324869999999</v>
      </c>
      <c r="I4">
        <v>223.9496977</v>
      </c>
      <c r="J4">
        <v>142.07579899999999</v>
      </c>
      <c r="K4">
        <f t="shared" si="3"/>
        <v>170.1995818</v>
      </c>
      <c r="L4">
        <v>52600</v>
      </c>
      <c r="M4">
        <v>79000</v>
      </c>
      <c r="N4">
        <v>97100</v>
      </c>
      <c r="O4">
        <v>120000</v>
      </c>
      <c r="P4">
        <v>155000</v>
      </c>
      <c r="Q4">
        <v>10600</v>
      </c>
      <c r="R4">
        <f t="shared" si="4"/>
        <v>1489.46631</v>
      </c>
      <c r="S4">
        <f t="shared" si="5"/>
        <v>2237.0311500000003</v>
      </c>
      <c r="T4">
        <f t="shared" si="6"/>
        <v>2749.566135</v>
      </c>
      <c r="U4">
        <f t="shared" si="7"/>
        <v>3398.0219999999999</v>
      </c>
      <c r="V4">
        <f t="shared" si="8"/>
        <v>4389.11175</v>
      </c>
      <c r="W4">
        <f t="shared" si="9"/>
        <v>300.15861000000001</v>
      </c>
      <c r="X4">
        <f t="shared" si="10"/>
        <v>11401.868194153274</v>
      </c>
      <c r="Y4">
        <f t="shared" si="11"/>
        <v>66.991164570260267</v>
      </c>
      <c r="Z4">
        <f t="shared" si="12"/>
        <v>17124.478846732105</v>
      </c>
      <c r="AA4">
        <f t="shared" si="13"/>
        <v>100.61410648385097</v>
      </c>
      <c r="AB4">
        <f t="shared" si="14"/>
        <v>21047.935392628951</v>
      </c>
      <c r="AC4">
        <f t="shared" si="15"/>
        <v>123.66619923521428</v>
      </c>
      <c r="AD4">
        <f t="shared" si="16"/>
        <v>21047.935392628951</v>
      </c>
      <c r="AE4">
        <f t="shared" si="17"/>
        <v>123.66619923521428</v>
      </c>
      <c r="AF4">
        <f t="shared" si="18"/>
        <v>33598.661028398426</v>
      </c>
      <c r="AG4">
        <f t="shared" si="19"/>
        <v>197.40742411388479</v>
      </c>
      <c r="AH4">
        <f t="shared" si="20"/>
        <v>2297.7148832324087</v>
      </c>
      <c r="AI4">
        <f t="shared" si="21"/>
        <v>13.500120616820508</v>
      </c>
    </row>
    <row r="5" spans="1:35">
      <c r="A5" t="s">
        <v>7</v>
      </c>
      <c r="B5">
        <v>2956.9763189999999</v>
      </c>
      <c r="C5">
        <v>0.11126156099999999</v>
      </c>
      <c r="D5">
        <v>0.11802563200000001</v>
      </c>
      <c r="E5">
        <f t="shared" si="0"/>
        <v>1.1126156099999999E-3</v>
      </c>
      <c r="F5">
        <f t="shared" si="1"/>
        <v>1.18025632E-3</v>
      </c>
      <c r="G5">
        <f t="shared" si="2"/>
        <v>1.1464359649999999E-3</v>
      </c>
      <c r="H5">
        <v>103.0309393</v>
      </c>
      <c r="I5">
        <v>79.988219330000007</v>
      </c>
      <c r="J5">
        <v>101.7557927</v>
      </c>
      <c r="K5">
        <f t="shared" si="3"/>
        <v>94.924983776666679</v>
      </c>
      <c r="L5">
        <v>52600</v>
      </c>
      <c r="M5">
        <v>79000</v>
      </c>
      <c r="N5">
        <v>97100</v>
      </c>
      <c r="O5">
        <v>120000</v>
      </c>
      <c r="P5">
        <v>155000</v>
      </c>
      <c r="Q5">
        <v>10700</v>
      </c>
      <c r="R5">
        <f t="shared" si="4"/>
        <v>1489.46631</v>
      </c>
      <c r="S5">
        <f t="shared" si="5"/>
        <v>2237.0311500000003</v>
      </c>
      <c r="T5">
        <f t="shared" si="6"/>
        <v>2749.566135</v>
      </c>
      <c r="U5">
        <f t="shared" si="7"/>
        <v>3398.0219999999999</v>
      </c>
      <c r="V5">
        <f t="shared" si="8"/>
        <v>4389.11175</v>
      </c>
      <c r="W5">
        <f t="shared" si="9"/>
        <v>302.990295</v>
      </c>
      <c r="X5">
        <f t="shared" si="10"/>
        <v>16734.261915110423</v>
      </c>
      <c r="Y5">
        <f t="shared" si="11"/>
        <v>176.28933131536482</v>
      </c>
      <c r="Z5">
        <f t="shared" si="12"/>
        <v>25133.207058816039</v>
      </c>
      <c r="AA5">
        <f t="shared" si="13"/>
        <v>264.76914779303848</v>
      </c>
      <c r="AB5">
        <f t="shared" si="14"/>
        <v>30891.574752038443</v>
      </c>
      <c r="AC5">
        <f t="shared" si="15"/>
        <v>325.43144621144341</v>
      </c>
      <c r="AD5">
        <f t="shared" si="16"/>
        <v>30891.574752038443</v>
      </c>
      <c r="AE5">
        <f t="shared" si="17"/>
        <v>325.43144621144341</v>
      </c>
      <c r="AF5">
        <f t="shared" si="18"/>
        <v>49311.988533120064</v>
      </c>
      <c r="AG5">
        <f t="shared" si="19"/>
        <v>519.48377098634114</v>
      </c>
      <c r="AH5">
        <f t="shared" si="20"/>
        <v>3404.1179180928043</v>
      </c>
      <c r="AI5">
        <f t="shared" si="21"/>
        <v>35.861137739057099</v>
      </c>
    </row>
    <row r="6" spans="1:35">
      <c r="A6" t="s">
        <v>8</v>
      </c>
      <c r="B6">
        <v>1786.0989709999999</v>
      </c>
      <c r="C6">
        <v>0.230670028</v>
      </c>
      <c r="D6">
        <v>0.25810355800000001</v>
      </c>
      <c r="E6">
        <f t="shared" si="0"/>
        <v>2.3067002799999998E-3</v>
      </c>
      <c r="F6">
        <f t="shared" si="1"/>
        <v>2.58103558E-3</v>
      </c>
      <c r="G6">
        <f t="shared" si="2"/>
        <v>2.4438679299999999E-3</v>
      </c>
      <c r="H6">
        <v>65.159987999999998</v>
      </c>
      <c r="I6">
        <v>136.6572567</v>
      </c>
      <c r="J6">
        <v>71.789392000000007</v>
      </c>
      <c r="K6">
        <f t="shared" si="3"/>
        <v>91.202212233333341</v>
      </c>
      <c r="L6">
        <v>19000</v>
      </c>
      <c r="M6">
        <v>30900</v>
      </c>
      <c r="N6">
        <v>39500</v>
      </c>
      <c r="O6">
        <v>50500</v>
      </c>
      <c r="P6">
        <v>67700</v>
      </c>
      <c r="Q6">
        <v>4550</v>
      </c>
      <c r="R6">
        <f t="shared" si="4"/>
        <v>538.02015000000006</v>
      </c>
      <c r="S6">
        <f t="shared" si="5"/>
        <v>874.99066500000004</v>
      </c>
      <c r="T6">
        <f t="shared" si="6"/>
        <v>1118.5155750000001</v>
      </c>
      <c r="U6">
        <f t="shared" si="7"/>
        <v>1430.0009250000001</v>
      </c>
      <c r="V6">
        <f t="shared" si="8"/>
        <v>1917.050745</v>
      </c>
      <c r="W6">
        <f t="shared" si="9"/>
        <v>128.8416675</v>
      </c>
      <c r="X6">
        <f t="shared" si="10"/>
        <v>12885.531864732138</v>
      </c>
      <c r="Y6">
        <f t="shared" si="11"/>
        <v>141.28529943731593</v>
      </c>
      <c r="Z6">
        <f t="shared" si="12"/>
        <v>20955.943927380162</v>
      </c>
      <c r="AA6">
        <f t="shared" si="13"/>
        <v>229.7745132954243</v>
      </c>
      <c r="AB6">
        <f t="shared" si="14"/>
        <v>26788.342560890498</v>
      </c>
      <c r="AC6">
        <f t="shared" si="15"/>
        <v>293.72470146178836</v>
      </c>
      <c r="AD6">
        <f t="shared" si="16"/>
        <v>26788.342560890498</v>
      </c>
      <c r="AE6">
        <f t="shared" si="17"/>
        <v>293.72470146178836</v>
      </c>
      <c r="AF6">
        <f t="shared" si="18"/>
        <v>45913.184591703452</v>
      </c>
      <c r="AG6">
        <f t="shared" si="19"/>
        <v>503.42183010033085</v>
      </c>
      <c r="AH6">
        <f t="shared" si="20"/>
        <v>3085.7457886595384</v>
      </c>
      <c r="AI6">
        <f t="shared" si="21"/>
        <v>33.834111181041443</v>
      </c>
    </row>
    <row r="7" spans="1:35">
      <c r="A7" t="s">
        <v>9</v>
      </c>
      <c r="B7">
        <v>2069.3122790000002</v>
      </c>
      <c r="C7">
        <v>7.0552956999999999E-2</v>
      </c>
      <c r="D7">
        <v>9.5199164000000003E-2</v>
      </c>
      <c r="E7">
        <f t="shared" si="0"/>
        <v>7.0552956999999999E-4</v>
      </c>
      <c r="F7">
        <f t="shared" si="1"/>
        <v>9.5199164000000006E-4</v>
      </c>
      <c r="G7">
        <f t="shared" si="2"/>
        <v>8.2876060499999997E-4</v>
      </c>
      <c r="H7">
        <v>58.284635000000002</v>
      </c>
      <c r="I7">
        <v>61.484256000000002</v>
      </c>
      <c r="J7">
        <v>69.3349896</v>
      </c>
      <c r="K7">
        <f t="shared" si="3"/>
        <v>63.034626866666663</v>
      </c>
      <c r="L7">
        <v>18600</v>
      </c>
      <c r="M7">
        <v>30400</v>
      </c>
      <c r="N7">
        <v>39000</v>
      </c>
      <c r="O7">
        <v>49900</v>
      </c>
      <c r="P7">
        <v>67000</v>
      </c>
      <c r="Q7">
        <v>4510</v>
      </c>
      <c r="R7">
        <f t="shared" si="4"/>
        <v>526.69340999999997</v>
      </c>
      <c r="S7">
        <f t="shared" si="5"/>
        <v>860.83224000000007</v>
      </c>
      <c r="T7">
        <f t="shared" si="6"/>
        <v>1104.35715</v>
      </c>
      <c r="U7">
        <f t="shared" si="7"/>
        <v>1413.0108150000001</v>
      </c>
      <c r="V7">
        <f t="shared" si="8"/>
        <v>1897.2289500000002</v>
      </c>
      <c r="W7">
        <f t="shared" si="9"/>
        <v>127.70899350000001</v>
      </c>
      <c r="X7">
        <f t="shared" si="10"/>
        <v>4277.7269413869071</v>
      </c>
      <c r="Y7">
        <f t="shared" si="11"/>
        <v>67.863127839803425</v>
      </c>
      <c r="Z7">
        <f t="shared" si="12"/>
        <v>6991.5537106538723</v>
      </c>
      <c r="AA7">
        <f t="shared" si="13"/>
        <v>110.91607991021638</v>
      </c>
      <c r="AB7">
        <f t="shared" si="14"/>
        <v>8969.4274577467422</v>
      </c>
      <c r="AC7">
        <f t="shared" si="15"/>
        <v>142.29365514797493</v>
      </c>
      <c r="AD7">
        <f t="shared" si="16"/>
        <v>8969.4274577467422</v>
      </c>
      <c r="AE7">
        <f t="shared" si="17"/>
        <v>142.29365514797493</v>
      </c>
      <c r="AF7">
        <f t="shared" si="18"/>
        <v>15409.016401770044</v>
      </c>
      <c r="AG7">
        <f t="shared" si="19"/>
        <v>244.45320243370054</v>
      </c>
      <c r="AH7">
        <f t="shared" si="20"/>
        <v>1037.2337906266105</v>
      </c>
      <c r="AI7">
        <f t="shared" si="21"/>
        <v>16.454984223522231</v>
      </c>
    </row>
    <row r="8" spans="1:35">
      <c r="A8" t="s">
        <v>10</v>
      </c>
      <c r="B8">
        <v>1956.504187</v>
      </c>
      <c r="C8">
        <v>9.7113000000000008E-3</v>
      </c>
      <c r="D8">
        <v>2.8622377000000001E-2</v>
      </c>
      <c r="E8">
        <f t="shared" si="0"/>
        <v>9.7113000000000003E-5</v>
      </c>
      <c r="F8">
        <f t="shared" si="1"/>
        <v>2.8622377000000001E-4</v>
      </c>
      <c r="G8">
        <f t="shared" si="2"/>
        <v>1.9166838500000002E-4</v>
      </c>
      <c r="H8">
        <v>71.327715999999995</v>
      </c>
      <c r="I8">
        <v>74.470036329999999</v>
      </c>
      <c r="J8">
        <v>52.491973000000002</v>
      </c>
      <c r="K8">
        <f t="shared" si="3"/>
        <v>66.096575109999989</v>
      </c>
      <c r="L8">
        <v>19900</v>
      </c>
      <c r="M8">
        <v>29500</v>
      </c>
      <c r="N8">
        <v>36000</v>
      </c>
      <c r="O8">
        <v>44200</v>
      </c>
      <c r="P8">
        <v>56500</v>
      </c>
      <c r="Q8">
        <v>2920</v>
      </c>
      <c r="R8">
        <f t="shared" si="4"/>
        <v>563.505315</v>
      </c>
      <c r="S8">
        <f t="shared" si="5"/>
        <v>835.34707500000002</v>
      </c>
      <c r="T8">
        <f t="shared" si="6"/>
        <v>1019.4066</v>
      </c>
      <c r="U8">
        <f t="shared" si="7"/>
        <v>1251.6047700000001</v>
      </c>
      <c r="V8">
        <f t="shared" si="8"/>
        <v>1599.9020250000001</v>
      </c>
      <c r="W8">
        <f t="shared" si="9"/>
        <v>82.685202000000004</v>
      </c>
      <c r="X8">
        <f t="shared" si="10"/>
        <v>1058.4603059166695</v>
      </c>
      <c r="Y8">
        <f t="shared" si="11"/>
        <v>16.013844955735554</v>
      </c>
      <c r="Z8">
        <f t="shared" si="12"/>
        <v>1569.0743228412941</v>
      </c>
      <c r="AA8">
        <f t="shared" si="13"/>
        <v>23.739116894180849</v>
      </c>
      <c r="AB8">
        <f t="shared" si="14"/>
        <v>1914.802563467342</v>
      </c>
      <c r="AC8">
        <f t="shared" si="15"/>
        <v>28.969769769169851</v>
      </c>
      <c r="AD8">
        <f t="shared" si="16"/>
        <v>1914.802563467342</v>
      </c>
      <c r="AE8">
        <f t="shared" si="17"/>
        <v>28.969769769169851</v>
      </c>
      <c r="AF8">
        <f t="shared" si="18"/>
        <v>3005.1762454418008</v>
      </c>
      <c r="AG8">
        <f t="shared" si="19"/>
        <v>45.466444221058239</v>
      </c>
      <c r="AH8">
        <f t="shared" si="20"/>
        <v>155.31176348123998</v>
      </c>
      <c r="AI8">
        <f t="shared" si="21"/>
        <v>2.3497702146104436</v>
      </c>
    </row>
    <row r="9" spans="1:35">
      <c r="A9" t="s">
        <v>11</v>
      </c>
      <c r="B9">
        <v>2192.8419020000001</v>
      </c>
      <c r="C9">
        <v>0.276810106</v>
      </c>
      <c r="D9">
        <v>0.32697496300000001</v>
      </c>
      <c r="E9">
        <f t="shared" si="0"/>
        <v>2.76810106E-3</v>
      </c>
      <c r="F9">
        <f t="shared" si="1"/>
        <v>3.2697496300000003E-3</v>
      </c>
      <c r="G9">
        <f t="shared" si="2"/>
        <v>3.0189253450000004E-3</v>
      </c>
      <c r="H9">
        <v>68.865902399999996</v>
      </c>
      <c r="I9">
        <v>63.849199200000001</v>
      </c>
      <c r="J9">
        <v>60.365335199999997</v>
      </c>
      <c r="K9">
        <f t="shared" si="3"/>
        <v>64.360145599999996</v>
      </c>
      <c r="L9">
        <v>18800</v>
      </c>
      <c r="M9">
        <v>27700</v>
      </c>
      <c r="N9">
        <v>33800</v>
      </c>
      <c r="O9">
        <v>41500</v>
      </c>
      <c r="P9">
        <v>53000</v>
      </c>
      <c r="Q9">
        <v>2700</v>
      </c>
      <c r="R9">
        <f t="shared" si="4"/>
        <v>532.35678000000007</v>
      </c>
      <c r="S9">
        <f t="shared" si="5"/>
        <v>784.37674500000003</v>
      </c>
      <c r="T9">
        <f t="shared" si="6"/>
        <v>957.10953000000006</v>
      </c>
      <c r="U9">
        <f t="shared" si="7"/>
        <v>1175.149275</v>
      </c>
      <c r="V9">
        <f t="shared" si="8"/>
        <v>1500.79305</v>
      </c>
      <c r="W9">
        <f t="shared" si="9"/>
        <v>76.455494999999999</v>
      </c>
      <c r="X9">
        <f t="shared" si="10"/>
        <v>15750.024682100979</v>
      </c>
      <c r="Y9">
        <f t="shared" si="11"/>
        <v>244.71704554535657</v>
      </c>
      <c r="Z9">
        <f t="shared" si="12"/>
        <v>23206.153387989205</v>
      </c>
      <c r="AA9">
        <f t="shared" si="13"/>
        <v>360.56713625565828</v>
      </c>
      <c r="AB9">
        <f t="shared" si="14"/>
        <v>28316.533736968777</v>
      </c>
      <c r="AC9">
        <f t="shared" si="15"/>
        <v>439.97000741665164</v>
      </c>
      <c r="AD9">
        <f t="shared" si="16"/>
        <v>28316.533736968777</v>
      </c>
      <c r="AE9">
        <f t="shared" si="17"/>
        <v>439.97000741665164</v>
      </c>
      <c r="AF9">
        <f t="shared" si="18"/>
        <v>44401.66532719956</v>
      </c>
      <c r="AG9">
        <f t="shared" si="19"/>
        <v>689.89379861190935</v>
      </c>
      <c r="AH9">
        <f t="shared" si="20"/>
        <v>2261.9716298762041</v>
      </c>
      <c r="AI9">
        <f t="shared" si="21"/>
        <v>35.145533136833116</v>
      </c>
    </row>
    <row r="10" spans="1:35">
      <c r="A10" t="s">
        <v>12</v>
      </c>
      <c r="B10">
        <v>2749.4083110000001</v>
      </c>
      <c r="C10">
        <v>9.9658570000000002E-2</v>
      </c>
      <c r="D10">
        <v>0.105114034</v>
      </c>
      <c r="E10">
        <f t="shared" si="0"/>
        <v>9.9658569999999994E-4</v>
      </c>
      <c r="F10">
        <f t="shared" si="1"/>
        <v>1.05114034E-3</v>
      </c>
      <c r="G10">
        <f t="shared" si="2"/>
        <v>1.02386302E-3</v>
      </c>
      <c r="H10">
        <v>260.3688373</v>
      </c>
      <c r="I10">
        <v>184.0720207</v>
      </c>
      <c r="J10">
        <v>171.45546100000001</v>
      </c>
      <c r="K10">
        <f t="shared" si="3"/>
        <v>205.29877299999998</v>
      </c>
      <c r="L10">
        <v>59300</v>
      </c>
      <c r="M10">
        <v>89200</v>
      </c>
      <c r="N10">
        <v>110000</v>
      </c>
      <c r="O10">
        <v>136000</v>
      </c>
      <c r="P10">
        <v>175000</v>
      </c>
      <c r="Q10">
        <v>12400</v>
      </c>
      <c r="R10">
        <f t="shared" si="4"/>
        <v>1679.1892050000001</v>
      </c>
      <c r="S10">
        <f t="shared" si="5"/>
        <v>2525.8630200000002</v>
      </c>
      <c r="T10">
        <f t="shared" si="6"/>
        <v>3114.8535000000002</v>
      </c>
      <c r="U10">
        <f t="shared" si="7"/>
        <v>3851.0916000000002</v>
      </c>
      <c r="V10">
        <f t="shared" si="8"/>
        <v>4955.4487500000005</v>
      </c>
      <c r="W10">
        <f t="shared" si="9"/>
        <v>351.12894</v>
      </c>
      <c r="X10">
        <f t="shared" si="10"/>
        <v>16848.74535971045</v>
      </c>
      <c r="Y10">
        <f t="shared" si="11"/>
        <v>82.069391421596322</v>
      </c>
      <c r="Z10">
        <f t="shared" si="12"/>
        <v>25344.149849682501</v>
      </c>
      <c r="AA10">
        <f t="shared" si="13"/>
        <v>123.45007950769634</v>
      </c>
      <c r="AB10">
        <f t="shared" si="14"/>
        <v>31253.996451402185</v>
      </c>
      <c r="AC10">
        <f t="shared" si="15"/>
        <v>152.23664513280937</v>
      </c>
      <c r="AD10">
        <f t="shared" si="16"/>
        <v>31253.996451402185</v>
      </c>
      <c r="AE10">
        <f t="shared" si="17"/>
        <v>152.23664513280937</v>
      </c>
      <c r="AF10">
        <f t="shared" si="18"/>
        <v>49722.267081776212</v>
      </c>
      <c r="AG10">
        <f t="shared" si="19"/>
        <v>242.19466271128769</v>
      </c>
      <c r="AH10">
        <f t="shared" si="20"/>
        <v>3523.1777817944285</v>
      </c>
      <c r="AI10">
        <f t="shared" si="21"/>
        <v>17.161221814971242</v>
      </c>
    </row>
    <row r="11" spans="1:35">
      <c r="A11" t="s">
        <v>13</v>
      </c>
      <c r="B11">
        <v>2562.874656</v>
      </c>
      <c r="C11">
        <v>0.181047286</v>
      </c>
      <c r="D11">
        <v>0.201335402</v>
      </c>
      <c r="E11">
        <f t="shared" si="0"/>
        <v>1.8104728600000001E-3</v>
      </c>
      <c r="F11">
        <f t="shared" si="1"/>
        <v>2.0133540200000001E-3</v>
      </c>
      <c r="G11">
        <f t="shared" si="2"/>
        <v>1.9119134400000001E-3</v>
      </c>
      <c r="H11">
        <v>95.945211330000006</v>
      </c>
      <c r="I11">
        <v>82.606784000000005</v>
      </c>
      <c r="J11">
        <v>83.681791669999996</v>
      </c>
      <c r="K11">
        <f t="shared" si="3"/>
        <v>87.41126233333334</v>
      </c>
      <c r="L11">
        <v>26600</v>
      </c>
      <c r="M11">
        <v>40000</v>
      </c>
      <c r="N11">
        <v>49200</v>
      </c>
      <c r="O11">
        <v>60800</v>
      </c>
      <c r="P11">
        <v>78300</v>
      </c>
      <c r="Q11">
        <v>5260</v>
      </c>
      <c r="R11">
        <f t="shared" si="4"/>
        <v>753.22820999999999</v>
      </c>
      <c r="S11">
        <f t="shared" si="5"/>
        <v>1132.674</v>
      </c>
      <c r="T11">
        <f t="shared" si="6"/>
        <v>1393.18902</v>
      </c>
      <c r="U11">
        <f t="shared" si="7"/>
        <v>1721.6644800000001</v>
      </c>
      <c r="V11">
        <f t="shared" si="8"/>
        <v>2217.209355</v>
      </c>
      <c r="W11">
        <f t="shared" si="9"/>
        <v>148.946631</v>
      </c>
      <c r="X11">
        <f t="shared" si="10"/>
        <v>14113.049953244195</v>
      </c>
      <c r="Y11">
        <f t="shared" si="11"/>
        <v>161.45573895759125</v>
      </c>
      <c r="Z11">
        <f t="shared" si="12"/>
        <v>21222.631508637889</v>
      </c>
      <c r="AA11">
        <f t="shared" si="13"/>
        <v>242.79058489863345</v>
      </c>
      <c r="AB11">
        <f t="shared" si="14"/>
        <v>26103.836755624601</v>
      </c>
      <c r="AC11">
        <f t="shared" si="15"/>
        <v>298.63241942531914</v>
      </c>
      <c r="AD11">
        <f t="shared" si="16"/>
        <v>26103.836755624601</v>
      </c>
      <c r="AE11">
        <f t="shared" si="17"/>
        <v>298.63241942531914</v>
      </c>
      <c r="AF11">
        <f t="shared" si="18"/>
        <v>41543.301178158668</v>
      </c>
      <c r="AG11">
        <f t="shared" si="19"/>
        <v>475.26256993907498</v>
      </c>
      <c r="AH11">
        <f t="shared" si="20"/>
        <v>2790.7760433858825</v>
      </c>
      <c r="AI11">
        <f t="shared" si="21"/>
        <v>31.926961914170302</v>
      </c>
    </row>
    <row r="12" spans="1:35">
      <c r="A12" t="s">
        <v>14</v>
      </c>
      <c r="B12">
        <v>2153.15227</v>
      </c>
      <c r="C12">
        <v>3.0189411999999999E-2</v>
      </c>
      <c r="D12">
        <v>4.5978633999999997E-2</v>
      </c>
      <c r="E12">
        <f t="shared" si="0"/>
        <v>3.0189411999999999E-4</v>
      </c>
      <c r="F12">
        <f t="shared" si="1"/>
        <v>4.5978633999999995E-4</v>
      </c>
      <c r="G12">
        <f t="shared" si="2"/>
        <v>3.8084022999999997E-4</v>
      </c>
      <c r="H12">
        <v>90.706041600000006</v>
      </c>
      <c r="I12">
        <v>101.083262</v>
      </c>
      <c r="J12">
        <v>88.008561599999993</v>
      </c>
      <c r="K12">
        <f t="shared" si="3"/>
        <v>93.265955066666663</v>
      </c>
      <c r="L12">
        <v>24000</v>
      </c>
      <c r="M12">
        <v>37100</v>
      </c>
      <c r="N12">
        <v>46200</v>
      </c>
      <c r="O12">
        <v>57800</v>
      </c>
      <c r="P12">
        <v>75400</v>
      </c>
      <c r="Q12">
        <v>4960</v>
      </c>
      <c r="R12">
        <f t="shared" si="4"/>
        <v>679.60440000000006</v>
      </c>
      <c r="S12">
        <f t="shared" si="5"/>
        <v>1050.5551350000001</v>
      </c>
      <c r="T12">
        <f t="shared" si="6"/>
        <v>1308.23847</v>
      </c>
      <c r="U12">
        <f t="shared" si="7"/>
        <v>1636.7139300000001</v>
      </c>
      <c r="V12">
        <f t="shared" si="8"/>
        <v>2135.09049</v>
      </c>
      <c r="W12">
        <f t="shared" si="9"/>
        <v>140.45157600000002</v>
      </c>
      <c r="X12">
        <f t="shared" si="10"/>
        <v>2536.4428208491177</v>
      </c>
      <c r="Y12">
        <f t="shared" si="11"/>
        <v>27.195806004839216</v>
      </c>
      <c r="Z12">
        <f t="shared" si="12"/>
        <v>3920.9178605625943</v>
      </c>
      <c r="AA12">
        <f t="shared" si="13"/>
        <v>42.040183449147285</v>
      </c>
      <c r="AB12">
        <f t="shared" si="14"/>
        <v>4882.6524301345517</v>
      </c>
      <c r="AC12">
        <f t="shared" si="15"/>
        <v>52.351926559315494</v>
      </c>
      <c r="AD12">
        <f t="shared" si="16"/>
        <v>4882.6524301345517</v>
      </c>
      <c r="AE12">
        <f t="shared" si="17"/>
        <v>52.351926559315494</v>
      </c>
      <c r="AF12">
        <f t="shared" si="18"/>
        <v>7968.6578621676445</v>
      </c>
      <c r="AG12">
        <f t="shared" si="19"/>
        <v>85.440157198536525</v>
      </c>
      <c r="AH12">
        <f t="shared" si="20"/>
        <v>524.19818297548431</v>
      </c>
      <c r="AI12">
        <f t="shared" si="21"/>
        <v>5.6204665743334381</v>
      </c>
    </row>
    <row r="13" spans="1:35">
      <c r="A13" t="s">
        <v>15</v>
      </c>
      <c r="B13">
        <v>2726.175663</v>
      </c>
      <c r="C13">
        <v>0.118115316</v>
      </c>
      <c r="D13">
        <v>0.135721702</v>
      </c>
      <c r="E13">
        <f t="shared" si="0"/>
        <v>1.1811531599999999E-3</v>
      </c>
      <c r="F13">
        <f t="shared" si="1"/>
        <v>1.3572170199999999E-3</v>
      </c>
      <c r="G13">
        <f t="shared" si="2"/>
        <v>1.26918509E-3</v>
      </c>
      <c r="H13">
        <v>95.75864</v>
      </c>
      <c r="I13">
        <v>111.46373</v>
      </c>
      <c r="J13">
        <v>106.40315</v>
      </c>
      <c r="K13">
        <f t="shared" si="3"/>
        <v>104.54183999999999</v>
      </c>
      <c r="L13">
        <v>23100</v>
      </c>
      <c r="M13">
        <v>36000</v>
      </c>
      <c r="N13">
        <v>45200</v>
      </c>
      <c r="O13">
        <v>56700</v>
      </c>
      <c r="P13">
        <v>74600</v>
      </c>
      <c r="Q13">
        <v>4890</v>
      </c>
      <c r="R13">
        <f t="shared" si="4"/>
        <v>654.119235</v>
      </c>
      <c r="S13">
        <f t="shared" si="5"/>
        <v>1019.4066</v>
      </c>
      <c r="T13">
        <f t="shared" si="6"/>
        <v>1279.9216200000001</v>
      </c>
      <c r="U13">
        <f t="shared" si="7"/>
        <v>1605.5653950000001</v>
      </c>
      <c r="V13">
        <f t="shared" si="8"/>
        <v>2112.4370100000001</v>
      </c>
      <c r="W13">
        <f t="shared" si="9"/>
        <v>138.46939650000002</v>
      </c>
      <c r="X13">
        <f t="shared" si="10"/>
        <v>8135.9441254132207</v>
      </c>
      <c r="Y13">
        <f t="shared" si="11"/>
        <v>77.824764949738992</v>
      </c>
      <c r="Z13">
        <f t="shared" si="12"/>
        <v>12679.393442202421</v>
      </c>
      <c r="AA13">
        <f t="shared" si="13"/>
        <v>121.2853479736192</v>
      </c>
      <c r="AB13">
        <f t="shared" si="14"/>
        <v>15919.682877431929</v>
      </c>
      <c r="AC13">
        <f t="shared" si="15"/>
        <v>152.28049245576634</v>
      </c>
      <c r="AD13">
        <f t="shared" si="16"/>
        <v>15919.682877431929</v>
      </c>
      <c r="AE13">
        <f t="shared" si="17"/>
        <v>152.28049245576634</v>
      </c>
      <c r="AF13">
        <f t="shared" si="18"/>
        <v>26274.520855230578</v>
      </c>
      <c r="AG13">
        <f t="shared" si="19"/>
        <v>251.33019330088871</v>
      </c>
      <c r="AH13">
        <f t="shared" si="20"/>
        <v>1722.2842758991624</v>
      </c>
      <c r="AI13">
        <f t="shared" si="21"/>
        <v>16.474593099749942</v>
      </c>
    </row>
    <row r="14" spans="1:35">
      <c r="A14" t="s">
        <v>16</v>
      </c>
      <c r="B14">
        <v>2731.9316509999999</v>
      </c>
      <c r="C14">
        <v>0.28880715200000001</v>
      </c>
      <c r="D14">
        <v>0.300518536</v>
      </c>
      <c r="E14">
        <f t="shared" si="0"/>
        <v>2.88807152E-3</v>
      </c>
      <c r="F14">
        <f t="shared" si="1"/>
        <v>3.0051853599999999E-3</v>
      </c>
      <c r="G14">
        <f t="shared" si="2"/>
        <v>2.9466284399999997E-3</v>
      </c>
      <c r="H14">
        <v>60.861028330000003</v>
      </c>
      <c r="I14">
        <v>71.949203670000003</v>
      </c>
      <c r="J14">
        <v>73.983678999999995</v>
      </c>
      <c r="K14">
        <f t="shared" si="3"/>
        <v>68.931303666666665</v>
      </c>
      <c r="L14">
        <v>19000</v>
      </c>
      <c r="M14">
        <v>30900</v>
      </c>
      <c r="N14">
        <v>39500</v>
      </c>
      <c r="O14">
        <v>50500</v>
      </c>
      <c r="P14">
        <v>67700</v>
      </c>
      <c r="Q14">
        <v>4550</v>
      </c>
      <c r="R14">
        <f t="shared" si="4"/>
        <v>538.02015000000006</v>
      </c>
      <c r="S14">
        <f t="shared" si="5"/>
        <v>874.99066500000004</v>
      </c>
      <c r="T14">
        <f t="shared" si="6"/>
        <v>1118.5155750000001</v>
      </c>
      <c r="U14">
        <f t="shared" si="7"/>
        <v>1430.0009250000001</v>
      </c>
      <c r="V14">
        <f t="shared" si="8"/>
        <v>1917.050745</v>
      </c>
      <c r="W14">
        <f t="shared" si="9"/>
        <v>128.8416675</v>
      </c>
      <c r="X14">
        <f t="shared" si="10"/>
        <v>15536.385657774048</v>
      </c>
      <c r="Y14">
        <f t="shared" si="11"/>
        <v>225.38940700880764</v>
      </c>
      <c r="Z14">
        <f t="shared" si="12"/>
        <v>25267.069306590423</v>
      </c>
      <c r="AA14">
        <f t="shared" si="13"/>
        <v>366.55435139853449</v>
      </c>
      <c r="AB14">
        <f t="shared" si="14"/>
        <v>32299.328078003942</v>
      </c>
      <c r="AC14">
        <f t="shared" si="15"/>
        <v>468.5727145709422</v>
      </c>
      <c r="AD14">
        <f t="shared" si="16"/>
        <v>32299.328078003942</v>
      </c>
      <c r="AE14">
        <f t="shared" si="17"/>
        <v>468.5727145709422</v>
      </c>
      <c r="AF14">
        <f t="shared" si="18"/>
        <v>55358.59521217383</v>
      </c>
      <c r="AG14">
        <f t="shared" si="19"/>
        <v>803.09804497348807</v>
      </c>
      <c r="AH14">
        <f t="shared" si="20"/>
        <v>3720.5555127827324</v>
      </c>
      <c r="AI14">
        <f t="shared" si="21"/>
        <v>53.974831678424991</v>
      </c>
    </row>
    <row r="15" spans="1:35">
      <c r="A15" t="s">
        <v>17</v>
      </c>
      <c r="B15">
        <v>2190.5092909999998</v>
      </c>
      <c r="C15">
        <v>0.31088651499999997</v>
      </c>
      <c r="D15">
        <v>0.33234134300000001</v>
      </c>
      <c r="E15">
        <f t="shared" si="0"/>
        <v>3.1088651499999996E-3</v>
      </c>
      <c r="F15">
        <f t="shared" si="1"/>
        <v>3.3234134299999999E-3</v>
      </c>
      <c r="G15">
        <f t="shared" si="2"/>
        <v>3.2161392899999995E-3</v>
      </c>
      <c r="H15">
        <v>67.320819999999998</v>
      </c>
      <c r="I15">
        <v>82.650850000000005</v>
      </c>
      <c r="J15">
        <v>72.605119999999999</v>
      </c>
      <c r="K15">
        <f t="shared" si="3"/>
        <v>74.192263333333344</v>
      </c>
      <c r="L15">
        <v>18600</v>
      </c>
      <c r="M15">
        <v>30500</v>
      </c>
      <c r="N15">
        <v>39100</v>
      </c>
      <c r="O15">
        <v>49900</v>
      </c>
      <c r="P15">
        <v>67100</v>
      </c>
      <c r="Q15">
        <v>4520</v>
      </c>
      <c r="R15">
        <f t="shared" si="4"/>
        <v>526.69340999999997</v>
      </c>
      <c r="S15">
        <f t="shared" si="5"/>
        <v>863.66392500000006</v>
      </c>
      <c r="T15">
        <f t="shared" si="6"/>
        <v>1107.1888350000002</v>
      </c>
      <c r="U15">
        <f t="shared" si="7"/>
        <v>1413.0108150000001</v>
      </c>
      <c r="V15">
        <f t="shared" si="8"/>
        <v>1900.060635</v>
      </c>
      <c r="W15">
        <f t="shared" si="9"/>
        <v>127.99216200000001</v>
      </c>
      <c r="X15">
        <f t="shared" si="10"/>
        <v>16600.409822913771</v>
      </c>
      <c r="Y15">
        <f t="shared" si="11"/>
        <v>223.74852952431073</v>
      </c>
      <c r="Z15">
        <f t="shared" si="12"/>
        <v>27221.102128971506</v>
      </c>
      <c r="AA15">
        <f t="shared" si="13"/>
        <v>366.89947045653099</v>
      </c>
      <c r="AB15">
        <f t="shared" si="14"/>
        <v>34896.560434189705</v>
      </c>
      <c r="AC15">
        <f t="shared" si="15"/>
        <v>470.35309163443816</v>
      </c>
      <c r="AD15">
        <f t="shared" si="16"/>
        <v>34896.560434189705</v>
      </c>
      <c r="AE15">
        <f t="shared" si="17"/>
        <v>470.35309163443816</v>
      </c>
      <c r="AF15">
        <f t="shared" si="18"/>
        <v>59886.424683737314</v>
      </c>
      <c r="AG15">
        <f t="shared" si="19"/>
        <v>807.17883500436824</v>
      </c>
      <c r="AH15">
        <f t="shared" si="20"/>
        <v>4034.0780859984002</v>
      </c>
      <c r="AI15">
        <f t="shared" si="21"/>
        <v>54.373298572574434</v>
      </c>
    </row>
    <row r="16" spans="1:35">
      <c r="A16" t="s">
        <v>18</v>
      </c>
      <c r="B16">
        <v>1898.05144</v>
      </c>
      <c r="C16">
        <v>0.47417049999999999</v>
      </c>
      <c r="D16">
        <v>0.51737306999999999</v>
      </c>
      <c r="E16">
        <f t="shared" si="0"/>
        <v>4.7417049999999997E-3</v>
      </c>
      <c r="F16">
        <f t="shared" si="1"/>
        <v>5.1737307000000003E-3</v>
      </c>
      <c r="G16">
        <f t="shared" si="2"/>
        <v>4.9577178499999996E-3</v>
      </c>
      <c r="H16">
        <v>61.101570000000002</v>
      </c>
      <c r="I16">
        <v>80.93956</v>
      </c>
      <c r="J16">
        <v>92.841830000000002</v>
      </c>
      <c r="K16">
        <f t="shared" si="3"/>
        <v>78.294320000000013</v>
      </c>
      <c r="L16">
        <v>17400</v>
      </c>
      <c r="M16">
        <v>28900</v>
      </c>
      <c r="N16">
        <v>37300</v>
      </c>
      <c r="O16">
        <v>48000</v>
      </c>
      <c r="P16">
        <v>65100</v>
      </c>
      <c r="Q16">
        <v>4350</v>
      </c>
      <c r="R16">
        <f t="shared" si="4"/>
        <v>492.71319</v>
      </c>
      <c r="S16">
        <f t="shared" si="5"/>
        <v>818.35696500000006</v>
      </c>
      <c r="T16">
        <f t="shared" si="6"/>
        <v>1056.2185050000001</v>
      </c>
      <c r="U16">
        <f t="shared" si="7"/>
        <v>1359.2088000000001</v>
      </c>
      <c r="V16">
        <f t="shared" si="8"/>
        <v>1843.426935</v>
      </c>
      <c r="W16">
        <f t="shared" si="9"/>
        <v>123.1782975</v>
      </c>
      <c r="X16">
        <f t="shared" si="10"/>
        <v>23938.783174535725</v>
      </c>
      <c r="Y16">
        <f t="shared" si="11"/>
        <v>305.75376572062601</v>
      </c>
      <c r="Z16">
        <f t="shared" si="12"/>
        <v>39760.392743912787</v>
      </c>
      <c r="AA16">
        <f t="shared" si="13"/>
        <v>507.83240398425812</v>
      </c>
      <c r="AB16">
        <f t="shared" si="14"/>
        <v>51317.046690240379</v>
      </c>
      <c r="AC16">
        <f t="shared" si="15"/>
        <v>655.43767019421546</v>
      </c>
      <c r="AD16">
        <f t="shared" si="16"/>
        <v>51317.046690240379</v>
      </c>
      <c r="AE16">
        <f t="shared" si="17"/>
        <v>655.43767019421546</v>
      </c>
      <c r="AF16">
        <f t="shared" si="18"/>
        <v>89564.068084038823</v>
      </c>
      <c r="AG16">
        <f t="shared" si="19"/>
        <v>1143.9408131271696</v>
      </c>
      <c r="AH16">
        <f t="shared" si="20"/>
        <v>5984.6957936339313</v>
      </c>
      <c r="AI16">
        <f t="shared" si="21"/>
        <v>76.438441430156502</v>
      </c>
    </row>
    <row r="17" spans="1:35">
      <c r="A17" t="s">
        <v>19</v>
      </c>
      <c r="B17">
        <v>2022.9267950000001</v>
      </c>
      <c r="C17">
        <v>0.10232733099999999</v>
      </c>
      <c r="D17">
        <v>0.14335783199999999</v>
      </c>
      <c r="E17">
        <f t="shared" si="0"/>
        <v>1.02327331E-3</v>
      </c>
      <c r="F17">
        <f t="shared" si="1"/>
        <v>1.4335783199999998E-3</v>
      </c>
      <c r="G17">
        <f t="shared" si="2"/>
        <v>1.2284258149999998E-3</v>
      </c>
      <c r="H17">
        <v>36.697760000000002</v>
      </c>
      <c r="I17">
        <v>49.6509</v>
      </c>
      <c r="J17">
        <v>59.018050000000002</v>
      </c>
      <c r="K17">
        <f t="shared" si="3"/>
        <v>48.455570000000002</v>
      </c>
      <c r="L17">
        <v>14000</v>
      </c>
      <c r="M17">
        <v>23400</v>
      </c>
      <c r="N17">
        <v>30300</v>
      </c>
      <c r="O17">
        <v>39000</v>
      </c>
      <c r="P17">
        <v>52900</v>
      </c>
      <c r="Q17">
        <v>3760</v>
      </c>
      <c r="R17">
        <f t="shared" si="4"/>
        <v>396.4359</v>
      </c>
      <c r="S17">
        <f t="shared" si="5"/>
        <v>662.61428999999998</v>
      </c>
      <c r="T17">
        <f t="shared" si="6"/>
        <v>858.00055500000008</v>
      </c>
      <c r="U17">
        <f t="shared" si="7"/>
        <v>1104.35715</v>
      </c>
      <c r="V17">
        <f t="shared" si="8"/>
        <v>1497.9613650000001</v>
      </c>
      <c r="W17">
        <f t="shared" si="9"/>
        <v>106.471356</v>
      </c>
      <c r="X17">
        <f t="shared" si="10"/>
        <v>4772.5225168170318</v>
      </c>
      <c r="Y17">
        <f t="shared" si="11"/>
        <v>98.492753605355006</v>
      </c>
      <c r="Z17">
        <f t="shared" si="12"/>
        <v>7976.9304923941818</v>
      </c>
      <c r="AA17">
        <f t="shared" si="13"/>
        <v>164.62360245466479</v>
      </c>
      <c r="AB17">
        <f t="shared" si="14"/>
        <v>10329.102304254007</v>
      </c>
      <c r="AC17">
        <f t="shared" si="15"/>
        <v>213.16645958873266</v>
      </c>
      <c r="AD17">
        <f t="shared" si="16"/>
        <v>10329.102304254007</v>
      </c>
      <c r="AE17">
        <f t="shared" si="17"/>
        <v>213.16645958873266</v>
      </c>
      <c r="AF17">
        <f t="shared" si="18"/>
        <v>18033.317224258644</v>
      </c>
      <c r="AG17">
        <f t="shared" si="19"/>
        <v>372.16190469452005</v>
      </c>
      <c r="AH17">
        <f t="shared" si="20"/>
        <v>1281.7631902308601</v>
      </c>
      <c r="AI17">
        <f t="shared" si="21"/>
        <v>26.452339539723919</v>
      </c>
    </row>
    <row r="18" spans="1:35">
      <c r="A18" t="s">
        <v>20</v>
      </c>
      <c r="B18">
        <v>2146.845319</v>
      </c>
      <c r="C18">
        <v>0.252931776</v>
      </c>
      <c r="D18">
        <v>0.276688029</v>
      </c>
      <c r="E18">
        <f t="shared" si="0"/>
        <v>2.5293177600000001E-3</v>
      </c>
      <c r="F18">
        <f t="shared" si="1"/>
        <v>2.7668802899999999E-3</v>
      </c>
      <c r="G18">
        <f t="shared" si="2"/>
        <v>2.648099025E-3</v>
      </c>
      <c r="H18">
        <v>85.119990000000001</v>
      </c>
      <c r="I18">
        <v>232.27807000000001</v>
      </c>
      <c r="J18">
        <v>157.08781999999999</v>
      </c>
      <c r="K18">
        <f t="shared" si="3"/>
        <v>158.16195999999999</v>
      </c>
      <c r="L18">
        <v>13600</v>
      </c>
      <c r="M18">
        <v>22700</v>
      </c>
      <c r="N18">
        <v>29400</v>
      </c>
      <c r="O18">
        <v>37900</v>
      </c>
      <c r="P18">
        <v>51400</v>
      </c>
      <c r="Q18">
        <v>3690</v>
      </c>
      <c r="R18">
        <f t="shared" si="4"/>
        <v>385.10916000000003</v>
      </c>
      <c r="S18">
        <f t="shared" si="5"/>
        <v>642.79249500000003</v>
      </c>
      <c r="T18">
        <f t="shared" si="6"/>
        <v>832.51539000000002</v>
      </c>
      <c r="U18">
        <f t="shared" si="7"/>
        <v>1073.208615</v>
      </c>
      <c r="V18">
        <f t="shared" si="8"/>
        <v>1455.4860900000001</v>
      </c>
      <c r="W18">
        <f t="shared" si="9"/>
        <v>104.4891765</v>
      </c>
      <c r="X18">
        <f t="shared" si="10"/>
        <v>9994.1104729227773</v>
      </c>
      <c r="Y18">
        <f t="shared" si="11"/>
        <v>63.189090935157715</v>
      </c>
      <c r="Z18">
        <f t="shared" si="12"/>
        <v>16681.346157010812</v>
      </c>
      <c r="AA18">
        <f t="shared" si="13"/>
        <v>105.47002678147649</v>
      </c>
      <c r="AB18">
        <f t="shared" si="14"/>
        <v>21604.915287053649</v>
      </c>
      <c r="AC18">
        <f t="shared" si="15"/>
        <v>136.59994658041447</v>
      </c>
      <c r="AD18">
        <f t="shared" si="16"/>
        <v>21604.915287053649</v>
      </c>
      <c r="AE18">
        <f t="shared" si="17"/>
        <v>136.59994658041447</v>
      </c>
      <c r="AF18">
        <f t="shared" si="18"/>
        <v>37771.858699134616</v>
      </c>
      <c r="AG18">
        <f t="shared" si="19"/>
        <v>238.81759368140493</v>
      </c>
      <c r="AH18">
        <f t="shared" si="20"/>
        <v>2711.6373268444886</v>
      </c>
      <c r="AI18">
        <f t="shared" si="21"/>
        <v>17.144687172847938</v>
      </c>
    </row>
    <row r="19" spans="1:35">
      <c r="A19" t="s">
        <v>21</v>
      </c>
      <c r="B19">
        <v>2956.9763189999999</v>
      </c>
      <c r="C19">
        <v>0.11126156099999999</v>
      </c>
      <c r="D19">
        <v>0.11802563200000001</v>
      </c>
      <c r="E19">
        <f t="shared" si="0"/>
        <v>1.1126156099999999E-3</v>
      </c>
      <c r="F19">
        <f t="shared" si="1"/>
        <v>1.18025632E-3</v>
      </c>
      <c r="G19">
        <f t="shared" si="2"/>
        <v>1.1464359649999999E-3</v>
      </c>
      <c r="H19">
        <v>103.0309393</v>
      </c>
      <c r="I19">
        <v>79.988219330000007</v>
      </c>
      <c r="J19">
        <v>101.7557927</v>
      </c>
      <c r="K19">
        <f t="shared" si="3"/>
        <v>94.924983776666679</v>
      </c>
      <c r="L19">
        <v>52600</v>
      </c>
      <c r="M19">
        <v>79000</v>
      </c>
      <c r="N19">
        <v>97100</v>
      </c>
      <c r="O19">
        <v>120000</v>
      </c>
      <c r="P19">
        <v>155000</v>
      </c>
      <c r="Q19">
        <v>10700</v>
      </c>
      <c r="R19">
        <f t="shared" si="4"/>
        <v>1489.46631</v>
      </c>
      <c r="S19">
        <f t="shared" si="5"/>
        <v>2237.0311500000003</v>
      </c>
      <c r="T19">
        <f t="shared" si="6"/>
        <v>2749.566135</v>
      </c>
      <c r="U19">
        <f t="shared" si="7"/>
        <v>3398.0219999999999</v>
      </c>
      <c r="V19">
        <f t="shared" si="8"/>
        <v>4389.11175</v>
      </c>
      <c r="W19">
        <f t="shared" si="9"/>
        <v>302.990295</v>
      </c>
      <c r="X19">
        <f t="shared" si="10"/>
        <v>16734.261915110423</v>
      </c>
      <c r="Y19">
        <f t="shared" si="11"/>
        <v>176.28933131536482</v>
      </c>
      <c r="Z19">
        <f t="shared" si="12"/>
        <v>25133.207058816039</v>
      </c>
      <c r="AA19">
        <f t="shared" si="13"/>
        <v>264.76914779303848</v>
      </c>
      <c r="AB19">
        <f t="shared" si="14"/>
        <v>30891.574752038443</v>
      </c>
      <c r="AC19">
        <f t="shared" si="15"/>
        <v>325.43144621144341</v>
      </c>
      <c r="AD19">
        <f t="shared" si="16"/>
        <v>30891.574752038443</v>
      </c>
      <c r="AE19">
        <f t="shared" si="17"/>
        <v>325.43144621144341</v>
      </c>
      <c r="AF19">
        <f t="shared" si="18"/>
        <v>49311.988533120064</v>
      </c>
      <c r="AG19">
        <f t="shared" si="19"/>
        <v>519.48377098634114</v>
      </c>
      <c r="AH19">
        <f t="shared" si="20"/>
        <v>3404.1179180928043</v>
      </c>
      <c r="AI19">
        <f t="shared" si="21"/>
        <v>35.861137739057099</v>
      </c>
    </row>
    <row r="20" spans="1:35">
      <c r="A20" t="s">
        <v>22</v>
      </c>
      <c r="B20">
        <v>2069.3122790000002</v>
      </c>
      <c r="C20">
        <v>7.0552956999999999E-2</v>
      </c>
      <c r="D20">
        <v>9.5199164000000003E-2</v>
      </c>
      <c r="E20">
        <f t="shared" si="0"/>
        <v>7.0552956999999999E-4</v>
      </c>
      <c r="F20">
        <f t="shared" si="1"/>
        <v>9.5199164000000006E-4</v>
      </c>
      <c r="G20">
        <f t="shared" si="2"/>
        <v>8.2876060499999997E-4</v>
      </c>
      <c r="H20">
        <v>58.284635000000002</v>
      </c>
      <c r="I20">
        <v>61.484256000000002</v>
      </c>
      <c r="J20">
        <v>69.3349896</v>
      </c>
      <c r="K20">
        <f t="shared" si="3"/>
        <v>63.034626866666663</v>
      </c>
      <c r="L20">
        <v>18600</v>
      </c>
      <c r="M20">
        <v>30400</v>
      </c>
      <c r="N20">
        <v>39000</v>
      </c>
      <c r="O20">
        <v>49900</v>
      </c>
      <c r="P20">
        <v>67000</v>
      </c>
      <c r="Q20">
        <v>4510</v>
      </c>
      <c r="R20">
        <f t="shared" si="4"/>
        <v>526.69340999999997</v>
      </c>
      <c r="S20">
        <f t="shared" si="5"/>
        <v>860.83224000000007</v>
      </c>
      <c r="T20">
        <f t="shared" si="6"/>
        <v>1104.35715</v>
      </c>
      <c r="U20">
        <f t="shared" si="7"/>
        <v>1413.0108150000001</v>
      </c>
      <c r="V20">
        <f t="shared" si="8"/>
        <v>1897.2289500000002</v>
      </c>
      <c r="W20">
        <f t="shared" si="9"/>
        <v>127.70899350000001</v>
      </c>
      <c r="X20">
        <f t="shared" si="10"/>
        <v>4277.7269413869071</v>
      </c>
      <c r="Y20">
        <f t="shared" si="11"/>
        <v>67.863127839803425</v>
      </c>
      <c r="Z20">
        <f t="shared" si="12"/>
        <v>6991.5537106538723</v>
      </c>
      <c r="AA20">
        <f t="shared" si="13"/>
        <v>110.91607991021638</v>
      </c>
      <c r="AB20">
        <f t="shared" si="14"/>
        <v>8969.4274577467422</v>
      </c>
      <c r="AC20">
        <f t="shared" si="15"/>
        <v>142.29365514797493</v>
      </c>
      <c r="AD20">
        <f t="shared" si="16"/>
        <v>8969.4274577467422</v>
      </c>
      <c r="AE20">
        <f t="shared" si="17"/>
        <v>142.29365514797493</v>
      </c>
      <c r="AF20">
        <f t="shared" si="18"/>
        <v>15409.016401770044</v>
      </c>
      <c r="AG20">
        <f t="shared" si="19"/>
        <v>244.45320243370054</v>
      </c>
      <c r="AH20">
        <f t="shared" si="20"/>
        <v>1037.2337906266105</v>
      </c>
      <c r="AI20">
        <f t="shared" si="21"/>
        <v>16.454984223522231</v>
      </c>
    </row>
    <row r="21" spans="1:35">
      <c r="A21" t="s">
        <v>23</v>
      </c>
      <c r="B21">
        <v>2803.6991050000001</v>
      </c>
      <c r="C21">
        <v>7.4545339000000002E-2</v>
      </c>
      <c r="D21">
        <v>8.1679199999999993E-2</v>
      </c>
      <c r="E21">
        <f t="shared" si="0"/>
        <v>7.4545339000000005E-4</v>
      </c>
      <c r="F21">
        <f t="shared" si="1"/>
        <v>8.1679199999999989E-4</v>
      </c>
      <c r="G21">
        <f t="shared" si="2"/>
        <v>7.8112269500000002E-4</v>
      </c>
      <c r="H21">
        <v>144.57324869999999</v>
      </c>
      <c r="I21">
        <v>223.9496977</v>
      </c>
      <c r="J21">
        <v>142.07579899999999</v>
      </c>
      <c r="K21">
        <f t="shared" si="3"/>
        <v>170.1995818</v>
      </c>
      <c r="L21">
        <v>52600</v>
      </c>
      <c r="M21">
        <v>79000</v>
      </c>
      <c r="N21">
        <v>97100</v>
      </c>
      <c r="O21">
        <v>120000</v>
      </c>
      <c r="P21">
        <v>155000</v>
      </c>
      <c r="Q21">
        <v>10600</v>
      </c>
      <c r="R21">
        <f t="shared" si="4"/>
        <v>1489.46631</v>
      </c>
      <c r="S21">
        <f t="shared" si="5"/>
        <v>2237.0311500000003</v>
      </c>
      <c r="T21">
        <f t="shared" si="6"/>
        <v>2749.566135</v>
      </c>
      <c r="U21">
        <f t="shared" si="7"/>
        <v>3398.0219999999999</v>
      </c>
      <c r="V21">
        <f t="shared" si="8"/>
        <v>4389.11175</v>
      </c>
      <c r="W21">
        <f t="shared" si="9"/>
        <v>300.15861000000001</v>
      </c>
      <c r="X21">
        <f t="shared" si="10"/>
        <v>11401.868194153274</v>
      </c>
      <c r="Y21">
        <f t="shared" si="11"/>
        <v>66.991164570260267</v>
      </c>
      <c r="Z21">
        <f t="shared" si="12"/>
        <v>17124.478846732105</v>
      </c>
      <c r="AA21">
        <f t="shared" si="13"/>
        <v>100.61410648385097</v>
      </c>
      <c r="AB21">
        <f t="shared" si="14"/>
        <v>21047.935392628951</v>
      </c>
      <c r="AC21">
        <f t="shared" si="15"/>
        <v>123.66619923521428</v>
      </c>
      <c r="AD21">
        <f t="shared" si="16"/>
        <v>21047.935392628951</v>
      </c>
      <c r="AE21">
        <f t="shared" si="17"/>
        <v>123.66619923521428</v>
      </c>
      <c r="AF21">
        <f t="shared" si="18"/>
        <v>33598.661028398426</v>
      </c>
      <c r="AG21">
        <f t="shared" si="19"/>
        <v>197.40742411388479</v>
      </c>
      <c r="AH21">
        <f t="shared" si="20"/>
        <v>2297.7148832324087</v>
      </c>
      <c r="AI21">
        <f t="shared" si="21"/>
        <v>13.500120616820508</v>
      </c>
    </row>
    <row r="22" spans="1:35">
      <c r="A22" t="s">
        <v>24</v>
      </c>
      <c r="B22">
        <v>2629.0154729999999</v>
      </c>
      <c r="C22">
        <v>0.141118302</v>
      </c>
      <c r="D22">
        <v>0.152909674</v>
      </c>
      <c r="E22">
        <f t="shared" si="0"/>
        <v>1.41118302E-3</v>
      </c>
      <c r="F22">
        <f t="shared" si="1"/>
        <v>1.52909674E-3</v>
      </c>
      <c r="G22">
        <f t="shared" si="2"/>
        <v>1.47013988E-3</v>
      </c>
      <c r="H22">
        <v>177.57560000000001</v>
      </c>
      <c r="I22">
        <v>225.92705000000001</v>
      </c>
      <c r="J22">
        <v>160.1308047</v>
      </c>
      <c r="K22">
        <f t="shared" si="3"/>
        <v>187.87781823333333</v>
      </c>
      <c r="L22">
        <v>52600</v>
      </c>
      <c r="M22">
        <v>79000</v>
      </c>
      <c r="N22">
        <v>97100</v>
      </c>
      <c r="O22">
        <v>120000</v>
      </c>
      <c r="P22">
        <v>155000</v>
      </c>
      <c r="Q22">
        <v>10600</v>
      </c>
      <c r="R22">
        <f t="shared" si="4"/>
        <v>1489.46631</v>
      </c>
      <c r="S22">
        <f t="shared" si="5"/>
        <v>2237.0311500000003</v>
      </c>
      <c r="T22">
        <f t="shared" si="6"/>
        <v>2749.566135</v>
      </c>
      <c r="U22">
        <f t="shared" si="7"/>
        <v>3398.0219999999999</v>
      </c>
      <c r="V22">
        <f t="shared" si="8"/>
        <v>4389.11175</v>
      </c>
      <c r="W22">
        <f t="shared" si="9"/>
        <v>300.15861000000001</v>
      </c>
      <c r="X22">
        <f t="shared" si="10"/>
        <v>21459.293458024938</v>
      </c>
      <c r="Y22">
        <f t="shared" si="11"/>
        <v>114.21940950673455</v>
      </c>
      <c r="Z22">
        <f t="shared" si="12"/>
        <v>32229.737322889174</v>
      </c>
      <c r="AA22">
        <f t="shared" si="13"/>
        <v>171.54626142646447</v>
      </c>
      <c r="AB22">
        <f t="shared" si="14"/>
        <v>39614.018912057443</v>
      </c>
      <c r="AC22">
        <f t="shared" si="15"/>
        <v>210.84989853809742</v>
      </c>
      <c r="AD22">
        <f t="shared" si="16"/>
        <v>39614.018912057443</v>
      </c>
      <c r="AE22">
        <f t="shared" si="17"/>
        <v>210.84989853809742</v>
      </c>
      <c r="AF22">
        <f t="shared" si="18"/>
        <v>63235.560570225578</v>
      </c>
      <c r="AG22">
        <f t="shared" si="19"/>
        <v>336.57810786205044</v>
      </c>
      <c r="AH22">
        <f t="shared" si="20"/>
        <v>4324.4964002863944</v>
      </c>
      <c r="AI22">
        <f t="shared" si="21"/>
        <v>23.017599634437001</v>
      </c>
    </row>
    <row r="23" spans="1:35">
      <c r="A23" t="s">
        <v>60</v>
      </c>
      <c r="B23">
        <v>2473.118743</v>
      </c>
      <c r="C23">
        <v>2.7900075641454664E-2</v>
      </c>
      <c r="D23">
        <v>3.2752086906164671E-2</v>
      </c>
      <c r="E23">
        <f t="shared" si="0"/>
        <v>2.7900075641454662E-4</v>
      </c>
      <c r="F23">
        <f t="shared" si="1"/>
        <v>3.2752086906164668E-4</v>
      </c>
      <c r="G23">
        <f t="shared" si="2"/>
        <v>3.0326081273809662E-4</v>
      </c>
      <c r="H23">
        <v>100.33803</v>
      </c>
      <c r="I23">
        <v>102.29528999999999</v>
      </c>
      <c r="J23">
        <v>164.29221999999999</v>
      </c>
      <c r="K23">
        <f t="shared" si="3"/>
        <v>122.30851333333332</v>
      </c>
      <c r="L23">
        <v>62600</v>
      </c>
      <c r="M23">
        <v>94400</v>
      </c>
      <c r="N23">
        <v>116000</v>
      </c>
      <c r="O23">
        <v>144000</v>
      </c>
      <c r="P23">
        <v>186000</v>
      </c>
      <c r="Q23">
        <v>13600</v>
      </c>
      <c r="R23">
        <f t="shared" si="4"/>
        <v>1772.63481</v>
      </c>
      <c r="S23">
        <f t="shared" si="5"/>
        <v>2673.1106399999999</v>
      </c>
      <c r="T23">
        <f t="shared" si="6"/>
        <v>3284.7546000000002</v>
      </c>
      <c r="U23">
        <f t="shared" si="7"/>
        <v>4077.6264000000001</v>
      </c>
      <c r="V23">
        <f t="shared" si="8"/>
        <v>5266.9341000000004</v>
      </c>
      <c r="W23">
        <f t="shared" si="9"/>
        <v>385.10916000000003</v>
      </c>
      <c r="X23">
        <f t="shared" si="10"/>
        <v>5268.1925970507264</v>
      </c>
      <c r="Y23">
        <f t="shared" si="11"/>
        <v>43.07298366625605</v>
      </c>
      <c r="Z23">
        <f t="shared" si="12"/>
        <v>7944.3671112074853</v>
      </c>
      <c r="AA23">
        <f t="shared" si="13"/>
        <v>64.953508915248733</v>
      </c>
      <c r="AB23">
        <f t="shared" si="14"/>
        <v>9762.1460264837751</v>
      </c>
      <c r="AC23">
        <f t="shared" si="15"/>
        <v>79.815752480602271</v>
      </c>
      <c r="AD23">
        <f t="shared" si="16"/>
        <v>9762.1460264837751</v>
      </c>
      <c r="AE23">
        <f t="shared" si="17"/>
        <v>79.815752480602271</v>
      </c>
      <c r="AF23">
        <f t="shared" si="18"/>
        <v>15653.096214879159</v>
      </c>
      <c r="AG23">
        <f t="shared" si="19"/>
        <v>127.98043070165538</v>
      </c>
      <c r="AH23">
        <f t="shared" si="20"/>
        <v>1144.5274651739599</v>
      </c>
      <c r="AI23">
        <f t="shared" si="21"/>
        <v>9.3577089115188876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4" sqref="B14"/>
    </sheetView>
  </sheetViews>
  <sheetFormatPr baseColWidth="10" defaultColWidth="8.83203125" defaultRowHeight="15"/>
  <cols>
    <col min="1" max="1" width="14.5" bestFit="1" customWidth="1"/>
  </cols>
  <sheetData>
    <row r="1" spans="1:2">
      <c r="A1" t="s">
        <v>0</v>
      </c>
      <c r="B1" t="s">
        <v>38</v>
      </c>
    </row>
    <row r="2" spans="1:2">
      <c r="A2" t="s">
        <v>36</v>
      </c>
      <c r="B2" t="s">
        <v>37</v>
      </c>
    </row>
    <row r="3" spans="1:2">
      <c r="A3" t="s">
        <v>2</v>
      </c>
      <c r="B3" t="s">
        <v>34</v>
      </c>
    </row>
    <row r="4" spans="1:2">
      <c r="A4" t="s">
        <v>3</v>
      </c>
      <c r="B4" t="s">
        <v>35</v>
      </c>
    </row>
    <row r="5" spans="1:2">
      <c r="A5" t="s">
        <v>25</v>
      </c>
      <c r="B5" t="s">
        <v>29</v>
      </c>
    </row>
    <row r="6" spans="1:2">
      <c r="A6" t="s">
        <v>26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28</v>
      </c>
      <c r="B8" t="s">
        <v>33</v>
      </c>
    </row>
    <row r="14" spans="1:2">
      <c r="A14" t="s">
        <v>55</v>
      </c>
      <c r="B14" t="s">
        <v>58</v>
      </c>
    </row>
    <row r="15" spans="1:2">
      <c r="A15" t="s">
        <v>56</v>
      </c>
      <c r="B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streamPWR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2020-01-23T18:20:28Z</dcterms:created>
  <dcterms:modified xsi:type="dcterms:W3CDTF">2020-07-06T13:01:21Z</dcterms:modified>
</cp:coreProperties>
</file>