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ahs\Google Drive\Misc\Oxford\1 - Part II\Guard Cell Paper\Code_updated\Results\figure5\"/>
    </mc:Choice>
  </mc:AlternateContent>
  <xr:revisionPtr revIDLastSave="0" documentId="13_ncr:1_{952586DD-5C9A-4A46-A7FC-CACB575CEAC6}" xr6:coauthVersionLast="45" xr6:coauthVersionMax="45" xr10:uidLastSave="{00000000-0000-0000-0000-000000000000}"/>
  <bookViews>
    <workbookView xWindow="17760" yWindow="7020" windowWidth="21600" windowHeight="14130" activeTab="1" xr2:uid="{82C57225-ED7C-4565-AB61-007F65875502}"/>
  </bookViews>
  <sheets>
    <sheet name="Summary" sheetId="1" r:id="rId1"/>
    <sheet name="ATP_realistic" sheetId="4" r:id="rId2"/>
    <sheet name="NADHFADH_realistic" sheetId="3" r:id="rId3"/>
    <sheet name="ATP_starchknockout" sheetId="2" r:id="rId4"/>
    <sheet name="NADHFADH_starchknockout" sheetId="5" r:id="rId5"/>
    <sheet name="FAD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H10" i="1"/>
  <c r="C8" i="1"/>
  <c r="C6" i="1"/>
  <c r="C5" i="1"/>
  <c r="C3" i="1"/>
  <c r="B17" i="4"/>
  <c r="D4" i="1"/>
  <c r="C17" i="4"/>
  <c r="B16" i="4"/>
  <c r="B14" i="4"/>
  <c r="D18" i="3"/>
  <c r="D16" i="3"/>
  <c r="D17" i="3"/>
  <c r="D15" i="3"/>
  <c r="B18" i="3"/>
  <c r="H7" i="1"/>
  <c r="I7" i="1"/>
  <c r="D7" i="1"/>
  <c r="B15" i="2"/>
  <c r="B13" i="2"/>
  <c r="C17" i="5"/>
  <c r="C15" i="5"/>
  <c r="B16" i="5"/>
  <c r="D5" i="1" s="1"/>
  <c r="I5" i="1" s="1"/>
  <c r="B18" i="5"/>
  <c r="B17" i="5"/>
  <c r="B15" i="5"/>
  <c r="B15" i="3"/>
  <c r="I6" i="1"/>
  <c r="C17" i="3"/>
  <c r="C15" i="3"/>
  <c r="B17" i="3"/>
  <c r="B16" i="3"/>
  <c r="H4" i="1"/>
  <c r="I3" i="1"/>
  <c r="B15" i="4"/>
  <c r="C11" i="2"/>
  <c r="B14" i="2"/>
  <c r="H6" i="1" l="1"/>
  <c r="I8" i="1"/>
  <c r="I4" i="1"/>
  <c r="H5" i="1"/>
  <c r="H3" i="1"/>
  <c r="H8" i="1" l="1"/>
</calcChain>
</file>

<file path=xl/sharedStrings.xml><?xml version="1.0" encoding="utf-8"?>
<sst xmlns="http://schemas.openxmlformats.org/spreadsheetml/2006/main" count="213" uniqueCount="82">
  <si>
    <t>ATP</t>
  </si>
  <si>
    <t>NADH</t>
  </si>
  <si>
    <t>FADH</t>
  </si>
  <si>
    <t>Fructose Degradation</t>
  </si>
  <si>
    <t>Photosynthesis</t>
  </si>
  <si>
    <t>Starch Knockout</t>
  </si>
  <si>
    <t>Source</t>
  </si>
  <si>
    <t>Starch Degradation</t>
  </si>
  <si>
    <t>Realistic Model</t>
  </si>
  <si>
    <t>Flux</t>
  </si>
  <si>
    <t>m</t>
  </si>
  <si>
    <t>2.4 ADP_m_gc_2 + 10.0 PROTON_i_gc_2 + 3.0 Pi_m_gc_2 + 0.6 aADP_m_gc_2 --&gt; 2.7 ATP_m_gc_2 + 7.3 PROTON_m_gc_2 + 3.0 WATER_m_gc_2 + 0.3 aATP_m_gc_2</t>
  </si>
  <si>
    <t>Mitochondrial_ATP_Synthase_m_gc_2</t>
  </si>
  <si>
    <t>c</t>
  </si>
  <si>
    <t>0.65 ATP_c_gc_2 + G3P_c_gc_2 + 0.15 PROTON_c_gc_2 + 0.35 aATP_c_gc_2 &lt;=&gt; 0.5 ADP_c_gc_2 + DPG_c_gc_2 + 0.5 aADP_c_gc_2</t>
  </si>
  <si>
    <t>PHOSGLYPHOS_RXN_c_gc_2</t>
  </si>
  <si>
    <t>0.5 ADP_c_gc_2 + PHOSPHO_ENOL_PYRUVATE_c_gc_2 + 0.85 PROTON_c_gc_2 + 0.5 aADP_c_gc_2 --&gt; 0.65 ATP_c_gc_2 + PYRUVATE_c_gc_2 + 0.35 aATP_c_gc_2</t>
  </si>
  <si>
    <t>PEPDEPHOS_RXN_c_gc_2</t>
  </si>
  <si>
    <t>PS</t>
  </si>
  <si>
    <t>p</t>
  </si>
  <si>
    <t>2.4 ADP_p_gc_2 + 14.0 PROTON_l_gc_2 + 3.0 Pi_p_gc_2 + 0.6 aADP_p_gc_2 --&gt; 2.7 ATP_p_gc_2 + 11.3 PROTON_p_gc_2 + 3.0 WATER_p_gc_2 + 0.3 aATP_p_gc_2</t>
  </si>
  <si>
    <t>Plastidial_ATP_Synthase_p_gc_2</t>
  </si>
  <si>
    <t>0.8 ADP_m_gc_2 + Pi_m_gc_2 + SUC_COA_m_gc_2 + 0.2 aADP_m_gc_2 --&gt; 0.9 ATP_m_gc_2 + CO_A_m_gc_2 + 0.1 PROTON_m_gc_2 + SUC_m_gc_2 + 0.1 aATP_m_gc_2</t>
  </si>
  <si>
    <t>SUCCCOASYN_RXN_m_gc_2</t>
  </si>
  <si>
    <t>Maintenance</t>
  </si>
  <si>
    <t>0.65 ATP_c_gc_2 + WATER_c_gc_2 + 0.35 aATP_c_gc_2 --&gt; 0.5 ADP_c_gc_2 + 0.55 PROTON_c_gc_2 + 0.7 Pi_c_gc_2 + 0.5 aADP_c_gc_2 + 0.3 aPi_c_gc_2 + maintenance_phase_constraint_gc_2 + maintenance_ratio_constraint_gc_2</t>
  </si>
  <si>
    <t>ATPase_tx_gc_2</t>
  </si>
  <si>
    <t>0.65 ATP_c_gc_2 + FRU_c_gc_2 + 0.35 aATP_c_gc_2 --&gt; 0.5 ADP_c_gc_2 + FRUCTOSE_6P_c_gc_2 + 0.85 PROTON_c_gc_2 + 0.5 aADP_c_gc_2</t>
  </si>
  <si>
    <t>FRUCTOKINASE_RXN_c_gc_2</t>
  </si>
  <si>
    <t>0.65 ATP_c_gc_2 + FRUCTOSE_6P_c_gc_2 + 0.35 aATP_c_gc_2 --&gt; 0.5 ADP_c_gc_2 + FRUCTOSE_16_DIPHOSPHATE_c_gc_2 + 0.85 PROTON_c_gc_2 + 0.5 aADP_c_gc_2</t>
  </si>
  <si>
    <t>6PFRUCTPHOS_RXN_c_gc_2</t>
  </si>
  <si>
    <t>Tonoplast Pump</t>
  </si>
  <si>
    <t>0.65 ATP_c_gc_2 + 1.45 PROTON_c_gc_2 + WATER_c_gc_2 + 0.35 aATP_c_gc_2 --&gt; 0.5 ADP_c_gc_2 + 2.0 PROTON_v_gc_2 + 0.7 Pi_c_gc_2 + 0.5 aADP_c_gc_2 + 0.3 aPi_c_gc_2</t>
  </si>
  <si>
    <t>PROTONATP_rev_vc_gc_2</t>
  </si>
  <si>
    <t>PM Pump</t>
  </si>
  <si>
    <t>0.65 ATP_c_gc_2 + 0.45 PROTON_c_gc_2 + WATER_c_gc_2 + 0.35 aATP_c_gc_2 --&gt; 0.5 ADP_c_gc_2 + PROTON_e_gc_2 + 0.7 Pi_c_gc_2 + 0.5 aADP_c_gc_2 + 0.3 aPi_c_gc_2</t>
  </si>
  <si>
    <t>PROTON_ATPase_c_gc_2</t>
  </si>
  <si>
    <t>Starch degradation</t>
  </si>
  <si>
    <t>GAP_c_gc_2 + NAD_c_gc_2 + 0.7 Pi_c_gc_2 + 0.3 aPi_c_gc_2 &lt;=&gt; DPG_c_gc_2 + NADH_c_gc_2 + 1.3 PROTON_c_gc_2</t>
  </si>
  <si>
    <t>GAPOXNPHOSPHN_RXN_c_gc_2</t>
  </si>
  <si>
    <t>MAL_m_gc_2 + NAD_m_gc_2 &lt;=&gt; NADH_m_gc_2 + OXALACETIC_ACID_m_gc_2 + PROTON_m_gc_2</t>
  </si>
  <si>
    <t>MALATE_DEH_RXN_m_gc_2</t>
  </si>
  <si>
    <t>NADP_p_gc_2 + PROTON_p_gc_2 + 2.0 Reduced_ferredoxins_p_gc_2 &lt;=&gt; NADPH_p_gc_2 + 2.0 Oxidized_ferredoxins_p_gc_2</t>
  </si>
  <si>
    <t>1_PERIOD_18_PERIOD_1_PERIOD_2_RXN_p_gc_2</t>
  </si>
  <si>
    <t>CO_A_m_gc_2 + NAD_m_gc_2 + PYRUVATE_m_gc_2 --&gt; ACETYL_COA_m_gc_2 + CARBON_DIOXIDE_m_gc_2 + NADH_m_gc_2</t>
  </si>
  <si>
    <t>PYRUVDEH_RXN_m_gc_2</t>
  </si>
  <si>
    <t>2_KETOGLUTARATE_m_gc_2 + CO_A_m_gc_2 + NAD_m_gc_2 --&gt; CARBON_DIOXIDE_m_gc_2 + NADH_m_gc_2 + SUC_COA_m_gc_2</t>
  </si>
  <si>
    <t>2OXOGLUTARATEDEH_RXN_m_gc_2</t>
  </si>
  <si>
    <t>NAD_m_gc_2 + THREO_DS_ISO_CITRATE_m_gc_2 --&gt; 2_KETOGLUTARATE_m_gc_2 + CARBON_DIOXIDE_m_gc_2 + NADH_m_gc_2</t>
  </si>
  <si>
    <t>ISOCITRATE_DEHYDROGENASE_NAD_RXN_m_gc_2</t>
  </si>
  <si>
    <t>G3P_p_gc_2 + NAD_p_gc_2 &lt;=&gt; 3_P_HYDROXYPYRUVATE_p_gc_2 + NADH_p_gc_2 + PROTON_p_gc_2</t>
  </si>
  <si>
    <t>PGLYCDEHYDROG_RXN_p_gc_2</t>
  </si>
  <si>
    <t>NADPH_p_gc_2 + 0.5 OXYGEN_MOLECULE_p_gc_2 + PROTON_p_gc_2 + 3.0 maintenance_ratio_constraint_gc_2 --&gt; NADP_p_gc_2 + WATER_p_gc_2</t>
  </si>
  <si>
    <t>NADPHox_p_tx_gc_2</t>
  </si>
  <si>
    <t>Shuttle for starch deg in plastid</t>
  </si>
  <si>
    <t>MAL_p_gc_2 + NAD_p_gc_2 &lt;=&gt; NADH_p_gc_2 + OXALACETIC_ACID_p_gc_2 + PROTON_p_gc_2</t>
  </si>
  <si>
    <t>MALATE_DEH_RXN_p_gc_2</t>
  </si>
  <si>
    <t>PS Shuttle</t>
  </si>
  <si>
    <t>NADPH_p_gc_2 + OXALACETIC_ACID_p_gc_2 + PROTON_p_gc_2 --&gt; MAL_p_gc_2 + NADP_p_gc_2</t>
  </si>
  <si>
    <t>MALATE_DEHYDROGENASE_NADPs_RXN_p_gc_2</t>
  </si>
  <si>
    <t>ETC</t>
  </si>
  <si>
    <t>NADH_m_gc_2 + 5.0 PROTON_m_gc_2 + UBIQUINONE_mi_gc_2 --&gt; NAD_m_gc_2 + 4.0 PROTON_i_gc_2 + UBIQUINOL_mi_gc_2</t>
  </si>
  <si>
    <t>NADH_DEHYDROG_A_RXN_mi_gc_2</t>
  </si>
  <si>
    <t>MAL_c_gc_2 + NAD_c_gc_2 &lt;=&gt; NADH_c_gc_2 + OXALACETIC_ACID_c_gc_2 + PROTON_c_gc_2</t>
  </si>
  <si>
    <t>MALATE_DEH_RXN_c_gc_2</t>
  </si>
  <si>
    <t>Sucrose synthesis</t>
  </si>
  <si>
    <t>0.65 ATP_c_gc_2 + 0.15 PROTON_c_gc_2 + 0.5 UDP_c_gc_2 + 0.35 aATP_c_gc_2 + 0.5 aUDP_c_gc_2 &lt;=&gt; 0.5 ADP_c_gc_2 + 0.5 UTP_c_gc_2 + 0.5 aADP_c_gc_2 + 0.5 aUTP_c_gc_2</t>
  </si>
  <si>
    <t>UDPKIN_RXN_c_gc_2</t>
  </si>
  <si>
    <t>Fructose degradation</t>
  </si>
  <si>
    <t>Partly fructose, partly shuttle</t>
  </si>
  <si>
    <t>Fructose degradation to give serine</t>
  </si>
  <si>
    <t>Fructose deg shuttle</t>
  </si>
  <si>
    <t>Partially shuttle, partially mal synthesis</t>
  </si>
  <si>
    <t>Starch Degradation into serine in plastid</t>
  </si>
  <si>
    <t>Starch Degradation+Pyruvate being used to synthesise citrate from 2kg</t>
  </si>
  <si>
    <t>Shuttle + starch degradation + pyruvate being used to synthesise cit from 2kg + pyruvate being used to synthesise CIT from MAL</t>
  </si>
  <si>
    <t>Starch to CIT from MAL/2kg</t>
  </si>
  <si>
    <t>Fructose to CIT from MAL/2kg</t>
  </si>
  <si>
    <t>Fructose to CIT from MAL/Glt</t>
  </si>
  <si>
    <t>Starch to CIT from MAL/Glt</t>
  </si>
  <si>
    <t>FAD</t>
  </si>
  <si>
    <t>ATP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</si>
</sst>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Summary!$G$3</c:f>
              <c:strCache>
                <c:ptCount val="1"/>
                <c:pt idx="0">
                  <c:v>Starch Degradation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Summary!$H$2:$I$2</c:f>
              <c:strCache>
                <c:ptCount val="2"/>
                <c:pt idx="0">
                  <c:v>Realistic Model</c:v>
                </c:pt>
                <c:pt idx="1">
                  <c:v>Starch Knockout</c:v>
                </c:pt>
              </c:strCache>
            </c:strRef>
          </c:cat>
          <c:val>
            <c:numRef>
              <c:f>Summary!$H$3:$I$3</c:f>
              <c:numCache>
                <c:formatCode>General</c:formatCode>
                <c:ptCount val="2"/>
                <c:pt idx="0">
                  <c:v>1.04206427494722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1-4C2C-89E5-C0FADE321FDA}"/>
            </c:ext>
          </c:extLst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Fructose Degradation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Summary!$H$2:$I$2</c:f>
              <c:strCache>
                <c:ptCount val="2"/>
                <c:pt idx="0">
                  <c:v>Realistic Model</c:v>
                </c:pt>
                <c:pt idx="1">
                  <c:v>Starch Knockout</c:v>
                </c:pt>
              </c:strCache>
            </c:strRef>
          </c:cat>
          <c:val>
            <c:numRef>
              <c:f>Summary!$H$4:$I$4</c:f>
              <c:numCache>
                <c:formatCode>General</c:formatCode>
                <c:ptCount val="2"/>
                <c:pt idx="0">
                  <c:v>0</c:v>
                </c:pt>
                <c:pt idx="1">
                  <c:v>1.2849453922153997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1-4C2C-89E5-C0FADE321FDA}"/>
            </c:ext>
          </c:extLst>
        </c:ser>
        <c:ser>
          <c:idx val="2"/>
          <c:order val="2"/>
          <c:tx>
            <c:strRef>
              <c:f>Summary!$G$5</c:f>
              <c:strCache>
                <c:ptCount val="1"/>
                <c:pt idx="0">
                  <c:v>Photosynthesis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Summary!$H$2:$I$2</c:f>
              <c:strCache>
                <c:ptCount val="2"/>
                <c:pt idx="0">
                  <c:v>Realistic Model</c:v>
                </c:pt>
                <c:pt idx="1">
                  <c:v>Starch Knockout</c:v>
                </c:pt>
              </c:strCache>
            </c:strRef>
          </c:cat>
          <c:val>
            <c:numRef>
              <c:f>Summary!$H$5:$I$5</c:f>
              <c:numCache>
                <c:formatCode>General</c:formatCode>
                <c:ptCount val="2"/>
                <c:pt idx="0">
                  <c:v>0.24358300000000499</c:v>
                </c:pt>
                <c:pt idx="1">
                  <c:v>0.24358300000000499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1-4C2C-89E5-C0FADE321FDA}"/>
            </c:ext>
          </c:extLst>
        </c:ser>
        <c:ser>
          <c:idx val="3"/>
          <c:order val="3"/>
          <c:tx>
            <c:strRef>
              <c:f>Summary!$G$6</c:f>
              <c:strCache>
                <c:ptCount val="1"/>
                <c:pt idx="0">
                  <c:v>Starch to CIT from MAL/Glt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Summary!$H$2:$I$2</c:f>
              <c:strCache>
                <c:ptCount val="2"/>
                <c:pt idx="0">
                  <c:v>Realistic Model</c:v>
                </c:pt>
                <c:pt idx="1">
                  <c:v>Starch Knockout</c:v>
                </c:pt>
              </c:strCache>
            </c:strRef>
          </c:cat>
          <c:val>
            <c:numRef>
              <c:f>Summary!$H$6:$I$6</c:f>
              <c:numCache>
                <c:formatCode>General</c:formatCode>
                <c:ptCount val="2"/>
                <c:pt idx="0">
                  <c:v>0.11195025448823998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1-4C2C-89E5-C0FADE321FDA}"/>
            </c:ext>
          </c:extLst>
        </c:ser>
        <c:ser>
          <c:idx val="4"/>
          <c:order val="4"/>
          <c:tx>
            <c:strRef>
              <c:f>Summary!$G$7</c:f>
              <c:strCache>
                <c:ptCount val="1"/>
                <c:pt idx="0">
                  <c:v>Fructose to CIT from MAL/Glt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Summary!$H$2:$I$2</c:f>
              <c:strCache>
                <c:ptCount val="2"/>
                <c:pt idx="0">
                  <c:v>Realistic Model</c:v>
                </c:pt>
                <c:pt idx="1">
                  <c:v>Starch Knockout</c:v>
                </c:pt>
              </c:strCache>
            </c:strRef>
          </c:cat>
          <c:val>
            <c:numRef>
              <c:f>Summary!$H$7:$I$7</c:f>
              <c:numCache>
                <c:formatCode>General</c:formatCode>
                <c:ptCount val="2"/>
                <c:pt idx="0">
                  <c:v>0</c:v>
                </c:pt>
                <c:pt idx="1">
                  <c:v>0.11195025411250006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A1-4C2C-89E5-C0FADE32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339503"/>
        <c:axId val="342677951"/>
      </c:barChart>
      <c:catAx>
        <c:axId val="3423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77951"/>
        <c:crosses val="autoZero"/>
        <c:auto val="1"/>
        <c:lblAlgn val="ctr"/>
        <c:lblOffset val="100"/>
        <c:noMultiLvlLbl val="0"/>
      </c:catAx>
      <c:valAx>
        <c:axId val="3426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11</xdr:row>
      <xdr:rowOff>104775</xdr:rowOff>
    </xdr:from>
    <xdr:to>
      <xdr:col>8</xdr:col>
      <xdr:colOff>895350</xdr:colOff>
      <xdr:row>25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95386-FAD7-4F1F-A4DE-588987AB9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7869-0268-4837-A3EF-3E739C518D4A}">
  <sheetPr codeName="Sheet1"/>
  <dimension ref="B2:I16"/>
  <sheetViews>
    <sheetView workbookViewId="0">
      <selection activeCell="I7" sqref="I7"/>
    </sheetView>
  </sheetViews>
  <sheetFormatPr defaultRowHeight="15" x14ac:dyDescent="0.25"/>
  <cols>
    <col min="2" max="2" width="20.140625" bestFit="1" customWidth="1"/>
    <col min="3" max="3" width="14.7109375" bestFit="1" customWidth="1"/>
    <col min="4" max="4" width="15.28515625" bestFit="1" customWidth="1"/>
    <col min="7" max="7" width="20.140625" bestFit="1" customWidth="1"/>
    <col min="8" max="8" width="14.7109375" bestFit="1" customWidth="1"/>
    <col min="9" max="9" width="15.28515625" bestFit="1" customWidth="1"/>
  </cols>
  <sheetData>
    <row r="2" spans="2:9" x14ac:dyDescent="0.25">
      <c r="C2" t="s">
        <v>8</v>
      </c>
      <c r="D2" t="s">
        <v>5</v>
      </c>
      <c r="H2" t="s">
        <v>8</v>
      </c>
      <c r="I2" t="s">
        <v>5</v>
      </c>
    </row>
    <row r="3" spans="2:9" x14ac:dyDescent="0.25">
      <c r="B3" t="s">
        <v>7</v>
      </c>
      <c r="C3">
        <f>ATP_realistic!B14+NADHFADH_realistic!D15</f>
        <v>2.08412854989444</v>
      </c>
      <c r="D3">
        <v>0</v>
      </c>
      <c r="G3" t="s">
        <v>7</v>
      </c>
      <c r="H3">
        <f>C3*0.5</f>
        <v>1.04206427494722</v>
      </c>
      <c r="I3">
        <f>D3*0.5</f>
        <v>0</v>
      </c>
    </row>
    <row r="4" spans="2:9" x14ac:dyDescent="0.25">
      <c r="B4" t="s">
        <v>3</v>
      </c>
      <c r="C4">
        <v>0</v>
      </c>
      <c r="D4">
        <f>ATP_starchknockout!B13+NADHFADH_starchknockout!B15*3+NADHFADH_starchknockout!C15*(6/10)*3</f>
        <v>2.5698907844307994</v>
      </c>
      <c r="G4" t="s">
        <v>3</v>
      </c>
      <c r="H4">
        <f t="shared" ref="H4:H8" si="0">C4*0.5</f>
        <v>0</v>
      </c>
      <c r="I4">
        <f t="shared" ref="I4:I8" si="1">D4*0.5</f>
        <v>1.2849453922153997</v>
      </c>
    </row>
    <row r="5" spans="2:9" x14ac:dyDescent="0.25">
      <c r="B5" t="s">
        <v>4</v>
      </c>
      <c r="C5">
        <f>ATP_realistic!B15+NADHFADH_realistic!D16</f>
        <v>0.48716600000000998</v>
      </c>
      <c r="D5">
        <f>ATP_starchknockout!B14+NADHFADH_starchknockout!B16*3</f>
        <v>0.48716600000000998</v>
      </c>
      <c r="G5" t="s">
        <v>4</v>
      </c>
      <c r="H5">
        <f t="shared" si="0"/>
        <v>0.24358300000000499</v>
      </c>
      <c r="I5">
        <f t="shared" si="1"/>
        <v>0.24358300000000499</v>
      </c>
    </row>
    <row r="6" spans="2:9" x14ac:dyDescent="0.25">
      <c r="B6" t="s">
        <v>79</v>
      </c>
      <c r="C6">
        <f>ATP_realistic!B16+NADHFADH_realistic!D17</f>
        <v>0.22390050897647995</v>
      </c>
      <c r="D6">
        <v>0</v>
      </c>
      <c r="G6" t="s">
        <v>79</v>
      </c>
      <c r="H6">
        <f t="shared" ref="H6" si="2">C6*0.5</f>
        <v>0.11195025448823998</v>
      </c>
      <c r="I6">
        <f t="shared" ref="I6" si="3">D6*0.5</f>
        <v>0</v>
      </c>
    </row>
    <row r="7" spans="2:9" x14ac:dyDescent="0.25">
      <c r="B7" t="s">
        <v>78</v>
      </c>
      <c r="D7">
        <f>ATP_starchknockout!B15+NADHFADH_starchknockout!B17*3+NADHFADH_starchknockout!C17*(6/10)*3</f>
        <v>0.22390050822500013</v>
      </c>
      <c r="G7" t="s">
        <v>78</v>
      </c>
      <c r="H7">
        <f t="shared" ref="H7" si="4">C7*0.5</f>
        <v>0</v>
      </c>
      <c r="I7">
        <f t="shared" ref="I7" si="5">D7*0.5</f>
        <v>0.11195025411250006</v>
      </c>
    </row>
    <row r="8" spans="2:9" x14ac:dyDescent="0.25">
      <c r="C8">
        <f>SUM(C3:C6)</f>
        <v>2.79519505887093</v>
      </c>
      <c r="D8">
        <f>SUM(D3:D7)</f>
        <v>3.2809572926558097</v>
      </c>
      <c r="H8">
        <f t="shared" si="0"/>
        <v>1.397597529435465</v>
      </c>
      <c r="I8">
        <f t="shared" si="1"/>
        <v>1.6404786463279049</v>
      </c>
    </row>
    <row r="10" spans="2:9" x14ac:dyDescent="0.25">
      <c r="D10" s="1"/>
      <c r="G10" t="s">
        <v>81</v>
      </c>
      <c r="H10">
        <f>(ATP_realistic!C1+ATP_realistic!C2+ATP_realistic!C4+ATP_realistic!C5)*0.5</f>
        <v>-1.3975975294386798</v>
      </c>
    </row>
    <row r="15" spans="2:9" x14ac:dyDescent="0.25">
      <c r="B15" s="1"/>
    </row>
    <row r="16" spans="2:9" x14ac:dyDescent="0.25">
      <c r="B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201C-698B-4783-900C-AE8668E24CBA}">
  <sheetPr codeName="Sheet4"/>
  <dimension ref="A1:E17"/>
  <sheetViews>
    <sheetView tabSelected="1" workbookViewId="0">
      <selection activeCell="A5" sqref="A5"/>
    </sheetView>
  </sheetViews>
  <sheetFormatPr defaultRowHeight="15" x14ac:dyDescent="0.25"/>
  <cols>
    <col min="1" max="1" width="35.28515625" bestFit="1" customWidth="1"/>
    <col min="2" max="2" width="16" customWidth="1"/>
  </cols>
  <sheetData>
    <row r="1" spans="1:5" x14ac:dyDescent="0.25">
      <c r="A1" t="s">
        <v>36</v>
      </c>
      <c r="B1" t="s">
        <v>35</v>
      </c>
      <c r="C1">
        <v>-1.69983808886</v>
      </c>
      <c r="D1" t="s">
        <v>13</v>
      </c>
      <c r="E1" t="s">
        <v>34</v>
      </c>
    </row>
    <row r="2" spans="1:5" x14ac:dyDescent="0.25">
      <c r="A2" t="s">
        <v>33</v>
      </c>
      <c r="B2" t="s">
        <v>32</v>
      </c>
      <c r="C2">
        <v>-1.0820494948599999</v>
      </c>
      <c r="D2" t="s">
        <v>13</v>
      </c>
      <c r="E2" t="s">
        <v>31</v>
      </c>
    </row>
    <row r="3" spans="1:5" x14ac:dyDescent="0.25">
      <c r="A3" t="s">
        <v>30</v>
      </c>
      <c r="B3" t="s">
        <v>29</v>
      </c>
      <c r="C3">
        <v>-0.33170003125800002</v>
      </c>
      <c r="D3" t="s">
        <v>13</v>
      </c>
      <c r="E3" t="s">
        <v>37</v>
      </c>
    </row>
    <row r="4" spans="1:5" x14ac:dyDescent="0.25">
      <c r="A4" t="s">
        <v>26</v>
      </c>
      <c r="B4" t="s">
        <v>25</v>
      </c>
      <c r="C4">
        <v>-7.8340000000000007E-3</v>
      </c>
      <c r="D4" t="s">
        <v>13</v>
      </c>
      <c r="E4" t="s">
        <v>24</v>
      </c>
    </row>
    <row r="5" spans="1:5" x14ac:dyDescent="0.25">
      <c r="A5" t="s">
        <v>67</v>
      </c>
      <c r="B5" t="s">
        <v>66</v>
      </c>
      <c r="C5">
        <v>-5.4734751573600002E-3</v>
      </c>
      <c r="D5" t="s">
        <v>13</v>
      </c>
      <c r="E5" t="s">
        <v>65</v>
      </c>
    </row>
    <row r="6" spans="1:5" x14ac:dyDescent="0.25">
      <c r="A6" t="s">
        <v>23</v>
      </c>
      <c r="B6" t="s">
        <v>22</v>
      </c>
      <c r="C6">
        <v>9.4892398124399993E-2</v>
      </c>
      <c r="D6" t="s">
        <v>10</v>
      </c>
      <c r="E6" t="s">
        <v>37</v>
      </c>
    </row>
    <row r="7" spans="1:5" x14ac:dyDescent="0.25">
      <c r="A7" t="s">
        <v>17</v>
      </c>
      <c r="B7" t="s">
        <v>16</v>
      </c>
      <c r="C7">
        <v>0.10659698556199999</v>
      </c>
      <c r="D7" t="s">
        <v>13</v>
      </c>
      <c r="E7" t="s">
        <v>37</v>
      </c>
    </row>
    <row r="8" spans="1:5" x14ac:dyDescent="0.25">
      <c r="A8" t="s">
        <v>21</v>
      </c>
      <c r="B8" t="s">
        <v>20</v>
      </c>
      <c r="C8">
        <v>0.14849999999999999</v>
      </c>
      <c r="D8" t="s">
        <v>19</v>
      </c>
      <c r="E8" t="s">
        <v>18</v>
      </c>
    </row>
    <row r="9" spans="1:5" x14ac:dyDescent="0.25">
      <c r="A9" t="s">
        <v>15</v>
      </c>
      <c r="B9" t="s">
        <v>14</v>
      </c>
      <c r="C9">
        <v>0.674347012834</v>
      </c>
      <c r="D9" t="s">
        <v>13</v>
      </c>
      <c r="E9" t="s">
        <v>37</v>
      </c>
    </row>
    <row r="10" spans="1:5" x14ac:dyDescent="0.25">
      <c r="A10" t="s">
        <v>12</v>
      </c>
      <c r="B10" t="s">
        <v>11</v>
      </c>
      <c r="C10">
        <v>2.1025586936099998</v>
      </c>
      <c r="D10" t="s">
        <v>10</v>
      </c>
      <c r="E10" t="s">
        <v>1</v>
      </c>
    </row>
    <row r="13" spans="1:5" x14ac:dyDescent="0.25">
      <c r="A13" t="s">
        <v>6</v>
      </c>
      <c r="B13" t="s">
        <v>9</v>
      </c>
    </row>
    <row r="14" spans="1:5" x14ac:dyDescent="0.25">
      <c r="A14" t="s">
        <v>7</v>
      </c>
      <c r="B14">
        <f>C9+C7+(NADHFADH_realistic!C7)+C3</f>
        <v>0.52268332586879995</v>
      </c>
    </row>
    <row r="15" spans="1:5" x14ac:dyDescent="0.25">
      <c r="A15" t="s">
        <v>4</v>
      </c>
      <c r="B15">
        <f>C8</f>
        <v>0.14849999999999999</v>
      </c>
    </row>
    <row r="16" spans="1:5" x14ac:dyDescent="0.25">
      <c r="A16" t="s">
        <v>76</v>
      </c>
      <c r="B16">
        <f>NADHFADH_realistic!C8-NADHFADH_realistic!C7</f>
        <v>2.1453039393599993E-2</v>
      </c>
    </row>
    <row r="17" spans="2:3" x14ac:dyDescent="0.25">
      <c r="B17">
        <f>SUM(B14:B16)+C10</f>
        <v>2.7951950588723999</v>
      </c>
      <c r="C17">
        <f>C1+C2+C4+C5</f>
        <v>-2.7951950588773595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3899-C3C4-4BC1-9294-09F851519D01}">
  <sheetPr codeName="Sheet3"/>
  <dimension ref="A1:E18"/>
  <sheetViews>
    <sheetView zoomScaleNormal="100" workbookViewId="0">
      <selection activeCell="D16" sqref="D16"/>
    </sheetView>
  </sheetViews>
  <sheetFormatPr defaultRowHeight="15" x14ac:dyDescent="0.25"/>
  <cols>
    <col min="1" max="1" width="46" bestFit="1" customWidth="1"/>
    <col min="4" max="4" width="12.7109375" bestFit="1" customWidth="1"/>
  </cols>
  <sheetData>
    <row r="1" spans="1:5" x14ac:dyDescent="0.25">
      <c r="A1" t="s">
        <v>64</v>
      </c>
      <c r="B1" t="s">
        <v>63</v>
      </c>
      <c r="C1">
        <v>-0.674347012834</v>
      </c>
      <c r="D1" t="s">
        <v>13</v>
      </c>
      <c r="E1" t="s">
        <v>72</v>
      </c>
    </row>
    <row r="2" spans="1:5" x14ac:dyDescent="0.25">
      <c r="A2" t="s">
        <v>62</v>
      </c>
      <c r="B2" t="s">
        <v>61</v>
      </c>
      <c r="C2">
        <v>-0.64391745899499997</v>
      </c>
      <c r="D2" t="s">
        <v>10</v>
      </c>
      <c r="E2" t="s">
        <v>60</v>
      </c>
    </row>
    <row r="3" spans="1:5" x14ac:dyDescent="0.25">
      <c r="A3" t="s">
        <v>59</v>
      </c>
      <c r="B3" t="s">
        <v>58</v>
      </c>
      <c r="C3">
        <v>-0.112888666667</v>
      </c>
      <c r="D3" t="s">
        <v>19</v>
      </c>
      <c r="E3" t="s">
        <v>57</v>
      </c>
    </row>
    <row r="4" spans="1:5" x14ac:dyDescent="0.25">
      <c r="A4" t="s">
        <v>56</v>
      </c>
      <c r="B4" t="s">
        <v>55</v>
      </c>
      <c r="C4">
        <v>-2.14530393937E-2</v>
      </c>
      <c r="D4" t="s">
        <v>19</v>
      </c>
      <c r="E4" t="s">
        <v>54</v>
      </c>
    </row>
    <row r="5" spans="1:5" x14ac:dyDescent="0.25">
      <c r="A5" t="s">
        <v>53</v>
      </c>
      <c r="B5" t="s">
        <v>52</v>
      </c>
      <c r="C5">
        <v>-2.6113333333299999E-3</v>
      </c>
      <c r="D5" t="s">
        <v>19</v>
      </c>
      <c r="E5" t="s">
        <v>24</v>
      </c>
    </row>
    <row r="6" spans="1:5" x14ac:dyDescent="0.25">
      <c r="A6" t="s">
        <v>51</v>
      </c>
      <c r="B6" t="s">
        <v>50</v>
      </c>
      <c r="C6">
        <v>2.14530393937E-2</v>
      </c>
      <c r="D6" t="s">
        <v>19</v>
      </c>
      <c r="E6" t="s">
        <v>73</v>
      </c>
    </row>
    <row r="7" spans="1:5" x14ac:dyDescent="0.25">
      <c r="A7" t="s">
        <v>49</v>
      </c>
      <c r="B7" t="s">
        <v>48</v>
      </c>
      <c r="C7">
        <v>7.34393587308E-2</v>
      </c>
      <c r="D7" t="s">
        <v>10</v>
      </c>
      <c r="E7" t="s">
        <v>7</v>
      </c>
    </row>
    <row r="8" spans="1:5" x14ac:dyDescent="0.25">
      <c r="A8" t="s">
        <v>47</v>
      </c>
      <c r="B8" t="s">
        <v>46</v>
      </c>
      <c r="C8">
        <v>9.4892398124399993E-2</v>
      </c>
      <c r="D8" t="s">
        <v>10</v>
      </c>
      <c r="E8" t="s">
        <v>74</v>
      </c>
    </row>
    <row r="9" spans="1:5" x14ac:dyDescent="0.25">
      <c r="A9" t="s">
        <v>45</v>
      </c>
      <c r="B9" t="s">
        <v>44</v>
      </c>
      <c r="C9">
        <v>0.10659698556199999</v>
      </c>
      <c r="D9" t="s">
        <v>10</v>
      </c>
      <c r="E9" t="s">
        <v>7</v>
      </c>
    </row>
    <row r="10" spans="1:5" x14ac:dyDescent="0.25">
      <c r="A10" t="s">
        <v>43</v>
      </c>
      <c r="B10" t="s">
        <v>42</v>
      </c>
      <c r="C10">
        <v>0.11550000000000001</v>
      </c>
      <c r="D10" t="s">
        <v>19</v>
      </c>
      <c r="E10" t="s">
        <v>18</v>
      </c>
    </row>
    <row r="11" spans="1:5" x14ac:dyDescent="0.25">
      <c r="A11" t="s">
        <v>41</v>
      </c>
      <c r="B11" t="s">
        <v>40</v>
      </c>
      <c r="C11">
        <v>0.36898871657799998</v>
      </c>
      <c r="D11" t="s">
        <v>10</v>
      </c>
      <c r="E11" t="s">
        <v>75</v>
      </c>
    </row>
    <row r="12" spans="1:5" x14ac:dyDescent="0.25">
      <c r="A12" t="s">
        <v>39</v>
      </c>
      <c r="B12" t="s">
        <v>38</v>
      </c>
      <c r="C12">
        <v>0.674347012834</v>
      </c>
      <c r="D12" t="s">
        <v>13</v>
      </c>
      <c r="E12" t="s">
        <v>7</v>
      </c>
    </row>
    <row r="14" spans="1:5" x14ac:dyDescent="0.25">
      <c r="A14" t="s">
        <v>6</v>
      </c>
      <c r="B14" t="s">
        <v>1</v>
      </c>
      <c r="C14" t="s">
        <v>2</v>
      </c>
      <c r="D14" t="s">
        <v>0</v>
      </c>
    </row>
    <row r="15" spans="1:5" x14ac:dyDescent="0.25">
      <c r="A15" t="s">
        <v>37</v>
      </c>
      <c r="B15">
        <f>C7*2+C9+C11+C3-(C9-C7)</f>
        <v>0.47641812610340001</v>
      </c>
      <c r="C15">
        <f>C7</f>
        <v>7.34393587308E-2</v>
      </c>
      <c r="D15">
        <f>B15*3+C15*(6/10)*3</f>
        <v>1.56144522402564</v>
      </c>
    </row>
    <row r="16" spans="1:5" x14ac:dyDescent="0.25">
      <c r="A16" t="s">
        <v>4</v>
      </c>
      <c r="B16">
        <f>C10+C5</f>
        <v>0.11288866666667001</v>
      </c>
      <c r="C16">
        <v>0</v>
      </c>
      <c r="D16">
        <f t="shared" ref="D16:D17" si="0">B16*3+C16*(6/10)*3</f>
        <v>0.33866600000001001</v>
      </c>
    </row>
    <row r="17" spans="1:4" x14ac:dyDescent="0.25">
      <c r="A17" t="s">
        <v>76</v>
      </c>
      <c r="B17">
        <f>(C8-C7)+(C9-C7)</f>
        <v>5.4610666224799986E-2</v>
      </c>
      <c r="C17">
        <f>C8-C7</f>
        <v>2.1453039393599993E-2</v>
      </c>
      <c r="D17">
        <f t="shared" si="0"/>
        <v>0.20244746958287996</v>
      </c>
    </row>
    <row r="18" spans="1:4" x14ac:dyDescent="0.25">
      <c r="B18">
        <f>SUM(B15:B17)+C2</f>
        <v>-1.3000711618360583E-13</v>
      </c>
      <c r="D18">
        <f>SUM(D15:D17)-ATP_realistic!C10</f>
        <v>-1.4699352846037073E-12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E9E5-F2DC-4F3B-BC63-A9CA0AC9E37E}">
  <sheetPr codeName="Sheet2"/>
  <dimension ref="A1:E15"/>
  <sheetViews>
    <sheetView workbookViewId="0">
      <selection activeCell="C15" sqref="C15"/>
    </sheetView>
  </sheetViews>
  <sheetFormatPr defaultRowHeight="15" x14ac:dyDescent="0.25"/>
  <cols>
    <col min="1" max="1" width="35.28515625" bestFit="1" customWidth="1"/>
    <col min="2" max="2" width="12.140625" customWidth="1"/>
  </cols>
  <sheetData>
    <row r="1" spans="1:5" x14ac:dyDescent="0.25">
      <c r="A1" t="s">
        <v>36</v>
      </c>
      <c r="B1" t="s">
        <v>35</v>
      </c>
      <c r="C1">
        <v>-2.2481077004599999</v>
      </c>
      <c r="D1" t="s">
        <v>13</v>
      </c>
      <c r="E1" t="s">
        <v>34</v>
      </c>
    </row>
    <row r="2" spans="1:5" x14ac:dyDescent="0.25">
      <c r="A2" t="s">
        <v>33</v>
      </c>
      <c r="B2" t="s">
        <v>32</v>
      </c>
      <c r="C2">
        <v>-1.02501559059</v>
      </c>
      <c r="D2" t="s">
        <v>13</v>
      </c>
      <c r="E2" t="s">
        <v>31</v>
      </c>
    </row>
    <row r="3" spans="1:5" x14ac:dyDescent="0.25">
      <c r="A3" t="s">
        <v>30</v>
      </c>
      <c r="B3" t="s">
        <v>29</v>
      </c>
      <c r="C3">
        <v>-0.233050220941</v>
      </c>
      <c r="D3" t="s">
        <v>13</v>
      </c>
      <c r="E3" t="s">
        <v>3</v>
      </c>
    </row>
    <row r="4" spans="1:5" x14ac:dyDescent="0.25">
      <c r="A4" t="s">
        <v>28</v>
      </c>
      <c r="B4" t="s">
        <v>27</v>
      </c>
      <c r="C4">
        <v>-0.233050220941</v>
      </c>
      <c r="D4" t="s">
        <v>13</v>
      </c>
      <c r="E4" t="s">
        <v>3</v>
      </c>
    </row>
    <row r="5" spans="1:5" x14ac:dyDescent="0.25">
      <c r="A5" t="s">
        <v>26</v>
      </c>
      <c r="B5" t="s">
        <v>25</v>
      </c>
      <c r="C5">
        <v>-7.8340000000000007E-3</v>
      </c>
      <c r="D5" t="s">
        <v>13</v>
      </c>
      <c r="E5" t="s">
        <v>24</v>
      </c>
    </row>
    <row r="6" spans="1:5" x14ac:dyDescent="0.25">
      <c r="A6" t="s">
        <v>23</v>
      </c>
      <c r="B6" t="s">
        <v>22</v>
      </c>
      <c r="C6">
        <v>0.13895671767600001</v>
      </c>
      <c r="D6" t="s">
        <v>10</v>
      </c>
      <c r="E6" t="s">
        <v>3</v>
      </c>
    </row>
    <row r="7" spans="1:5" x14ac:dyDescent="0.25">
      <c r="A7" t="s">
        <v>21</v>
      </c>
      <c r="B7" t="s">
        <v>20</v>
      </c>
      <c r="C7">
        <v>0.14849999999999999</v>
      </c>
      <c r="D7" t="s">
        <v>19</v>
      </c>
      <c r="E7" t="s">
        <v>18</v>
      </c>
    </row>
    <row r="8" spans="1:5" x14ac:dyDescent="0.25">
      <c r="A8" t="s">
        <v>17</v>
      </c>
      <c r="B8" t="s">
        <v>16</v>
      </c>
      <c r="C8">
        <v>0.150661305651</v>
      </c>
      <c r="D8" t="s">
        <v>13</v>
      </c>
      <c r="E8" t="s">
        <v>3</v>
      </c>
    </row>
    <row r="9" spans="1:5" x14ac:dyDescent="0.25">
      <c r="A9" t="s">
        <v>15</v>
      </c>
      <c r="B9" t="s">
        <v>14</v>
      </c>
      <c r="C9">
        <v>0.46610044188200001</v>
      </c>
      <c r="D9" t="s">
        <v>13</v>
      </c>
      <c r="E9" t="s">
        <v>3</v>
      </c>
    </row>
    <row r="10" spans="1:5" x14ac:dyDescent="0.25">
      <c r="A10" t="s">
        <v>12</v>
      </c>
      <c r="B10" t="s">
        <v>11</v>
      </c>
      <c r="C10">
        <v>2.8428392677200001</v>
      </c>
      <c r="D10" t="s">
        <v>10</v>
      </c>
      <c r="E10" t="s">
        <v>1</v>
      </c>
    </row>
    <row r="11" spans="1:5" x14ac:dyDescent="0.25">
      <c r="C11">
        <f>SUM(C6:C10)</f>
        <v>3.747057732929</v>
      </c>
    </row>
    <row r="12" spans="1:5" x14ac:dyDescent="0.25">
      <c r="A12" t="s">
        <v>6</v>
      </c>
      <c r="B12" t="s">
        <v>9</v>
      </c>
    </row>
    <row r="13" spans="1:5" x14ac:dyDescent="0.25">
      <c r="A13" t="s">
        <v>3</v>
      </c>
      <c r="B13">
        <f>C9+C8+C4+C3+NADHFADH_starchknockout!C8</f>
        <v>0.26816498420200002</v>
      </c>
    </row>
    <row r="14" spans="1:5" x14ac:dyDescent="0.25">
      <c r="A14" t="s">
        <v>4</v>
      </c>
      <c r="B14">
        <f>C7</f>
        <v>0.14849999999999999</v>
      </c>
    </row>
    <row r="15" spans="1:5" x14ac:dyDescent="0.25">
      <c r="A15" t="s">
        <v>77</v>
      </c>
      <c r="B15">
        <f>C6-NADHFADH_starchknockout!C8</f>
        <v>2.1453039125000017E-2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BCDA-6572-48A9-8E41-7B40E721ED32}">
  <sheetPr codeName="Sheet5"/>
  <dimension ref="A1:E18"/>
  <sheetViews>
    <sheetView workbookViewId="0">
      <selection activeCell="E26" sqref="E26"/>
    </sheetView>
  </sheetViews>
  <sheetFormatPr defaultRowHeight="15" x14ac:dyDescent="0.25"/>
  <cols>
    <col min="1" max="1" width="46" bestFit="1" customWidth="1"/>
  </cols>
  <sheetData>
    <row r="1" spans="1:5" x14ac:dyDescent="0.25">
      <c r="A1" t="s">
        <v>62</v>
      </c>
      <c r="B1" t="s">
        <v>61</v>
      </c>
      <c r="C1">
        <v>-0.86423905863399997</v>
      </c>
      <c r="D1" t="s">
        <v>10</v>
      </c>
      <c r="E1" t="s">
        <v>60</v>
      </c>
    </row>
    <row r="2" spans="1:5" x14ac:dyDescent="0.25">
      <c r="A2" t="s">
        <v>64</v>
      </c>
      <c r="B2" t="s">
        <v>63</v>
      </c>
      <c r="C2">
        <v>-0.46610044188200001</v>
      </c>
      <c r="D2" t="s">
        <v>13</v>
      </c>
      <c r="E2" t="s">
        <v>72</v>
      </c>
    </row>
    <row r="3" spans="1:5" x14ac:dyDescent="0.25">
      <c r="A3" t="s">
        <v>59</v>
      </c>
      <c r="B3" t="s">
        <v>58</v>
      </c>
      <c r="C3">
        <v>-0.112888666667</v>
      </c>
      <c r="D3" t="s">
        <v>19</v>
      </c>
      <c r="E3" t="s">
        <v>57</v>
      </c>
    </row>
    <row r="4" spans="1:5" x14ac:dyDescent="0.25">
      <c r="A4" t="s">
        <v>56</v>
      </c>
      <c r="B4" t="s">
        <v>55</v>
      </c>
      <c r="C4">
        <v>-2.1453040200199999E-2</v>
      </c>
      <c r="D4" t="s">
        <v>19</v>
      </c>
      <c r="E4" t="s">
        <v>71</v>
      </c>
    </row>
    <row r="5" spans="1:5" x14ac:dyDescent="0.25">
      <c r="A5" t="s">
        <v>53</v>
      </c>
      <c r="B5" t="s">
        <v>52</v>
      </c>
      <c r="C5">
        <v>-2.6113333333299999E-3</v>
      </c>
      <c r="D5" t="s">
        <v>19</v>
      </c>
      <c r="E5" t="s">
        <v>24</v>
      </c>
    </row>
    <row r="6" spans="1:5" x14ac:dyDescent="0.25">
      <c r="A6" t="s">
        <v>51</v>
      </c>
      <c r="B6" t="s">
        <v>50</v>
      </c>
      <c r="C6">
        <v>2.1453040199699999E-2</v>
      </c>
      <c r="D6" t="s">
        <v>19</v>
      </c>
      <c r="E6" t="s">
        <v>70</v>
      </c>
    </row>
    <row r="7" spans="1:5" x14ac:dyDescent="0.25">
      <c r="A7" t="s">
        <v>43</v>
      </c>
      <c r="B7" t="s">
        <v>42</v>
      </c>
      <c r="C7">
        <v>0.11550000000000001</v>
      </c>
      <c r="D7" t="s">
        <v>19</v>
      </c>
      <c r="E7" t="s">
        <v>18</v>
      </c>
    </row>
    <row r="8" spans="1:5" x14ac:dyDescent="0.25">
      <c r="A8" t="s">
        <v>49</v>
      </c>
      <c r="B8" t="s">
        <v>48</v>
      </c>
      <c r="C8">
        <v>0.117503678551</v>
      </c>
      <c r="D8" t="s">
        <v>10</v>
      </c>
      <c r="E8" t="s">
        <v>68</v>
      </c>
    </row>
    <row r="9" spans="1:5" x14ac:dyDescent="0.25">
      <c r="A9" t="s">
        <v>47</v>
      </c>
      <c r="B9" t="s">
        <v>46</v>
      </c>
      <c r="C9">
        <v>0.13895671767600001</v>
      </c>
      <c r="D9" t="s">
        <v>10</v>
      </c>
      <c r="E9" t="s">
        <v>68</v>
      </c>
    </row>
    <row r="10" spans="1:5" x14ac:dyDescent="0.25">
      <c r="A10" t="s">
        <v>45</v>
      </c>
      <c r="B10" t="s">
        <v>44</v>
      </c>
      <c r="C10">
        <v>0.150661305651</v>
      </c>
      <c r="D10" t="s">
        <v>10</v>
      </c>
      <c r="E10" t="s">
        <v>68</v>
      </c>
    </row>
    <row r="11" spans="1:5" x14ac:dyDescent="0.25">
      <c r="A11" t="s">
        <v>41</v>
      </c>
      <c r="B11" t="s">
        <v>40</v>
      </c>
      <c r="C11">
        <v>0.45711735729300002</v>
      </c>
      <c r="D11" t="s">
        <v>10</v>
      </c>
      <c r="E11" t="s">
        <v>69</v>
      </c>
    </row>
    <row r="12" spans="1:5" x14ac:dyDescent="0.25">
      <c r="A12" t="s">
        <v>39</v>
      </c>
      <c r="B12" t="s">
        <v>38</v>
      </c>
      <c r="C12">
        <v>0.46610044188200001</v>
      </c>
      <c r="D12" t="s">
        <v>13</v>
      </c>
      <c r="E12" t="s">
        <v>68</v>
      </c>
    </row>
    <row r="14" spans="1:5" x14ac:dyDescent="0.25">
      <c r="B14" t="s">
        <v>1</v>
      </c>
      <c r="C14" t="s">
        <v>80</v>
      </c>
    </row>
    <row r="15" spans="1:5" x14ac:dyDescent="0.25">
      <c r="A15" t="s">
        <v>68</v>
      </c>
      <c r="B15">
        <f>C10+C8*2+C11+C3-(C10-C8)</f>
        <v>0.69673972627899994</v>
      </c>
      <c r="C15">
        <f>C8</f>
        <v>0.117503678551</v>
      </c>
    </row>
    <row r="16" spans="1:5" x14ac:dyDescent="0.25">
      <c r="A16" t="s">
        <v>4</v>
      </c>
      <c r="B16">
        <f>C7+C5</f>
        <v>0.11288866666667001</v>
      </c>
    </row>
    <row r="17" spans="1:3" x14ac:dyDescent="0.25">
      <c r="A17" t="s">
        <v>77</v>
      </c>
      <c r="B17">
        <f>(C9-C8)+(C10-C8)</f>
        <v>5.4610666225000021E-2</v>
      </c>
      <c r="C17">
        <f>C9-C8</f>
        <v>2.1453039125000017E-2</v>
      </c>
    </row>
    <row r="18" spans="1:3" x14ac:dyDescent="0.25">
      <c r="B18">
        <f>SUM(B15:B17)+C1</f>
        <v>5.3666993071743718E-10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0ABE-6147-4F0C-B5F0-3728418358D2}">
  <dimension ref="B2:B3"/>
  <sheetViews>
    <sheetView workbookViewId="0">
      <selection activeCell="G12" sqref="G12"/>
    </sheetView>
  </sheetViews>
  <sheetFormatPr defaultRowHeight="15" x14ac:dyDescent="0.25"/>
  <cols>
    <col min="1" max="1" width="15.28515625" bestFit="1" customWidth="1"/>
  </cols>
  <sheetData>
    <row r="2" spans="2:2" x14ac:dyDescent="0.25">
      <c r="B2" s="1"/>
    </row>
    <row r="3" spans="2:2" x14ac:dyDescent="0.25">
      <c r="B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ATP_realistic</vt:lpstr>
      <vt:lpstr>NADHFADH_realistic</vt:lpstr>
      <vt:lpstr>ATP_starchknockout</vt:lpstr>
      <vt:lpstr>NADHFADH_starchknockout</vt:lpstr>
      <vt:lpstr>FADH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Sprent</dc:creator>
  <cp:lastModifiedBy>Noah Sprent</cp:lastModifiedBy>
  <dcterms:created xsi:type="dcterms:W3CDTF">2020-01-14T21:24:58Z</dcterms:created>
  <dcterms:modified xsi:type="dcterms:W3CDTF">2020-01-17T16:13:28Z</dcterms:modified>
</cp:coreProperties>
</file>