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Part III\3rd-Year-Project\Development\Design Archive\"/>
    </mc:Choice>
  </mc:AlternateContent>
  <xr:revisionPtr revIDLastSave="0" documentId="13_ncr:1_{2F18C816-A21D-4A4E-AB9D-D4AA4F3D1B8C}" xr6:coauthVersionLast="32" xr6:coauthVersionMax="32" xr10:uidLastSave="{00000000-0000-0000-0000-000000000000}"/>
  <bookViews>
    <workbookView xWindow="0" yWindow="0" windowWidth="28800" windowHeight="12360" activeTab="5" xr2:uid="{EE9B88FB-1D0E-4AFA-A3BE-CC1D0DFF1109}"/>
  </bookViews>
  <sheets>
    <sheet name="Sheet1" sheetId="1" r:id="rId1"/>
    <sheet name="Approach 2" sheetId="6" r:id="rId2"/>
    <sheet name="Chart1" sheetId="7" r:id="rId3"/>
    <sheet name="Chart2" sheetId="8" r:id="rId4"/>
    <sheet name="Chart3" sheetId="9" r:id="rId5"/>
    <sheet name="Chart4" sheetId="10" r:id="rId6"/>
    <sheet name="Approach 3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6" i="5" l="1"/>
  <c r="AC7" i="5"/>
  <c r="AC8" i="5"/>
  <c r="AC9" i="5"/>
  <c r="AC10" i="5"/>
  <c r="AD10" i="5" s="1"/>
  <c r="AE10" i="5" s="1"/>
  <c r="AC11" i="5"/>
  <c r="AC12" i="5"/>
  <c r="AC13" i="5"/>
  <c r="AC14" i="5"/>
  <c r="AD14" i="5" s="1"/>
  <c r="AE14" i="5" s="1"/>
  <c r="AC15" i="5"/>
  <c r="AC6" i="5"/>
  <c r="AD6" i="5" s="1"/>
  <c r="AE6" i="5" s="1"/>
  <c r="AJ7" i="5"/>
  <c r="AJ8" i="5"/>
  <c r="AJ9" i="5"/>
  <c r="AJ10" i="5"/>
  <c r="AJ11" i="5"/>
  <c r="AJ12" i="5"/>
  <c r="AJ13" i="5"/>
  <c r="AJ14" i="5"/>
  <c r="AJ15" i="5"/>
  <c r="AJ6" i="5"/>
  <c r="AF7" i="5"/>
  <c r="AH7" i="5" s="1"/>
  <c r="AK7" i="5" s="1"/>
  <c r="AL7" i="5" s="1"/>
  <c r="AH6" i="5"/>
  <c r="AD8" i="5"/>
  <c r="AE8" i="5" s="1"/>
  <c r="AD9" i="5"/>
  <c r="AE9" i="5" s="1"/>
  <c r="AD11" i="5"/>
  <c r="AE11" i="5" s="1"/>
  <c r="AD12" i="5"/>
  <c r="AE12" i="5" s="1"/>
  <c r="AD13" i="5"/>
  <c r="AE13" i="5" s="1"/>
  <c r="AD15" i="5"/>
  <c r="AE15" i="5" s="1"/>
  <c r="AD7" i="5"/>
  <c r="AE7" i="5" s="1"/>
  <c r="C7" i="6"/>
  <c r="C8" i="6" s="1"/>
  <c r="C9" i="6" s="1"/>
  <c r="C10" i="6" s="1"/>
  <c r="C11" i="6" s="1"/>
  <c r="C12" i="6" s="1"/>
  <c r="C13" i="6" s="1"/>
  <c r="C14" i="6" s="1"/>
  <c r="C15" i="6" s="1"/>
  <c r="AK6" i="5" l="1"/>
  <c r="AL6" i="5" s="1"/>
  <c r="AM6" i="5"/>
  <c r="AF8" i="5"/>
  <c r="C7" i="5"/>
  <c r="C8" i="5" s="1"/>
  <c r="C9" i="5" s="1"/>
  <c r="C10" i="5" s="1"/>
  <c r="C11" i="5" s="1"/>
  <c r="C12" i="5" s="1"/>
  <c r="C13" i="5" s="1"/>
  <c r="C14" i="5" s="1"/>
  <c r="C15" i="5" s="1"/>
  <c r="V5" i="1"/>
  <c r="V6" i="1"/>
  <c r="V7" i="1"/>
  <c r="V8" i="1"/>
  <c r="V9" i="1"/>
  <c r="V10" i="1"/>
  <c r="V11" i="1"/>
  <c r="V12" i="1"/>
  <c r="V13" i="1"/>
  <c r="V14" i="1"/>
  <c r="AF9" i="5" l="1"/>
  <c r="AH8" i="5"/>
  <c r="AK8" i="5" s="1"/>
  <c r="AM7" i="5"/>
  <c r="C6" i="1"/>
  <c r="C7" i="1" s="1"/>
  <c r="C8" i="1" s="1"/>
  <c r="C9" i="1" s="1"/>
  <c r="C10" i="1" s="1"/>
  <c r="C11" i="1" s="1"/>
  <c r="C12" i="1" s="1"/>
  <c r="C13" i="1" s="1"/>
  <c r="C14" i="1" s="1"/>
  <c r="AM8" i="5" l="1"/>
  <c r="AL8" i="5"/>
  <c r="AF10" i="5"/>
  <c r="AH9" i="5"/>
  <c r="AK9" i="5" s="1"/>
  <c r="AM9" i="5" l="1"/>
  <c r="AL9" i="5"/>
  <c r="AF11" i="5"/>
  <c r="AH10" i="5"/>
  <c r="AK10" i="5" s="1"/>
  <c r="AM10" i="5" l="1"/>
  <c r="AL10" i="5"/>
  <c r="AF12" i="5"/>
  <c r="AH11" i="5"/>
  <c r="AK11" i="5" s="1"/>
  <c r="AM11" i="5" l="1"/>
  <c r="AL11" i="5"/>
  <c r="AF13" i="5"/>
  <c r="AH12" i="5"/>
  <c r="AK12" i="5" s="1"/>
  <c r="AM12" i="5" l="1"/>
  <c r="AL12" i="5"/>
  <c r="AF14" i="5"/>
  <c r="AH13" i="5"/>
  <c r="AK13" i="5" s="1"/>
  <c r="AM13" i="5" l="1"/>
  <c r="AL13" i="5"/>
  <c r="AF15" i="5"/>
  <c r="AH15" i="5" s="1"/>
  <c r="AK15" i="5" s="1"/>
  <c r="AH14" i="5"/>
  <c r="AK14" i="5" s="1"/>
  <c r="AM14" i="5" l="1"/>
  <c r="AL14" i="5"/>
  <c r="AM15" i="5"/>
  <c r="AL15" i="5"/>
</calcChain>
</file>

<file path=xl/sharedStrings.xml><?xml version="1.0" encoding="utf-8"?>
<sst xmlns="http://schemas.openxmlformats.org/spreadsheetml/2006/main" count="238" uniqueCount="85">
  <si>
    <t>Version</t>
  </si>
  <si>
    <t>32/64</t>
  </si>
  <si>
    <t>48/72</t>
  </si>
  <si>
    <t>48/96</t>
  </si>
  <si>
    <t>64/96</t>
  </si>
  <si>
    <t>64/128</t>
  </si>
  <si>
    <t>96/96</t>
  </si>
  <si>
    <t>96/144</t>
  </si>
  <si>
    <t>N</t>
  </si>
  <si>
    <t>M</t>
  </si>
  <si>
    <t>T</t>
  </si>
  <si>
    <t>z</t>
  </si>
  <si>
    <t>128/128</t>
  </si>
  <si>
    <t>128/192</t>
  </si>
  <si>
    <t>128/256</t>
  </si>
  <si>
    <t>Parameters</t>
  </si>
  <si>
    <t>Key</t>
  </si>
  <si>
    <t>Plain</t>
  </si>
  <si>
    <t>Cipher</t>
  </si>
  <si>
    <t>0100</t>
  </si>
  <si>
    <t>C69B</t>
  </si>
  <si>
    <t>E9BB</t>
  </si>
  <si>
    <t>0A0908</t>
  </si>
  <si>
    <t>1A1918</t>
  </si>
  <si>
    <t>6E696C</t>
  </si>
  <si>
    <t>DAE5AC</t>
  </si>
  <si>
    <t>292CAC</t>
  </si>
  <si>
    <t>20646E</t>
  </si>
  <si>
    <t>6E006A5</t>
  </si>
  <si>
    <t>ACF156</t>
  </si>
  <si>
    <t>0B0A0908</t>
  </si>
  <si>
    <t>6F722067</t>
  </si>
  <si>
    <t>6E696C63</t>
  </si>
  <si>
    <t>5CA2E27F</t>
  </si>
  <si>
    <t>111A8FC8</t>
  </si>
  <si>
    <t>0B0A0909</t>
  </si>
  <si>
    <t>1B1A1918</t>
  </si>
  <si>
    <t>656B696C</t>
  </si>
  <si>
    <t>44C8FC20</t>
  </si>
  <si>
    <t>B9DFA07A</t>
  </si>
  <si>
    <t>0D0C0B0A0908</t>
  </si>
  <si>
    <t>2072616C6C69</t>
  </si>
  <si>
    <t>602807A462B4</t>
  </si>
  <si>
    <t>69063D8FF082</t>
  </si>
  <si>
    <t>73756420666F</t>
  </si>
  <si>
    <t>ECAD1C6C451E</t>
  </si>
  <si>
    <t>3F59C5DB1AE9</t>
  </si>
  <si>
    <t>0F0E0D0C0B0A0908</t>
  </si>
  <si>
    <t>6C6C657661727420</t>
  </si>
  <si>
    <t>49681B1E1E54FE3F</t>
  </si>
  <si>
    <t>65AA832AF84E0BBC</t>
  </si>
  <si>
    <t>0F0E0D0C0B0A0909</t>
  </si>
  <si>
    <t>0F0E0D0C0B0A0910</t>
  </si>
  <si>
    <t>1F1E1D1C1B1A1918</t>
  </si>
  <si>
    <t>206572656874206E</t>
  </si>
  <si>
    <t>C4AC61EFFCDC0D4F</t>
  </si>
  <si>
    <t>6C9C8D6E2597B85B</t>
  </si>
  <si>
    <t>74206E69206D6F6F</t>
  </si>
  <si>
    <t>6D69732061207369</t>
  </si>
  <si>
    <t>8D2B5579AFC8A3A0</t>
  </si>
  <si>
    <t>3BF72A87EfE7b868</t>
  </si>
  <si>
    <t>Test Vectors</t>
  </si>
  <si>
    <t>Simulation</t>
  </si>
  <si>
    <t>Time</t>
  </si>
  <si>
    <t>Quartus Synthesis</t>
  </si>
  <si>
    <t>Logic</t>
  </si>
  <si>
    <t>Registers</t>
  </si>
  <si>
    <t>Pins</t>
  </si>
  <si>
    <t>Available</t>
  </si>
  <si>
    <t>Loaded</t>
  </si>
  <si>
    <t>Computed</t>
  </si>
  <si>
    <t>Read</t>
  </si>
  <si>
    <t>Testing</t>
  </si>
  <si>
    <t>Software</t>
  </si>
  <si>
    <t>Hardware</t>
  </si>
  <si>
    <t>Throughput</t>
  </si>
  <si>
    <t>Throughput - Software</t>
  </si>
  <si>
    <t>Data</t>
  </si>
  <si>
    <t>Throughput - Hardware</t>
  </si>
  <si>
    <t>Speedup</t>
  </si>
  <si>
    <t>Cipher - Packet</t>
  </si>
  <si>
    <t>Key - Packet</t>
  </si>
  <si>
    <t>Packets</t>
  </si>
  <si>
    <t>Cycles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</si>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</sst>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3" borderId="2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4" fontId="1" fillId="0" borderId="48" xfId="0" applyNumberFormat="1" applyFont="1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  <a:r>
              <a:rPr lang="en-GB" baseline="0"/>
              <a:t> of the SIMON Algorithm in both Software and Hardware with Various Block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Software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3'!$AE$6,'Approach 3'!$AE$7,'Approach 3'!$AE$9,'Approach 3'!$AE$11,'Approach 3'!$AE$13)</c:f>
              <c:numCache>
                <c:formatCode>0.00</c:formatCode>
                <c:ptCount val="5"/>
                <c:pt idx="0">
                  <c:v>3.1999999999999997</c:v>
                </c:pt>
                <c:pt idx="1">
                  <c:v>5.12</c:v>
                </c:pt>
                <c:pt idx="2">
                  <c:v>4.8</c:v>
                </c:pt>
                <c:pt idx="3">
                  <c:v>4.8</c:v>
                </c:pt>
                <c:pt idx="4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9-4661-8303-7A9E87B0B867}"/>
            </c:ext>
          </c:extLst>
        </c:ser>
        <c:ser>
          <c:idx val="1"/>
          <c:order val="1"/>
          <c:tx>
            <c:v>Hardware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3'!$AL$6,'Approach 3'!$AL$7,'Approach 3'!$AL$9,'Approach 3'!$AL$11,'Approach 3'!$AL$13)</c:f>
              <c:numCache>
                <c:formatCode>0.00</c:formatCode>
                <c:ptCount val="5"/>
                <c:pt idx="0">
                  <c:v>9.694338026924509</c:v>
                </c:pt>
                <c:pt idx="1">
                  <c:v>12.96782527206261</c:v>
                </c:pt>
                <c:pt idx="2">
                  <c:v>14.876081082389859</c:v>
                </c:pt>
                <c:pt idx="3">
                  <c:v>18.099760790921835</c:v>
                </c:pt>
                <c:pt idx="4">
                  <c:v>18.533042145778786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9-4661-8303-7A9E87B0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05312"/>
        <c:axId val="378650016"/>
      </c:barChart>
      <c:catAx>
        <c:axId val="3822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Size</a:t>
                </a:r>
                <a:r>
                  <a:rPr lang="en-GB" baseline="0"/>
                  <a:t> (bits)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0016"/>
        <c:crosses val="autoZero"/>
        <c:auto val="1"/>
        <c:lblAlgn val="ctr"/>
        <c:lblOffset val="100"/>
        <c:noMultiLvlLbl val="0"/>
      </c:catAx>
      <c:valAx>
        <c:axId val="3786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2'!$U$6:$U$15</c:f>
              <c:numCache>
                <c:formatCode>General</c:formatCode>
                <c:ptCount val="10"/>
                <c:pt idx="0">
                  <c:v>437</c:v>
                </c:pt>
                <c:pt idx="1">
                  <c:v>717</c:v>
                </c:pt>
                <c:pt idx="2">
                  <c:v>730</c:v>
                </c:pt>
                <c:pt idx="3">
                  <c:v>1123</c:v>
                </c:pt>
                <c:pt idx="4">
                  <c:v>1123</c:v>
                </c:pt>
                <c:pt idx="5">
                  <c:v>1905</c:v>
                </c:pt>
                <c:pt idx="6">
                  <c:v>2024</c:v>
                </c:pt>
                <c:pt idx="7">
                  <c:v>3266</c:v>
                </c:pt>
                <c:pt idx="8">
                  <c:v>3627</c:v>
                </c:pt>
                <c:pt idx="9">
                  <c:v>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46F1-9A0D-B863C915E7CF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3'!$W$6:$W$15</c:f>
              <c:numCache>
                <c:formatCode>General</c:formatCode>
                <c:ptCount val="10"/>
                <c:pt idx="0">
                  <c:v>635</c:v>
                </c:pt>
                <c:pt idx="1">
                  <c:v>971</c:v>
                </c:pt>
                <c:pt idx="2">
                  <c:v>997</c:v>
                </c:pt>
                <c:pt idx="3">
                  <c:v>1446</c:v>
                </c:pt>
                <c:pt idx="4">
                  <c:v>1457</c:v>
                </c:pt>
                <c:pt idx="5">
                  <c:v>2337</c:v>
                </c:pt>
                <c:pt idx="6">
                  <c:v>2501</c:v>
                </c:pt>
                <c:pt idx="7">
                  <c:v>3813</c:v>
                </c:pt>
                <c:pt idx="8">
                  <c:v>4115</c:v>
                </c:pt>
                <c:pt idx="9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6F1-9A0D-B863C915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5632"/>
        <c:axId val="715455872"/>
      </c:barChart>
      <c:catAx>
        <c:axId val="5147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55872"/>
        <c:crosses val="autoZero"/>
        <c:auto val="1"/>
        <c:lblAlgn val="ctr"/>
        <c:lblOffset val="100"/>
        <c:noMultiLvlLbl val="0"/>
      </c:catAx>
      <c:valAx>
        <c:axId val="715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2'!$V$6:$V$15</c:f>
              <c:numCache>
                <c:formatCode>General</c:formatCode>
                <c:ptCount val="10"/>
                <c:pt idx="0">
                  <c:v>656</c:v>
                </c:pt>
                <c:pt idx="1">
                  <c:v>1049</c:v>
                </c:pt>
                <c:pt idx="2">
                  <c:v>1073</c:v>
                </c:pt>
                <c:pt idx="3">
                  <c:v>1585</c:v>
                </c:pt>
                <c:pt idx="4">
                  <c:v>1681</c:v>
                </c:pt>
                <c:pt idx="5">
                  <c:v>2801</c:v>
                </c:pt>
                <c:pt idx="6">
                  <c:v>2945</c:v>
                </c:pt>
                <c:pt idx="7">
                  <c:v>4754</c:v>
                </c:pt>
                <c:pt idx="8">
                  <c:v>4882</c:v>
                </c:pt>
                <c:pt idx="9">
                  <c:v>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A17-891F-05EFA4E164F5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3'!$X$6:$X$15</c:f>
              <c:numCache>
                <c:formatCode>General</c:formatCode>
                <c:ptCount val="10"/>
                <c:pt idx="0">
                  <c:v>1029</c:v>
                </c:pt>
                <c:pt idx="1">
                  <c:v>1542</c:v>
                </c:pt>
                <c:pt idx="2">
                  <c:v>1590</c:v>
                </c:pt>
                <c:pt idx="3">
                  <c:v>2214</c:v>
                </c:pt>
                <c:pt idx="4">
                  <c:v>2342</c:v>
                </c:pt>
                <c:pt idx="5">
                  <c:v>3654</c:v>
                </c:pt>
                <c:pt idx="6">
                  <c:v>3846</c:v>
                </c:pt>
                <c:pt idx="7">
                  <c:v>5863</c:v>
                </c:pt>
                <c:pt idx="8">
                  <c:v>6055</c:v>
                </c:pt>
                <c:pt idx="9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A17-891F-05EFA4E1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87744"/>
        <c:axId val="712877408"/>
      </c:barChart>
      <c:catAx>
        <c:axId val="514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77408"/>
        <c:crosses val="autoZero"/>
        <c:auto val="1"/>
        <c:lblAlgn val="ctr"/>
        <c:lblOffset val="100"/>
        <c:noMultiLvlLbl val="0"/>
      </c:catAx>
      <c:valAx>
        <c:axId val="712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2'!$W$6:$W$15</c:f>
              <c:numCache>
                <c:formatCode>General</c:formatCode>
                <c:ptCount val="10"/>
                <c:pt idx="0">
                  <c:v>138</c:v>
                </c:pt>
                <c:pt idx="1">
                  <c:v>178</c:v>
                </c:pt>
                <c:pt idx="2">
                  <c:v>202</c:v>
                </c:pt>
                <c:pt idx="3">
                  <c:v>234</c:v>
                </c:pt>
                <c:pt idx="4">
                  <c:v>266</c:v>
                </c:pt>
                <c:pt idx="5">
                  <c:v>298</c:v>
                </c:pt>
                <c:pt idx="6">
                  <c:v>346</c:v>
                </c:pt>
                <c:pt idx="7">
                  <c:v>394</c:v>
                </c:pt>
                <c:pt idx="8">
                  <c:v>458</c:v>
                </c:pt>
                <c:pt idx="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CBB-88FE-960B925C8F4A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3'!$Y$6:$Y$15</c:f>
              <c:numCache>
                <c:formatCode>General</c:formatCode>
                <c:ptCount val="10"/>
                <c:pt idx="0">
                  <c:v>167</c:v>
                </c:pt>
                <c:pt idx="1">
                  <c:v>231</c:v>
                </c:pt>
                <c:pt idx="2">
                  <c:v>231</c:v>
                </c:pt>
                <c:pt idx="3">
                  <c:v>295</c:v>
                </c:pt>
                <c:pt idx="4">
                  <c:v>295</c:v>
                </c:pt>
                <c:pt idx="5">
                  <c:v>423</c:v>
                </c:pt>
                <c:pt idx="6">
                  <c:v>423</c:v>
                </c:pt>
                <c:pt idx="7">
                  <c:v>551</c:v>
                </c:pt>
                <c:pt idx="8">
                  <c:v>551</c:v>
                </c:pt>
                <c:pt idx="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CBB-88FE-960B925C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0224"/>
        <c:axId val="715246768"/>
      </c:barChart>
      <c:catAx>
        <c:axId val="5147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6768"/>
        <c:crosses val="autoZero"/>
        <c:auto val="1"/>
        <c:lblAlgn val="ctr"/>
        <c:lblOffset val="100"/>
        <c:noMultiLvlLbl val="0"/>
      </c:catAx>
      <c:valAx>
        <c:axId val="7152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A3CF7-C120-4348-BCB4-3EBC1B2E467D}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95130-C815-4AFC-9C56-0184AA406C70}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1F5E2-2F0E-4F64-AD31-B2680BE63DB7}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A975CF-1519-4897-A97D-224C56CB4E82}">
  <sheetPr/>
  <sheetViews>
    <sheetView tabSelected="1" zoomScale="1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3BDA9-8E42-461A-A171-246418243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EAC5B-8FB8-450C-AE1E-68AB11FD1F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49592-4FFA-47F9-9305-EE136A20F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DEEA6-351A-470F-A83A-2E390F1EA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E77-BCB1-47CD-AA8C-741430C83133}">
  <dimension ref="C2:Z14"/>
  <sheetViews>
    <sheetView zoomScaleNormal="100" workbookViewId="0">
      <selection activeCell="C3" sqref="C3:Z14"/>
    </sheetView>
  </sheetViews>
  <sheetFormatPr defaultColWidth="9.1796875" defaultRowHeight="14" x14ac:dyDescent="0.35"/>
  <cols>
    <col min="1" max="8" width="9.1796875" style="1"/>
    <col min="9" max="11" width="22.26953125" style="1" bestFit="1" customWidth="1"/>
    <col min="12" max="12" width="20.81640625" style="1" bestFit="1" customWidth="1"/>
    <col min="13" max="16" width="22.26953125" style="1" bestFit="1" customWidth="1"/>
    <col min="17" max="17" width="2.1796875" style="1" customWidth="1"/>
    <col min="18" max="18" width="9.54296875" style="1" bestFit="1" customWidth="1"/>
    <col min="19" max="19" width="7.81640625" style="1" bestFit="1" customWidth="1"/>
    <col min="20" max="20" width="10.7265625" style="1" bestFit="1" customWidth="1"/>
    <col min="21" max="21" width="6.26953125" style="1" bestFit="1" customWidth="1"/>
    <col min="22" max="22" width="7" style="1" bestFit="1" customWidth="1"/>
    <col min="23" max="23" width="2.1796875" style="1" customWidth="1"/>
    <col min="24" max="24" width="6.54296875" style="1" bestFit="1" customWidth="1"/>
    <col min="25" max="25" width="10.453125" style="1" bestFit="1" customWidth="1"/>
    <col min="26" max="26" width="5.26953125" style="1" bestFit="1" customWidth="1"/>
    <col min="27" max="16384" width="9.1796875" style="1"/>
  </cols>
  <sheetData>
    <row r="2" spans="3:26" ht="14.5" thickBot="1" x14ac:dyDescent="0.4"/>
    <row r="3" spans="3:26" ht="15" customHeight="1" thickBot="1" x14ac:dyDescent="0.4">
      <c r="C3" s="96" t="s">
        <v>0</v>
      </c>
      <c r="D3" s="98"/>
      <c r="E3" s="93" t="s">
        <v>15</v>
      </c>
      <c r="F3" s="94"/>
      <c r="G3" s="94"/>
      <c r="H3" s="95"/>
      <c r="I3" s="99" t="s">
        <v>61</v>
      </c>
      <c r="J3" s="100"/>
      <c r="K3" s="100"/>
      <c r="L3" s="100"/>
      <c r="M3" s="100"/>
      <c r="N3" s="100"/>
      <c r="O3" s="100"/>
      <c r="P3" s="101"/>
      <c r="Q3" s="38"/>
      <c r="R3" s="93" t="s">
        <v>62</v>
      </c>
      <c r="S3" s="94"/>
      <c r="T3" s="94"/>
      <c r="U3" s="94"/>
      <c r="V3" s="95"/>
      <c r="W3" s="41"/>
      <c r="X3" s="93" t="s">
        <v>64</v>
      </c>
      <c r="Y3" s="94"/>
      <c r="Z3" s="95"/>
    </row>
    <row r="4" spans="3:26" ht="15" customHeight="1" x14ac:dyDescent="0.35">
      <c r="C4" s="102"/>
      <c r="D4" s="103"/>
      <c r="E4" s="43" t="s">
        <v>8</v>
      </c>
      <c r="F4" s="44" t="s">
        <v>9</v>
      </c>
      <c r="G4" s="44" t="s">
        <v>10</v>
      </c>
      <c r="H4" s="45" t="s">
        <v>11</v>
      </c>
      <c r="I4" s="96" t="s">
        <v>16</v>
      </c>
      <c r="J4" s="97"/>
      <c r="K4" s="97"/>
      <c r="L4" s="98"/>
      <c r="M4" s="96" t="s">
        <v>17</v>
      </c>
      <c r="N4" s="98"/>
      <c r="O4" s="96" t="s">
        <v>18</v>
      </c>
      <c r="P4" s="98"/>
      <c r="Q4" s="39"/>
      <c r="R4" s="43" t="s">
        <v>68</v>
      </c>
      <c r="S4" s="44" t="s">
        <v>69</v>
      </c>
      <c r="T4" s="44" t="s">
        <v>70</v>
      </c>
      <c r="U4" s="44" t="s">
        <v>71</v>
      </c>
      <c r="V4" s="45" t="s">
        <v>63</v>
      </c>
      <c r="W4" s="37"/>
      <c r="X4" s="43" t="s">
        <v>65</v>
      </c>
      <c r="Y4" s="44" t="s">
        <v>66</v>
      </c>
      <c r="Z4" s="45" t="s">
        <v>67</v>
      </c>
    </row>
    <row r="5" spans="3:26" ht="14.5" customHeight="1" x14ac:dyDescent="0.35">
      <c r="C5" s="27">
        <v>0</v>
      </c>
      <c r="D5" s="28" t="s">
        <v>1</v>
      </c>
      <c r="E5" s="27">
        <v>16</v>
      </c>
      <c r="F5" s="29">
        <v>4</v>
      </c>
      <c r="G5" s="29">
        <v>32</v>
      </c>
      <c r="H5" s="28">
        <v>0</v>
      </c>
      <c r="I5" s="30">
        <v>1918</v>
      </c>
      <c r="J5" s="31">
        <v>1110</v>
      </c>
      <c r="K5" s="31">
        <v>908</v>
      </c>
      <c r="L5" s="32" t="s">
        <v>19</v>
      </c>
      <c r="M5" s="35">
        <v>6565</v>
      </c>
      <c r="N5" s="2">
        <v>6877</v>
      </c>
      <c r="O5" s="35" t="s">
        <v>20</v>
      </c>
      <c r="P5" s="2" t="s">
        <v>21</v>
      </c>
      <c r="Q5" s="39"/>
      <c r="R5" s="5">
        <v>260</v>
      </c>
      <c r="S5" s="4">
        <v>400</v>
      </c>
      <c r="T5" s="4">
        <v>3600</v>
      </c>
      <c r="U5" s="4">
        <v>3920</v>
      </c>
      <c r="V5" s="6">
        <f>U5-R5</f>
        <v>3660</v>
      </c>
      <c r="W5" s="37"/>
      <c r="X5" s="11">
        <v>427</v>
      </c>
      <c r="Y5" s="10">
        <v>654</v>
      </c>
      <c r="Z5" s="12">
        <v>138</v>
      </c>
    </row>
    <row r="6" spans="3:26" x14ac:dyDescent="0.35">
      <c r="C6" s="11">
        <f t="shared" ref="C6:C13" si="0">C5+1</f>
        <v>1</v>
      </c>
      <c r="D6" s="13" t="s">
        <v>2</v>
      </c>
      <c r="E6" s="11">
        <v>24</v>
      </c>
      <c r="F6" s="10">
        <v>3</v>
      </c>
      <c r="G6" s="10">
        <v>36</v>
      </c>
      <c r="H6" s="12">
        <v>0</v>
      </c>
      <c r="I6" s="21"/>
      <c r="J6" s="15">
        <v>121110</v>
      </c>
      <c r="K6" s="15" t="s">
        <v>22</v>
      </c>
      <c r="L6" s="33">
        <v>20100</v>
      </c>
      <c r="M6" s="35">
        <v>612067</v>
      </c>
      <c r="N6" s="2" t="s">
        <v>24</v>
      </c>
      <c r="O6" s="35" t="s">
        <v>25</v>
      </c>
      <c r="P6" s="2" t="s">
        <v>26</v>
      </c>
      <c r="Q6" s="39"/>
      <c r="R6" s="5">
        <v>260</v>
      </c>
      <c r="S6" s="4">
        <v>400</v>
      </c>
      <c r="T6" s="4">
        <v>4000</v>
      </c>
      <c r="U6" s="4">
        <v>4320</v>
      </c>
      <c r="V6" s="6">
        <f t="shared" ref="V6:V14" si="1">U6-R6</f>
        <v>4060</v>
      </c>
      <c r="W6" s="37"/>
      <c r="X6" s="11">
        <v>716</v>
      </c>
      <c r="Y6" s="10">
        <v>1047</v>
      </c>
      <c r="Z6" s="12">
        <v>178</v>
      </c>
    </row>
    <row r="7" spans="3:26" x14ac:dyDescent="0.35">
      <c r="C7" s="11">
        <f t="shared" si="0"/>
        <v>2</v>
      </c>
      <c r="D7" s="13" t="s">
        <v>3</v>
      </c>
      <c r="E7" s="11">
        <v>24</v>
      </c>
      <c r="F7" s="10">
        <v>4</v>
      </c>
      <c r="G7" s="10">
        <v>36</v>
      </c>
      <c r="H7" s="12">
        <v>1</v>
      </c>
      <c r="I7" s="14" t="s">
        <v>23</v>
      </c>
      <c r="J7" s="15">
        <v>121110</v>
      </c>
      <c r="K7" s="15" t="s">
        <v>22</v>
      </c>
      <c r="L7" s="33">
        <v>20100</v>
      </c>
      <c r="M7" s="35">
        <v>726963</v>
      </c>
      <c r="N7" s="2" t="s">
        <v>27</v>
      </c>
      <c r="O7" s="35" t="s">
        <v>28</v>
      </c>
      <c r="P7" s="2" t="s">
        <v>29</v>
      </c>
      <c r="Q7" s="39"/>
      <c r="R7" s="5">
        <v>260</v>
      </c>
      <c r="S7" s="4">
        <v>400</v>
      </c>
      <c r="T7" s="4">
        <v>4000</v>
      </c>
      <c r="U7" s="4">
        <v>4320</v>
      </c>
      <c r="V7" s="6">
        <f t="shared" si="1"/>
        <v>4060</v>
      </c>
      <c r="W7" s="37"/>
      <c r="X7" s="11">
        <v>728</v>
      </c>
      <c r="Y7" s="10">
        <v>1071</v>
      </c>
      <c r="Z7" s="12">
        <v>202</v>
      </c>
    </row>
    <row r="8" spans="3:26" x14ac:dyDescent="0.35">
      <c r="C8" s="11">
        <f t="shared" si="0"/>
        <v>3</v>
      </c>
      <c r="D8" s="12" t="s">
        <v>4</v>
      </c>
      <c r="E8" s="11">
        <v>32</v>
      </c>
      <c r="F8" s="10">
        <v>3</v>
      </c>
      <c r="G8" s="10">
        <v>42</v>
      </c>
      <c r="H8" s="12">
        <v>2</v>
      </c>
      <c r="I8" s="21"/>
      <c r="J8" s="15">
        <v>13121110</v>
      </c>
      <c r="K8" s="15" t="s">
        <v>30</v>
      </c>
      <c r="L8" s="33">
        <v>3020100</v>
      </c>
      <c r="M8" s="35" t="s">
        <v>31</v>
      </c>
      <c r="N8" s="2" t="s">
        <v>32</v>
      </c>
      <c r="O8" s="35" t="s">
        <v>33</v>
      </c>
      <c r="P8" s="2" t="s">
        <v>34</v>
      </c>
      <c r="Q8" s="39"/>
      <c r="R8" s="5">
        <v>260</v>
      </c>
      <c r="S8" s="4">
        <v>400</v>
      </c>
      <c r="T8" s="4">
        <v>4600</v>
      </c>
      <c r="U8" s="4">
        <v>4920</v>
      </c>
      <c r="V8" s="6">
        <f t="shared" si="1"/>
        <v>4660</v>
      </c>
      <c r="W8" s="37"/>
      <c r="X8" s="11">
        <v>1122</v>
      </c>
      <c r="Y8" s="10">
        <v>1583</v>
      </c>
      <c r="Z8" s="12">
        <v>234</v>
      </c>
    </row>
    <row r="9" spans="3:26" x14ac:dyDescent="0.35">
      <c r="C9" s="11">
        <f t="shared" si="0"/>
        <v>4</v>
      </c>
      <c r="D9" s="12" t="s">
        <v>5</v>
      </c>
      <c r="E9" s="11">
        <v>32</v>
      </c>
      <c r="F9" s="10">
        <v>4</v>
      </c>
      <c r="G9" s="10">
        <v>44</v>
      </c>
      <c r="H9" s="12">
        <v>3</v>
      </c>
      <c r="I9" s="14" t="s">
        <v>36</v>
      </c>
      <c r="J9" s="15">
        <v>13121111</v>
      </c>
      <c r="K9" s="15" t="s">
        <v>35</v>
      </c>
      <c r="L9" s="33">
        <v>3020101</v>
      </c>
      <c r="M9" s="35" t="s">
        <v>37</v>
      </c>
      <c r="N9" s="2">
        <v>20646375</v>
      </c>
      <c r="O9" s="35" t="s">
        <v>38</v>
      </c>
      <c r="P9" s="2" t="s">
        <v>39</v>
      </c>
      <c r="Q9" s="39"/>
      <c r="R9" s="5">
        <v>260</v>
      </c>
      <c r="S9" s="4">
        <v>400</v>
      </c>
      <c r="T9" s="4">
        <v>4800</v>
      </c>
      <c r="U9" s="4">
        <v>5120</v>
      </c>
      <c r="V9" s="6">
        <f t="shared" si="1"/>
        <v>4860</v>
      </c>
      <c r="W9" s="37"/>
      <c r="X9" s="11">
        <v>1125</v>
      </c>
      <c r="Y9" s="10">
        <v>1679</v>
      </c>
      <c r="Z9" s="12">
        <v>266</v>
      </c>
    </row>
    <row r="10" spans="3:26" x14ac:dyDescent="0.35">
      <c r="C10" s="11">
        <f t="shared" si="0"/>
        <v>5</v>
      </c>
      <c r="D10" s="12" t="s">
        <v>6</v>
      </c>
      <c r="E10" s="11">
        <v>48</v>
      </c>
      <c r="F10" s="10">
        <v>2</v>
      </c>
      <c r="G10" s="10">
        <v>52</v>
      </c>
      <c r="H10" s="12">
        <v>2</v>
      </c>
      <c r="I10" s="21"/>
      <c r="J10" s="17"/>
      <c r="K10" s="15" t="s">
        <v>40</v>
      </c>
      <c r="L10" s="33" t="s">
        <v>40</v>
      </c>
      <c r="M10" s="35" t="s">
        <v>41</v>
      </c>
      <c r="N10" s="2">
        <v>702065687420</v>
      </c>
      <c r="O10" s="35" t="s">
        <v>42</v>
      </c>
      <c r="P10" s="2" t="s">
        <v>43</v>
      </c>
      <c r="Q10" s="39"/>
      <c r="R10" s="5">
        <v>260</v>
      </c>
      <c r="S10" s="4">
        <v>400</v>
      </c>
      <c r="T10" s="4">
        <v>5600</v>
      </c>
      <c r="U10" s="4">
        <v>5920</v>
      </c>
      <c r="V10" s="6">
        <f t="shared" si="1"/>
        <v>5660</v>
      </c>
      <c r="W10" s="37"/>
      <c r="X10" s="11">
        <v>1905</v>
      </c>
      <c r="Y10" s="10">
        <v>2799</v>
      </c>
      <c r="Z10" s="12">
        <v>298</v>
      </c>
    </row>
    <row r="11" spans="3:26" x14ac:dyDescent="0.35">
      <c r="C11" s="11">
        <f t="shared" si="0"/>
        <v>6</v>
      </c>
      <c r="D11" s="12" t="s">
        <v>7</v>
      </c>
      <c r="E11" s="11">
        <v>48</v>
      </c>
      <c r="F11" s="10">
        <v>3</v>
      </c>
      <c r="G11" s="10">
        <v>54</v>
      </c>
      <c r="H11" s="12">
        <v>3</v>
      </c>
      <c r="I11" s="21"/>
      <c r="J11" s="15">
        <v>151413121110</v>
      </c>
      <c r="K11" s="15" t="s">
        <v>40</v>
      </c>
      <c r="L11" s="33" t="s">
        <v>40</v>
      </c>
      <c r="M11" s="35">
        <v>746168742074</v>
      </c>
      <c r="N11" s="2" t="s">
        <v>44</v>
      </c>
      <c r="O11" s="35" t="s">
        <v>45</v>
      </c>
      <c r="P11" s="2" t="s">
        <v>46</v>
      </c>
      <c r="Q11" s="39"/>
      <c r="R11" s="5">
        <v>260</v>
      </c>
      <c r="S11" s="4">
        <v>400</v>
      </c>
      <c r="T11" s="4">
        <v>5800</v>
      </c>
      <c r="U11" s="4">
        <v>6120</v>
      </c>
      <c r="V11" s="6">
        <f t="shared" si="1"/>
        <v>5860</v>
      </c>
      <c r="W11" s="37"/>
      <c r="X11" s="11">
        <v>2024</v>
      </c>
      <c r="Y11" s="10">
        <v>2943</v>
      </c>
      <c r="Z11" s="12">
        <v>346</v>
      </c>
    </row>
    <row r="12" spans="3:26" x14ac:dyDescent="0.35">
      <c r="C12" s="11">
        <f t="shared" si="0"/>
        <v>7</v>
      </c>
      <c r="D12" s="12" t="s">
        <v>12</v>
      </c>
      <c r="E12" s="11">
        <v>64</v>
      </c>
      <c r="F12" s="10">
        <v>2</v>
      </c>
      <c r="G12" s="10">
        <v>68</v>
      </c>
      <c r="H12" s="12">
        <v>2</v>
      </c>
      <c r="I12" s="21"/>
      <c r="J12" s="17"/>
      <c r="K12" s="15" t="s">
        <v>47</v>
      </c>
      <c r="L12" s="33">
        <v>706050403020100</v>
      </c>
      <c r="M12" s="35">
        <v>6373656420737260</v>
      </c>
      <c r="N12" s="2" t="s">
        <v>48</v>
      </c>
      <c r="O12" s="35" t="s">
        <v>49</v>
      </c>
      <c r="P12" s="2" t="s">
        <v>50</v>
      </c>
      <c r="Q12" s="39"/>
      <c r="R12" s="5">
        <v>260</v>
      </c>
      <c r="S12" s="4">
        <v>400</v>
      </c>
      <c r="T12" s="4">
        <v>7200</v>
      </c>
      <c r="U12" s="4">
        <v>7520</v>
      </c>
      <c r="V12" s="6">
        <f t="shared" si="1"/>
        <v>7260</v>
      </c>
      <c r="W12" s="37"/>
      <c r="X12" s="11">
        <v>3268</v>
      </c>
      <c r="Y12" s="10">
        <v>4752</v>
      </c>
      <c r="Z12" s="12">
        <v>394</v>
      </c>
    </row>
    <row r="13" spans="3:26" x14ac:dyDescent="0.35">
      <c r="C13" s="11">
        <f t="shared" si="0"/>
        <v>8</v>
      </c>
      <c r="D13" s="12" t="s">
        <v>13</v>
      </c>
      <c r="E13" s="11">
        <v>64</v>
      </c>
      <c r="F13" s="10">
        <v>3</v>
      </c>
      <c r="G13" s="10">
        <v>69</v>
      </c>
      <c r="H13" s="12">
        <v>3</v>
      </c>
      <c r="I13" s="21"/>
      <c r="J13" s="15">
        <v>1716151413121110</v>
      </c>
      <c r="K13" s="15" t="s">
        <v>51</v>
      </c>
      <c r="L13" s="33">
        <v>706050403020101</v>
      </c>
      <c r="M13" s="35" t="s">
        <v>54</v>
      </c>
      <c r="N13" s="2">
        <v>6568772065626970</v>
      </c>
      <c r="O13" s="35" t="s">
        <v>55</v>
      </c>
      <c r="P13" s="2" t="s">
        <v>56</v>
      </c>
      <c r="Q13" s="39"/>
      <c r="R13" s="5">
        <v>260</v>
      </c>
      <c r="S13" s="4">
        <v>400</v>
      </c>
      <c r="T13" s="4">
        <v>7300</v>
      </c>
      <c r="U13" s="4">
        <v>7620</v>
      </c>
      <c r="V13" s="6">
        <f t="shared" si="1"/>
        <v>7360</v>
      </c>
      <c r="W13" s="37"/>
      <c r="X13" s="11">
        <v>3660</v>
      </c>
      <c r="Y13" s="10">
        <v>4880</v>
      </c>
      <c r="Z13" s="12">
        <v>458</v>
      </c>
    </row>
    <row r="14" spans="3:26" ht="14.5" thickBot="1" x14ac:dyDescent="0.4">
      <c r="C14" s="18">
        <f t="shared" ref="C14" si="2">C13+1</f>
        <v>9</v>
      </c>
      <c r="D14" s="20" t="s">
        <v>14</v>
      </c>
      <c r="E14" s="18">
        <v>64</v>
      </c>
      <c r="F14" s="16">
        <v>4</v>
      </c>
      <c r="G14" s="16">
        <v>72</v>
      </c>
      <c r="H14" s="20">
        <v>4</v>
      </c>
      <c r="I14" s="22" t="s">
        <v>53</v>
      </c>
      <c r="J14" s="19">
        <v>1716151413121110</v>
      </c>
      <c r="K14" s="19" t="s">
        <v>52</v>
      </c>
      <c r="L14" s="34">
        <v>706050403020102</v>
      </c>
      <c r="M14" s="36" t="s">
        <v>57</v>
      </c>
      <c r="N14" s="3" t="s">
        <v>58</v>
      </c>
      <c r="O14" s="36" t="s">
        <v>59</v>
      </c>
      <c r="P14" s="3" t="s">
        <v>60</v>
      </c>
      <c r="Q14" s="40"/>
      <c r="R14" s="7">
        <v>260</v>
      </c>
      <c r="S14" s="8">
        <v>400</v>
      </c>
      <c r="T14" s="8">
        <v>7600</v>
      </c>
      <c r="U14" s="8">
        <v>7920</v>
      </c>
      <c r="V14" s="9">
        <f t="shared" si="1"/>
        <v>7660</v>
      </c>
      <c r="W14" s="42"/>
      <c r="X14" s="18">
        <v>3509</v>
      </c>
      <c r="Y14" s="16">
        <v>5136</v>
      </c>
      <c r="Z14" s="20">
        <v>522</v>
      </c>
    </row>
  </sheetData>
  <mergeCells count="8">
    <mergeCell ref="C3:D4"/>
    <mergeCell ref="X3:Z3"/>
    <mergeCell ref="E3:H3"/>
    <mergeCell ref="I4:L4"/>
    <mergeCell ref="M4:N4"/>
    <mergeCell ref="O4:P4"/>
    <mergeCell ref="I3:P3"/>
    <mergeCell ref="R3:V3"/>
  </mergeCells>
  <pageMargins left="0.7" right="0.7" top="0.75" bottom="0.75" header="0.3" footer="0.3"/>
  <pageSetup orientation="portrait" r:id="rId1"/>
  <ignoredErrors>
    <ignoredError sqref="L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A1C5-D8EF-447C-BBA9-5A885186FA2E}">
  <dimension ref="C3:AE16"/>
  <sheetViews>
    <sheetView zoomScaleNormal="100" workbookViewId="0">
      <selection activeCell="R58" sqref="R58"/>
    </sheetView>
  </sheetViews>
  <sheetFormatPr defaultRowHeight="14.5" x14ac:dyDescent="0.35"/>
  <cols>
    <col min="1" max="2" width="8.7265625" style="68"/>
    <col min="3" max="3" width="1.90625" style="68" bestFit="1" customWidth="1"/>
    <col min="4" max="4" width="8.26953125" style="68" bestFit="1" customWidth="1"/>
    <col min="5" max="5" width="3" style="68" bestFit="1" customWidth="1"/>
    <col min="6" max="6" width="2.54296875" style="68" bestFit="1" customWidth="1"/>
    <col min="7" max="7" width="3" style="68" bestFit="1" customWidth="1"/>
    <col min="8" max="8" width="1.90625" style="68" bestFit="1" customWidth="1"/>
    <col min="9" max="9" width="20.08984375" style="68" bestFit="1" customWidth="1"/>
    <col min="10" max="10" width="21.26953125" style="68" bestFit="1" customWidth="1"/>
    <col min="11" max="11" width="20.08984375" style="68" bestFit="1" customWidth="1"/>
    <col min="12" max="12" width="20" style="68" bestFit="1" customWidth="1"/>
    <col min="13" max="15" width="21.26953125" style="68" bestFit="1" customWidth="1"/>
    <col min="16" max="16" width="20.08984375" style="68" bestFit="1" customWidth="1"/>
    <col min="17" max="17" width="1.54296875" style="68" customWidth="1"/>
    <col min="18" max="18" width="10.453125" style="68" bestFit="1" customWidth="1"/>
    <col min="19" max="19" width="10.453125" style="68" customWidth="1"/>
    <col min="20" max="20" width="1.54296875" style="68" customWidth="1"/>
    <col min="21" max="21" width="5.81640625" style="68" bestFit="1" customWidth="1"/>
    <col min="22" max="22" width="9.453125" style="68" bestFit="1" customWidth="1"/>
    <col min="23" max="23" width="4.6328125" style="68" bestFit="1" customWidth="1"/>
    <col min="24" max="24" width="1.54296875" style="68" customWidth="1"/>
    <col min="25" max="25" width="5.81640625" style="113" bestFit="1" customWidth="1"/>
    <col min="26" max="26" width="5.08984375" style="113" bestFit="1" customWidth="1"/>
    <col min="27" max="27" width="13.453125" style="114" bestFit="1" customWidth="1"/>
    <col min="28" max="28" width="8.81640625" style="113" bestFit="1" customWidth="1"/>
    <col min="29" max="29" width="5.08984375" style="113" bestFit="1" customWidth="1"/>
    <col min="30" max="30" width="11.7265625" style="113" bestFit="1" customWidth="1"/>
    <col min="31" max="31" width="10.6328125" style="113" bestFit="1" customWidth="1"/>
    <col min="32" max="16384" width="8.7265625" style="68"/>
  </cols>
  <sheetData>
    <row r="3" spans="3:31" ht="15" thickBot="1" x14ac:dyDescent="0.4"/>
    <row r="4" spans="3:31" ht="15" thickBot="1" x14ac:dyDescent="0.4">
      <c r="C4" s="96" t="s">
        <v>0</v>
      </c>
      <c r="D4" s="98"/>
      <c r="E4" s="93" t="s">
        <v>15</v>
      </c>
      <c r="F4" s="94"/>
      <c r="G4" s="94"/>
      <c r="H4" s="95"/>
      <c r="I4" s="104" t="s">
        <v>61</v>
      </c>
      <c r="J4" s="105"/>
      <c r="K4" s="105"/>
      <c r="L4" s="105"/>
      <c r="M4" s="105"/>
      <c r="N4" s="105"/>
      <c r="O4" s="105"/>
      <c r="P4" s="105"/>
      <c r="Q4" s="47"/>
      <c r="R4" s="111" t="s">
        <v>72</v>
      </c>
      <c r="S4" s="112"/>
      <c r="T4" s="48"/>
      <c r="U4" s="93" t="s">
        <v>64</v>
      </c>
      <c r="V4" s="94"/>
      <c r="W4" s="95"/>
      <c r="X4" s="121"/>
      <c r="Y4" s="115"/>
      <c r="Z4" s="115"/>
      <c r="AA4" s="115"/>
      <c r="AB4" s="115"/>
      <c r="AC4" s="115"/>
      <c r="AD4" s="115"/>
    </row>
    <row r="5" spans="3:31" ht="15" thickBot="1" x14ac:dyDescent="0.4">
      <c r="C5" s="107"/>
      <c r="D5" s="108"/>
      <c r="E5" s="65" t="s">
        <v>8</v>
      </c>
      <c r="F5" s="59" t="s">
        <v>9</v>
      </c>
      <c r="G5" s="59" t="s">
        <v>10</v>
      </c>
      <c r="H5" s="66" t="s">
        <v>11</v>
      </c>
      <c r="I5" s="104" t="s">
        <v>16</v>
      </c>
      <c r="J5" s="105"/>
      <c r="K5" s="105"/>
      <c r="L5" s="106"/>
      <c r="M5" s="109" t="s">
        <v>17</v>
      </c>
      <c r="N5" s="110"/>
      <c r="O5" s="109" t="s">
        <v>18</v>
      </c>
      <c r="P5" s="110"/>
      <c r="Q5" s="51"/>
      <c r="R5" s="67" t="s">
        <v>73</v>
      </c>
      <c r="S5" s="67" t="s">
        <v>74</v>
      </c>
      <c r="T5" s="52"/>
      <c r="U5" s="65" t="s">
        <v>65</v>
      </c>
      <c r="V5" s="59" t="s">
        <v>66</v>
      </c>
      <c r="W5" s="66" t="s">
        <v>67</v>
      </c>
      <c r="X5" s="122"/>
      <c r="Y5" s="116"/>
      <c r="Z5" s="116"/>
      <c r="AA5" s="117"/>
      <c r="AB5" s="116"/>
      <c r="AC5" s="116"/>
      <c r="AD5" s="117"/>
    </row>
    <row r="6" spans="3:31" x14ac:dyDescent="0.3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53">
        <v>6565</v>
      </c>
      <c r="N6" s="55">
        <v>6877</v>
      </c>
      <c r="O6" s="53" t="s">
        <v>20</v>
      </c>
      <c r="P6" s="55" t="s">
        <v>21</v>
      </c>
      <c r="Q6" s="56"/>
      <c r="R6" s="71"/>
      <c r="S6" s="72"/>
      <c r="T6" s="57"/>
      <c r="U6" s="43">
        <v>437</v>
      </c>
      <c r="V6" s="44">
        <v>656</v>
      </c>
      <c r="W6" s="45">
        <v>138</v>
      </c>
      <c r="X6" s="122"/>
      <c r="AA6" s="118"/>
      <c r="AD6" s="119"/>
      <c r="AE6" s="120"/>
    </row>
    <row r="7" spans="3:31" x14ac:dyDescent="0.35">
      <c r="C7" s="25">
        <f t="shared" ref="C7:C15" si="0">C6+1</f>
        <v>1</v>
      </c>
      <c r="D7" s="13" t="s">
        <v>2</v>
      </c>
      <c r="E7" s="25">
        <v>24</v>
      </c>
      <c r="F7" s="10">
        <v>3</v>
      </c>
      <c r="G7" s="10">
        <v>36</v>
      </c>
      <c r="H7" s="23">
        <v>0</v>
      </c>
      <c r="I7" s="21"/>
      <c r="J7" s="15">
        <v>121110</v>
      </c>
      <c r="K7" s="15" t="s">
        <v>22</v>
      </c>
      <c r="L7" s="33">
        <v>20100</v>
      </c>
      <c r="M7" s="14">
        <v>612067</v>
      </c>
      <c r="N7" s="33" t="s">
        <v>24</v>
      </c>
      <c r="O7" s="14" t="s">
        <v>25</v>
      </c>
      <c r="P7" s="33" t="s">
        <v>26</v>
      </c>
      <c r="Q7" s="49"/>
      <c r="R7" s="73"/>
      <c r="S7" s="74"/>
      <c r="T7" s="50"/>
      <c r="U7" s="25">
        <v>717</v>
      </c>
      <c r="V7" s="10">
        <v>1049</v>
      </c>
      <c r="W7" s="23">
        <v>178</v>
      </c>
      <c r="X7" s="122"/>
      <c r="AA7" s="118"/>
      <c r="AD7" s="119"/>
      <c r="AE7" s="120"/>
    </row>
    <row r="8" spans="3:31" x14ac:dyDescent="0.35">
      <c r="C8" s="25">
        <f t="shared" si="0"/>
        <v>2</v>
      </c>
      <c r="D8" s="13" t="s">
        <v>3</v>
      </c>
      <c r="E8" s="25">
        <v>24</v>
      </c>
      <c r="F8" s="10">
        <v>4</v>
      </c>
      <c r="G8" s="10">
        <v>36</v>
      </c>
      <c r="H8" s="23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14">
        <v>726963</v>
      </c>
      <c r="N8" s="33" t="s">
        <v>27</v>
      </c>
      <c r="O8" s="14" t="s">
        <v>28</v>
      </c>
      <c r="P8" s="33" t="s">
        <v>29</v>
      </c>
      <c r="Q8" s="49"/>
      <c r="R8" s="73"/>
      <c r="S8" s="74"/>
      <c r="T8" s="50"/>
      <c r="U8" s="25">
        <v>730</v>
      </c>
      <c r="V8" s="10">
        <v>1073</v>
      </c>
      <c r="W8" s="23">
        <v>202</v>
      </c>
      <c r="X8" s="122"/>
      <c r="AA8" s="118"/>
      <c r="AD8" s="119"/>
      <c r="AE8" s="120"/>
    </row>
    <row r="9" spans="3:31" x14ac:dyDescent="0.35">
      <c r="C9" s="25">
        <f t="shared" si="0"/>
        <v>3</v>
      </c>
      <c r="D9" s="23" t="s">
        <v>4</v>
      </c>
      <c r="E9" s="25">
        <v>32</v>
      </c>
      <c r="F9" s="10">
        <v>3</v>
      </c>
      <c r="G9" s="10">
        <v>42</v>
      </c>
      <c r="H9" s="23">
        <v>2</v>
      </c>
      <c r="I9" s="21"/>
      <c r="J9" s="15">
        <v>13121110</v>
      </c>
      <c r="K9" s="15" t="s">
        <v>30</v>
      </c>
      <c r="L9" s="33">
        <v>3020100</v>
      </c>
      <c r="M9" s="14" t="s">
        <v>31</v>
      </c>
      <c r="N9" s="33" t="s">
        <v>32</v>
      </c>
      <c r="O9" s="14" t="s">
        <v>33</v>
      </c>
      <c r="P9" s="33" t="s">
        <v>34</v>
      </c>
      <c r="Q9" s="49"/>
      <c r="R9" s="73"/>
      <c r="S9" s="74"/>
      <c r="T9" s="50"/>
      <c r="U9" s="25">
        <v>1123</v>
      </c>
      <c r="V9" s="10">
        <v>1585</v>
      </c>
      <c r="W9" s="23">
        <v>234</v>
      </c>
      <c r="X9" s="122"/>
      <c r="AA9" s="118"/>
      <c r="AD9" s="119"/>
      <c r="AE9" s="120"/>
    </row>
    <row r="10" spans="3:31" x14ac:dyDescent="0.35">
      <c r="C10" s="25">
        <f t="shared" si="0"/>
        <v>4</v>
      </c>
      <c r="D10" s="23" t="s">
        <v>5</v>
      </c>
      <c r="E10" s="25">
        <v>32</v>
      </c>
      <c r="F10" s="10">
        <v>4</v>
      </c>
      <c r="G10" s="10">
        <v>44</v>
      </c>
      <c r="H10" s="23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14" t="s">
        <v>37</v>
      </c>
      <c r="N10" s="33">
        <v>20646375</v>
      </c>
      <c r="O10" s="14" t="s">
        <v>38</v>
      </c>
      <c r="P10" s="33" t="s">
        <v>39</v>
      </c>
      <c r="Q10" s="49"/>
      <c r="R10" s="73"/>
      <c r="S10" s="74"/>
      <c r="T10" s="50"/>
      <c r="U10" s="25">
        <v>1123</v>
      </c>
      <c r="V10" s="10">
        <v>1681</v>
      </c>
      <c r="W10" s="23">
        <v>266</v>
      </c>
      <c r="X10" s="122"/>
      <c r="AA10" s="118"/>
      <c r="AD10" s="119"/>
      <c r="AE10" s="120"/>
    </row>
    <row r="11" spans="3:31" x14ac:dyDescent="0.35">
      <c r="C11" s="25">
        <f t="shared" si="0"/>
        <v>5</v>
      </c>
      <c r="D11" s="23" t="s">
        <v>6</v>
      </c>
      <c r="E11" s="25">
        <v>48</v>
      </c>
      <c r="F11" s="10">
        <v>2</v>
      </c>
      <c r="G11" s="10">
        <v>52</v>
      </c>
      <c r="H11" s="23">
        <v>2</v>
      </c>
      <c r="I11" s="21"/>
      <c r="J11" s="17"/>
      <c r="K11" s="15" t="s">
        <v>40</v>
      </c>
      <c r="L11" s="33" t="s">
        <v>40</v>
      </c>
      <c r="M11" s="14" t="s">
        <v>41</v>
      </c>
      <c r="N11" s="33">
        <v>702065687420</v>
      </c>
      <c r="O11" s="14" t="s">
        <v>42</v>
      </c>
      <c r="P11" s="33" t="s">
        <v>43</v>
      </c>
      <c r="Q11" s="49"/>
      <c r="R11" s="73"/>
      <c r="S11" s="74"/>
      <c r="T11" s="50"/>
      <c r="U11" s="25">
        <v>1905</v>
      </c>
      <c r="V11" s="10">
        <v>2801</v>
      </c>
      <c r="W11" s="23">
        <v>298</v>
      </c>
      <c r="X11" s="122"/>
      <c r="AA11" s="118"/>
      <c r="AD11" s="119"/>
      <c r="AE11" s="120"/>
    </row>
    <row r="12" spans="3:31" x14ac:dyDescent="0.35">
      <c r="C12" s="25">
        <f t="shared" si="0"/>
        <v>6</v>
      </c>
      <c r="D12" s="23" t="s">
        <v>7</v>
      </c>
      <c r="E12" s="25">
        <v>48</v>
      </c>
      <c r="F12" s="10">
        <v>3</v>
      </c>
      <c r="G12" s="10">
        <v>54</v>
      </c>
      <c r="H12" s="23">
        <v>3</v>
      </c>
      <c r="I12" s="21"/>
      <c r="J12" s="15">
        <v>151413121110</v>
      </c>
      <c r="K12" s="15" t="s">
        <v>40</v>
      </c>
      <c r="L12" s="33" t="s">
        <v>40</v>
      </c>
      <c r="M12" s="14">
        <v>746168742074</v>
      </c>
      <c r="N12" s="33" t="s">
        <v>44</v>
      </c>
      <c r="O12" s="14" t="s">
        <v>45</v>
      </c>
      <c r="P12" s="33" t="s">
        <v>46</v>
      </c>
      <c r="Q12" s="49"/>
      <c r="R12" s="73"/>
      <c r="S12" s="74"/>
      <c r="T12" s="50"/>
      <c r="U12" s="25">
        <v>2024</v>
      </c>
      <c r="V12" s="10">
        <v>2945</v>
      </c>
      <c r="W12" s="23">
        <v>346</v>
      </c>
      <c r="X12" s="122"/>
      <c r="AA12" s="118"/>
      <c r="AD12" s="119"/>
      <c r="AE12" s="120"/>
    </row>
    <row r="13" spans="3:31" x14ac:dyDescent="0.35">
      <c r="C13" s="25">
        <f t="shared" si="0"/>
        <v>7</v>
      </c>
      <c r="D13" s="23" t="s">
        <v>12</v>
      </c>
      <c r="E13" s="25">
        <v>64</v>
      </c>
      <c r="F13" s="10">
        <v>2</v>
      </c>
      <c r="G13" s="10">
        <v>68</v>
      </c>
      <c r="H13" s="23">
        <v>2</v>
      </c>
      <c r="I13" s="21"/>
      <c r="J13" s="17"/>
      <c r="K13" s="15" t="s">
        <v>47</v>
      </c>
      <c r="L13" s="33">
        <v>706050403020100</v>
      </c>
      <c r="M13" s="14">
        <v>6373656420737260</v>
      </c>
      <c r="N13" s="33" t="s">
        <v>48</v>
      </c>
      <c r="O13" s="14" t="s">
        <v>49</v>
      </c>
      <c r="P13" s="33" t="s">
        <v>50</v>
      </c>
      <c r="Q13" s="49"/>
      <c r="R13" s="73"/>
      <c r="S13" s="74"/>
      <c r="T13" s="50"/>
      <c r="U13" s="25">
        <v>3266</v>
      </c>
      <c r="V13" s="10">
        <v>4754</v>
      </c>
      <c r="W13" s="23">
        <v>394</v>
      </c>
      <c r="X13" s="122"/>
      <c r="AA13" s="118"/>
      <c r="AD13" s="119"/>
      <c r="AE13" s="120"/>
    </row>
    <row r="14" spans="3:31" x14ac:dyDescent="0.35">
      <c r="C14" s="25">
        <f t="shared" si="0"/>
        <v>8</v>
      </c>
      <c r="D14" s="23" t="s">
        <v>13</v>
      </c>
      <c r="E14" s="25">
        <v>64</v>
      </c>
      <c r="F14" s="10">
        <v>3</v>
      </c>
      <c r="G14" s="10">
        <v>69</v>
      </c>
      <c r="H14" s="23">
        <v>3</v>
      </c>
      <c r="I14" s="21"/>
      <c r="J14" s="15">
        <v>1716151413121110</v>
      </c>
      <c r="K14" s="15" t="s">
        <v>51</v>
      </c>
      <c r="L14" s="33">
        <v>706050403020101</v>
      </c>
      <c r="M14" s="14" t="s">
        <v>54</v>
      </c>
      <c r="N14" s="33">
        <v>6568772065626970</v>
      </c>
      <c r="O14" s="14" t="s">
        <v>55</v>
      </c>
      <c r="P14" s="33" t="s">
        <v>56</v>
      </c>
      <c r="Q14" s="49"/>
      <c r="R14" s="73"/>
      <c r="S14" s="74"/>
      <c r="T14" s="50"/>
      <c r="U14" s="25">
        <v>3627</v>
      </c>
      <c r="V14" s="10">
        <v>4882</v>
      </c>
      <c r="W14" s="23">
        <v>458</v>
      </c>
      <c r="X14" s="122"/>
      <c r="AA14" s="118"/>
      <c r="AD14" s="119"/>
      <c r="AE14" s="120"/>
    </row>
    <row r="15" spans="3:31" ht="15" thickBot="1" x14ac:dyDescent="0.4">
      <c r="C15" s="26">
        <f t="shared" si="0"/>
        <v>9</v>
      </c>
      <c r="D15" s="24" t="s">
        <v>14</v>
      </c>
      <c r="E15" s="26">
        <v>64</v>
      </c>
      <c r="F15" s="16">
        <v>4</v>
      </c>
      <c r="G15" s="16">
        <v>72</v>
      </c>
      <c r="H15" s="24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22" t="s">
        <v>57</v>
      </c>
      <c r="N15" s="34" t="s">
        <v>58</v>
      </c>
      <c r="O15" s="22" t="s">
        <v>59</v>
      </c>
      <c r="P15" s="34" t="s">
        <v>60</v>
      </c>
      <c r="Q15" s="51"/>
      <c r="R15" s="75"/>
      <c r="S15" s="76"/>
      <c r="T15" s="52"/>
      <c r="U15" s="26">
        <v>3498</v>
      </c>
      <c r="V15" s="16">
        <v>5138</v>
      </c>
      <c r="W15" s="24">
        <v>522</v>
      </c>
      <c r="X15" s="123"/>
      <c r="AA15" s="118"/>
      <c r="AD15" s="119"/>
      <c r="AE15" s="120"/>
    </row>
    <row r="16" spans="3:31" x14ac:dyDescent="0.35">
      <c r="AD16" s="119"/>
    </row>
  </sheetData>
  <mergeCells count="10">
    <mergeCell ref="AB4:AD4"/>
    <mergeCell ref="I5:L5"/>
    <mergeCell ref="M5:N5"/>
    <mergeCell ref="O5:P5"/>
    <mergeCell ref="C4:D5"/>
    <mergeCell ref="E4:H4"/>
    <mergeCell ref="I4:P4"/>
    <mergeCell ref="R4:S4"/>
    <mergeCell ref="U4:W4"/>
    <mergeCell ref="Y4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9BB4-2C5C-435C-831B-8D251DCFFAEB}">
  <dimension ref="C3:AM16"/>
  <sheetViews>
    <sheetView topLeftCell="R1" zoomScaleNormal="100" workbookViewId="0">
      <selection activeCell="AE32" sqref="AE32"/>
    </sheetView>
  </sheetViews>
  <sheetFormatPr defaultRowHeight="14.5" x14ac:dyDescent="0.35"/>
  <cols>
    <col min="1" max="2" width="8.7265625" style="68"/>
    <col min="3" max="3" width="1.90625" style="68" bestFit="1" customWidth="1"/>
    <col min="4" max="4" width="8.26953125" style="68" bestFit="1" customWidth="1"/>
    <col min="5" max="5" width="3" style="68" bestFit="1" customWidth="1"/>
    <col min="6" max="6" width="2.54296875" style="68" bestFit="1" customWidth="1"/>
    <col min="7" max="7" width="3" style="68" bestFit="1" customWidth="1"/>
    <col min="8" max="8" width="1.90625" style="68" bestFit="1" customWidth="1"/>
    <col min="9" max="9" width="20.08984375" style="68" bestFit="1" customWidth="1"/>
    <col min="10" max="10" width="21.26953125" style="68" bestFit="1" customWidth="1"/>
    <col min="11" max="11" width="20.08984375" style="68" bestFit="1" customWidth="1"/>
    <col min="12" max="12" width="20" style="68" bestFit="1" customWidth="1"/>
    <col min="13" max="13" width="18.90625" style="68" customWidth="1"/>
    <col min="14" max="16" width="21.26953125" style="68" bestFit="1" customWidth="1"/>
    <col min="17" max="17" width="20.08984375" style="68" bestFit="1" customWidth="1"/>
    <col min="18" max="18" width="20.08984375" style="68" customWidth="1"/>
    <col min="19" max="19" width="1.54296875" style="68" customWidth="1"/>
    <col min="20" max="20" width="10.453125" style="68" bestFit="1" customWidth="1"/>
    <col min="21" max="21" width="10.453125" style="68" customWidth="1"/>
    <col min="22" max="22" width="1.54296875" style="68" customWidth="1"/>
    <col min="23" max="23" width="5.81640625" style="68" bestFit="1" customWidth="1"/>
    <col min="24" max="24" width="9.453125" style="68" bestFit="1" customWidth="1"/>
    <col min="25" max="25" width="4.6328125" style="68" bestFit="1" customWidth="1"/>
    <col min="26" max="26" width="1.54296875" style="68" customWidth="1"/>
    <col min="27" max="27" width="5.81640625" style="68" bestFit="1" customWidth="1"/>
    <col min="28" max="28" width="8" style="68" bestFit="1" customWidth="1"/>
    <col min="29" max="29" width="6.81640625" style="68" bestFit="1" customWidth="1"/>
    <col min="30" max="30" width="13.453125" style="69" bestFit="1" customWidth="1"/>
    <col min="31" max="31" width="13.453125" style="69" customWidth="1"/>
    <col min="32" max="32" width="8.81640625" style="68" bestFit="1" customWidth="1"/>
    <col min="33" max="34" width="8.81640625" style="68" customWidth="1"/>
    <col min="35" max="35" width="8" style="68" bestFit="1" customWidth="1"/>
    <col min="36" max="36" width="6.81640625" style="68" bestFit="1" customWidth="1"/>
    <col min="37" max="37" width="11.7265625" style="68" bestFit="1" customWidth="1"/>
    <col min="38" max="38" width="11.7265625" style="68" customWidth="1"/>
    <col min="39" max="39" width="10.6328125" style="68" bestFit="1" customWidth="1"/>
    <col min="40" max="16384" width="8.7265625" style="68"/>
  </cols>
  <sheetData>
    <row r="3" spans="3:39" ht="15" thickBot="1" x14ac:dyDescent="0.4"/>
    <row r="4" spans="3:39" ht="15" thickBot="1" x14ac:dyDescent="0.4">
      <c r="C4" s="96" t="s">
        <v>0</v>
      </c>
      <c r="D4" s="98"/>
      <c r="E4" s="93" t="s">
        <v>15</v>
      </c>
      <c r="F4" s="94"/>
      <c r="G4" s="94"/>
      <c r="H4" s="95"/>
      <c r="I4" s="104" t="s">
        <v>61</v>
      </c>
      <c r="J4" s="105"/>
      <c r="K4" s="105"/>
      <c r="L4" s="105"/>
      <c r="M4" s="105"/>
      <c r="N4" s="105"/>
      <c r="O4" s="105"/>
      <c r="P4" s="105"/>
      <c r="Q4" s="105"/>
      <c r="R4" s="106"/>
      <c r="S4" s="47"/>
      <c r="T4" s="111" t="s">
        <v>72</v>
      </c>
      <c r="U4" s="112"/>
      <c r="V4" s="48"/>
      <c r="W4" s="93" t="s">
        <v>64</v>
      </c>
      <c r="X4" s="94"/>
      <c r="Y4" s="95"/>
      <c r="Z4" s="125"/>
      <c r="AA4" s="139" t="s">
        <v>76</v>
      </c>
      <c r="AB4" s="140"/>
      <c r="AC4" s="140"/>
      <c r="AD4" s="140"/>
      <c r="AE4" s="141"/>
      <c r="AF4" s="139" t="s">
        <v>78</v>
      </c>
      <c r="AG4" s="140"/>
      <c r="AH4" s="140"/>
      <c r="AI4" s="140"/>
      <c r="AJ4" s="140"/>
      <c r="AK4" s="140"/>
      <c r="AL4" s="141"/>
      <c r="AM4" s="92" t="s">
        <v>75</v>
      </c>
    </row>
    <row r="5" spans="3:39" ht="15" thickBot="1" x14ac:dyDescent="0.4">
      <c r="C5" s="107"/>
      <c r="D5" s="108"/>
      <c r="E5" s="58" t="s">
        <v>8</v>
      </c>
      <c r="F5" s="59" t="s">
        <v>9</v>
      </c>
      <c r="G5" s="59" t="s">
        <v>10</v>
      </c>
      <c r="H5" s="60" t="s">
        <v>11</v>
      </c>
      <c r="I5" s="104" t="s">
        <v>16</v>
      </c>
      <c r="J5" s="105"/>
      <c r="K5" s="105"/>
      <c r="L5" s="106"/>
      <c r="M5" s="46" t="s">
        <v>81</v>
      </c>
      <c r="N5" s="109" t="s">
        <v>17</v>
      </c>
      <c r="O5" s="110"/>
      <c r="P5" s="109" t="s">
        <v>18</v>
      </c>
      <c r="Q5" s="110"/>
      <c r="R5" s="64" t="s">
        <v>80</v>
      </c>
      <c r="S5" s="51"/>
      <c r="T5" s="67" t="s">
        <v>73</v>
      </c>
      <c r="U5" s="67" t="s">
        <v>74</v>
      </c>
      <c r="V5" s="52"/>
      <c r="W5" s="65" t="s">
        <v>65</v>
      </c>
      <c r="X5" s="59" t="s">
        <v>66</v>
      </c>
      <c r="Y5" s="66" t="s">
        <v>67</v>
      </c>
      <c r="Z5" s="124"/>
      <c r="AA5" s="88" t="s">
        <v>63</v>
      </c>
      <c r="AB5" s="89" t="s">
        <v>82</v>
      </c>
      <c r="AC5" s="131" t="s">
        <v>77</v>
      </c>
      <c r="AD5" s="90" t="s">
        <v>75</v>
      </c>
      <c r="AE5" s="138"/>
      <c r="AF5" s="88" t="s">
        <v>84</v>
      </c>
      <c r="AG5" s="128" t="s">
        <v>83</v>
      </c>
      <c r="AH5" s="128" t="s">
        <v>63</v>
      </c>
      <c r="AI5" s="89" t="s">
        <v>82</v>
      </c>
      <c r="AJ5" s="131" t="s">
        <v>77</v>
      </c>
      <c r="AK5" s="90" t="s">
        <v>75</v>
      </c>
      <c r="AL5" s="143"/>
      <c r="AM5" s="91" t="s">
        <v>79</v>
      </c>
    </row>
    <row r="6" spans="3:39" x14ac:dyDescent="0.3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61"/>
      <c r="N6" s="53">
        <v>6565</v>
      </c>
      <c r="O6" s="55">
        <v>6877</v>
      </c>
      <c r="P6" s="53" t="s">
        <v>20</v>
      </c>
      <c r="Q6" s="55" t="s">
        <v>21</v>
      </c>
      <c r="R6" s="61"/>
      <c r="S6" s="56"/>
      <c r="T6" s="71"/>
      <c r="U6" s="72"/>
      <c r="V6" s="57"/>
      <c r="W6" s="83">
        <v>635</v>
      </c>
      <c r="X6" s="84">
        <v>1029</v>
      </c>
      <c r="Y6" s="127">
        <v>167</v>
      </c>
      <c r="Z6" s="124"/>
      <c r="AA6" s="83">
        <v>4.8000000000000001E-2</v>
      </c>
      <c r="AB6" s="84">
        <v>2400</v>
      </c>
      <c r="AC6" s="132">
        <f>E6*AB6*4</f>
        <v>153600</v>
      </c>
      <c r="AD6" s="85">
        <f>AC6/(AA6)</f>
        <v>3200000</v>
      </c>
      <c r="AE6" s="142">
        <f>AD6*0.000001</f>
        <v>3.1999999999999997</v>
      </c>
      <c r="AF6" s="135">
        <v>9.9999999999999995E-8</v>
      </c>
      <c r="AG6" s="129">
        <v>158442</v>
      </c>
      <c r="AH6" s="129">
        <f>AF6*(AG6+1)</f>
        <v>1.5844299999999999E-2</v>
      </c>
      <c r="AI6" s="84">
        <v>2400</v>
      </c>
      <c r="AJ6" s="132">
        <f>E6*AI6*4</f>
        <v>153600</v>
      </c>
      <c r="AK6" s="86">
        <f>AJ6/AH6</f>
        <v>9694338.0269245096</v>
      </c>
      <c r="AL6" s="144">
        <f>AK6*0.000001</f>
        <v>9.694338026924509</v>
      </c>
      <c r="AM6" s="87">
        <f>AK6/AD6</f>
        <v>3.0294806334139093</v>
      </c>
    </row>
    <row r="7" spans="3:39" x14ac:dyDescent="0.35">
      <c r="C7" s="11">
        <f t="shared" ref="C7:C14" si="0">C6+1</f>
        <v>1</v>
      </c>
      <c r="D7" s="13" t="s">
        <v>2</v>
      </c>
      <c r="E7" s="11">
        <v>24</v>
      </c>
      <c r="F7" s="10">
        <v>3</v>
      </c>
      <c r="G7" s="10">
        <v>36</v>
      </c>
      <c r="H7" s="12">
        <v>0</v>
      </c>
      <c r="I7" s="21"/>
      <c r="J7" s="15">
        <v>121110</v>
      </c>
      <c r="K7" s="15" t="s">
        <v>22</v>
      </c>
      <c r="L7" s="33">
        <v>20100</v>
      </c>
      <c r="M7" s="62"/>
      <c r="N7" s="14">
        <v>612067</v>
      </c>
      <c r="O7" s="33" t="s">
        <v>24</v>
      </c>
      <c r="P7" s="14" t="s">
        <v>25</v>
      </c>
      <c r="Q7" s="33" t="s">
        <v>26</v>
      </c>
      <c r="R7" s="62"/>
      <c r="S7" s="49"/>
      <c r="T7" s="73"/>
      <c r="U7" s="74"/>
      <c r="V7" s="50"/>
      <c r="W7" s="25">
        <v>971</v>
      </c>
      <c r="X7" s="10">
        <v>1542</v>
      </c>
      <c r="Y7" s="23">
        <v>231</v>
      </c>
      <c r="Z7" s="124"/>
      <c r="AA7" s="78">
        <v>0.03</v>
      </c>
      <c r="AB7" s="77">
        <v>1600</v>
      </c>
      <c r="AC7" s="132">
        <f t="shared" ref="AC7:AC15" si="1">E7*AB7*4</f>
        <v>153600</v>
      </c>
      <c r="AD7" s="85">
        <f t="shared" ref="AD7:AD15" si="2">AC7/(AA7)</f>
        <v>5120000</v>
      </c>
      <c r="AE7" s="142">
        <f t="shared" ref="AE7:AE15" si="3">AD7*0.000001</f>
        <v>5.12</v>
      </c>
      <c r="AF7" s="135">
        <f>AF6</f>
        <v>9.9999999999999995E-8</v>
      </c>
      <c r="AG7" s="130">
        <v>118446</v>
      </c>
      <c r="AH7" s="129">
        <f t="shared" ref="AH7:AH15" si="4">AF7*(AG7+1)</f>
        <v>1.18447E-2</v>
      </c>
      <c r="AI7" s="77">
        <v>1600</v>
      </c>
      <c r="AJ7" s="132">
        <f t="shared" ref="AJ7:AJ15" si="5">E7*AI7*4</f>
        <v>153600</v>
      </c>
      <c r="AK7" s="86">
        <f t="shared" ref="AK7:AK15" si="6">AJ7/AH7</f>
        <v>12967825.272062611</v>
      </c>
      <c r="AL7" s="144">
        <f t="shared" ref="AL7:AL14" si="7">AK7*0.000001</f>
        <v>12.96782527206261</v>
      </c>
      <c r="AM7" s="81">
        <f t="shared" ref="AM7:AM15" si="8">AK7/AD7</f>
        <v>2.5327783734497289</v>
      </c>
    </row>
    <row r="8" spans="3:39" x14ac:dyDescent="0.35">
      <c r="C8" s="11">
        <f t="shared" si="0"/>
        <v>2</v>
      </c>
      <c r="D8" s="13" t="s">
        <v>3</v>
      </c>
      <c r="E8" s="11">
        <v>24</v>
      </c>
      <c r="F8" s="10">
        <v>4</v>
      </c>
      <c r="G8" s="10">
        <v>36</v>
      </c>
      <c r="H8" s="12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62"/>
      <c r="N8" s="14">
        <v>726963</v>
      </c>
      <c r="O8" s="33" t="s">
        <v>27</v>
      </c>
      <c r="P8" s="14" t="s">
        <v>28</v>
      </c>
      <c r="Q8" s="33" t="s">
        <v>29</v>
      </c>
      <c r="R8" s="62"/>
      <c r="S8" s="49"/>
      <c r="T8" s="73"/>
      <c r="U8" s="74"/>
      <c r="V8" s="50"/>
      <c r="W8" s="25">
        <v>997</v>
      </c>
      <c r="X8" s="10">
        <v>1590</v>
      </c>
      <c r="Y8" s="23">
        <v>231</v>
      </c>
      <c r="Z8" s="124"/>
      <c r="AA8" s="78">
        <v>0.03</v>
      </c>
      <c r="AB8" s="77">
        <v>1600</v>
      </c>
      <c r="AC8" s="132">
        <f t="shared" si="1"/>
        <v>153600</v>
      </c>
      <c r="AD8" s="85">
        <f t="shared" si="2"/>
        <v>5120000</v>
      </c>
      <c r="AE8" s="142">
        <f t="shared" si="3"/>
        <v>5.12</v>
      </c>
      <c r="AF8" s="135">
        <f t="shared" ref="AF8:AF15" si="9">AF7</f>
        <v>9.9999999999999995E-8</v>
      </c>
      <c r="AG8" s="130">
        <v>118446</v>
      </c>
      <c r="AH8" s="129">
        <f t="shared" si="4"/>
        <v>1.18447E-2</v>
      </c>
      <c r="AI8" s="77">
        <v>1600</v>
      </c>
      <c r="AJ8" s="132">
        <f t="shared" si="5"/>
        <v>153600</v>
      </c>
      <c r="AK8" s="86">
        <f t="shared" si="6"/>
        <v>12967825.272062611</v>
      </c>
      <c r="AL8" s="144">
        <f t="shared" si="7"/>
        <v>12.96782527206261</v>
      </c>
      <c r="AM8" s="81">
        <f t="shared" si="8"/>
        <v>2.5327783734497289</v>
      </c>
    </row>
    <row r="9" spans="3:39" x14ac:dyDescent="0.35">
      <c r="C9" s="11">
        <f t="shared" si="0"/>
        <v>3</v>
      </c>
      <c r="D9" s="12" t="s">
        <v>4</v>
      </c>
      <c r="E9" s="11">
        <v>32</v>
      </c>
      <c r="F9" s="10">
        <v>3</v>
      </c>
      <c r="G9" s="10">
        <v>42</v>
      </c>
      <c r="H9" s="12">
        <v>2</v>
      </c>
      <c r="I9" s="21"/>
      <c r="J9" s="15">
        <v>13121110</v>
      </c>
      <c r="K9" s="15" t="s">
        <v>30</v>
      </c>
      <c r="L9" s="33">
        <v>3020100</v>
      </c>
      <c r="M9" s="62"/>
      <c r="N9" s="14" t="s">
        <v>31</v>
      </c>
      <c r="O9" s="33" t="s">
        <v>32</v>
      </c>
      <c r="P9" s="14" t="s">
        <v>33</v>
      </c>
      <c r="Q9" s="33" t="s">
        <v>34</v>
      </c>
      <c r="R9" s="62"/>
      <c r="S9" s="49"/>
      <c r="T9" s="73"/>
      <c r="U9" s="74"/>
      <c r="V9" s="50"/>
      <c r="W9" s="25">
        <v>1446</v>
      </c>
      <c r="X9" s="10">
        <v>2214</v>
      </c>
      <c r="Y9" s="23">
        <v>295</v>
      </c>
      <c r="Z9" s="124"/>
      <c r="AA9" s="78">
        <v>3.2000000000000001E-2</v>
      </c>
      <c r="AB9" s="77">
        <v>1200</v>
      </c>
      <c r="AC9" s="132">
        <f t="shared" si="1"/>
        <v>153600</v>
      </c>
      <c r="AD9" s="85">
        <f t="shared" si="2"/>
        <v>4800000</v>
      </c>
      <c r="AE9" s="142">
        <f t="shared" si="3"/>
        <v>4.8</v>
      </c>
      <c r="AF9" s="135">
        <f t="shared" si="9"/>
        <v>9.9999999999999995E-8</v>
      </c>
      <c r="AG9" s="130">
        <v>103252</v>
      </c>
      <c r="AH9" s="129">
        <f t="shared" si="4"/>
        <v>1.0325299999999999E-2</v>
      </c>
      <c r="AI9" s="77">
        <v>1200</v>
      </c>
      <c r="AJ9" s="132">
        <f t="shared" si="5"/>
        <v>153600</v>
      </c>
      <c r="AK9" s="86">
        <f t="shared" si="6"/>
        <v>14876081.082389859</v>
      </c>
      <c r="AL9" s="144">
        <f t="shared" si="7"/>
        <v>14.876081082389859</v>
      </c>
      <c r="AM9" s="81">
        <f t="shared" si="8"/>
        <v>3.0991835588312209</v>
      </c>
    </row>
    <row r="10" spans="3:39" x14ac:dyDescent="0.35">
      <c r="C10" s="11">
        <f t="shared" si="0"/>
        <v>4</v>
      </c>
      <c r="D10" s="12" t="s">
        <v>5</v>
      </c>
      <c r="E10" s="11">
        <v>32</v>
      </c>
      <c r="F10" s="10">
        <v>4</v>
      </c>
      <c r="G10" s="10">
        <v>44</v>
      </c>
      <c r="H10" s="12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62"/>
      <c r="N10" s="14" t="s">
        <v>37</v>
      </c>
      <c r="O10" s="33">
        <v>20646375</v>
      </c>
      <c r="P10" s="14" t="s">
        <v>38</v>
      </c>
      <c r="Q10" s="33" t="s">
        <v>39</v>
      </c>
      <c r="R10" s="62"/>
      <c r="S10" s="49"/>
      <c r="T10" s="73"/>
      <c r="U10" s="74"/>
      <c r="V10" s="50"/>
      <c r="W10" s="25">
        <v>1457</v>
      </c>
      <c r="X10" s="10">
        <v>2342</v>
      </c>
      <c r="Y10" s="23">
        <v>295</v>
      </c>
      <c r="Z10" s="124"/>
      <c r="AA10" s="78">
        <v>3.4000000000000002E-2</v>
      </c>
      <c r="AB10" s="77">
        <v>1200</v>
      </c>
      <c r="AC10" s="132">
        <f t="shared" si="1"/>
        <v>153600</v>
      </c>
      <c r="AD10" s="85">
        <f t="shared" si="2"/>
        <v>4517647.0588235287</v>
      </c>
      <c r="AE10" s="142">
        <f t="shared" si="3"/>
        <v>4.5176470588235285</v>
      </c>
      <c r="AF10" s="135">
        <f t="shared" si="9"/>
        <v>9.9999999999999995E-8</v>
      </c>
      <c r="AG10" s="130">
        <v>103252</v>
      </c>
      <c r="AH10" s="129">
        <f t="shared" si="4"/>
        <v>1.0325299999999999E-2</v>
      </c>
      <c r="AI10" s="77">
        <v>1200</v>
      </c>
      <c r="AJ10" s="132">
        <f t="shared" si="5"/>
        <v>153600</v>
      </c>
      <c r="AK10" s="86">
        <f t="shared" si="6"/>
        <v>14876081.082389859</v>
      </c>
      <c r="AL10" s="144">
        <f t="shared" si="7"/>
        <v>14.876081082389859</v>
      </c>
      <c r="AM10" s="81">
        <f t="shared" si="8"/>
        <v>3.2928825312581727</v>
      </c>
    </row>
    <row r="11" spans="3:39" x14ac:dyDescent="0.35">
      <c r="C11" s="11">
        <f t="shared" si="0"/>
        <v>5</v>
      </c>
      <c r="D11" s="12" t="s">
        <v>6</v>
      </c>
      <c r="E11" s="11">
        <v>48</v>
      </c>
      <c r="F11" s="10">
        <v>2</v>
      </c>
      <c r="G11" s="10">
        <v>52</v>
      </c>
      <c r="H11" s="12">
        <v>2</v>
      </c>
      <c r="I11" s="21"/>
      <c r="J11" s="17"/>
      <c r="K11" s="15" t="s">
        <v>40</v>
      </c>
      <c r="L11" s="33" t="s">
        <v>40</v>
      </c>
      <c r="M11" s="62"/>
      <c r="N11" s="14" t="s">
        <v>41</v>
      </c>
      <c r="O11" s="33">
        <v>702065687420</v>
      </c>
      <c r="P11" s="14" t="s">
        <v>42</v>
      </c>
      <c r="Q11" s="33" t="s">
        <v>43</v>
      </c>
      <c r="R11" s="62"/>
      <c r="S11" s="49"/>
      <c r="T11" s="73"/>
      <c r="U11" s="74"/>
      <c r="V11" s="50"/>
      <c r="W11" s="25">
        <v>2337</v>
      </c>
      <c r="X11" s="10">
        <v>3654</v>
      </c>
      <c r="Y11" s="23">
        <v>423</v>
      </c>
      <c r="Z11" s="124"/>
      <c r="AA11" s="78">
        <v>3.2000000000000001E-2</v>
      </c>
      <c r="AB11" s="77">
        <v>800</v>
      </c>
      <c r="AC11" s="132">
        <f t="shared" si="1"/>
        <v>153600</v>
      </c>
      <c r="AD11" s="85">
        <f t="shared" si="2"/>
        <v>4800000</v>
      </c>
      <c r="AE11" s="142">
        <f t="shared" si="3"/>
        <v>4.8</v>
      </c>
      <c r="AF11" s="135">
        <f t="shared" si="9"/>
        <v>9.9999999999999995E-8</v>
      </c>
      <c r="AG11" s="130">
        <v>84862</v>
      </c>
      <c r="AH11" s="129">
        <f t="shared" si="4"/>
        <v>8.4863000000000004E-3</v>
      </c>
      <c r="AI11" s="77">
        <v>800</v>
      </c>
      <c r="AJ11" s="132">
        <f t="shared" si="5"/>
        <v>153600</v>
      </c>
      <c r="AK11" s="86">
        <f t="shared" si="6"/>
        <v>18099760.790921837</v>
      </c>
      <c r="AL11" s="144">
        <f t="shared" si="7"/>
        <v>18.099760790921835</v>
      </c>
      <c r="AM11" s="81">
        <f t="shared" si="8"/>
        <v>3.7707834981087163</v>
      </c>
    </row>
    <row r="12" spans="3:39" x14ac:dyDescent="0.35">
      <c r="C12" s="11">
        <f t="shared" si="0"/>
        <v>6</v>
      </c>
      <c r="D12" s="12" t="s">
        <v>7</v>
      </c>
      <c r="E12" s="11">
        <v>48</v>
      </c>
      <c r="F12" s="10">
        <v>3</v>
      </c>
      <c r="G12" s="10">
        <v>54</v>
      </c>
      <c r="H12" s="12">
        <v>3</v>
      </c>
      <c r="I12" s="21"/>
      <c r="J12" s="15">
        <v>151413121110</v>
      </c>
      <c r="K12" s="15" t="s">
        <v>40</v>
      </c>
      <c r="L12" s="33" t="s">
        <v>40</v>
      </c>
      <c r="M12" s="62"/>
      <c r="N12" s="14">
        <v>746168742074</v>
      </c>
      <c r="O12" s="33" t="s">
        <v>44</v>
      </c>
      <c r="P12" s="14" t="s">
        <v>45</v>
      </c>
      <c r="Q12" s="33" t="s">
        <v>46</v>
      </c>
      <c r="R12" s="62"/>
      <c r="S12" s="49"/>
      <c r="T12" s="73"/>
      <c r="U12" s="74"/>
      <c r="V12" s="50"/>
      <c r="W12" s="25">
        <v>2501</v>
      </c>
      <c r="X12" s="10">
        <v>3846</v>
      </c>
      <c r="Y12" s="23">
        <v>423</v>
      </c>
      <c r="Z12" s="124"/>
      <c r="AA12" s="78">
        <v>3.4000000000000002E-2</v>
      </c>
      <c r="AB12" s="77">
        <v>800</v>
      </c>
      <c r="AC12" s="132">
        <f t="shared" si="1"/>
        <v>153600</v>
      </c>
      <c r="AD12" s="85">
        <f t="shared" si="2"/>
        <v>4517647.0588235287</v>
      </c>
      <c r="AE12" s="142">
        <f t="shared" si="3"/>
        <v>4.5176470588235285</v>
      </c>
      <c r="AF12" s="135">
        <f t="shared" si="9"/>
        <v>9.9999999999999995E-8</v>
      </c>
      <c r="AG12" s="130">
        <v>84862</v>
      </c>
      <c r="AH12" s="129">
        <f t="shared" si="4"/>
        <v>8.4863000000000004E-3</v>
      </c>
      <c r="AI12" s="77">
        <v>800</v>
      </c>
      <c r="AJ12" s="132">
        <f t="shared" si="5"/>
        <v>153600</v>
      </c>
      <c r="AK12" s="86">
        <f t="shared" si="6"/>
        <v>18099760.790921837</v>
      </c>
      <c r="AL12" s="144">
        <f t="shared" si="7"/>
        <v>18.099760790921835</v>
      </c>
      <c r="AM12" s="81">
        <f t="shared" si="8"/>
        <v>4.0064574667405113</v>
      </c>
    </row>
    <row r="13" spans="3:39" x14ac:dyDescent="0.35">
      <c r="C13" s="11">
        <f t="shared" si="0"/>
        <v>7</v>
      </c>
      <c r="D13" s="12" t="s">
        <v>12</v>
      </c>
      <c r="E13" s="11">
        <v>64</v>
      </c>
      <c r="F13" s="10">
        <v>2</v>
      </c>
      <c r="G13" s="10">
        <v>68</v>
      </c>
      <c r="H13" s="12">
        <v>2</v>
      </c>
      <c r="I13" s="21"/>
      <c r="J13" s="17"/>
      <c r="K13" s="15" t="s">
        <v>47</v>
      </c>
      <c r="L13" s="33">
        <v>706050403020100</v>
      </c>
      <c r="M13" s="62"/>
      <c r="N13" s="14">
        <v>6373656420737260</v>
      </c>
      <c r="O13" s="33" t="s">
        <v>48</v>
      </c>
      <c r="P13" s="14" t="s">
        <v>49</v>
      </c>
      <c r="Q13" s="33" t="s">
        <v>50</v>
      </c>
      <c r="R13" s="62"/>
      <c r="S13" s="49"/>
      <c r="T13" s="73"/>
      <c r="U13" s="74"/>
      <c r="V13" s="50"/>
      <c r="W13" s="25">
        <v>3813</v>
      </c>
      <c r="X13" s="10">
        <v>5863</v>
      </c>
      <c r="Y13" s="23">
        <v>551</v>
      </c>
      <c r="Z13" s="124"/>
      <c r="AA13" s="78">
        <v>0.03</v>
      </c>
      <c r="AB13" s="77">
        <v>600</v>
      </c>
      <c r="AC13" s="132">
        <f t="shared" si="1"/>
        <v>153600</v>
      </c>
      <c r="AD13" s="85">
        <f t="shared" si="2"/>
        <v>5120000</v>
      </c>
      <c r="AE13" s="142">
        <f t="shared" si="3"/>
        <v>5.12</v>
      </c>
      <c r="AF13" s="135">
        <f t="shared" si="9"/>
        <v>9.9999999999999995E-8</v>
      </c>
      <c r="AG13" s="130">
        <v>82878</v>
      </c>
      <c r="AH13" s="129">
        <f t="shared" si="4"/>
        <v>8.2878999999999991E-3</v>
      </c>
      <c r="AI13" s="77">
        <v>600</v>
      </c>
      <c r="AJ13" s="132">
        <f t="shared" si="5"/>
        <v>153600</v>
      </c>
      <c r="AK13" s="86">
        <f t="shared" si="6"/>
        <v>18533042.145778786</v>
      </c>
      <c r="AL13" s="144">
        <f t="shared" si="7"/>
        <v>18.533042145778786</v>
      </c>
      <c r="AM13" s="81">
        <f t="shared" si="8"/>
        <v>3.6197347940974192</v>
      </c>
    </row>
    <row r="14" spans="3:39" x14ac:dyDescent="0.35">
      <c r="C14" s="11">
        <f t="shared" si="0"/>
        <v>8</v>
      </c>
      <c r="D14" s="12" t="s">
        <v>13</v>
      </c>
      <c r="E14" s="11">
        <v>64</v>
      </c>
      <c r="F14" s="10">
        <v>3</v>
      </c>
      <c r="G14" s="10">
        <v>69</v>
      </c>
      <c r="H14" s="12">
        <v>3</v>
      </c>
      <c r="I14" s="21"/>
      <c r="J14" s="15">
        <v>1716151413121110</v>
      </c>
      <c r="K14" s="15" t="s">
        <v>51</v>
      </c>
      <c r="L14" s="33">
        <v>706050403020101</v>
      </c>
      <c r="M14" s="62"/>
      <c r="N14" s="14" t="s">
        <v>54</v>
      </c>
      <c r="O14" s="33">
        <v>6568772065626970</v>
      </c>
      <c r="P14" s="14" t="s">
        <v>55</v>
      </c>
      <c r="Q14" s="33" t="s">
        <v>56</v>
      </c>
      <c r="R14" s="62"/>
      <c r="S14" s="49"/>
      <c r="T14" s="73"/>
      <c r="U14" s="74"/>
      <c r="V14" s="50"/>
      <c r="W14" s="25">
        <v>4115</v>
      </c>
      <c r="X14" s="10">
        <v>6055</v>
      </c>
      <c r="Y14" s="23">
        <v>551</v>
      </c>
      <c r="Z14" s="124"/>
      <c r="AA14" s="78">
        <v>0.03</v>
      </c>
      <c r="AB14" s="77">
        <v>600</v>
      </c>
      <c r="AC14" s="132">
        <f t="shared" si="1"/>
        <v>153600</v>
      </c>
      <c r="AD14" s="85">
        <f t="shared" si="2"/>
        <v>5120000</v>
      </c>
      <c r="AE14" s="142">
        <f t="shared" si="3"/>
        <v>5.12</v>
      </c>
      <c r="AF14" s="135">
        <f t="shared" si="9"/>
        <v>9.9999999999999995E-8</v>
      </c>
      <c r="AG14" s="130">
        <v>82878</v>
      </c>
      <c r="AH14" s="129">
        <f t="shared" si="4"/>
        <v>8.2878999999999991E-3</v>
      </c>
      <c r="AI14" s="77">
        <v>600</v>
      </c>
      <c r="AJ14" s="132">
        <f t="shared" si="5"/>
        <v>153600</v>
      </c>
      <c r="AK14" s="86">
        <f t="shared" si="6"/>
        <v>18533042.145778786</v>
      </c>
      <c r="AL14" s="144">
        <f t="shared" si="7"/>
        <v>18.533042145778786</v>
      </c>
      <c r="AM14" s="81">
        <f t="shared" si="8"/>
        <v>3.6197347940974192</v>
      </c>
    </row>
    <row r="15" spans="3:39" ht="15" thickBot="1" x14ac:dyDescent="0.4">
      <c r="C15" s="18">
        <f t="shared" ref="C15" si="10">C14+1</f>
        <v>9</v>
      </c>
      <c r="D15" s="20" t="s">
        <v>14</v>
      </c>
      <c r="E15" s="18">
        <v>64</v>
      </c>
      <c r="F15" s="16">
        <v>4</v>
      </c>
      <c r="G15" s="16">
        <v>72</v>
      </c>
      <c r="H15" s="20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63"/>
      <c r="N15" s="22" t="s">
        <v>57</v>
      </c>
      <c r="O15" s="34" t="s">
        <v>58</v>
      </c>
      <c r="P15" s="22" t="s">
        <v>59</v>
      </c>
      <c r="Q15" s="34" t="s">
        <v>60</v>
      </c>
      <c r="R15" s="63"/>
      <c r="S15" s="51"/>
      <c r="T15" s="75"/>
      <c r="U15" s="76"/>
      <c r="V15" s="52"/>
      <c r="W15" s="26">
        <v>4117</v>
      </c>
      <c r="X15" s="16">
        <v>6375</v>
      </c>
      <c r="Y15" s="24">
        <v>551</v>
      </c>
      <c r="Z15" s="126"/>
      <c r="AA15" s="79">
        <v>3.2000000000000001E-2</v>
      </c>
      <c r="AB15" s="80">
        <v>600</v>
      </c>
      <c r="AC15" s="132">
        <f t="shared" si="1"/>
        <v>153600</v>
      </c>
      <c r="AD15" s="133">
        <f t="shared" si="2"/>
        <v>4800000</v>
      </c>
      <c r="AE15" s="142">
        <f t="shared" si="3"/>
        <v>4.8</v>
      </c>
      <c r="AF15" s="136">
        <f t="shared" si="9"/>
        <v>9.9999999999999995E-8</v>
      </c>
      <c r="AG15" s="130">
        <v>82878</v>
      </c>
      <c r="AH15" s="137">
        <f t="shared" si="4"/>
        <v>8.2878999999999991E-3</v>
      </c>
      <c r="AI15" s="80">
        <v>600</v>
      </c>
      <c r="AJ15" s="132">
        <f t="shared" si="5"/>
        <v>153600</v>
      </c>
      <c r="AK15" s="134">
        <f t="shared" si="6"/>
        <v>18533042.145778786</v>
      </c>
      <c r="AL15" s="144">
        <f>AK15*0.000001</f>
        <v>18.533042145778786</v>
      </c>
      <c r="AM15" s="82">
        <f t="shared" si="8"/>
        <v>3.8610504470372473</v>
      </c>
    </row>
    <row r="16" spans="3:39" x14ac:dyDescent="0.35">
      <c r="AK16" s="70"/>
      <c r="AL16" s="70"/>
      <c r="AM16" s="68">
        <f>AVERAGE(AM6:AM15)</f>
        <v>3.336486447048407</v>
      </c>
    </row>
  </sheetData>
  <mergeCells count="10">
    <mergeCell ref="I4:R4"/>
    <mergeCell ref="C4:D5"/>
    <mergeCell ref="E4:H4"/>
    <mergeCell ref="W4:Y4"/>
    <mergeCell ref="I5:L5"/>
    <mergeCell ref="N5:O5"/>
    <mergeCell ref="P5:Q5"/>
    <mergeCell ref="T4:U4"/>
    <mergeCell ref="AA4:AE4"/>
    <mergeCell ref="AF4:AL4"/>
  </mergeCells>
  <pageMargins left="0.7" right="0.7" top="0.75" bottom="0.75" header="0.3" footer="0.3"/>
  <ignoredErrors>
    <ignoredError sqref="L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Approach 2</vt:lpstr>
      <vt:lpstr>Approach 3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smith</dc:creator>
  <cp:lastModifiedBy>lewis smith</cp:lastModifiedBy>
  <dcterms:created xsi:type="dcterms:W3CDTF">2018-02-28T18:08:05Z</dcterms:created>
  <dcterms:modified xsi:type="dcterms:W3CDTF">2018-04-30T13:43:15Z</dcterms:modified>
</cp:coreProperties>
</file>