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codeName="Questa_cartella_di_lavoro" hidePivotFieldList="1"/>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20490" windowHeight="8025" activeTab="8"/>
  </bookViews>
  <sheets>
    <sheet name="Sheet1" sheetId="31" r:id="rId1"/>
    <sheet name="Charts" sheetId="21" r:id="rId2"/>
    <sheet name="2012" sheetId="27" state="hidden" r:id="rId3"/>
    <sheet name="2011" sheetId="28" state="hidden" r:id="rId4"/>
    <sheet name="2010" sheetId="29" state="hidden" r:id="rId5"/>
    <sheet name="Popolation" sheetId="30" r:id="rId6"/>
    <sheet name="Support" sheetId="18" r:id="rId7"/>
    <sheet name="Sheet2" sheetId="32" r:id="rId8"/>
    <sheet name="Sheet3" sheetId="33" r:id="rId9"/>
  </sheets>
  <definedNames>
    <definedName name="_xlnm._FilterDatabase" localSheetId="8" hidden="1">Sheet3!$G$1:$J$105</definedName>
    <definedName name="_xlcn.LinkedTable_表21" hidden="1">表2[]</definedName>
    <definedName name="_xlcn.LinkedTable_城市坐标1" hidden="1">城市坐标[]</definedName>
    <definedName name="active_cell">Support!$AD$11</definedName>
    <definedName name="active_flow">MATCH(Support!$AB$11,Support!$AB$2:$AB$4,0)</definedName>
    <definedName name="dim_From">CHOOSE(active_flow,Charts!$C$3:$C$54,0,Charts!$C$3:$C$54)</definedName>
    <definedName name="dim_my_from">CHOOSE(active_flow,Charts!$AB$5,0,Charts!$AB$5)</definedName>
    <definedName name="dim_my_To">CHOOSE(active_flow,0,Charts!$AA$5,Charts!$AA$5)</definedName>
    <definedName name="dim_To">CHOOSE(active_flow,0,Charts!$D$3:$D$54,Charts!$D$3:$D$54)</definedName>
    <definedName name="FiltroDati_flows">#N/A</definedName>
    <definedName name="FiltroDati_State">#N/A</definedName>
    <definedName name="FiltroDati_years">#N/A</definedName>
    <definedName name="general_tbl">Support!$A$1:$H$53</definedName>
    <definedName name="my_tbl">CHOOSE(my_year-2009,tbl_2010,tbl_2011,tbl_2012)</definedName>
    <definedName name="my_year">Support!$Z$11</definedName>
    <definedName name="tbl_2010">'2010'!$A$1:$BA$53</definedName>
    <definedName name="tbl_2011">'2011'!$A$1:$BA$53</definedName>
    <definedName name="tbl_2012">'2012'!$A$1:$BA$53</definedName>
    <definedName name="切片器_出发地">#N/A</definedName>
    <definedName name="切片器_时间">#N/A</definedName>
    <definedName name="切片器_状态选择">#N/A</definedName>
  </definedNames>
  <calcPr calcId="171027"/>
  <pivotCaches>
    <pivotCache cacheId="0" r:id="rId10"/>
    <pivotCache cacheId="1" r:id="rId11"/>
    <pivotCache cacheId="2" r:id="rId12"/>
    <pivotCache cacheId="1475" r:id="rId13"/>
    <pivotCache cacheId="1491" r:id="rId14"/>
    <pivotCache cacheId="1500" r:id="rId15"/>
  </pivotCaches>
  <extLst>
    <ext xmlns:x14="http://schemas.microsoft.com/office/spreadsheetml/2009/9/main" uri="{876F7934-8845-4945-9796-88D515C7AA90}">
      <x14:pivotCaches>
        <pivotCache cacheId="1474" r:id="rId16"/>
      </x14:pivotCaches>
    </ex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数据源_411140fc-e2e9-4982-9ca3-100111d54b5f" name="数据源" connection="查询 - 数据源"/>
          <x15:modelTable id="目的地城市坐标" name="目的地城市坐标" connection="连接"/>
          <x15:modelTable id="城市坐标" name="出发地城市坐标" connection="LinkedTable_城市坐标"/>
          <x15:modelTable id="表2" name="表2" connection="LinkedTable_表2"/>
        </x15:modelTables>
        <x15:modelRelationships>
          <x15:modelRelationship fromTable="数据源" fromColumn="出发地" toTable="出发地城市坐标" toColumn="State"/>
          <x15:modelRelationship fromTable="数据源" fromColumn="到达地" toTable="目的地城市坐标" toColumn="State"/>
        </x15:modelRelationships>
      </x15:dataModel>
    </ext>
  </extLst>
</workbook>
</file>

<file path=xl/calcChain.xml><?xml version="1.0" encoding="utf-8"?>
<calcChain xmlns="http://schemas.openxmlformats.org/spreadsheetml/2006/main">
  <c r="H3" i="32" l="1"/>
  <c r="H4" i="32"/>
  <c r="H5" i="32"/>
  <c r="H6" i="32"/>
  <c r="H7" i="32"/>
  <c r="H8" i="32"/>
  <c r="H9" i="32"/>
  <c r="H10" i="32"/>
  <c r="H11" i="32"/>
  <c r="H12" i="32"/>
  <c r="H13" i="32"/>
  <c r="H14" i="32"/>
  <c r="H15" i="32"/>
  <c r="H16" i="32"/>
  <c r="H17" i="32"/>
  <c r="H18" i="32"/>
  <c r="H19" i="32"/>
  <c r="H20" i="32"/>
  <c r="H21" i="32"/>
  <c r="H22" i="32"/>
  <c r="H23" i="32"/>
  <c r="H24" i="32"/>
  <c r="H25" i="32"/>
  <c r="H26" i="32"/>
  <c r="H27" i="32"/>
  <c r="H28" i="32"/>
  <c r="H29" i="32"/>
  <c r="H30" i="32"/>
  <c r="H31" i="32"/>
  <c r="H32" i="32"/>
  <c r="H33" i="32"/>
  <c r="H34" i="32"/>
  <c r="H35" i="32"/>
  <c r="H36" i="32"/>
  <c r="H37" i="32"/>
  <c r="H38" i="32"/>
  <c r="H39" i="32"/>
  <c r="H40" i="32"/>
  <c r="H41" i="32"/>
  <c r="H42" i="32"/>
  <c r="H43" i="32"/>
  <c r="H44" i="32"/>
  <c r="H45" i="32"/>
  <c r="H46" i="32"/>
  <c r="H47" i="32"/>
  <c r="H48" i="32"/>
  <c r="H49" i="32"/>
  <c r="H50" i="32"/>
  <c r="H51" i="32"/>
  <c r="H52" i="32"/>
  <c r="H53" i="32"/>
  <c r="H2" i="32"/>
  <c r="G3"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2" i="32"/>
  <c r="A3" i="21" l="1"/>
  <c r="A4" i="21"/>
  <c r="A5" i="21"/>
  <c r="A6" i="21"/>
  <c r="A7" i="21"/>
  <c r="A8" i="21"/>
  <c r="A9" i="21"/>
  <c r="A10" i="21"/>
  <c r="A11" i="21"/>
  <c r="A12" i="21"/>
  <c r="A13" i="21"/>
  <c r="A14" i="21"/>
  <c r="A15" i="21"/>
  <c r="A16" i="21"/>
  <c r="A17" i="21"/>
  <c r="A18" i="21"/>
  <c r="A19" i="21"/>
  <c r="A20" i="21"/>
  <c r="A21" i="21"/>
  <c r="A22" i="21"/>
  <c r="A23" i="21"/>
  <c r="A24" i="21"/>
  <c r="A25" i="21"/>
  <c r="A26" i="21"/>
  <c r="A27" i="21"/>
  <c r="A28" i="21"/>
  <c r="A29" i="21"/>
  <c r="A30" i="21"/>
  <c r="A31" i="21"/>
  <c r="A32" i="21"/>
  <c r="A33" i="21"/>
  <c r="A34" i="21"/>
  <c r="A35" i="21"/>
  <c r="A36" i="21"/>
  <c r="A37" i="21"/>
  <c r="A38" i="21"/>
  <c r="A39" i="21"/>
  <c r="A40" i="21"/>
  <c r="A41" i="21"/>
  <c r="A42" i="21"/>
  <c r="A43" i="21"/>
  <c r="A44" i="21"/>
  <c r="A45" i="21"/>
  <c r="A46" i="21"/>
  <c r="A47" i="21"/>
  <c r="A48" i="21"/>
  <c r="A49" i="21"/>
  <c r="A50" i="21"/>
  <c r="A51" i="21"/>
  <c r="A52" i="21"/>
  <c r="A53" i="21"/>
  <c r="A54" i="21"/>
  <c r="D4" i="2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3" i="21"/>
  <c r="AG7" i="21" l="1"/>
  <c r="AG10" i="21"/>
  <c r="AG11" i="21"/>
  <c r="AG9" i="21"/>
  <c r="W55" i="18" l="1"/>
  <c r="X55" i="18"/>
  <c r="W57" i="18"/>
  <c r="X57" i="18"/>
  <c r="W59" i="18"/>
  <c r="X59" i="18"/>
  <c r="W61" i="18"/>
  <c r="X61" i="18"/>
  <c r="W63" i="18"/>
  <c r="X63" i="18"/>
  <c r="W65" i="18"/>
  <c r="X65" i="18"/>
  <c r="W67" i="18"/>
  <c r="X67" i="18"/>
  <c r="W69" i="18"/>
  <c r="X69" i="18"/>
  <c r="W71" i="18"/>
  <c r="X71" i="18"/>
  <c r="W73" i="18"/>
  <c r="X73" i="18"/>
  <c r="W75" i="18"/>
  <c r="X75" i="18"/>
  <c r="W77" i="18"/>
  <c r="X77" i="18"/>
  <c r="W79" i="18"/>
  <c r="X79" i="18"/>
  <c r="W81" i="18"/>
  <c r="X81" i="18"/>
  <c r="W83" i="18"/>
  <c r="X83" i="18"/>
  <c r="W85" i="18"/>
  <c r="X85" i="18"/>
  <c r="W87" i="18"/>
  <c r="X87" i="18"/>
  <c r="W89" i="18"/>
  <c r="X89" i="18"/>
  <c r="W91" i="18"/>
  <c r="X91" i="18"/>
  <c r="W93" i="18"/>
  <c r="X93" i="18"/>
  <c r="W95" i="18"/>
  <c r="X95" i="18"/>
  <c r="W97" i="18"/>
  <c r="X97" i="18"/>
  <c r="W99" i="18"/>
  <c r="X99" i="18"/>
  <c r="W101" i="18"/>
  <c r="X101" i="18"/>
  <c r="W103" i="18"/>
  <c r="X103" i="18"/>
  <c r="W105" i="18"/>
  <c r="X105" i="18"/>
  <c r="W3" i="18" l="1"/>
  <c r="W5" i="18"/>
  <c r="W7" i="18"/>
  <c r="W9" i="18"/>
  <c r="W11" i="18"/>
  <c r="W13" i="18"/>
  <c r="W15" i="18"/>
  <c r="W17" i="18"/>
  <c r="W19" i="18"/>
  <c r="W21" i="18"/>
  <c r="W23" i="18"/>
  <c r="W25" i="18"/>
  <c r="W27" i="18"/>
  <c r="W29" i="18"/>
  <c r="W31" i="18"/>
  <c r="W33" i="18"/>
  <c r="W35" i="18"/>
  <c r="W37" i="18"/>
  <c r="W39" i="18"/>
  <c r="W41" i="18"/>
  <c r="W43" i="18"/>
  <c r="W45" i="18"/>
  <c r="W47" i="18"/>
  <c r="W49" i="18"/>
  <c r="W51" i="18"/>
  <c r="W53" i="18"/>
  <c r="AG8" i="21" l="1"/>
  <c r="AB3" i="21" l="1"/>
  <c r="X3" i="18"/>
  <c r="X5" i="18"/>
  <c r="X7" i="18"/>
  <c r="X9" i="18"/>
  <c r="X11" i="18"/>
  <c r="X13" i="18"/>
  <c r="X15" i="18"/>
  <c r="X17" i="18"/>
  <c r="X19" i="18"/>
  <c r="X21" i="18"/>
  <c r="X23" i="18"/>
  <c r="X25" i="18"/>
  <c r="X27" i="18"/>
  <c r="X29" i="18"/>
  <c r="X31" i="18"/>
  <c r="X33" i="18"/>
  <c r="X35" i="18"/>
  <c r="X37" i="18"/>
  <c r="X39" i="18"/>
  <c r="X41" i="18"/>
  <c r="X43" i="18"/>
  <c r="X45" i="18"/>
  <c r="X47" i="18"/>
  <c r="X49" i="18"/>
  <c r="X51" i="18"/>
  <c r="X53" i="18"/>
  <c r="E54" i="21" l="1"/>
  <c r="E45" i="21" l="1"/>
  <c r="E12" i="21"/>
  <c r="E18" i="21"/>
  <c r="E16" i="21"/>
  <c r="E33" i="21" l="1"/>
  <c r="E50" i="21"/>
  <c r="E3" i="21"/>
  <c r="AG13" i="21"/>
  <c r="AG12" i="21"/>
  <c r="E10" i="21"/>
  <c r="E47" i="21"/>
  <c r="E39" i="21"/>
  <c r="E36" i="21"/>
  <c r="E53" i="21"/>
  <c r="E5" i="21"/>
  <c r="E24" i="21"/>
  <c r="E7" i="21"/>
  <c r="E19" i="21"/>
  <c r="E9" i="21"/>
  <c r="E29" i="21"/>
  <c r="E41" i="21"/>
  <c r="E25" i="21"/>
  <c r="E22" i="21"/>
  <c r="E42" i="21"/>
  <c r="E32" i="21"/>
  <c r="E44" i="21"/>
  <c r="E8" i="21"/>
  <c r="E17" i="21"/>
  <c r="E51" i="21"/>
  <c r="E11" i="21"/>
  <c r="E20" i="21"/>
  <c r="E34" i="21"/>
  <c r="E31" i="21"/>
  <c r="E15" i="21"/>
  <c r="E40" i="21"/>
  <c r="E27" i="21"/>
  <c r="E6" i="21"/>
  <c r="E35" i="21"/>
  <c r="E38" i="21"/>
  <c r="E49" i="21"/>
  <c r="E26" i="21"/>
  <c r="E46" i="21"/>
  <c r="E48" i="21"/>
  <c r="E13" i="21"/>
  <c r="E43" i="21"/>
  <c r="E23" i="21"/>
  <c r="E28" i="21"/>
  <c r="E14" i="21"/>
  <c r="E52" i="21"/>
  <c r="E30" i="21"/>
  <c r="E37" i="21"/>
  <c r="E4" i="21"/>
  <c r="E21" i="21"/>
  <c r="C55" i="21"/>
  <c r="D55" i="21"/>
  <c r="AG14" i="21" l="1"/>
  <c r="E55" i="21"/>
  <c r="AA5" i="21" l="1"/>
  <c r="AB6" i="21"/>
  <c r="AA6" i="21"/>
  <c r="W54" i="18" l="1"/>
  <c r="W56" i="18"/>
  <c r="W58" i="18"/>
  <c r="W60" i="18"/>
  <c r="W62" i="18"/>
  <c r="W64" i="18"/>
  <c r="W66" i="18"/>
  <c r="W68" i="18"/>
  <c r="W70" i="18"/>
  <c r="W72" i="18"/>
  <c r="W74" i="18"/>
  <c r="W76" i="18"/>
  <c r="W78" i="18"/>
  <c r="W80" i="18"/>
  <c r="W82" i="18"/>
  <c r="W84" i="18"/>
  <c r="W86" i="18"/>
  <c r="W88" i="18"/>
  <c r="W90" i="18"/>
  <c r="W92" i="18"/>
  <c r="W94" i="18"/>
  <c r="W96" i="18"/>
  <c r="W98" i="18"/>
  <c r="W100" i="18"/>
  <c r="W102" i="18"/>
  <c r="W104" i="18"/>
  <c r="W106" i="18"/>
  <c r="X90" i="18"/>
  <c r="X96" i="18"/>
  <c r="X100" i="18"/>
  <c r="X104" i="18"/>
  <c r="X54" i="18"/>
  <c r="X56" i="18"/>
  <c r="X58" i="18"/>
  <c r="X60" i="18"/>
  <c r="X62" i="18"/>
  <c r="X64" i="18"/>
  <c r="X66" i="18"/>
  <c r="X68" i="18"/>
  <c r="X70" i="18"/>
  <c r="X72" i="18"/>
  <c r="X74" i="18"/>
  <c r="X76" i="18"/>
  <c r="X78" i="18"/>
  <c r="X80" i="18"/>
  <c r="X82" i="18"/>
  <c r="X84" i="18"/>
  <c r="X86" i="18"/>
  <c r="X88" i="18"/>
  <c r="X92" i="18"/>
  <c r="X94" i="18"/>
  <c r="X98" i="18"/>
  <c r="X102" i="18"/>
  <c r="X106" i="18"/>
  <c r="W2" i="18"/>
  <c r="W6" i="18"/>
  <c r="W10" i="18"/>
  <c r="W14" i="18"/>
  <c r="W18" i="18"/>
  <c r="W22" i="18"/>
  <c r="W26" i="18"/>
  <c r="W30" i="18"/>
  <c r="W34" i="18"/>
  <c r="W38" i="18"/>
  <c r="W42" i="18"/>
  <c r="W46" i="18"/>
  <c r="W50" i="18"/>
  <c r="W8" i="18"/>
  <c r="W24" i="18"/>
  <c r="W40" i="18"/>
  <c r="W4" i="18"/>
  <c r="W20" i="18"/>
  <c r="W36" i="18"/>
  <c r="W52" i="18"/>
  <c r="W16" i="18"/>
  <c r="W48" i="18"/>
  <c r="W32" i="18"/>
  <c r="W12" i="18"/>
  <c r="W44" i="18"/>
  <c r="W28" i="18"/>
  <c r="X4" i="18"/>
  <c r="X6" i="18"/>
  <c r="X8" i="18"/>
  <c r="X10" i="18"/>
  <c r="X12" i="18"/>
  <c r="X14" i="18"/>
  <c r="X16" i="18"/>
  <c r="X18" i="18"/>
  <c r="X20" i="18"/>
  <c r="X22" i="18"/>
  <c r="X24" i="18"/>
  <c r="X26" i="18"/>
  <c r="X28" i="18"/>
  <c r="X30" i="18"/>
  <c r="X32" i="18"/>
  <c r="X34" i="18"/>
  <c r="X36" i="18"/>
  <c r="X38" i="18"/>
  <c r="X40" i="18"/>
  <c r="X42" i="18"/>
  <c r="X44" i="18"/>
  <c r="X46" i="18"/>
  <c r="X48" i="18"/>
  <c r="X50" i="18"/>
  <c r="X52" i="18"/>
  <c r="X2" i="18"/>
  <c r="N3" i="18" l="1" a="1"/>
  <c r="N3" i="18" s="1"/>
  <c r="O3" i="18" s="1"/>
  <c r="N19" i="18" a="1"/>
  <c r="N19" i="18" s="1"/>
  <c r="O19" i="18" s="1"/>
  <c r="N35" i="18" a="1"/>
  <c r="N35" i="18" s="1"/>
  <c r="O35" i="18" s="1"/>
  <c r="N51" i="18" a="1"/>
  <c r="N51" i="18" s="1"/>
  <c r="O51" i="18" s="1"/>
  <c r="N53" i="18" a="1"/>
  <c r="N53" i="18" s="1"/>
  <c r="O53" i="18" s="1"/>
  <c r="N16" i="18" a="1"/>
  <c r="N16" i="18" s="1"/>
  <c r="O16" i="18" s="1"/>
  <c r="N32" i="18" a="1"/>
  <c r="N32" i="18" s="1"/>
  <c r="O32" i="18" s="1"/>
  <c r="N48" i="18" a="1"/>
  <c r="N48" i="18" s="1"/>
  <c r="O48" i="18" s="1"/>
  <c r="N37" i="18" a="1"/>
  <c r="N37" i="18" s="1"/>
  <c r="O37" i="18" s="1"/>
  <c r="N6" i="18" a="1"/>
  <c r="N6" i="18" s="1"/>
  <c r="O6" i="18" s="1"/>
  <c r="N22" i="18" a="1"/>
  <c r="N22" i="18" s="1"/>
  <c r="O22" i="18" s="1"/>
  <c r="N38" i="18" a="1"/>
  <c r="N38" i="18" s="1"/>
  <c r="O38" i="18" s="1"/>
  <c r="N2" i="18" a="1"/>
  <c r="N2" i="18" s="1"/>
  <c r="O2" i="18" s="1"/>
  <c r="P4" i="18"/>
  <c r="P19" i="18"/>
  <c r="Q19" i="18" s="1"/>
  <c r="P46" i="18"/>
  <c r="P3" i="18"/>
  <c r="P17" i="18"/>
  <c r="P35" i="18"/>
  <c r="Q35" i="18" s="1"/>
  <c r="P7" i="18"/>
  <c r="P24" i="18"/>
  <c r="P52" i="18"/>
  <c r="P12" i="18"/>
  <c r="P23" i="18"/>
  <c r="P39" i="18"/>
  <c r="P43" i="18"/>
  <c r="N7" i="18" a="1"/>
  <c r="N7" i="18" s="1"/>
  <c r="O7" i="18" s="1"/>
  <c r="N23" i="18" a="1"/>
  <c r="N23" i="18" s="1"/>
  <c r="O23" i="18" s="1"/>
  <c r="N39" i="18" a="1"/>
  <c r="N39" i="18" s="1"/>
  <c r="N13" i="18" a="1"/>
  <c r="N13" i="18" s="1"/>
  <c r="O13" i="18" s="1"/>
  <c r="N4" i="18" a="1"/>
  <c r="N4" i="18" s="1"/>
  <c r="N20" i="18" a="1"/>
  <c r="N20" i="18" s="1"/>
  <c r="N36" i="18" a="1"/>
  <c r="N36" i="18" s="1"/>
  <c r="N52" i="18" a="1"/>
  <c r="N52" i="18" s="1"/>
  <c r="N49" i="18" a="1"/>
  <c r="N49" i="18" s="1"/>
  <c r="N10" i="18" a="1"/>
  <c r="N10" i="18" s="1"/>
  <c r="O10" i="18" s="1"/>
  <c r="N26" i="18" a="1"/>
  <c r="N26" i="18" s="1"/>
  <c r="O26" i="18" s="1"/>
  <c r="N42" i="18" a="1"/>
  <c r="N42" i="18" s="1"/>
  <c r="N17" i="18" a="1"/>
  <c r="N17" i="18" s="1"/>
  <c r="P10" i="18"/>
  <c r="P28" i="18"/>
  <c r="P47" i="18"/>
  <c r="P8" i="18"/>
  <c r="P26" i="18"/>
  <c r="P48" i="18"/>
  <c r="P14" i="18"/>
  <c r="P25" i="18"/>
  <c r="P53" i="18"/>
  <c r="P13" i="18"/>
  <c r="P30" i="18"/>
  <c r="P40" i="18"/>
  <c r="P44" i="18"/>
  <c r="N11" i="18" a="1"/>
  <c r="N11" i="18" s="1"/>
  <c r="O11" i="18" s="1"/>
  <c r="N27" i="18" a="1"/>
  <c r="N27" i="18" s="1"/>
  <c r="O27" i="18" s="1"/>
  <c r="N43" i="18" a="1"/>
  <c r="N43" i="18" s="1"/>
  <c r="O43" i="18" s="1"/>
  <c r="N25" i="18" a="1"/>
  <c r="N25" i="18" s="1"/>
  <c r="O25" i="18" s="1"/>
  <c r="N8" i="18" a="1"/>
  <c r="N8" i="18" s="1"/>
  <c r="O8" i="18" s="1"/>
  <c r="N24" i="18" a="1"/>
  <c r="N24" i="18" s="1"/>
  <c r="O24" i="18" s="1"/>
  <c r="N40" i="18" a="1"/>
  <c r="N40" i="18" s="1"/>
  <c r="O40" i="18" s="1"/>
  <c r="N5" i="18" a="1"/>
  <c r="N5" i="18" s="1"/>
  <c r="O5" i="18" s="1"/>
  <c r="N9" i="18" a="1"/>
  <c r="N9" i="18" s="1"/>
  <c r="O9" i="18" s="1"/>
  <c r="N14" i="18" a="1"/>
  <c r="N14" i="18" s="1"/>
  <c r="O14" i="18" s="1"/>
  <c r="N30" i="18" a="1"/>
  <c r="N30" i="18" s="1"/>
  <c r="O30" i="18" s="1"/>
  <c r="N46" i="18" a="1"/>
  <c r="N46" i="18" s="1"/>
  <c r="O46" i="18" s="1"/>
  <c r="N33" i="18" a="1"/>
  <c r="N33" i="18" s="1"/>
  <c r="O33" i="18" s="1"/>
  <c r="P11" i="18"/>
  <c r="P29" i="18"/>
  <c r="P51" i="18"/>
  <c r="Q51" i="18" s="1"/>
  <c r="P9" i="18"/>
  <c r="Q9" i="18" s="1"/>
  <c r="P27" i="18"/>
  <c r="Q27" i="18" s="1"/>
  <c r="P49" i="18"/>
  <c r="P15" i="18"/>
  <c r="P32" i="18"/>
  <c r="P50" i="18"/>
  <c r="P20" i="18"/>
  <c r="P31" i="18"/>
  <c r="P41" i="18"/>
  <c r="P45" i="18"/>
  <c r="P36" i="18"/>
  <c r="N15" i="18" a="1"/>
  <c r="N15" i="18" s="1"/>
  <c r="O15" i="18" s="1"/>
  <c r="N31" i="18" a="1"/>
  <c r="N31" i="18" s="1"/>
  <c r="N47" i="18" a="1"/>
  <c r="N47" i="18" s="1"/>
  <c r="N41" i="18" a="1"/>
  <c r="N41" i="18" s="1"/>
  <c r="N12" i="18" a="1"/>
  <c r="N12" i="18" s="1"/>
  <c r="N28" i="18" a="1"/>
  <c r="N28" i="18" s="1"/>
  <c r="N44" i="18" a="1"/>
  <c r="N44" i="18" s="1"/>
  <c r="N21" i="18" a="1"/>
  <c r="N21" i="18" s="1"/>
  <c r="O21" i="18" s="1"/>
  <c r="N29" i="18" a="1"/>
  <c r="N29" i="18" s="1"/>
  <c r="N18" i="18" a="1"/>
  <c r="N18" i="18" s="1"/>
  <c r="O18" i="18" s="1"/>
  <c r="N34" i="18" a="1"/>
  <c r="N34" i="18" s="1"/>
  <c r="O34" i="18" s="1"/>
  <c r="N50" i="18" a="1"/>
  <c r="N50" i="18" s="1"/>
  <c r="N45" i="18" a="1"/>
  <c r="N45" i="18" s="1"/>
  <c r="P18" i="18"/>
  <c r="Q18" i="18" s="1"/>
  <c r="P37" i="18"/>
  <c r="P2" i="18"/>
  <c r="P16" i="18"/>
  <c r="P34" i="18"/>
  <c r="P6" i="18"/>
  <c r="Q6" i="18" s="1"/>
  <c r="P22" i="18"/>
  <c r="Q22" i="18" s="1"/>
  <c r="P33" i="18"/>
  <c r="P5" i="18"/>
  <c r="P21" i="18"/>
  <c r="P38" i="18"/>
  <c r="P42" i="18"/>
  <c r="AB5" i="21"/>
  <c r="R6" i="18" a="1"/>
  <c r="R6" i="18" s="1"/>
  <c r="S6" i="18" s="1"/>
  <c r="R10" i="18" a="1"/>
  <c r="R10" i="18" s="1"/>
  <c r="S10" i="18" s="1"/>
  <c r="R14" i="18" a="1"/>
  <c r="R14" i="18" s="1"/>
  <c r="S14" i="18" s="1"/>
  <c r="R18" i="18" a="1"/>
  <c r="R18" i="18" s="1"/>
  <c r="S18" i="18" s="1"/>
  <c r="R22" i="18" a="1"/>
  <c r="R22" i="18" s="1"/>
  <c r="S22" i="18" s="1"/>
  <c r="R26" i="18" a="1"/>
  <c r="R26" i="18" s="1"/>
  <c r="S26" i="18" s="1"/>
  <c r="R30" i="18" a="1"/>
  <c r="R30" i="18" s="1"/>
  <c r="S30" i="18" s="1"/>
  <c r="R34" i="18" a="1"/>
  <c r="R34" i="18" s="1"/>
  <c r="S34" i="18" s="1"/>
  <c r="R38" i="18" a="1"/>
  <c r="R38" i="18" s="1"/>
  <c r="S38" i="18" s="1"/>
  <c r="R42" i="18" a="1"/>
  <c r="R42" i="18" s="1"/>
  <c r="S42" i="18" s="1"/>
  <c r="R46" i="18" a="1"/>
  <c r="R46" i="18" s="1"/>
  <c r="S46" i="18" s="1"/>
  <c r="R50" i="18" a="1"/>
  <c r="R50" i="18" s="1"/>
  <c r="S50" i="18" s="1"/>
  <c r="J3" i="18" a="1"/>
  <c r="J3" i="18" s="1"/>
  <c r="K3" i="18" s="1"/>
  <c r="J7" i="18" a="1"/>
  <c r="J7" i="18" s="1"/>
  <c r="K7" i="18" s="1"/>
  <c r="J11" i="18" a="1"/>
  <c r="J11" i="18" s="1"/>
  <c r="K11" i="18" s="1"/>
  <c r="J15" i="18" a="1"/>
  <c r="J15" i="18" s="1"/>
  <c r="K15" i="18" s="1"/>
  <c r="J19" i="18" a="1"/>
  <c r="J19" i="18" s="1"/>
  <c r="K19" i="18" s="1"/>
  <c r="J23" i="18" a="1"/>
  <c r="J23" i="18" s="1"/>
  <c r="K23" i="18" s="1"/>
  <c r="J27" i="18" a="1"/>
  <c r="J27" i="18" s="1"/>
  <c r="K27" i="18" s="1"/>
  <c r="J31" i="18" a="1"/>
  <c r="J31" i="18" s="1"/>
  <c r="K31" i="18" s="1"/>
  <c r="J35" i="18" a="1"/>
  <c r="J35" i="18" s="1"/>
  <c r="K35" i="18" s="1"/>
  <c r="J39" i="18" a="1"/>
  <c r="J39" i="18" s="1"/>
  <c r="K39" i="18" s="1"/>
  <c r="J43" i="18" a="1"/>
  <c r="J43" i="18" s="1"/>
  <c r="K43" i="18" s="1"/>
  <c r="J47" i="18" a="1"/>
  <c r="J47" i="18" s="1"/>
  <c r="K47" i="18" s="1"/>
  <c r="J51" i="18" a="1"/>
  <c r="J51" i="18" s="1"/>
  <c r="K51" i="18" s="1"/>
  <c r="R24" i="18" a="1"/>
  <c r="R24" i="18" s="1"/>
  <c r="S24" i="18" s="1"/>
  <c r="R40" i="18" a="1"/>
  <c r="R40" i="18" s="1"/>
  <c r="S40" i="18" s="1"/>
  <c r="J17" i="18" a="1"/>
  <c r="J17" i="18" s="1"/>
  <c r="K17" i="18" s="1"/>
  <c r="J33" i="18" a="1"/>
  <c r="J33" i="18" s="1"/>
  <c r="K33" i="18" s="1"/>
  <c r="J45" i="18" a="1"/>
  <c r="J45" i="18" s="1"/>
  <c r="K45" i="18" s="1"/>
  <c r="R3" i="18" a="1"/>
  <c r="R3" i="18" s="1"/>
  <c r="S3" i="18" s="1"/>
  <c r="R7" i="18" a="1"/>
  <c r="R7" i="18" s="1"/>
  <c r="S7" i="18" s="1"/>
  <c r="R11" i="18" a="1"/>
  <c r="R11" i="18" s="1"/>
  <c r="S11" i="18" s="1"/>
  <c r="R15" i="18" a="1"/>
  <c r="R15" i="18" s="1"/>
  <c r="S15" i="18" s="1"/>
  <c r="R19" i="18" a="1"/>
  <c r="R19" i="18" s="1"/>
  <c r="S19" i="18" s="1"/>
  <c r="R23" i="18" a="1"/>
  <c r="R23" i="18" s="1"/>
  <c r="S23" i="18" s="1"/>
  <c r="R27" i="18" a="1"/>
  <c r="R27" i="18" s="1"/>
  <c r="S27" i="18" s="1"/>
  <c r="R31" i="18" a="1"/>
  <c r="R31" i="18" s="1"/>
  <c r="S31" i="18" s="1"/>
  <c r="R35" i="18" a="1"/>
  <c r="R35" i="18" s="1"/>
  <c r="S35" i="18" s="1"/>
  <c r="R39" i="18" a="1"/>
  <c r="R39" i="18" s="1"/>
  <c r="S39" i="18" s="1"/>
  <c r="R43" i="18" a="1"/>
  <c r="R43" i="18" s="1"/>
  <c r="S43" i="18" s="1"/>
  <c r="R47" i="18" a="1"/>
  <c r="R47" i="18" s="1"/>
  <c r="S47" i="18" s="1"/>
  <c r="R51" i="18" a="1"/>
  <c r="R51" i="18" s="1"/>
  <c r="S51" i="18" s="1"/>
  <c r="J4" i="18" a="1"/>
  <c r="J4" i="18" s="1"/>
  <c r="K4" i="18" s="1"/>
  <c r="J8" i="18" a="1"/>
  <c r="J8" i="18" s="1"/>
  <c r="K8" i="18" s="1"/>
  <c r="J12" i="18" a="1"/>
  <c r="J12" i="18" s="1"/>
  <c r="K12" i="18" s="1"/>
  <c r="J16" i="18" a="1"/>
  <c r="J16" i="18" s="1"/>
  <c r="K16" i="18" s="1"/>
  <c r="J20" i="18" a="1"/>
  <c r="J20" i="18" s="1"/>
  <c r="K20" i="18" s="1"/>
  <c r="J24" i="18" a="1"/>
  <c r="J24" i="18" s="1"/>
  <c r="K24" i="18" s="1"/>
  <c r="J28" i="18" a="1"/>
  <c r="J28" i="18" s="1"/>
  <c r="K28" i="18" s="1"/>
  <c r="J32" i="18" a="1"/>
  <c r="J32" i="18" s="1"/>
  <c r="K32" i="18" s="1"/>
  <c r="J36" i="18" a="1"/>
  <c r="J36" i="18" s="1"/>
  <c r="K36" i="18" s="1"/>
  <c r="J40" i="18" a="1"/>
  <c r="J40" i="18" s="1"/>
  <c r="K40" i="18" s="1"/>
  <c r="J44" i="18" a="1"/>
  <c r="J44" i="18" s="1"/>
  <c r="K44" i="18" s="1"/>
  <c r="J48" i="18" a="1"/>
  <c r="J48" i="18" s="1"/>
  <c r="K48" i="18" s="1"/>
  <c r="J52" i="18" a="1"/>
  <c r="J52" i="18" s="1"/>
  <c r="K52" i="18" s="1"/>
  <c r="R4" i="18" a="1"/>
  <c r="R4" i="18" s="1"/>
  <c r="S4" i="18" s="1"/>
  <c r="R8" i="18" a="1"/>
  <c r="R8" i="18" s="1"/>
  <c r="S8" i="18" s="1"/>
  <c r="R16" i="18" a="1"/>
  <c r="R16" i="18" s="1"/>
  <c r="S16" i="18" s="1"/>
  <c r="R32" i="18" a="1"/>
  <c r="R32" i="18" s="1"/>
  <c r="S32" i="18" s="1"/>
  <c r="R48" i="18" a="1"/>
  <c r="R48" i="18" s="1"/>
  <c r="S48" i="18" s="1"/>
  <c r="J13" i="18" a="1"/>
  <c r="J13" i="18" s="1"/>
  <c r="K13" i="18" s="1"/>
  <c r="J29" i="18" a="1"/>
  <c r="J29" i="18" s="1"/>
  <c r="K29" i="18" s="1"/>
  <c r="J49" i="18" a="1"/>
  <c r="J49" i="18" s="1"/>
  <c r="K49" i="18" s="1"/>
  <c r="R12" i="18" a="1"/>
  <c r="R12" i="18" s="1"/>
  <c r="S12" i="18" s="1"/>
  <c r="R28" i="18" a="1"/>
  <c r="R28" i="18" s="1"/>
  <c r="S28" i="18" s="1"/>
  <c r="R44" i="18" a="1"/>
  <c r="R44" i="18" s="1"/>
  <c r="S44" i="18" s="1"/>
  <c r="J9" i="18" a="1"/>
  <c r="J9" i="18" s="1"/>
  <c r="K9" i="18" s="1"/>
  <c r="J25" i="18" a="1"/>
  <c r="J25" i="18" s="1"/>
  <c r="K25" i="18" s="1"/>
  <c r="J41" i="18" a="1"/>
  <c r="J41" i="18" s="1"/>
  <c r="K41" i="18" s="1"/>
  <c r="R5" i="18" a="1"/>
  <c r="R5" i="18" s="1"/>
  <c r="S5" i="18" s="1"/>
  <c r="R9" i="18" a="1"/>
  <c r="R9" i="18" s="1"/>
  <c r="S9" i="18" s="1"/>
  <c r="R13" i="18" a="1"/>
  <c r="R13" i="18" s="1"/>
  <c r="S13" i="18" s="1"/>
  <c r="R17" i="18" a="1"/>
  <c r="R17" i="18" s="1"/>
  <c r="S17" i="18" s="1"/>
  <c r="R21" i="18" a="1"/>
  <c r="R21" i="18" s="1"/>
  <c r="S21" i="18" s="1"/>
  <c r="R25" i="18" a="1"/>
  <c r="R25" i="18" s="1"/>
  <c r="S25" i="18" s="1"/>
  <c r="R29" i="18" a="1"/>
  <c r="R29" i="18" s="1"/>
  <c r="S29" i="18" s="1"/>
  <c r="R33" i="18" a="1"/>
  <c r="R33" i="18" s="1"/>
  <c r="S33" i="18" s="1"/>
  <c r="R37" i="18" a="1"/>
  <c r="R37" i="18" s="1"/>
  <c r="S37" i="18" s="1"/>
  <c r="R41" i="18" a="1"/>
  <c r="R41" i="18" s="1"/>
  <c r="S41" i="18" s="1"/>
  <c r="R45" i="18" a="1"/>
  <c r="R45" i="18" s="1"/>
  <c r="S45" i="18" s="1"/>
  <c r="R49" i="18" a="1"/>
  <c r="R49" i="18" s="1"/>
  <c r="S49" i="18" s="1"/>
  <c r="R53" i="18" a="1"/>
  <c r="R53" i="18" s="1"/>
  <c r="S53" i="18" s="1"/>
  <c r="J6" i="18" a="1"/>
  <c r="J6" i="18" s="1"/>
  <c r="K6" i="18" s="1"/>
  <c r="J10" i="18" a="1"/>
  <c r="J10" i="18" s="1"/>
  <c r="K10" i="18" s="1"/>
  <c r="J14" i="18" a="1"/>
  <c r="J14" i="18" s="1"/>
  <c r="K14" i="18" s="1"/>
  <c r="J18" i="18" a="1"/>
  <c r="J18" i="18" s="1"/>
  <c r="K18" i="18" s="1"/>
  <c r="J22" i="18" a="1"/>
  <c r="J22" i="18" s="1"/>
  <c r="K22" i="18" s="1"/>
  <c r="J26" i="18" a="1"/>
  <c r="J26" i="18" s="1"/>
  <c r="K26" i="18" s="1"/>
  <c r="J30" i="18" a="1"/>
  <c r="J30" i="18" s="1"/>
  <c r="K30" i="18" s="1"/>
  <c r="J34" i="18" a="1"/>
  <c r="J34" i="18" s="1"/>
  <c r="K34" i="18" s="1"/>
  <c r="J38" i="18" a="1"/>
  <c r="J38" i="18" s="1"/>
  <c r="K38" i="18" s="1"/>
  <c r="J42" i="18" a="1"/>
  <c r="J42" i="18" s="1"/>
  <c r="K42" i="18" s="1"/>
  <c r="J46" i="18" a="1"/>
  <c r="J46" i="18" s="1"/>
  <c r="K46" i="18" s="1"/>
  <c r="J50" i="18" a="1"/>
  <c r="J50" i="18" s="1"/>
  <c r="K50" i="18" s="1"/>
  <c r="J2" i="18" a="1"/>
  <c r="J2" i="18" s="1"/>
  <c r="K2" i="18" s="1"/>
  <c r="R20" i="18" a="1"/>
  <c r="R20" i="18" s="1"/>
  <c r="S20" i="18" s="1"/>
  <c r="R36" i="18" a="1"/>
  <c r="R36" i="18" s="1"/>
  <c r="S36" i="18" s="1"/>
  <c r="R52" i="18" a="1"/>
  <c r="R52" i="18" s="1"/>
  <c r="S52" i="18" s="1"/>
  <c r="J5" i="18" a="1"/>
  <c r="J5" i="18" s="1"/>
  <c r="K5" i="18" s="1"/>
  <c r="J21" i="18" a="1"/>
  <c r="J21" i="18" s="1"/>
  <c r="K21" i="18" s="1"/>
  <c r="J37" i="18" a="1"/>
  <c r="J37" i="18" s="1"/>
  <c r="K37" i="18" s="1"/>
  <c r="J53" i="18" a="1"/>
  <c r="J53" i="18" s="1"/>
  <c r="K53" i="18" s="1"/>
  <c r="L2" i="18"/>
  <c r="M2" i="18" s="1"/>
  <c r="L3" i="18"/>
  <c r="M3" i="18" s="1"/>
  <c r="T5" i="18" a="1"/>
  <c r="T5" i="18" s="1"/>
  <c r="T6" i="18" a="1"/>
  <c r="T6" i="18" s="1"/>
  <c r="L8" i="18"/>
  <c r="L9" i="18"/>
  <c r="T13" i="18" a="1"/>
  <c r="T13" i="18" s="1"/>
  <c r="T14" i="18" a="1"/>
  <c r="T14" i="18" s="1"/>
  <c r="U14" i="18" s="1"/>
  <c r="L16" i="18"/>
  <c r="L17" i="18"/>
  <c r="T21" i="18" a="1"/>
  <c r="T21" i="18" s="1"/>
  <c r="T22" i="18" a="1"/>
  <c r="T22" i="18" s="1"/>
  <c r="T23" i="18" a="1"/>
  <c r="T23" i="18" s="1"/>
  <c r="U23" i="18" s="1"/>
  <c r="T24" i="18" a="1"/>
  <c r="T24" i="18" s="1"/>
  <c r="L26" i="18"/>
  <c r="L27" i="18"/>
  <c r="M27" i="18" s="1"/>
  <c r="T31" i="18" a="1"/>
  <c r="T31" i="18" s="1"/>
  <c r="T32" i="18" a="1"/>
  <c r="T32" i="18" s="1"/>
  <c r="L34" i="18"/>
  <c r="L35" i="18"/>
  <c r="L50" i="18"/>
  <c r="T4" i="18" a="1"/>
  <c r="T4" i="18" s="1"/>
  <c r="U4" i="18" s="1"/>
  <c r="L6" i="18"/>
  <c r="L7" i="18"/>
  <c r="T11" i="18" a="1"/>
  <c r="T11" i="18" s="1"/>
  <c r="T12" i="18" a="1"/>
  <c r="T12" i="18" s="1"/>
  <c r="U12" i="18" s="1"/>
  <c r="L14" i="18"/>
  <c r="M14" i="18" s="1"/>
  <c r="L15" i="18"/>
  <c r="T19" i="18" a="1"/>
  <c r="T19" i="18" s="1"/>
  <c r="T20" i="18" a="1"/>
  <c r="T20" i="18" s="1"/>
  <c r="U20" i="18" s="1"/>
  <c r="L22" i="18"/>
  <c r="L24" i="18"/>
  <c r="L25" i="18"/>
  <c r="T29" i="18" a="1"/>
  <c r="T29" i="18" s="1"/>
  <c r="U29" i="18" s="1"/>
  <c r="T30" i="18" a="1"/>
  <c r="T30" i="18" s="1"/>
  <c r="L32" i="18"/>
  <c r="M32" i="18" s="1"/>
  <c r="L33" i="18"/>
  <c r="T37" i="18" a="1"/>
  <c r="T37" i="18" s="1"/>
  <c r="T38" i="18" a="1"/>
  <c r="T38" i="18" s="1"/>
  <c r="T39" i="18" a="1"/>
  <c r="T39" i="18" s="1"/>
  <c r="T40" i="18" a="1"/>
  <c r="T40" i="18" s="1"/>
  <c r="T41" i="18" a="1"/>
  <c r="T41" i="18" s="1"/>
  <c r="T42" i="18" a="1"/>
  <c r="T42" i="18" s="1"/>
  <c r="U42" i="18" s="1"/>
  <c r="T43" i="18" a="1"/>
  <c r="T43" i="18" s="1"/>
  <c r="T45" i="18" a="1"/>
  <c r="T45" i="18" s="1"/>
  <c r="T46" i="18" a="1"/>
  <c r="T46" i="18" s="1"/>
  <c r="L53" i="18"/>
  <c r="R2" i="18" a="1"/>
  <c r="R2" i="18" s="1"/>
  <c r="T3" i="18" a="1"/>
  <c r="T3" i="18" s="1"/>
  <c r="L5" i="18"/>
  <c r="T9" i="18" a="1"/>
  <c r="T9" i="18" s="1"/>
  <c r="T10" i="18" a="1"/>
  <c r="T10" i="18" s="1"/>
  <c r="L12" i="18"/>
  <c r="L13" i="18"/>
  <c r="T17" i="18" a="1"/>
  <c r="T17" i="18" s="1"/>
  <c r="U17" i="18" s="1"/>
  <c r="T18" i="18" a="1"/>
  <c r="T18" i="18" s="1"/>
  <c r="L20" i="18"/>
  <c r="M20" i="18" s="1"/>
  <c r="L21" i="18"/>
  <c r="M21" i="18" s="1"/>
  <c r="L23" i="18"/>
  <c r="M23" i="18" s="1"/>
  <c r="T27" i="18" a="1"/>
  <c r="T27" i="18" s="1"/>
  <c r="T28" i="18" a="1"/>
  <c r="T28" i="18" s="1"/>
  <c r="L30" i="18"/>
  <c r="L31" i="18"/>
  <c r="T35" i="18" a="1"/>
  <c r="T35" i="18" s="1"/>
  <c r="U35" i="18" s="1"/>
  <c r="T36" i="18" a="1"/>
  <c r="T36" i="18" s="1"/>
  <c r="L38" i="18"/>
  <c r="L39" i="18"/>
  <c r="M39" i="18" s="1"/>
  <c r="L40" i="18"/>
  <c r="L41" i="18"/>
  <c r="L42" i="18"/>
  <c r="M42" i="18" s="1"/>
  <c r="L43" i="18"/>
  <c r="L44" i="18"/>
  <c r="L45" i="18"/>
  <c r="T47" i="18" a="1"/>
  <c r="T47" i="18" s="1"/>
  <c r="T48" i="18" a="1"/>
  <c r="T48" i="18" s="1"/>
  <c r="T49" i="18" a="1"/>
  <c r="T49" i="18" s="1"/>
  <c r="T50" i="18" a="1"/>
  <c r="T50" i="18" s="1"/>
  <c r="U50" i="18" s="1"/>
  <c r="L48" i="18"/>
  <c r="L51" i="18"/>
  <c r="M51" i="18" s="1"/>
  <c r="T2" i="18" a="1"/>
  <c r="T2" i="18" s="1"/>
  <c r="L4" i="18"/>
  <c r="M4" i="18" s="1"/>
  <c r="T7" i="18" a="1"/>
  <c r="T7" i="18" s="1"/>
  <c r="T8" i="18" a="1"/>
  <c r="T8" i="18" s="1"/>
  <c r="U8" i="18" s="1"/>
  <c r="L10" i="18"/>
  <c r="L11" i="18"/>
  <c r="T15" i="18" a="1"/>
  <c r="T15" i="18" s="1"/>
  <c r="T16" i="18" a="1"/>
  <c r="T16" i="18" s="1"/>
  <c r="L18" i="18"/>
  <c r="M18" i="18" s="1"/>
  <c r="L19" i="18"/>
  <c r="T25" i="18" a="1"/>
  <c r="T25" i="18" s="1"/>
  <c r="T26" i="18" a="1"/>
  <c r="T26" i="18" s="1"/>
  <c r="U26" i="18" s="1"/>
  <c r="L28" i="18"/>
  <c r="L29" i="18"/>
  <c r="T33" i="18" a="1"/>
  <c r="T33" i="18" s="1"/>
  <c r="T34" i="18" a="1"/>
  <c r="T34" i="18" s="1"/>
  <c r="L36" i="18"/>
  <c r="L37" i="18"/>
  <c r="L46" i="18"/>
  <c r="L47" i="18"/>
  <c r="T51" i="18" a="1"/>
  <c r="T51" i="18" s="1"/>
  <c r="U51" i="18" s="1"/>
  <c r="T52" i="18" a="1"/>
  <c r="T52" i="18" s="1"/>
  <c r="T53" i="18" a="1"/>
  <c r="T53" i="18" s="1"/>
  <c r="T44" i="18" a="1"/>
  <c r="T44" i="18" s="1"/>
  <c r="L49" i="18"/>
  <c r="L52" i="18"/>
  <c r="M52" i="18" s="1"/>
  <c r="AA3" i="21"/>
  <c r="M45" i="18" l="1"/>
  <c r="M19" i="18"/>
  <c r="U11" i="18"/>
  <c r="M10" i="18"/>
  <c r="M40" i="18"/>
  <c r="U27" i="18"/>
  <c r="U43" i="18"/>
  <c r="M24" i="18"/>
  <c r="M35" i="18"/>
  <c r="U22" i="18"/>
  <c r="U6" i="18"/>
  <c r="Q16" i="18"/>
  <c r="U48" i="18"/>
  <c r="U38" i="18"/>
  <c r="U13" i="18"/>
  <c r="M33" i="18"/>
  <c r="M8" i="18"/>
  <c r="M36" i="18"/>
  <c r="U18" i="18"/>
  <c r="U39" i="18"/>
  <c r="M15" i="18"/>
  <c r="U34" i="18"/>
  <c r="M31" i="18"/>
  <c r="U9" i="18"/>
  <c r="M22" i="18"/>
  <c r="M6" i="18"/>
  <c r="Q2" i="18"/>
  <c r="Q3" i="18"/>
  <c r="M49" i="18"/>
  <c r="M47" i="18"/>
  <c r="U7" i="18"/>
  <c r="M26" i="18"/>
  <c r="M28" i="18"/>
  <c r="U10" i="18"/>
  <c r="M7" i="18"/>
  <c r="Q33" i="18"/>
  <c r="Q53" i="18"/>
  <c r="U25" i="18"/>
  <c r="U15" i="18"/>
  <c r="M38" i="18"/>
  <c r="M5" i="18"/>
  <c r="U41" i="18"/>
  <c r="U32" i="18"/>
  <c r="M17" i="18"/>
  <c r="M9" i="18"/>
  <c r="Q37" i="18"/>
  <c r="M44" i="18"/>
  <c r="U47" i="18"/>
  <c r="Q10" i="18"/>
  <c r="U45" i="18"/>
  <c r="M25" i="18"/>
  <c r="Q34" i="18"/>
  <c r="Q13" i="18"/>
  <c r="U49" i="18"/>
  <c r="Q26" i="18"/>
  <c r="Q32" i="18"/>
  <c r="U16" i="18"/>
  <c r="M43" i="18"/>
  <c r="U30" i="18"/>
  <c r="Q38" i="18"/>
  <c r="Q21" i="18"/>
  <c r="Q11" i="18"/>
  <c r="Q5" i="18"/>
  <c r="Q48" i="18"/>
  <c r="O45" i="18"/>
  <c r="Q45" i="18"/>
  <c r="O29" i="18"/>
  <c r="Q29" i="18"/>
  <c r="O12" i="18"/>
  <c r="Q12" i="18"/>
  <c r="Q15" i="18"/>
  <c r="O20" i="18"/>
  <c r="Q20" i="18"/>
  <c r="Q23" i="18"/>
  <c r="Q7" i="18"/>
  <c r="Q46" i="18"/>
  <c r="O50" i="18"/>
  <c r="Q50" i="18"/>
  <c r="O41" i="18"/>
  <c r="Q41" i="18"/>
  <c r="Q40" i="18"/>
  <c r="Q25" i="18"/>
  <c r="Q8" i="18"/>
  <c r="O17" i="18"/>
  <c r="Q17" i="18"/>
  <c r="O49" i="18"/>
  <c r="Q49" i="18"/>
  <c r="O4" i="18"/>
  <c r="Q4" i="18"/>
  <c r="O44" i="18"/>
  <c r="Q44" i="18"/>
  <c r="O47" i="18"/>
  <c r="Q47" i="18"/>
  <c r="Q30" i="18"/>
  <c r="Q14" i="18"/>
  <c r="O42" i="18"/>
  <c r="Q42" i="18"/>
  <c r="O52" i="18"/>
  <c r="Q52" i="18"/>
  <c r="Q43" i="18"/>
  <c r="O28" i="18"/>
  <c r="Q28" i="18"/>
  <c r="O31" i="18"/>
  <c r="Q31" i="18"/>
  <c r="O36" i="18"/>
  <c r="Q36" i="18"/>
  <c r="O39" i="18"/>
  <c r="Q39" i="18"/>
  <c r="Q24" i="18"/>
  <c r="U21" i="18"/>
  <c r="U44" i="18"/>
  <c r="U5" i="18"/>
  <c r="M46" i="18"/>
  <c r="M48" i="18"/>
  <c r="M30" i="18"/>
  <c r="M13" i="18"/>
  <c r="U46" i="18"/>
  <c r="U37" i="18"/>
  <c r="U24" i="18"/>
  <c r="M53" i="18"/>
  <c r="M34" i="18"/>
  <c r="U53" i="18"/>
  <c r="U33" i="18"/>
  <c r="U52" i="18"/>
  <c r="M37" i="18"/>
  <c r="M29" i="18"/>
  <c r="M11" i="18"/>
  <c r="M41" i="18"/>
  <c r="U36" i="18"/>
  <c r="U28" i="18"/>
  <c r="M12" i="18"/>
  <c r="U3" i="18"/>
  <c r="U40" i="18"/>
  <c r="U19" i="18"/>
  <c r="M50" i="18"/>
  <c r="U31" i="18"/>
  <c r="M16" i="18"/>
  <c r="U2" i="18"/>
  <c r="S2" i="18"/>
</calcChain>
</file>

<file path=xl/connections.xml><?xml version="1.0" encoding="utf-8"?>
<connections xmlns="http://schemas.openxmlformats.org/spreadsheetml/2006/main">
  <connection id="1" name="LinkedTable_表2" type="102" refreshedVersion="6" minRefreshableVersion="5">
    <extLst>
      <ext xmlns:x15="http://schemas.microsoft.com/office/spreadsheetml/2010/11/main" uri="{DE250136-89BD-433C-8126-D09CA5730AF9}">
        <x15:connection id="表2">
          <x15:rangePr sourceName="_xlcn.LinkedTable_表21"/>
        </x15:connection>
      </ext>
    </extLst>
  </connection>
  <connection id="2" name="LinkedTable_城市坐标" type="102" refreshedVersion="6" minRefreshableVersion="5">
    <extLst>
      <ext xmlns:x15="http://schemas.microsoft.com/office/spreadsheetml/2010/11/main" uri="{DE250136-89BD-433C-8126-D09CA5730AF9}">
        <x15:connection id="城市坐标">
          <x15:rangePr sourceName="_xlcn.LinkedTable_城市坐标1"/>
        </x15:connection>
      </ext>
    </extLst>
  </connection>
  <connection id="3" keepAlive="1" name="ThisWorkbookDataModel" description="数据模型"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name="查询 - 数据源" description="与工作簿中“数据源”查询的连接。" type="100" refreshedVersion="6" minRefreshableVersion="5">
    <extLst>
      <ext xmlns:x15="http://schemas.microsoft.com/office/spreadsheetml/2010/11/main" uri="{DE250136-89BD-433C-8126-D09CA5730AF9}">
        <x15:connection id="b72bb6a3-5934-4917-8364-20ddd0aeef90"/>
      </ext>
    </extLst>
  </connection>
  <connection id="5" name="连接" type="104" refreshedVersion="0" background="1">
    <extLst>
      <ext xmlns:x15="http://schemas.microsoft.com/office/spreadsheetml/2010/11/main" uri="{DE250136-89BD-433C-8126-D09CA5730AF9}">
        <x15:connection id="目的地城市坐标"/>
      </ext>
    </extLst>
  </connection>
</connections>
</file>

<file path=xl/sharedStrings.xml><?xml version="1.0" encoding="utf-8"?>
<sst xmlns="http://schemas.openxmlformats.org/spreadsheetml/2006/main" count="978" uniqueCount="269">
  <si>
    <t>US-WY</t>
  </si>
  <si>
    <t>US-WI</t>
  </si>
  <si>
    <t>US-WV</t>
  </si>
  <si>
    <t>US-WA</t>
  </si>
  <si>
    <t>US-VA</t>
  </si>
  <si>
    <t>US-VT</t>
  </si>
  <si>
    <t>US-UT</t>
  </si>
  <si>
    <t>US-TX</t>
  </si>
  <si>
    <t>US-TN</t>
  </si>
  <si>
    <t>US-SD</t>
  </si>
  <si>
    <t>US-SC</t>
  </si>
  <si>
    <t>US-RI</t>
  </si>
  <si>
    <t>US-PA</t>
  </si>
  <si>
    <t>US-OR</t>
  </si>
  <si>
    <t>US-OK</t>
  </si>
  <si>
    <t>US-OH</t>
  </si>
  <si>
    <t>US-ND</t>
  </si>
  <si>
    <t>US-NC</t>
  </si>
  <si>
    <t>US-NY</t>
  </si>
  <si>
    <t>US-NM</t>
  </si>
  <si>
    <t>US-NJ</t>
  </si>
  <si>
    <t>US-NH</t>
  </si>
  <si>
    <t>US-NV</t>
  </si>
  <si>
    <t>US-NE</t>
  </si>
  <si>
    <t>US-MT</t>
  </si>
  <si>
    <t>US-MO</t>
  </si>
  <si>
    <t>US-MS</t>
  </si>
  <si>
    <t>US-MN</t>
  </si>
  <si>
    <t>US-MI</t>
  </si>
  <si>
    <t>US-MA</t>
  </si>
  <si>
    <t>US-MD</t>
  </si>
  <si>
    <t>US-ME</t>
  </si>
  <si>
    <t>US-LA</t>
  </si>
  <si>
    <t>US-KY</t>
  </si>
  <si>
    <t>US-KS</t>
  </si>
  <si>
    <t>US-IA</t>
  </si>
  <si>
    <t>US-IN</t>
  </si>
  <si>
    <t>US-IL</t>
  </si>
  <si>
    <t>US-ID</t>
  </si>
  <si>
    <t>US-HI</t>
  </si>
  <si>
    <t>US-GA</t>
  </si>
  <si>
    <t>US-FL</t>
  </si>
  <si>
    <t>US-DE</t>
  </si>
  <si>
    <t>US-CT</t>
  </si>
  <si>
    <t>US-CO</t>
  </si>
  <si>
    <t>US-CA</t>
  </si>
  <si>
    <t>US-AR</t>
  </si>
  <si>
    <t>US-AZ</t>
  </si>
  <si>
    <t>US-AK</t>
  </si>
  <si>
    <t>US-AL</t>
  </si>
  <si>
    <t>US-DC</t>
  </si>
  <si>
    <t>Alabama</t>
  </si>
  <si>
    <t>Alaska</t>
  </si>
  <si>
    <t>Arizona</t>
  </si>
  <si>
    <t>Arkansas</t>
  </si>
  <si>
    <t>California</t>
  </si>
  <si>
    <t>Colorado</t>
  </si>
  <si>
    <t>Connecticut</t>
  </si>
  <si>
    <t>Delaware</t>
  </si>
  <si>
    <t xml:space="preserve">District of Columbia </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</si>
  <si>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</si>
  <si>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</si>
  <si>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</si>
  <si>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</si>
  <si>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</si>
  <si>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</si>
  <si>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</si>
  <si>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</si>
  <si>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</si>
  <si>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</si>
  <si>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</si>
  <si>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</si>
  <si>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</si>
  <si>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</si>
  <si>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</si>
  <si>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</si>
  <si>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</si>
  <si>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</si>
  <si>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</si>
  <si>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</si>
  <si>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</si>
  <si>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</si>
  <si>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</si>
  <si>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</si>
  <si>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</si>
  <si>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</si>
  <si>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</si>
  <si>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</si>
  <si>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</si>
  <si>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</si>
  <si>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</si>
  <si>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</si>
  <si>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</si>
  <si>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</si>
  <si>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</si>
  <si>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</si>
  <si>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</si>
  <si>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</si>
  <si>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</si>
  <si>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</si>
  <si>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</si>
  <si>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</si>
  <si>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</si>
  <si>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From</t>
  </si>
  <si>
    <t>lng</t>
  </si>
  <si>
    <t>lat</t>
  </si>
  <si>
    <t>Montgomery</t>
  </si>
  <si>
    <t>Juneau</t>
  </si>
  <si>
    <t>Phoenix</t>
  </si>
  <si>
    <t>Little Rock</t>
  </si>
  <si>
    <t>Sacramento</t>
  </si>
  <si>
    <t>Denver</t>
  </si>
  <si>
    <t>Hartford</t>
  </si>
  <si>
    <t>Dover</t>
  </si>
  <si>
    <t>Tallahassee</t>
  </si>
  <si>
    <t>Atlanta</t>
  </si>
  <si>
    <t>Honolulu</t>
  </si>
  <si>
    <t>Boise</t>
  </si>
  <si>
    <t>Springfield</t>
  </si>
  <si>
    <t>Indianapolis</t>
  </si>
  <si>
    <t>Des Moines</t>
  </si>
  <si>
    <t>Topeka</t>
  </si>
  <si>
    <t>Frankfort</t>
  </si>
  <si>
    <t>Baton Rouge</t>
  </si>
  <si>
    <t>Augusta</t>
  </si>
  <si>
    <t>Annapolis</t>
  </si>
  <si>
    <t>Boston</t>
  </si>
  <si>
    <t>Lansing</t>
  </si>
  <si>
    <t>Saint Paul</t>
  </si>
  <si>
    <t>Jackson</t>
  </si>
  <si>
    <t>Jefferson City</t>
  </si>
  <si>
    <t>Helena</t>
  </si>
  <si>
    <t>Lincoln</t>
  </si>
  <si>
    <t>Carson City</t>
  </si>
  <si>
    <t>Concord</t>
  </si>
  <si>
    <t>Trenton</t>
  </si>
  <si>
    <t>Santa Fe</t>
  </si>
  <si>
    <t>Albany</t>
  </si>
  <si>
    <t>Raleigh</t>
  </si>
  <si>
    <t>Bismarck</t>
  </si>
  <si>
    <t>Columbus</t>
  </si>
  <si>
    <t>Oklahoma City</t>
  </si>
  <si>
    <t>Salem</t>
  </si>
  <si>
    <t>Harrisburg</t>
  </si>
  <si>
    <t>Providence</t>
  </si>
  <si>
    <t>Columbia</t>
  </si>
  <si>
    <t>Pierre</t>
  </si>
  <si>
    <t>Nashville</t>
  </si>
  <si>
    <t>Austin</t>
  </si>
  <si>
    <t>Salt Lake City</t>
  </si>
  <si>
    <t>Montpelier</t>
  </si>
  <si>
    <t>Richmond</t>
  </si>
  <si>
    <t>Olympia</t>
  </si>
  <si>
    <t>Charleston</t>
  </si>
  <si>
    <t>Madison</t>
  </si>
  <si>
    <t>Cheyenne</t>
  </si>
  <si>
    <t>from/to</t>
  </si>
  <si>
    <t>Midwest</t>
  </si>
  <si>
    <t>West</t>
  </si>
  <si>
    <t>Northeast</t>
  </si>
  <si>
    <t>Region</t>
  </si>
  <si>
    <t>State</t>
  </si>
  <si>
    <t>Code</t>
  </si>
  <si>
    <t>Find more:</t>
  </si>
  <si>
    <t>E90E50</t>
  </si>
  <si>
    <t>https://sites.google.com/site/e90e50</t>
  </si>
  <si>
    <t>E90E50fx</t>
  </si>
  <si>
    <t>https://sites.google.com/site/e90e50fx</t>
  </si>
  <si>
    <t>E90E50Charts</t>
  </si>
  <si>
    <t>https://sites.google.com/site/e90e50charts</t>
  </si>
  <si>
    <t>To</t>
  </si>
  <si>
    <t>South</t>
  </si>
  <si>
    <t>US-PR</t>
  </si>
  <si>
    <t>Capital</t>
  </si>
  <si>
    <t>San Juan</t>
  </si>
  <si>
    <t>States sorded by number of people arrived, leave and by net domestic migration</t>
  </si>
  <si>
    <t>Arriving</t>
  </si>
  <si>
    <t>Leaving</t>
  </si>
  <si>
    <t>Net</t>
  </si>
  <si>
    <t>Value</t>
  </si>
  <si>
    <t>Active_value</t>
  </si>
  <si>
    <t>Population 1 year and over</t>
  </si>
  <si>
    <t>Same residence 1 year ago</t>
  </si>
  <si>
    <t>Different residence, same state 1 year ago</t>
  </si>
  <si>
    <t>Population 1 year and over:</t>
  </si>
  <si>
    <t>Same residence 1 year ago:</t>
  </si>
  <si>
    <t>Different residence, same state 1 year ago:</t>
  </si>
  <si>
    <t>Net domestic migration:</t>
  </si>
  <si>
    <t>Total leaving:</t>
  </si>
  <si>
    <t>Total arriving:</t>
  </si>
  <si>
    <t>Selected item:</t>
  </si>
  <si>
    <t>Year:</t>
  </si>
  <si>
    <t>years</t>
  </si>
  <si>
    <t>flows</t>
  </si>
  <si>
    <t>\wiki</t>
  </si>
  <si>
    <t>Table.Transpose</t>
  </si>
  <si>
    <t>行标签</t>
  </si>
  <si>
    <t>总计</t>
  </si>
  <si>
    <t>District of Columbia</t>
  </si>
  <si>
    <t>以下项目的总和:数值</t>
  </si>
  <si>
    <t>差值</t>
  </si>
  <si>
    <t>列标签</t>
  </si>
  <si>
    <r>
      <rPr>
        <b/>
        <sz val="11"/>
        <color theme="1"/>
        <rFont val="Calibri"/>
        <family val="3"/>
        <charset val="134"/>
        <scheme val="minor"/>
      </rPr>
      <t>州名</t>
    </r>
    <phoneticPr fontId="17" type="noConversion"/>
  </si>
  <si>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</si>
  <si>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</si>
  <si>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</si>
  <si>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</si>
  <si>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</si>
  <si>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</si>
  <si>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</si>
  <si>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</si>
  <si>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</si>
  <si>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</si>
  <si>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</si>
  <si>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</si>
  <si>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</si>
  <si>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</si>
  <si>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</si>
  <si>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</si>
  <si>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</si>
  <si>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</si>
  <si>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</si>
  <si>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</si>
  <si>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</si>
  <si>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</si>
  <si>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</si>
  <si>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</si>
  <si>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</si>
  <si>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</si>
  <si>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</si>
  <si>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</si>
  <si>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</si>
  <si>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</si>
  <si>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</si>
  <si>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</si>
  <si>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</si>
  <si>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</si>
  <si>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</si>
  <si>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</si>
  <si>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</si>
  <si>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</si>
  <si>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</si>
  <si>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PR</t>
  </si>
  <si>
    <t>RI</t>
  </si>
  <si>
    <t>SC</t>
  </si>
  <si>
    <t>SD</t>
  </si>
  <si>
    <t>TN</t>
  </si>
  <si>
    <t>TX</t>
  </si>
  <si>
    <t>UT</t>
  </si>
  <si>
    <t>VT</t>
  </si>
  <si>
    <t>VA</t>
  </si>
  <si>
    <t>WA</t>
  </si>
  <si>
    <t>WV</t>
  </si>
  <si>
    <t>WI</t>
  </si>
  <si>
    <t>WY</t>
  </si>
  <si>
    <t>首府</t>
    <phoneticPr fontId="17" type="noConversion"/>
  </si>
  <si>
    <t>最大值</t>
  </si>
  <si>
    <t>X坐标</t>
  </si>
  <si>
    <t>Y坐标</t>
  </si>
  <si>
    <t>副X</t>
  </si>
  <si>
    <t>副Y</t>
  </si>
  <si>
    <t>到达地</t>
  </si>
  <si>
    <t>状态选择</t>
    <phoneticPr fontId="17" type="noConversion"/>
  </si>
  <si>
    <t>Arriving</t>
    <phoneticPr fontId="17" type="noConversion"/>
  </si>
  <si>
    <t>Leaving</t>
    <phoneticPr fontId="17" type="noConversion"/>
  </si>
  <si>
    <t>Net</t>
    <phoneticPr fontId="17" type="noConversion"/>
  </si>
  <si>
    <t>Arr</t>
  </si>
  <si>
    <t>Leav</t>
  </si>
  <si>
    <t>出发city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</si>
</sst>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76" formatCode="\-#,##0;\+#,##0"/>
    <numFmt numFmtId="177" formatCode="#,##0_ ;\-#,##0\ "/>
    <numFmt numFmtId="178" formatCode="#,##0;;&quot;-&quot;"/>
    <numFmt numFmtId="179" formatCode="[Red]\-#,##0;[Blue]\+#,##0;&quot;-&quot;"/>
    <numFmt numFmtId="180" formatCode="#,##0\ ;\-#,##0;&quot;-&quot;"/>
    <numFmt numFmtId="181" formatCode="#,##0;[Red]\-#,##0\ "/>
    <numFmt numFmtId="182" formatCode="[Blue]#,##0;[Red]\-#,##0"/>
    <numFmt numFmtId="183" formatCode=";;;&quot;link wiki&quot;"/>
    <numFmt numFmtId="184" formatCode="0.0"/>
    <numFmt numFmtId="185" formatCode="&quot;¥&quot;#,##0.0;&quot;¥&quot;\-#,##0.0;&quot;¥&quot;#,##0.0"/>
  </numFmts>
  <fonts count="20" x14ac:knownFonts="1">
    <font>
      <sz val="11"/>
      <color theme="1"/>
      <name val="Calibri"/>
      <family val="2"/>
      <scheme val="minor"/>
    </font>
    <font>
      <u/>
      <sz val="11"/>
      <color theme="10"/>
      <name val="Calibri"/>
      <family val="2"/>
      <scheme val="minor"/>
    </font>
    <font>
      <sz val="8"/>
      <color theme="1"/>
      <name val="Calibri"/>
      <family val="2"/>
      <scheme val="minor"/>
    </font>
    <font>
      <b/>
      <sz val="11"/>
      <color theme="1"/>
      <name val="Calibri"/>
      <family val="2"/>
      <scheme val="minor"/>
    </font>
    <font>
      <sz val="10"/>
      <name val="Arial"/>
      <family val="2"/>
    </font>
    <font>
      <sz val="8"/>
      <color theme="1" tint="0.34998626667073579"/>
      <name val="Calibri"/>
      <family val="2"/>
      <scheme val="minor"/>
    </font>
    <font>
      <sz val="11"/>
      <color theme="1" tint="0.34998626667073579"/>
      <name val="Calibri"/>
      <family val="2"/>
      <scheme val="minor"/>
    </font>
    <font>
      <sz val="9"/>
      <color theme="1" tint="0.34998626667073579"/>
      <name val="Calibri"/>
      <family val="2"/>
      <scheme val="minor"/>
    </font>
    <font>
      <b/>
      <sz val="10"/>
      <color theme="1" tint="0.34998626667073579"/>
      <name val="Calibri"/>
      <family val="2"/>
      <scheme val="minor"/>
    </font>
    <font>
      <sz val="10"/>
      <color theme="1" tint="0.34998626667073579"/>
      <name val="Calibri"/>
      <family val="2"/>
      <scheme val="minor"/>
    </font>
    <font>
      <sz val="10"/>
      <color theme="1"/>
      <name val="Calibri"/>
      <family val="2"/>
      <scheme val="minor"/>
    </font>
    <font>
      <b/>
      <sz val="12"/>
      <color theme="1"/>
      <name val="Calibri"/>
      <family val="2"/>
      <scheme val="minor"/>
    </font>
    <font>
      <sz val="11"/>
      <color rgb="FF4D4D4D"/>
      <name val="Calibri"/>
      <family val="2"/>
      <scheme val="minor"/>
    </font>
    <font>
      <b/>
      <sz val="11"/>
      <color rgb="FF4D4D4D"/>
      <name val="Calibri"/>
      <family val="2"/>
      <scheme val="minor"/>
    </font>
    <font>
      <sz val="10"/>
      <color rgb="FF4D4D4D"/>
      <name val="Calibri"/>
      <family val="2"/>
      <scheme val="minor"/>
    </font>
    <font>
      <sz val="10"/>
      <color theme="1" tint="0.249977111117893"/>
      <name val="Calibri"/>
      <family val="2"/>
      <scheme val="minor"/>
    </font>
    <font>
      <sz val="8"/>
      <color theme="1" tint="0.14999847407452621"/>
      <name val="Calibri"/>
      <family val="2"/>
      <scheme val="minor"/>
    </font>
    <font>
      <sz val="9"/>
      <name val="Calibri"/>
      <family val="3"/>
      <charset val="134"/>
      <scheme val="minor"/>
    </font>
    <font>
      <b/>
      <sz val="11"/>
      <color theme="1"/>
      <name val="Calibri"/>
      <family val="3"/>
      <charset val="134"/>
      <scheme val="minor"/>
    </font>
    <font>
      <sz val="11"/>
      <color theme="1"/>
      <name val="Calibri"/>
      <family val="3"/>
      <charset val="134"/>
      <scheme val="minor"/>
    </font>
  </fonts>
  <fills count="2">
    <fill>
      <patternFill patternType="none"/>
    </fill>
    <fill>
      <patternFill patternType="gray125"/>
    </fill>
  </fills>
  <borders count="4">
    <border>
      <left/>
      <right/>
      <top/>
      <bottom/>
      <diagonal/>
    </border>
    <border>
      <left/>
      <right/>
      <top/>
      <bottom style="thin">
        <color indexed="64"/>
      </bottom>
      <diagonal/>
    </border>
    <border>
      <left style="dotted">
        <color theme="1"/>
      </left>
      <right/>
      <top/>
      <bottom/>
      <diagonal/>
    </border>
    <border>
      <left/>
      <right/>
      <top/>
      <bottom style="thin">
        <color rgb="FF808080"/>
      </bottom>
      <diagonal/>
    </border>
  </borders>
  <cellStyleXfs count="3">
    <xf numFmtId="0" fontId="0" fillId="0" borderId="0"/>
    <xf numFmtId="0" fontId="1" fillId="0" borderId="0" applyNumberFormat="0" applyFill="0" applyBorder="0" applyAlignment="0" applyProtection="0"/>
    <xf numFmtId="0" fontId="4" fillId="0" borderId="0"/>
  </cellStyleXfs>
  <cellXfs count="54">
    <xf numFmtId="0" fontId="0" fillId="0" borderId="0" xfId="0"/>
    <xf numFmtId="0" fontId="3" fillId="0" borderId="0" xfId="0" applyFont="1" applyAlignment="1">
      <alignment horizontal="left"/>
    </xf>
    <xf numFmtId="0" fontId="0" fillId="0" borderId="0" xfId="0" applyProtection="1"/>
    <xf numFmtId="176" fontId="6" fillId="0" borderId="0" xfId="0" applyNumberFormat="1" applyFont="1" applyFill="1" applyBorder="1" applyAlignment="1" applyProtection="1">
      <alignment horizontal="center" vertical="center"/>
    </xf>
    <xf numFmtId="0" fontId="2" fillId="0" borderId="0" xfId="0" applyFont="1" applyFill="1" applyBorder="1" applyAlignment="1" applyProtection="1">
      <alignment wrapText="1"/>
    </xf>
    <xf numFmtId="0" fontId="2" fillId="0" borderId="0" xfId="0" applyFont="1" applyAlignment="1" applyProtection="1">
      <alignment wrapText="1"/>
    </xf>
    <xf numFmtId="0" fontId="6" fillId="0" borderId="0" xfId="0" applyFont="1" applyProtection="1"/>
    <xf numFmtId="0" fontId="8" fillId="0" borderId="0" xfId="0" applyFont="1" applyAlignment="1" applyProtection="1">
      <alignment horizontal="right"/>
    </xf>
    <xf numFmtId="0" fontId="7" fillId="0" borderId="0" xfId="0" applyFont="1" applyAlignment="1" applyProtection="1">
      <alignment horizontal="right"/>
    </xf>
    <xf numFmtId="3" fontId="5" fillId="0" borderId="0" xfId="0" applyNumberFormat="1" applyFont="1" applyProtection="1"/>
    <xf numFmtId="0" fontId="0" fillId="0" borderId="0" xfId="0" quotePrefix="1" applyProtection="1"/>
    <xf numFmtId="0" fontId="10" fillId="0" borderId="0" xfId="0" applyFont="1" applyBorder="1" applyProtection="1"/>
    <xf numFmtId="177" fontId="0" fillId="0" borderId="0" xfId="0" applyNumberFormat="1" applyProtection="1"/>
    <xf numFmtId="0" fontId="3" fillId="0" borderId="1" xfId="0" applyFont="1" applyBorder="1" applyProtection="1"/>
    <xf numFmtId="0" fontId="0" fillId="0" borderId="1" xfId="0" applyBorder="1" applyProtection="1"/>
    <xf numFmtId="0" fontId="0" fillId="0" borderId="0" xfId="0" applyBorder="1" applyProtection="1"/>
    <xf numFmtId="0" fontId="1" fillId="0" borderId="0" xfId="1" applyBorder="1" applyProtection="1"/>
    <xf numFmtId="0" fontId="0" fillId="0" borderId="0" xfId="0" applyAlignment="1" applyProtection="1">
      <alignment horizontal="left"/>
    </xf>
    <xf numFmtId="0" fontId="10" fillId="0" borderId="0" xfId="0" applyFont="1" applyAlignment="1" applyProtection="1">
      <alignment vertical="center"/>
    </xf>
    <xf numFmtId="178" fontId="5" fillId="0" borderId="0" xfId="0" applyNumberFormat="1" applyFont="1" applyBorder="1" applyAlignment="1" applyProtection="1">
      <alignment horizontal="left"/>
    </xf>
    <xf numFmtId="179" fontId="5" fillId="0" borderId="0" xfId="0" applyNumberFormat="1" applyFont="1" applyBorder="1" applyAlignment="1" applyProtection="1">
      <alignment horizontal="right"/>
    </xf>
    <xf numFmtId="180" fontId="5" fillId="0" borderId="2" xfId="0" applyNumberFormat="1" applyFont="1" applyBorder="1" applyAlignment="1" applyProtection="1">
      <alignment horizontal="right"/>
    </xf>
    <xf numFmtId="0" fontId="3" fillId="0" borderId="0" xfId="0" applyFont="1"/>
    <xf numFmtId="0" fontId="3" fillId="0" borderId="0" xfId="0" applyFont="1" applyAlignment="1">
      <alignment horizontal="right"/>
    </xf>
    <xf numFmtId="0" fontId="0" fillId="0" borderId="0" xfId="0" applyAlignment="1">
      <alignment horizontal="center" wrapText="1"/>
    </xf>
    <xf numFmtId="0" fontId="11" fillId="0" borderId="0" xfId="0" applyFont="1" applyAlignment="1" applyProtection="1">
      <alignment horizontal="left" vertical="center"/>
    </xf>
    <xf numFmtId="0" fontId="0" fillId="0" borderId="0" xfId="0" pivotButton="1"/>
    <xf numFmtId="0" fontId="0" fillId="0" borderId="0" xfId="0" applyAlignment="1">
      <alignment horizontal="left"/>
    </xf>
    <xf numFmtId="182" fontId="3" fillId="0" borderId="0" xfId="0" applyNumberFormat="1" applyFont="1" applyAlignment="1" applyProtection="1">
      <alignment horizontal="right" vertical="center" indent="1"/>
    </xf>
    <xf numFmtId="3" fontId="12" fillId="0" borderId="0" xfId="0" applyNumberFormat="1" applyFont="1" applyAlignment="1" applyProtection="1">
      <alignment horizontal="right" vertical="center" indent="1"/>
    </xf>
    <xf numFmtId="181" fontId="12" fillId="0" borderId="0" xfId="0" applyNumberFormat="1" applyFont="1" applyAlignment="1" applyProtection="1">
      <alignment horizontal="right" vertical="center" indent="1"/>
    </xf>
    <xf numFmtId="0" fontId="13" fillId="0" borderId="0" xfId="0" applyFont="1" applyAlignment="1" applyProtection="1">
      <alignment horizontal="left" vertical="center"/>
    </xf>
    <xf numFmtId="0" fontId="10" fillId="0" borderId="0" xfId="0" applyFont="1" applyBorder="1" applyAlignment="1" applyProtection="1">
      <alignment horizontal="right"/>
    </xf>
    <xf numFmtId="0" fontId="12" fillId="0" borderId="0" xfId="0" applyFont="1" applyFill="1" applyProtection="1"/>
    <xf numFmtId="0" fontId="12" fillId="0" borderId="0" xfId="0" applyFont="1" applyFill="1" applyAlignment="1" applyProtection="1">
      <alignment horizontal="right" vertical="center"/>
    </xf>
    <xf numFmtId="0" fontId="12" fillId="0" borderId="0" xfId="0" applyFont="1" applyFill="1" applyAlignment="1" applyProtection="1">
      <alignment vertical="center"/>
    </xf>
    <xf numFmtId="0" fontId="12" fillId="0" borderId="0" xfId="0" applyFont="1" applyFill="1" applyAlignment="1">
      <alignment horizontal="right" vertical="center"/>
    </xf>
    <xf numFmtId="0" fontId="14" fillId="0" borderId="0" xfId="0" applyFont="1" applyFill="1" applyAlignment="1" applyProtection="1">
      <alignment vertical="center"/>
    </xf>
    <xf numFmtId="0" fontId="12" fillId="0" borderId="0" xfId="0" quotePrefix="1" applyFont="1" applyFill="1" applyAlignment="1" applyProtection="1">
      <alignment horizontal="right" vertical="center"/>
    </xf>
    <xf numFmtId="3" fontId="9" fillId="0" borderId="0" xfId="0" applyNumberFormat="1" applyFont="1" applyBorder="1" applyAlignment="1" applyProtection="1">
      <alignment horizontal="left"/>
    </xf>
    <xf numFmtId="180" fontId="9" fillId="0" borderId="0" xfId="0" applyNumberFormat="1" applyFont="1" applyBorder="1" applyAlignment="1" applyProtection="1">
      <alignment horizontal="right"/>
    </xf>
    <xf numFmtId="179" fontId="9" fillId="0" borderId="0" xfId="0" applyNumberFormat="1" applyFont="1" applyBorder="1" applyAlignment="1" applyProtection="1">
      <alignment horizontal="right"/>
    </xf>
    <xf numFmtId="179" fontId="5" fillId="0" borderId="3" xfId="0" applyNumberFormat="1" applyFont="1" applyBorder="1" applyAlignment="1" applyProtection="1">
      <alignment horizontal="right"/>
    </xf>
    <xf numFmtId="0" fontId="1" fillId="0" borderId="0" xfId="1" applyProtection="1">
      <protection locked="0"/>
    </xf>
    <xf numFmtId="0" fontId="10" fillId="0" borderId="0" xfId="0" applyFont="1" applyAlignment="1" applyProtection="1">
      <alignment horizontal="left" indent="2"/>
    </xf>
    <xf numFmtId="183" fontId="1" fillId="0" borderId="0" xfId="1" applyNumberFormat="1" applyAlignment="1" applyProtection="1">
      <alignment horizontal="left" indent="1"/>
    </xf>
    <xf numFmtId="0" fontId="16" fillId="0" borderId="0" xfId="1" quotePrefix="1" applyFont="1" applyAlignment="1" applyProtection="1">
      <alignment horizontal="left"/>
      <protection locked="0"/>
    </xf>
    <xf numFmtId="0" fontId="0" fillId="0" borderId="0" xfId="0" applyProtection="1">
      <protection locked="0"/>
    </xf>
    <xf numFmtId="0" fontId="15" fillId="0" borderId="0" xfId="0" applyFont="1" applyProtection="1">
      <protection locked="0"/>
    </xf>
    <xf numFmtId="0" fontId="0" fillId="0" borderId="0" xfId="0" applyNumberFormat="1"/>
    <xf numFmtId="184" fontId="0" fillId="0" borderId="0" xfId="0" applyNumberFormat="1"/>
    <xf numFmtId="0" fontId="18" fillId="0" borderId="0" xfId="0" applyFont="1"/>
    <xf numFmtId="0" fontId="19" fillId="0" borderId="0" xfId="0" applyFont="1"/>
    <xf numFmtId="185" fontId="0" fillId="0" borderId="0" xfId="0" applyNumberFormat="1"/>
  </cellXfs>
  <cellStyles count="3">
    <cellStyle name="Normale 2" xfId="2"/>
    <cellStyle name="常规" xfId="0" builtinId="0"/>
    <cellStyle name="超链接" xfId="1" builtinId="8"/>
  </cellStyles>
  <dxfs count="11">
    <dxf>
      <font>
        <color rgb="FFFF7C80"/>
      </font>
    </dxf>
    <dxf>
      <font>
        <color auto="1"/>
      </font>
    </dxf>
    <dxf>
      <font>
        <b val="0"/>
        <i val="0"/>
        <color auto="1"/>
      </font>
    </dxf>
    <dxf>
      <font>
        <b val="0"/>
        <i val="0"/>
        <strike val="0"/>
        <condense val="0"/>
        <extend val="0"/>
        <outline val="0"/>
        <shadow val="0"/>
        <u val="none"/>
        <vertAlign val="baseline"/>
        <sz val="11"/>
        <color theme="1"/>
        <name val="Calibri"/>
        <family val="3"/>
        <charset val="134"/>
        <scheme val="minor"/>
      </font>
    </dxf>
    <dxf>
      <numFmt numFmtId="184" formatCode="0.0"/>
    </dxf>
    <dxf>
      <numFmt numFmtId="184" formatCode="0.0"/>
    </dxf>
    <dxf>
      <font>
        <b/>
        <i val="0"/>
        <strike val="0"/>
        <condense val="0"/>
        <extend val="0"/>
        <outline val="0"/>
        <shadow val="0"/>
        <u val="none"/>
        <vertAlign val="baseline"/>
        <sz val="11"/>
        <color theme="1"/>
        <name val="Calibri"/>
        <family val="2"/>
        <scheme val="minor"/>
      </font>
    </dxf>
    <dxf>
      <fill>
        <patternFill patternType="none">
          <bgColor auto="1"/>
        </patternFill>
      </fill>
    </dxf>
    <dxf>
      <font>
        <sz val="12"/>
      </font>
      <fill>
        <patternFill patternType="solid">
          <bgColor theme="0"/>
        </patternFill>
      </fill>
    </dxf>
    <dxf>
      <fill>
        <patternFill patternType="none">
          <bgColor auto="1"/>
        </patternFill>
      </fill>
    </dxf>
    <dxf>
      <font>
        <sz val="9"/>
      </font>
      <fill>
        <patternFill patternType="solid">
          <bgColor theme="0"/>
        </patternFill>
      </fill>
    </dxf>
  </dxfs>
  <tableStyles count="2" defaultTableStyle="TableStyleMedium2" defaultPivotStyle="PivotStyleLight16">
    <tableStyle name="Szeletelőstílus 1" pivot="0" table="0" count="10">
      <tableStyleElement type="wholeTable" dxfId="10"/>
      <tableStyleElement type="headerRow" dxfId="9"/>
    </tableStyle>
    <tableStyle name="Szeletelőstílus 1 2" pivot="0" table="0" count="10">
      <tableStyleElement type="wholeTable" dxfId="8"/>
      <tableStyleElement type="headerRow" dxfId="7"/>
    </tableStyle>
  </tableStyles>
  <colors>
    <mruColors>
      <color rgb="FF4D4D4D"/>
      <color rgb="FF808080"/>
      <color rgb="FF5F5F5F"/>
      <color rgb="FFFF7C80"/>
      <color rgb="FFDDDDDD"/>
      <color rgb="FF0000FF"/>
      <color rgb="FFFF5050"/>
      <color rgb="FF008000"/>
    </mruColors>
  </colors>
  <extLst>
    <ext xmlns:x14="http://schemas.microsoft.com/office/spreadsheetml/2009/9/main" uri="{46F421CA-312F-682f-3DD2-61675219B42D}">
      <x14:dxfs count="16">
        <dxf>
          <fill>
            <patternFill>
              <bgColor rgb="FFFF7C80"/>
            </patternFill>
          </fill>
        </dxf>
        <dxf>
          <fill>
            <patternFill>
              <bgColor rgb="FFDDDDDD"/>
            </patternFill>
          </fill>
        </dxf>
        <dxf>
          <fill>
            <patternFill>
              <bgColor rgb="FFFF7C80"/>
            </patternFill>
          </fill>
        </dxf>
        <dxf>
          <fill>
            <patternFill>
              <bgColor rgb="FFDDDDDD"/>
            </patternFill>
          </fill>
        </dxf>
        <dxf>
          <fill>
            <patternFill>
              <bgColor rgb="FFFF7C80"/>
            </patternFill>
          </fill>
        </dxf>
        <dxf>
          <fill>
            <patternFill>
              <bgColor rgb="FFFF7C80"/>
            </patternFill>
          </fill>
        </dxf>
        <dxf>
          <fill>
            <patternFill>
              <bgColor rgb="FFDDDDDD"/>
            </patternFill>
          </fill>
        </dxf>
        <dxf>
          <fill>
            <patternFill>
              <bgColor rgb="FFDDDDDD"/>
            </patternFill>
          </fill>
        </dxf>
        <dxf>
          <fill>
            <patternFill>
              <bgColor rgb="FFFF7C80"/>
            </patternFill>
          </fill>
        </dxf>
        <dxf>
          <fill>
            <patternFill>
              <bgColor rgb="FFDDDDDD"/>
            </patternFill>
          </fill>
        </dxf>
        <dxf>
          <fill>
            <patternFill>
              <bgColor rgb="FFFF7C80"/>
            </patternFill>
          </fill>
        </dxf>
        <dxf>
          <fill>
            <patternFill>
              <bgColor rgb="FFDDDDDD"/>
            </patternFill>
          </fill>
        </dxf>
        <dxf>
          <fill>
            <patternFill>
              <bgColor rgb="FFFF7C80"/>
            </patternFill>
          </fill>
        </dxf>
        <dxf>
          <fill>
            <patternFill>
              <bgColor rgb="FFFF7C80"/>
            </patternFill>
          </fill>
        </dxf>
        <dxf>
          <fill>
            <patternFill>
              <bgColor rgb="FFDDDDDD"/>
            </patternFill>
          </fill>
        </dxf>
        <dxf>
          <fill>
            <patternFill>
              <bgColor rgb="FFDDDDDD"/>
            </patternFill>
          </fill>
        </dxf>
      </x14:dxfs>
    </ext>
    <ext xmlns:x14="http://schemas.microsoft.com/office/spreadsheetml/2009/9/main" uri="{EB79DEF2-80B8-43e5-95BD-54CBDDF9020C}">
      <x14:slicerStyles defaultSlicerStyle="Szeletelőstílus 1">
        <x14:slicerStyle name="Szeletelőstílus 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zeletelőstílus 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2.xml"/><Relationship Id="rId26" Type="http://schemas.openxmlformats.org/officeDocument/2006/relationships/sharedStrings" Target="sharedStrings.xml"/><Relationship Id="rId39" Type="http://schemas.openxmlformats.org/officeDocument/2006/relationships/customXml" Target="../customXml/item11.xml"/><Relationship Id="rId21" Type="http://schemas.microsoft.com/office/2007/relationships/slicerCache" Target="slicerCaches/slicerCache5.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4.xml"/><Relationship Id="rId29" Type="http://schemas.openxmlformats.org/officeDocument/2006/relationships/customXml" Target="../customXml/item1.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1.xml"/><Relationship Id="rId19" Type="http://schemas.microsoft.com/office/2007/relationships/slicerCache" Target="slicerCaches/slicerCache3.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6.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worksheet" Target="worksheets/sheet8.xml"/><Relationship Id="rId51" Type="http://schemas.openxmlformats.org/officeDocument/2006/relationships/customXml" Target="../customXml/item23.xml"/><Relationship Id="rId3" Type="http://schemas.openxmlformats.org/officeDocument/2006/relationships/worksheet" Target="worksheets/sheet3.xml"/></Relationships>
</file>

<file path=xl/charts/_rels/chart3.xml.rels><?xml version="1.0" encoding="UTF-8" standalone="yes"?>
<Relationships xmlns="http://schemas.openxmlformats.org/package/2006/relationships"><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Charts!$AE$1</c:f>
          <c:strCache>
            <c:ptCount val="1"/>
            <c:pt idx="0">
              <c:v>States sorded by number of people arrived, leave and by net domestic migration</c:v>
            </c:pt>
          </c:strCache>
        </c:strRef>
      </c:tx>
      <c:overlay val="1"/>
      <c:txPr>
        <a:bodyPr/>
        <a:lstStyle/>
        <a:p>
          <a:pPr>
            <a:defRPr sz="1400">
              <a:solidFill>
                <a:srgbClr val="4D4D4D"/>
              </a:solidFill>
            </a:defRPr>
          </a:pPr>
          <a:endParaRPr lang="zh-CN"/>
        </a:p>
      </c:txPr>
    </c:title>
    <c:autoTitleDeleted val="0"/>
    <c:plotArea>
      <c:layout/>
      <c:barChart>
        <c:barDir val="col"/>
        <c:grouping val="clustered"/>
        <c:varyColors val="0"/>
        <c:ser>
          <c:idx val="0"/>
          <c:order val="0"/>
          <c:spPr>
            <a:solidFill>
              <a:srgbClr val="FF0000">
                <a:alpha val="50000"/>
              </a:srgbClr>
            </a:solidFill>
            <a:ln w="19050">
              <a:solidFill>
                <a:srgbClr val="FF0000">
                  <a:alpha val="20000"/>
                </a:srgbClr>
              </a:solidFill>
            </a:ln>
          </c:spPr>
          <c:invertIfNegative val="0"/>
          <c:dLbls>
            <c:spPr>
              <a:noFill/>
              <a:ln>
                <a:noFill/>
              </a:ln>
              <a:effectLst/>
            </c:spPr>
            <c:txPr>
              <a:bodyPr/>
              <a:lstStyle/>
              <a:p>
                <a:pPr>
                  <a:defRPr sz="800">
                    <a:solidFill>
                      <a:srgbClr val="4D4D4D"/>
                    </a:solidFill>
                  </a:defRPr>
                </a:pPr>
                <a:endParaRPr lang="zh-CN"/>
              </a:p>
            </c:txPr>
            <c:dLblPos val="outEnd"/>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Support!$K$2:$K$53</c:f>
              <c:strCache>
                <c:ptCount val="52"/>
                <c:pt idx="0">
                  <c:v>FL</c:v>
                </c:pt>
                <c:pt idx="1">
                  <c:v>NY</c:v>
                </c:pt>
                <c:pt idx="2">
                  <c:v>PA</c:v>
                </c:pt>
                <c:pt idx="3">
                  <c:v>TX</c:v>
                </c:pt>
                <c:pt idx="4">
                  <c:v>MA</c:v>
                </c:pt>
                <c:pt idx="5">
                  <c:v>NJ</c:v>
                </c:pt>
                <c:pt idx="6">
                  <c:v>OH</c:v>
                </c:pt>
                <c:pt idx="7">
                  <c:v>IL</c:v>
                </c:pt>
                <c:pt idx="8">
                  <c:v>CT</c:v>
                </c:pt>
                <c:pt idx="9">
                  <c:v>NC</c:v>
                </c:pt>
                <c:pt idx="10">
                  <c:v>MI</c:v>
                </c:pt>
                <c:pt idx="11">
                  <c:v>VA</c:v>
                </c:pt>
                <c:pt idx="12">
                  <c:v>CA</c:v>
                </c:pt>
                <c:pt idx="13">
                  <c:v>GA</c:v>
                </c:pt>
                <c:pt idx="14">
                  <c:v>DE</c:v>
                </c:pt>
                <c:pt idx="15">
                  <c:v>CO</c:v>
                </c:pt>
                <c:pt idx="16">
                  <c:v>MO</c:v>
                </c:pt>
                <c:pt idx="17">
                  <c:v>OR</c:v>
                </c:pt>
                <c:pt idx="18">
                  <c:v>MS</c:v>
                </c:pt>
                <c:pt idx="19">
                  <c:v>NM</c:v>
                </c:pt>
                <c:pt idx="20">
                  <c:v>MD</c:v>
                </c:pt>
                <c:pt idx="21">
                  <c:v>AZ</c:v>
                </c:pt>
                <c:pt idx="22">
                  <c:v>IN</c:v>
                </c:pt>
                <c:pt idx="23">
                  <c:v>WI</c:v>
                </c:pt>
                <c:pt idx="24">
                  <c:v>NV</c:v>
                </c:pt>
                <c:pt idx="25">
                  <c:v>LA</c:v>
                </c:pt>
                <c:pt idx="26">
                  <c:v>UT</c:v>
                </c:pt>
                <c:pt idx="27">
                  <c:v>RI</c:v>
                </c:pt>
                <c:pt idx="28">
                  <c:v>SC</c:v>
                </c:pt>
                <c:pt idx="29">
                  <c:v>ID</c:v>
                </c:pt>
                <c:pt idx="30">
                  <c:v>AL</c:v>
                </c:pt>
                <c:pt idx="31">
                  <c:v>OK</c:v>
                </c:pt>
                <c:pt idx="32">
                  <c:v>ME</c:v>
                </c:pt>
                <c:pt idx="33">
                  <c:v>WV</c:v>
                </c:pt>
                <c:pt idx="34">
                  <c:v>KY</c:v>
                </c:pt>
                <c:pt idx="35">
                  <c:v>IA</c:v>
                </c:pt>
                <c:pt idx="36">
                  <c:v>AR</c:v>
                </c:pt>
                <c:pt idx="37">
                  <c:v>KS</c:v>
                </c:pt>
                <c:pt idx="38">
                  <c:v>NH</c:v>
                </c:pt>
                <c:pt idx="39">
                  <c:v>MN</c:v>
                </c:pt>
                <c:pt idx="40">
                  <c:v>AK</c:v>
                </c:pt>
                <c:pt idx="41">
                  <c:v>MT</c:v>
                </c:pt>
                <c:pt idx="42">
                  <c:v>PR</c:v>
                </c:pt>
                <c:pt idx="43">
                  <c:v>WY</c:v>
                </c:pt>
                <c:pt idx="44">
                  <c:v>WA</c:v>
                </c:pt>
                <c:pt idx="45">
                  <c:v>VT</c:v>
                </c:pt>
                <c:pt idx="46">
                  <c:v>TN</c:v>
                </c:pt>
                <c:pt idx="47">
                  <c:v>SD</c:v>
                </c:pt>
                <c:pt idx="48">
                  <c:v>ND</c:v>
                </c:pt>
                <c:pt idx="49">
                  <c:v>NE</c:v>
                </c:pt>
                <c:pt idx="50">
                  <c:v>HI</c:v>
                </c:pt>
                <c:pt idx="51">
                  <c:v>DC</c:v>
                </c:pt>
              </c:strCache>
            </c:strRef>
          </c:cat>
          <c:val>
            <c:numRef>
              <c:f>Support!$L$2:$L$53</c:f>
              <c:numCache>
                <c:formatCode>General</c:formatCode>
                <c:ptCount val="52"/>
                <c:pt idx="0">
                  <c:v>12968</c:v>
                </c:pt>
                <c:pt idx="1">
                  <c:v>6740</c:v>
                </c:pt>
                <c:pt idx="2">
                  <c:v>6275</c:v>
                </c:pt>
                <c:pt idx="3">
                  <c:v>4180</c:v>
                </c:pt>
                <c:pt idx="4">
                  <c:v>3085</c:v>
                </c:pt>
                <c:pt idx="5">
                  <c:v>2732</c:v>
                </c:pt>
                <c:pt idx="6">
                  <c:v>2140</c:v>
                </c:pt>
                <c:pt idx="7">
                  <c:v>2055</c:v>
                </c:pt>
                <c:pt idx="8">
                  <c:v>2027</c:v>
                </c:pt>
                <c:pt idx="9">
                  <c:v>1950</c:v>
                </c:pt>
                <c:pt idx="10">
                  <c:v>1432</c:v>
                </c:pt>
                <c:pt idx="11">
                  <c:v>1306</c:v>
                </c:pt>
                <c:pt idx="12">
                  <c:v>1223</c:v>
                </c:pt>
                <c:pt idx="13">
                  <c:v>1010</c:v>
                </c:pt>
                <c:pt idx="14">
                  <c:v>954</c:v>
                </c:pt>
                <c:pt idx="15">
                  <c:v>874</c:v>
                </c:pt>
                <c:pt idx="16">
                  <c:v>867</c:v>
                </c:pt>
                <c:pt idx="17">
                  <c:v>821</c:v>
                </c:pt>
                <c:pt idx="18">
                  <c:v>814</c:v>
                </c:pt>
                <c:pt idx="19">
                  <c:v>632</c:v>
                </c:pt>
                <c:pt idx="20">
                  <c:v>612</c:v>
                </c:pt>
                <c:pt idx="21">
                  <c:v>599</c:v>
                </c:pt>
                <c:pt idx="22">
                  <c:v>572</c:v>
                </c:pt>
                <c:pt idx="23">
                  <c:v>521</c:v>
                </c:pt>
                <c:pt idx="24">
                  <c:v>502</c:v>
                </c:pt>
                <c:pt idx="25">
                  <c:v>402</c:v>
                </c:pt>
                <c:pt idx="26">
                  <c:v>383</c:v>
                </c:pt>
                <c:pt idx="27">
                  <c:v>276</c:v>
                </c:pt>
                <c:pt idx="28">
                  <c:v>269</c:v>
                </c:pt>
                <c:pt idx="29">
                  <c:v>233</c:v>
                </c:pt>
                <c:pt idx="30">
                  <c:v>228</c:v>
                </c:pt>
                <c:pt idx="31">
                  <c:v>209</c:v>
                </c:pt>
                <c:pt idx="32">
                  <c:v>204</c:v>
                </c:pt>
                <c:pt idx="33">
                  <c:v>182</c:v>
                </c:pt>
                <c:pt idx="34">
                  <c:v>179</c:v>
                </c:pt>
                <c:pt idx="35">
                  <c:v>149</c:v>
                </c:pt>
                <c:pt idx="36">
                  <c:v>87</c:v>
                </c:pt>
                <c:pt idx="37">
                  <c:v>68</c:v>
                </c:pt>
                <c:pt idx="38">
                  <c:v>56</c:v>
                </c:pt>
                <c:pt idx="39">
                  <c:v>39</c:v>
                </c:pt>
                <c:pt idx="40">
                  <c:v>19</c:v>
                </c:pt>
                <c:pt idx="41">
                  <c:v>11</c:v>
                </c:pt>
                <c:pt idx="42">
                  <c:v>0</c:v>
                </c:pt>
                <c:pt idx="43">
                  <c:v>0</c:v>
                </c:pt>
                <c:pt idx="44">
                  <c:v>0</c:v>
                </c:pt>
                <c:pt idx="45">
                  <c:v>0</c:v>
                </c:pt>
                <c:pt idx="46">
                  <c:v>0</c:v>
                </c:pt>
                <c:pt idx="47">
                  <c:v>0</c:v>
                </c:pt>
                <c:pt idx="48">
                  <c:v>0</c:v>
                </c:pt>
                <c:pt idx="49">
                  <c:v>0</c:v>
                </c:pt>
                <c:pt idx="50">
                  <c:v>0</c:v>
                </c:pt>
                <c:pt idx="51">
                  <c:v>0</c:v>
                </c:pt>
              </c:numCache>
            </c:numRef>
          </c:val>
          <c:extLst>
            <c:ext xmlns:c16="http://schemas.microsoft.com/office/drawing/2014/chart" uri="{C3380CC4-5D6E-409C-BE32-E72D297353CC}">
              <c16:uniqueId val="{00000000-67F2-4C59-8CB0-1A916933BBA8}"/>
            </c:ext>
          </c:extLst>
        </c:ser>
        <c:ser>
          <c:idx val="1"/>
          <c:order val="1"/>
          <c:spPr>
            <a:solidFill>
              <a:srgbClr val="FF0000"/>
            </a:solidFill>
            <a:ln w="31750">
              <a:solidFill>
                <a:srgbClr val="FF0000"/>
              </a:solidFill>
            </a:ln>
          </c:spPr>
          <c:invertIfNegative val="0"/>
          <c:cat>
            <c:strRef>
              <c:f>Support!$K$2:$K$53</c:f>
              <c:strCache>
                <c:ptCount val="52"/>
                <c:pt idx="0">
                  <c:v>FL</c:v>
                </c:pt>
                <c:pt idx="1">
                  <c:v>NY</c:v>
                </c:pt>
                <c:pt idx="2">
                  <c:v>PA</c:v>
                </c:pt>
                <c:pt idx="3">
                  <c:v>TX</c:v>
                </c:pt>
                <c:pt idx="4">
                  <c:v>MA</c:v>
                </c:pt>
                <c:pt idx="5">
                  <c:v>NJ</c:v>
                </c:pt>
                <c:pt idx="6">
                  <c:v>OH</c:v>
                </c:pt>
                <c:pt idx="7">
                  <c:v>IL</c:v>
                </c:pt>
                <c:pt idx="8">
                  <c:v>CT</c:v>
                </c:pt>
                <c:pt idx="9">
                  <c:v>NC</c:v>
                </c:pt>
                <c:pt idx="10">
                  <c:v>MI</c:v>
                </c:pt>
                <c:pt idx="11">
                  <c:v>VA</c:v>
                </c:pt>
                <c:pt idx="12">
                  <c:v>CA</c:v>
                </c:pt>
                <c:pt idx="13">
                  <c:v>GA</c:v>
                </c:pt>
                <c:pt idx="14">
                  <c:v>DE</c:v>
                </c:pt>
                <c:pt idx="15">
                  <c:v>CO</c:v>
                </c:pt>
                <c:pt idx="16">
                  <c:v>MO</c:v>
                </c:pt>
                <c:pt idx="17">
                  <c:v>OR</c:v>
                </c:pt>
                <c:pt idx="18">
                  <c:v>MS</c:v>
                </c:pt>
                <c:pt idx="19">
                  <c:v>NM</c:v>
                </c:pt>
                <c:pt idx="20">
                  <c:v>MD</c:v>
                </c:pt>
                <c:pt idx="21">
                  <c:v>AZ</c:v>
                </c:pt>
                <c:pt idx="22">
                  <c:v>IN</c:v>
                </c:pt>
                <c:pt idx="23">
                  <c:v>WI</c:v>
                </c:pt>
                <c:pt idx="24">
                  <c:v>NV</c:v>
                </c:pt>
                <c:pt idx="25">
                  <c:v>LA</c:v>
                </c:pt>
                <c:pt idx="26">
                  <c:v>UT</c:v>
                </c:pt>
                <c:pt idx="27">
                  <c:v>RI</c:v>
                </c:pt>
                <c:pt idx="28">
                  <c:v>SC</c:v>
                </c:pt>
                <c:pt idx="29">
                  <c:v>ID</c:v>
                </c:pt>
                <c:pt idx="30">
                  <c:v>AL</c:v>
                </c:pt>
                <c:pt idx="31">
                  <c:v>OK</c:v>
                </c:pt>
                <c:pt idx="32">
                  <c:v>ME</c:v>
                </c:pt>
                <c:pt idx="33">
                  <c:v>WV</c:v>
                </c:pt>
                <c:pt idx="34">
                  <c:v>KY</c:v>
                </c:pt>
                <c:pt idx="35">
                  <c:v>IA</c:v>
                </c:pt>
                <c:pt idx="36">
                  <c:v>AR</c:v>
                </c:pt>
                <c:pt idx="37">
                  <c:v>KS</c:v>
                </c:pt>
                <c:pt idx="38">
                  <c:v>NH</c:v>
                </c:pt>
                <c:pt idx="39">
                  <c:v>MN</c:v>
                </c:pt>
                <c:pt idx="40">
                  <c:v>AK</c:v>
                </c:pt>
                <c:pt idx="41">
                  <c:v>MT</c:v>
                </c:pt>
                <c:pt idx="42">
                  <c:v>PR</c:v>
                </c:pt>
                <c:pt idx="43">
                  <c:v>WY</c:v>
                </c:pt>
                <c:pt idx="44">
                  <c:v>WA</c:v>
                </c:pt>
                <c:pt idx="45">
                  <c:v>VT</c:v>
                </c:pt>
                <c:pt idx="46">
                  <c:v>TN</c:v>
                </c:pt>
                <c:pt idx="47">
                  <c:v>SD</c:v>
                </c:pt>
                <c:pt idx="48">
                  <c:v>ND</c:v>
                </c:pt>
                <c:pt idx="49">
                  <c:v>NE</c:v>
                </c:pt>
                <c:pt idx="50">
                  <c:v>HI</c:v>
                </c:pt>
                <c:pt idx="51">
                  <c:v>DC</c:v>
                </c:pt>
              </c:strCache>
            </c:strRef>
          </c:cat>
          <c:val>
            <c:numRef>
              <c:f>Support!$M$2:$M$53</c:f>
              <c:numCache>
                <c:formatCode>General</c:formatCode>
                <c:ptCount val="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612</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extLst>
            <c:ext xmlns:c16="http://schemas.microsoft.com/office/drawing/2014/chart" uri="{C3380CC4-5D6E-409C-BE32-E72D297353CC}">
              <c16:uniqueId val="{00000001-67F2-4C59-8CB0-1A916933BBA8}"/>
            </c:ext>
          </c:extLst>
        </c:ser>
        <c:dLbls>
          <c:showLegendKey val="0"/>
          <c:showVal val="0"/>
          <c:showCatName val="0"/>
          <c:showSerName val="0"/>
          <c:showPercent val="0"/>
          <c:showBubbleSize val="0"/>
        </c:dLbls>
        <c:gapWidth val="44"/>
        <c:overlap val="100"/>
        <c:axId val="145122816"/>
        <c:axId val="145124352"/>
      </c:barChart>
      <c:catAx>
        <c:axId val="145122816"/>
        <c:scaling>
          <c:orientation val="minMax"/>
        </c:scaling>
        <c:delete val="1"/>
        <c:axPos val="b"/>
        <c:numFmt formatCode="General" sourceLinked="1"/>
        <c:majorTickMark val="out"/>
        <c:minorTickMark val="none"/>
        <c:tickLblPos val="nextTo"/>
        <c:crossAx val="145124352"/>
        <c:crosses val="autoZero"/>
        <c:auto val="1"/>
        <c:lblAlgn val="ctr"/>
        <c:lblOffset val="100"/>
        <c:noMultiLvlLbl val="0"/>
      </c:catAx>
      <c:valAx>
        <c:axId val="145124352"/>
        <c:scaling>
          <c:orientation val="minMax"/>
          <c:max val="600000"/>
        </c:scaling>
        <c:delete val="0"/>
        <c:axPos val="l"/>
        <c:numFmt formatCode="#,##0;#,##0;" sourceLinked="0"/>
        <c:majorTickMark val="out"/>
        <c:minorTickMark val="none"/>
        <c:tickLblPos val="nextTo"/>
        <c:spPr>
          <a:ln>
            <a:solidFill>
              <a:srgbClr val="808080"/>
            </a:solidFill>
          </a:ln>
        </c:spPr>
        <c:txPr>
          <a:bodyPr/>
          <a:lstStyle/>
          <a:p>
            <a:pPr>
              <a:defRPr sz="900">
                <a:solidFill>
                  <a:srgbClr val="4D4D4D"/>
                </a:solidFill>
              </a:defRPr>
            </a:pPr>
            <a:endParaRPr lang="zh-CN"/>
          </a:p>
        </c:txPr>
        <c:crossAx val="145122816"/>
        <c:crosses val="autoZero"/>
        <c:crossBetween val="between"/>
        <c:majorUnit val="100000"/>
        <c:dispUnits>
          <c:builtInUnit val="thousands"/>
          <c:dispUnitsLbl>
            <c:layout>
              <c:manualLayout>
                <c:xMode val="edge"/>
                <c:yMode val="edge"/>
                <c:x val="1.1276944099100364E-2"/>
                <c:y val="4.0200508742186225E-2"/>
              </c:manualLayout>
            </c:layout>
            <c:txPr>
              <a:bodyPr/>
              <a:lstStyle/>
              <a:p>
                <a:pPr>
                  <a:defRPr>
                    <a:solidFill>
                      <a:srgbClr val="808080"/>
                    </a:solidFill>
                  </a:defRPr>
                </a:pPr>
                <a:endParaRPr lang="zh-CN"/>
              </a:p>
            </c:txPr>
          </c:dispUnitsLbl>
        </c:dispUnits>
      </c:valAx>
      <c:spPr>
        <a:noFill/>
      </c:spPr>
    </c:plotArea>
    <c:plotVisOnly val="1"/>
    <c:dispBlanksAs val="gap"/>
    <c:showDLblsOverMax val="0"/>
  </c:chart>
  <c:spPr>
    <a:no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0000">
                <a:alpha val="50196"/>
              </a:srgbClr>
            </a:solidFill>
            <a:ln w="9525">
              <a:solidFill>
                <a:srgbClr val="FF0000">
                  <a:alpha val="40000"/>
                </a:srgbClr>
              </a:solidFill>
            </a:ln>
          </c:spPr>
          <c:invertIfNegative val="1"/>
          <c:dLbls>
            <c:spPr>
              <a:noFill/>
              <a:ln>
                <a:noFill/>
              </a:ln>
              <a:effectLst/>
            </c:spPr>
            <c:txPr>
              <a:bodyPr/>
              <a:lstStyle/>
              <a:p>
                <a:pPr>
                  <a:defRPr sz="800">
                    <a:solidFill>
                      <a:srgbClr val="4D4D4D"/>
                    </a:solidFill>
                  </a:defRPr>
                </a:pPr>
                <a:endParaRPr lang="zh-CN"/>
              </a:p>
            </c:txPr>
            <c:dLblPos val="outEnd"/>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Support!$S$2:$S$53</c:f>
              <c:strCache>
                <c:ptCount val="52"/>
                <c:pt idx="0">
                  <c:v>PA</c:v>
                </c:pt>
                <c:pt idx="1">
                  <c:v>TX</c:v>
                </c:pt>
                <c:pt idx="2">
                  <c:v>OH</c:v>
                </c:pt>
                <c:pt idx="3">
                  <c:v>NY</c:v>
                </c:pt>
                <c:pt idx="4">
                  <c:v>NC</c:v>
                </c:pt>
                <c:pt idx="5">
                  <c:v>FL</c:v>
                </c:pt>
                <c:pt idx="6">
                  <c:v>NJ</c:v>
                </c:pt>
                <c:pt idx="7">
                  <c:v>MI</c:v>
                </c:pt>
                <c:pt idx="8">
                  <c:v>CT</c:v>
                </c:pt>
                <c:pt idx="9">
                  <c:v>MA</c:v>
                </c:pt>
                <c:pt idx="10">
                  <c:v>DE</c:v>
                </c:pt>
                <c:pt idx="11">
                  <c:v>VA</c:v>
                </c:pt>
                <c:pt idx="12">
                  <c:v>OR</c:v>
                </c:pt>
                <c:pt idx="13">
                  <c:v>GA</c:v>
                </c:pt>
                <c:pt idx="14">
                  <c:v>MO</c:v>
                </c:pt>
                <c:pt idx="15">
                  <c:v>MS</c:v>
                </c:pt>
                <c:pt idx="16">
                  <c:v>MD</c:v>
                </c:pt>
                <c:pt idx="17">
                  <c:v>NV</c:v>
                </c:pt>
                <c:pt idx="18">
                  <c:v>CO</c:v>
                </c:pt>
                <c:pt idx="19">
                  <c:v>IN</c:v>
                </c:pt>
                <c:pt idx="20">
                  <c:v>IL</c:v>
                </c:pt>
                <c:pt idx="21">
                  <c:v>AZ</c:v>
                </c:pt>
                <c:pt idx="22">
                  <c:v>LA</c:v>
                </c:pt>
                <c:pt idx="23">
                  <c:v>NM</c:v>
                </c:pt>
                <c:pt idx="24">
                  <c:v>ID</c:v>
                </c:pt>
                <c:pt idx="25">
                  <c:v>OK</c:v>
                </c:pt>
                <c:pt idx="26">
                  <c:v>ME</c:v>
                </c:pt>
                <c:pt idx="27">
                  <c:v>SC</c:v>
                </c:pt>
                <c:pt idx="28">
                  <c:v>IA</c:v>
                </c:pt>
                <c:pt idx="29">
                  <c:v>AR</c:v>
                </c:pt>
                <c:pt idx="30">
                  <c:v>NH</c:v>
                </c:pt>
                <c:pt idx="31">
                  <c:v>CA</c:v>
                </c:pt>
                <c:pt idx="32">
                  <c:v>WV</c:v>
                </c:pt>
                <c:pt idx="33">
                  <c:v>MT</c:v>
                </c:pt>
                <c:pt idx="34">
                  <c:v>WY</c:v>
                </c:pt>
                <c:pt idx="35">
                  <c:v>WA</c:v>
                </c:pt>
                <c:pt idx="36">
                  <c:v>VT</c:v>
                </c:pt>
                <c:pt idx="37">
                  <c:v>SD</c:v>
                </c:pt>
                <c:pt idx="38">
                  <c:v>ND</c:v>
                </c:pt>
                <c:pt idx="39">
                  <c:v>NE</c:v>
                </c:pt>
                <c:pt idx="40">
                  <c:v>HI</c:v>
                </c:pt>
                <c:pt idx="41">
                  <c:v>DC</c:v>
                </c:pt>
                <c:pt idx="42">
                  <c:v>MN</c:v>
                </c:pt>
                <c:pt idx="43">
                  <c:v>TN</c:v>
                </c:pt>
                <c:pt idx="44">
                  <c:v>KS</c:v>
                </c:pt>
                <c:pt idx="45">
                  <c:v>WI</c:v>
                </c:pt>
                <c:pt idx="46">
                  <c:v>KY</c:v>
                </c:pt>
                <c:pt idx="47">
                  <c:v>AK</c:v>
                </c:pt>
                <c:pt idx="48">
                  <c:v>AL</c:v>
                </c:pt>
                <c:pt idx="49">
                  <c:v>RI</c:v>
                </c:pt>
                <c:pt idx="50">
                  <c:v>UT</c:v>
                </c:pt>
                <c:pt idx="51">
                  <c:v>#NUM!</c:v>
                </c:pt>
              </c:strCache>
            </c:strRef>
          </c:cat>
          <c:val>
            <c:numRef>
              <c:f>Support!$T$2:$T$53</c:f>
              <c:numCache>
                <c:formatCode>General</c:formatCode>
                <c:ptCount val="52"/>
                <c:pt idx="0">
                  <c:v>4759</c:v>
                </c:pt>
                <c:pt idx="1">
                  <c:v>3203</c:v>
                </c:pt>
                <c:pt idx="2">
                  <c:v>2071</c:v>
                </c:pt>
                <c:pt idx="3">
                  <c:v>1972</c:v>
                </c:pt>
                <c:pt idx="4">
                  <c:v>1804</c:v>
                </c:pt>
                <c:pt idx="5">
                  <c:v>1706</c:v>
                </c:pt>
                <c:pt idx="6">
                  <c:v>1488</c:v>
                </c:pt>
                <c:pt idx="7">
                  <c:v>1343</c:v>
                </c:pt>
                <c:pt idx="8">
                  <c:v>1128</c:v>
                </c:pt>
                <c:pt idx="9">
                  <c:v>1081</c:v>
                </c:pt>
                <c:pt idx="10">
                  <c:v>954</c:v>
                </c:pt>
                <c:pt idx="11">
                  <c:v>914</c:v>
                </c:pt>
                <c:pt idx="12">
                  <c:v>821</c:v>
                </c:pt>
                <c:pt idx="13">
                  <c:v>803</c:v>
                </c:pt>
                <c:pt idx="14">
                  <c:v>646</c:v>
                </c:pt>
                <c:pt idx="15">
                  <c:v>644</c:v>
                </c:pt>
                <c:pt idx="16">
                  <c:v>553</c:v>
                </c:pt>
                <c:pt idx="17">
                  <c:v>502</c:v>
                </c:pt>
                <c:pt idx="18">
                  <c:v>486</c:v>
                </c:pt>
                <c:pt idx="19">
                  <c:v>463</c:v>
                </c:pt>
                <c:pt idx="20">
                  <c:v>413</c:v>
                </c:pt>
                <c:pt idx="21">
                  <c:v>311</c:v>
                </c:pt>
                <c:pt idx="22">
                  <c:v>293</c:v>
                </c:pt>
                <c:pt idx="23">
                  <c:v>268</c:v>
                </c:pt>
                <c:pt idx="24">
                  <c:v>233</c:v>
                </c:pt>
                <c:pt idx="25">
                  <c:v>209</c:v>
                </c:pt>
                <c:pt idx="26">
                  <c:v>204</c:v>
                </c:pt>
                <c:pt idx="27">
                  <c:v>160</c:v>
                </c:pt>
                <c:pt idx="28">
                  <c:v>149</c:v>
                </c:pt>
                <c:pt idx="29">
                  <c:v>87</c:v>
                </c:pt>
                <c:pt idx="30">
                  <c:v>56</c:v>
                </c:pt>
                <c:pt idx="31">
                  <c:v>46</c:v>
                </c:pt>
                <c:pt idx="32">
                  <c:v>41</c:v>
                </c:pt>
                <c:pt idx="33">
                  <c:v>11</c:v>
                </c:pt>
                <c:pt idx="34">
                  <c:v>0</c:v>
                </c:pt>
                <c:pt idx="35">
                  <c:v>0</c:v>
                </c:pt>
                <c:pt idx="36">
                  <c:v>0</c:v>
                </c:pt>
                <c:pt idx="37">
                  <c:v>0</c:v>
                </c:pt>
                <c:pt idx="38">
                  <c:v>0</c:v>
                </c:pt>
                <c:pt idx="39">
                  <c:v>0</c:v>
                </c:pt>
                <c:pt idx="40">
                  <c:v>0</c:v>
                </c:pt>
                <c:pt idx="41">
                  <c:v>0</c:v>
                </c:pt>
                <c:pt idx="42">
                  <c:v>-11</c:v>
                </c:pt>
                <c:pt idx="43">
                  <c:v>-30</c:v>
                </c:pt>
                <c:pt idx="44">
                  <c:v>-44</c:v>
                </c:pt>
                <c:pt idx="45">
                  <c:v>-64</c:v>
                </c:pt>
                <c:pt idx="46">
                  <c:v>-75</c:v>
                </c:pt>
                <c:pt idx="47">
                  <c:v>-137</c:v>
                </c:pt>
                <c:pt idx="48">
                  <c:v>-401</c:v>
                </c:pt>
                <c:pt idx="49">
                  <c:v>-408</c:v>
                </c:pt>
                <c:pt idx="50">
                  <c:v>-499</c:v>
                </c:pt>
                <c:pt idx="51">
                  <c:v>0</c:v>
                </c:pt>
              </c:numCache>
            </c:numRef>
          </c:val>
          <c:extLst>
            <c:ext xmlns:c14="http://schemas.microsoft.com/office/drawing/2007/8/2/chart" uri="{6F2FDCE9-48DA-4B69-8628-5D25D57E5C99}">
              <c14:invertSolidFillFmt>
                <c14:spPr xmlns:c14="http://schemas.microsoft.com/office/drawing/2007/8/2/chart">
                  <a:solidFill>
                    <a:srgbClr val="FFFFFF"/>
                  </a:solidFill>
                  <a:ln w="9525">
                    <a:solidFill>
                      <a:srgbClr val="FF0000">
                        <a:alpha val="40000"/>
                      </a:srgbClr>
                    </a:solidFill>
                  </a:ln>
                </c14:spPr>
              </c14:invertSolidFillFmt>
            </c:ext>
            <c:ext xmlns:c16="http://schemas.microsoft.com/office/drawing/2014/chart" uri="{C3380CC4-5D6E-409C-BE32-E72D297353CC}">
              <c16:uniqueId val="{00000000-A47C-4F69-8C7F-EEFC76DC1CFF}"/>
            </c:ext>
          </c:extLst>
        </c:ser>
        <c:ser>
          <c:idx val="1"/>
          <c:order val="1"/>
          <c:spPr>
            <a:solidFill>
              <a:srgbClr val="FF0000"/>
            </a:solidFill>
            <a:ln w="28575">
              <a:solidFill>
                <a:srgbClr val="FF0000"/>
              </a:solidFill>
            </a:ln>
          </c:spPr>
          <c:invertIfNegative val="1"/>
          <c:cat>
            <c:strRef>
              <c:f>Support!$S$2:$S$53</c:f>
              <c:strCache>
                <c:ptCount val="52"/>
                <c:pt idx="0">
                  <c:v>PA</c:v>
                </c:pt>
                <c:pt idx="1">
                  <c:v>TX</c:v>
                </c:pt>
                <c:pt idx="2">
                  <c:v>OH</c:v>
                </c:pt>
                <c:pt idx="3">
                  <c:v>NY</c:v>
                </c:pt>
                <c:pt idx="4">
                  <c:v>NC</c:v>
                </c:pt>
                <c:pt idx="5">
                  <c:v>FL</c:v>
                </c:pt>
                <c:pt idx="6">
                  <c:v>NJ</c:v>
                </c:pt>
                <c:pt idx="7">
                  <c:v>MI</c:v>
                </c:pt>
                <c:pt idx="8">
                  <c:v>CT</c:v>
                </c:pt>
                <c:pt idx="9">
                  <c:v>MA</c:v>
                </c:pt>
                <c:pt idx="10">
                  <c:v>DE</c:v>
                </c:pt>
                <c:pt idx="11">
                  <c:v>VA</c:v>
                </c:pt>
                <c:pt idx="12">
                  <c:v>OR</c:v>
                </c:pt>
                <c:pt idx="13">
                  <c:v>GA</c:v>
                </c:pt>
                <c:pt idx="14">
                  <c:v>MO</c:v>
                </c:pt>
                <c:pt idx="15">
                  <c:v>MS</c:v>
                </c:pt>
                <c:pt idx="16">
                  <c:v>MD</c:v>
                </c:pt>
                <c:pt idx="17">
                  <c:v>NV</c:v>
                </c:pt>
                <c:pt idx="18">
                  <c:v>CO</c:v>
                </c:pt>
                <c:pt idx="19">
                  <c:v>IN</c:v>
                </c:pt>
                <c:pt idx="20">
                  <c:v>IL</c:v>
                </c:pt>
                <c:pt idx="21">
                  <c:v>AZ</c:v>
                </c:pt>
                <c:pt idx="22">
                  <c:v>LA</c:v>
                </c:pt>
                <c:pt idx="23">
                  <c:v>NM</c:v>
                </c:pt>
                <c:pt idx="24">
                  <c:v>ID</c:v>
                </c:pt>
                <c:pt idx="25">
                  <c:v>OK</c:v>
                </c:pt>
                <c:pt idx="26">
                  <c:v>ME</c:v>
                </c:pt>
                <c:pt idx="27">
                  <c:v>SC</c:v>
                </c:pt>
                <c:pt idx="28">
                  <c:v>IA</c:v>
                </c:pt>
                <c:pt idx="29">
                  <c:v>AR</c:v>
                </c:pt>
                <c:pt idx="30">
                  <c:v>NH</c:v>
                </c:pt>
                <c:pt idx="31">
                  <c:v>CA</c:v>
                </c:pt>
                <c:pt idx="32">
                  <c:v>WV</c:v>
                </c:pt>
                <c:pt idx="33">
                  <c:v>MT</c:v>
                </c:pt>
                <c:pt idx="34">
                  <c:v>WY</c:v>
                </c:pt>
                <c:pt idx="35">
                  <c:v>WA</c:v>
                </c:pt>
                <c:pt idx="36">
                  <c:v>VT</c:v>
                </c:pt>
                <c:pt idx="37">
                  <c:v>SD</c:v>
                </c:pt>
                <c:pt idx="38">
                  <c:v>ND</c:v>
                </c:pt>
                <c:pt idx="39">
                  <c:v>NE</c:v>
                </c:pt>
                <c:pt idx="40">
                  <c:v>HI</c:v>
                </c:pt>
                <c:pt idx="41">
                  <c:v>DC</c:v>
                </c:pt>
                <c:pt idx="42">
                  <c:v>MN</c:v>
                </c:pt>
                <c:pt idx="43">
                  <c:v>TN</c:v>
                </c:pt>
                <c:pt idx="44">
                  <c:v>KS</c:v>
                </c:pt>
                <c:pt idx="45">
                  <c:v>WI</c:v>
                </c:pt>
                <c:pt idx="46">
                  <c:v>KY</c:v>
                </c:pt>
                <c:pt idx="47">
                  <c:v>AK</c:v>
                </c:pt>
                <c:pt idx="48">
                  <c:v>AL</c:v>
                </c:pt>
                <c:pt idx="49">
                  <c:v>RI</c:v>
                </c:pt>
                <c:pt idx="50">
                  <c:v>UT</c:v>
                </c:pt>
                <c:pt idx="51">
                  <c:v>#NUM!</c:v>
                </c:pt>
              </c:strCache>
            </c:strRef>
          </c:cat>
          <c:val>
            <c:numRef>
              <c:f>Support!$U$2:$U$53</c:f>
              <c:numCache>
                <c:formatCode>General</c:formatCode>
                <c:ptCount val="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553</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extLst>
            <c:ext xmlns:c14="http://schemas.microsoft.com/office/drawing/2007/8/2/chart" uri="{6F2FDCE9-48DA-4B69-8628-5D25D57E5C99}">
              <c14:invertSolidFillFmt>
                <c14:spPr xmlns:c14="http://schemas.microsoft.com/office/drawing/2007/8/2/chart">
                  <a:solidFill>
                    <a:srgbClr val="FFFFFF"/>
                  </a:solidFill>
                  <a:ln w="28575">
                    <a:solidFill>
                      <a:srgbClr val="FF0000"/>
                    </a:solidFill>
                  </a:ln>
                </c14:spPr>
              </c14:invertSolidFillFmt>
            </c:ext>
            <c:ext xmlns:c16="http://schemas.microsoft.com/office/drawing/2014/chart" uri="{C3380CC4-5D6E-409C-BE32-E72D297353CC}">
              <c16:uniqueId val="{00000001-A47C-4F69-8C7F-EEFC76DC1CFF}"/>
            </c:ext>
          </c:extLst>
        </c:ser>
        <c:dLbls>
          <c:showLegendKey val="0"/>
          <c:showVal val="0"/>
          <c:showCatName val="0"/>
          <c:showSerName val="0"/>
          <c:showPercent val="0"/>
          <c:showBubbleSize val="0"/>
        </c:dLbls>
        <c:gapWidth val="44"/>
        <c:overlap val="100"/>
        <c:axId val="145326848"/>
        <c:axId val="145328384"/>
      </c:barChart>
      <c:catAx>
        <c:axId val="145326848"/>
        <c:scaling>
          <c:orientation val="minMax"/>
        </c:scaling>
        <c:delete val="1"/>
        <c:axPos val="b"/>
        <c:numFmt formatCode="General" sourceLinked="1"/>
        <c:majorTickMark val="out"/>
        <c:minorTickMark val="none"/>
        <c:tickLblPos val="nextTo"/>
        <c:crossAx val="145328384"/>
        <c:crosses val="autoZero"/>
        <c:auto val="1"/>
        <c:lblAlgn val="ctr"/>
        <c:lblOffset val="100"/>
        <c:noMultiLvlLbl val="0"/>
      </c:catAx>
      <c:valAx>
        <c:axId val="145328384"/>
        <c:scaling>
          <c:orientation val="minMax"/>
          <c:max val="200000"/>
          <c:min val="-200000"/>
        </c:scaling>
        <c:delete val="0"/>
        <c:axPos val="l"/>
        <c:numFmt formatCode="#,##0;#,##0;" sourceLinked="0"/>
        <c:majorTickMark val="out"/>
        <c:minorTickMark val="none"/>
        <c:tickLblPos val="nextTo"/>
        <c:txPr>
          <a:bodyPr/>
          <a:lstStyle/>
          <a:p>
            <a:pPr>
              <a:defRPr sz="900">
                <a:solidFill>
                  <a:srgbClr val="4D4D4D"/>
                </a:solidFill>
              </a:defRPr>
            </a:pPr>
            <a:endParaRPr lang="zh-CN"/>
          </a:p>
        </c:txPr>
        <c:crossAx val="145326848"/>
        <c:crosses val="autoZero"/>
        <c:crossBetween val="between"/>
        <c:majorUnit val="100000"/>
        <c:dispUnits>
          <c:builtInUnit val="thousands"/>
          <c:dispUnitsLbl>
            <c:txPr>
              <a:bodyPr/>
              <a:lstStyle/>
              <a:p>
                <a:pPr>
                  <a:defRPr>
                    <a:solidFill>
                      <a:schemeClr val="bg1"/>
                    </a:solidFill>
                  </a:defRPr>
                </a:pPr>
                <a:endParaRPr lang="zh-CN"/>
              </a:p>
            </c:txPr>
          </c:dispUnitsLbl>
        </c:dispUnits>
      </c:valAx>
      <c:spPr>
        <a:noFill/>
      </c:spPr>
    </c:plotArea>
    <c:plotVisOnly val="1"/>
    <c:dispBlanksAs val="gap"/>
    <c:showDLblsOverMax val="0"/>
  </c:chart>
  <c:spPr>
    <a:no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6550055478117895E-2"/>
          <c:y val="3.6219268391519663E-2"/>
          <c:w val="0.95132489829011724"/>
          <c:h val="0.92756146321696065"/>
        </c:manualLayout>
      </c:layout>
      <c:scatterChart>
        <c:scatterStyle val="smoothMarker"/>
        <c:varyColors val="0"/>
        <c:ser>
          <c:idx val="3"/>
          <c:order val="2"/>
          <c:tx>
            <c:v>LINEE</c:v>
          </c:tx>
          <c:spPr>
            <a:ln w="3175">
              <a:solidFill>
                <a:srgbClr val="FF0000">
                  <a:alpha val="20000"/>
                </a:srgbClr>
              </a:solidFill>
              <a:prstDash val="solid"/>
              <a:tailEnd type="none"/>
            </a:ln>
          </c:spPr>
          <c:marker>
            <c:symbol val="none"/>
          </c:marker>
          <c:xVal>
            <c:numRef>
              <c:f>Support!$W$2:$W$106</c:f>
              <c:numCache>
                <c:formatCode>General</c:formatCode>
                <c:ptCount val="105"/>
                <c:pt idx="0">
                  <c:v>-76.641271200000006</c:v>
                </c:pt>
                <c:pt idx="1">
                  <c:v>-86.902298000000002</c:v>
                </c:pt>
                <c:pt idx="2">
                  <c:v>-76.641271200000006</c:v>
                </c:pt>
                <c:pt idx="3">
                  <c:v>-121</c:v>
                </c:pt>
                <c:pt idx="4">
                  <c:v>-76.641271200000006</c:v>
                </c:pt>
                <c:pt idx="5">
                  <c:v>-111.0937311</c:v>
                </c:pt>
                <c:pt idx="6">
                  <c:v>-76.641271200000006</c:v>
                </c:pt>
                <c:pt idx="7">
                  <c:v>-91.831833399999994</c:v>
                </c:pt>
                <c:pt idx="8">
                  <c:v>-76.641271200000006</c:v>
                </c:pt>
                <c:pt idx="9">
                  <c:v>-119.4179324</c:v>
                </c:pt>
                <c:pt idx="10">
                  <c:v>-76.641271200000006</c:v>
                </c:pt>
                <c:pt idx="11">
                  <c:v>-105.7820674</c:v>
                </c:pt>
                <c:pt idx="12">
                  <c:v>-76.641271200000006</c:v>
                </c:pt>
                <c:pt idx="13">
                  <c:v>-73.087749000000002</c:v>
                </c:pt>
                <c:pt idx="14">
                  <c:v>-76.641271200000006</c:v>
                </c:pt>
                <c:pt idx="15">
                  <c:v>-75.527669900000006</c:v>
                </c:pt>
                <c:pt idx="16">
                  <c:v>-76.641271200000006</c:v>
                </c:pt>
                <c:pt idx="17">
                  <c:v>-77.036464100000003</c:v>
                </c:pt>
                <c:pt idx="18">
                  <c:v>-76.641271200000006</c:v>
                </c:pt>
                <c:pt idx="19">
                  <c:v>-81.515753500000002</c:v>
                </c:pt>
                <c:pt idx="20">
                  <c:v>-76.641271200000006</c:v>
                </c:pt>
                <c:pt idx="21">
                  <c:v>-82.900075099999995</c:v>
                </c:pt>
                <c:pt idx="22">
                  <c:v>-76.641271200000006</c:v>
                </c:pt>
                <c:pt idx="23">
                  <c:v>-118</c:v>
                </c:pt>
                <c:pt idx="24">
                  <c:v>-76.641271200000006</c:v>
                </c:pt>
                <c:pt idx="25">
                  <c:v>-114.7420408</c:v>
                </c:pt>
                <c:pt idx="26">
                  <c:v>-76.641271200000006</c:v>
                </c:pt>
                <c:pt idx="27">
                  <c:v>-89.398528299999995</c:v>
                </c:pt>
                <c:pt idx="28">
                  <c:v>-76.641271200000006</c:v>
                </c:pt>
                <c:pt idx="29">
                  <c:v>-86.134901900000003</c:v>
                </c:pt>
                <c:pt idx="30">
                  <c:v>-76.641271200000006</c:v>
                </c:pt>
                <c:pt idx="31">
                  <c:v>-93.097701999999998</c:v>
                </c:pt>
                <c:pt idx="32">
                  <c:v>-76.641271200000006</c:v>
                </c:pt>
                <c:pt idx="33">
                  <c:v>-98.484246499999998</c:v>
                </c:pt>
                <c:pt idx="34">
                  <c:v>-76.641271200000006</c:v>
                </c:pt>
                <c:pt idx="35">
                  <c:v>-84.270017899999999</c:v>
                </c:pt>
                <c:pt idx="36">
                  <c:v>-76.641271200000006</c:v>
                </c:pt>
                <c:pt idx="37">
                  <c:v>-91.962332700000005</c:v>
                </c:pt>
                <c:pt idx="38">
                  <c:v>-76.641271200000006</c:v>
                </c:pt>
                <c:pt idx="39">
                  <c:v>-69.445468899999995</c:v>
                </c:pt>
                <c:pt idx="40">
                  <c:v>-76.641271200000006</c:v>
                </c:pt>
                <c:pt idx="41">
                  <c:v>-76.641271200000006</c:v>
                </c:pt>
                <c:pt idx="42">
                  <c:v>-76.641271200000006</c:v>
                </c:pt>
                <c:pt idx="43">
                  <c:v>-71.382437400000001</c:v>
                </c:pt>
                <c:pt idx="44">
                  <c:v>-76.641271200000006</c:v>
                </c:pt>
                <c:pt idx="45">
                  <c:v>-85.602364300000005</c:v>
                </c:pt>
                <c:pt idx="46">
                  <c:v>-76.641271200000006</c:v>
                </c:pt>
                <c:pt idx="47">
                  <c:v>-94.685899800000001</c:v>
                </c:pt>
                <c:pt idx="48">
                  <c:v>-76.641271200000006</c:v>
                </c:pt>
                <c:pt idx="49">
                  <c:v>-89.398528299999995</c:v>
                </c:pt>
                <c:pt idx="50">
                  <c:v>-76.641271200000006</c:v>
                </c:pt>
                <c:pt idx="51">
                  <c:v>-91.831833399999994</c:v>
                </c:pt>
                <c:pt idx="52">
                  <c:v>-76.641271200000006</c:v>
                </c:pt>
                <c:pt idx="53">
                  <c:v>-110.3625658</c:v>
                </c:pt>
                <c:pt idx="54">
                  <c:v>-76.641271200000006</c:v>
                </c:pt>
                <c:pt idx="55">
                  <c:v>-99.901813099999998</c:v>
                </c:pt>
                <c:pt idx="56">
                  <c:v>-76.641271200000006</c:v>
                </c:pt>
                <c:pt idx="57">
                  <c:v>-116.419389</c:v>
                </c:pt>
                <c:pt idx="58">
                  <c:v>-76.641271200000006</c:v>
                </c:pt>
                <c:pt idx="59">
                  <c:v>-71.572395299999997</c:v>
                </c:pt>
                <c:pt idx="60">
                  <c:v>-76.641271200000006</c:v>
                </c:pt>
                <c:pt idx="61">
                  <c:v>-74.405661199999997</c:v>
                </c:pt>
                <c:pt idx="62">
                  <c:v>-76.641271200000006</c:v>
                </c:pt>
                <c:pt idx="63">
                  <c:v>-105.8700901</c:v>
                </c:pt>
                <c:pt idx="64">
                  <c:v>-76.641271200000006</c:v>
                </c:pt>
                <c:pt idx="65">
                  <c:v>-74.217932599999997</c:v>
                </c:pt>
                <c:pt idx="66">
                  <c:v>-76.641271200000006</c:v>
                </c:pt>
                <c:pt idx="67">
                  <c:v>-79.019299700000005</c:v>
                </c:pt>
                <c:pt idx="68">
                  <c:v>-76.641271200000006</c:v>
                </c:pt>
                <c:pt idx="69">
                  <c:v>-101.0020119</c:v>
                </c:pt>
                <c:pt idx="70">
                  <c:v>-76.641271200000006</c:v>
                </c:pt>
                <c:pt idx="71">
                  <c:v>-82.907122999999999</c:v>
                </c:pt>
                <c:pt idx="72">
                  <c:v>-76.641271200000006</c:v>
                </c:pt>
                <c:pt idx="73">
                  <c:v>-97.092877000000001</c:v>
                </c:pt>
                <c:pt idx="74">
                  <c:v>-76.641271200000006</c:v>
                </c:pt>
                <c:pt idx="75">
                  <c:v>-120.55420119999999</c:v>
                </c:pt>
                <c:pt idx="76">
                  <c:v>-76.641271200000006</c:v>
                </c:pt>
                <c:pt idx="77">
                  <c:v>-77.194524700000002</c:v>
                </c:pt>
                <c:pt idx="78">
                  <c:v>-76.641271200000006</c:v>
                </c:pt>
                <c:pt idx="79">
                  <c:v>-72.8</c:v>
                </c:pt>
                <c:pt idx="80">
                  <c:v>-76.641271200000006</c:v>
                </c:pt>
                <c:pt idx="81">
                  <c:v>-71.477429099999995</c:v>
                </c:pt>
                <c:pt idx="82">
                  <c:v>-76.641271200000006</c:v>
                </c:pt>
                <c:pt idx="83">
                  <c:v>-81.163724500000001</c:v>
                </c:pt>
                <c:pt idx="84">
                  <c:v>-76.641271200000006</c:v>
                </c:pt>
                <c:pt idx="85">
                  <c:v>-99.901813099999998</c:v>
                </c:pt>
                <c:pt idx="86">
                  <c:v>-76.641271200000006</c:v>
                </c:pt>
                <c:pt idx="87">
                  <c:v>-86.580447300000003</c:v>
                </c:pt>
                <c:pt idx="88">
                  <c:v>-76.641271200000006</c:v>
                </c:pt>
                <c:pt idx="89">
                  <c:v>-99.901813099999998</c:v>
                </c:pt>
                <c:pt idx="90">
                  <c:v>-76.641271200000006</c:v>
                </c:pt>
                <c:pt idx="91">
                  <c:v>-111.0937311</c:v>
                </c:pt>
                <c:pt idx="92">
                  <c:v>-76.641271200000006</c:v>
                </c:pt>
                <c:pt idx="93">
                  <c:v>-72.577841500000005</c:v>
                </c:pt>
                <c:pt idx="94">
                  <c:v>-76.641271200000006</c:v>
                </c:pt>
                <c:pt idx="95">
                  <c:v>-78.656894199999996</c:v>
                </c:pt>
                <c:pt idx="96">
                  <c:v>-76.641271200000006</c:v>
                </c:pt>
                <c:pt idx="97">
                  <c:v>-120.74013859999999</c:v>
                </c:pt>
                <c:pt idx="98">
                  <c:v>-76.641271200000006</c:v>
                </c:pt>
                <c:pt idx="99">
                  <c:v>-80.454902599999997</c:v>
                </c:pt>
                <c:pt idx="100">
                  <c:v>-76.641271200000006</c:v>
                </c:pt>
                <c:pt idx="101">
                  <c:v>-88.787867800000001</c:v>
                </c:pt>
                <c:pt idx="102">
                  <c:v>-76.641271200000006</c:v>
                </c:pt>
                <c:pt idx="103">
                  <c:v>-107.29028390000001</c:v>
                </c:pt>
                <c:pt idx="104">
                  <c:v>-76.641271200000006</c:v>
                </c:pt>
              </c:numCache>
            </c:numRef>
          </c:xVal>
          <c:yVal>
            <c:numRef>
              <c:f>Support!$X$2:$X$106</c:f>
              <c:numCache>
                <c:formatCode>General</c:formatCode>
                <c:ptCount val="105"/>
                <c:pt idx="0">
                  <c:v>39.045754899999999</c:v>
                </c:pt>
                <c:pt idx="1">
                  <c:v>32.318231400000002</c:v>
                </c:pt>
                <c:pt idx="2">
                  <c:v>39.045754899999999</c:v>
                </c:pt>
                <c:pt idx="3">
                  <c:v>31</c:v>
                </c:pt>
                <c:pt idx="4">
                  <c:v>39.045754899999999</c:v>
                </c:pt>
                <c:pt idx="5">
                  <c:v>34.048928099999998</c:v>
                </c:pt>
                <c:pt idx="6">
                  <c:v>39.045754899999999</c:v>
                </c:pt>
                <c:pt idx="7">
                  <c:v>35.201050000000002</c:v>
                </c:pt>
                <c:pt idx="8">
                  <c:v>39.045754899999999</c:v>
                </c:pt>
                <c:pt idx="9">
                  <c:v>36.778261000000001</c:v>
                </c:pt>
                <c:pt idx="10">
                  <c:v>39.045754899999999</c:v>
                </c:pt>
                <c:pt idx="11">
                  <c:v>39.5500507</c:v>
                </c:pt>
                <c:pt idx="12">
                  <c:v>39.045754899999999</c:v>
                </c:pt>
                <c:pt idx="13">
                  <c:v>41.603220700000001</c:v>
                </c:pt>
                <c:pt idx="14">
                  <c:v>39.045754899999999</c:v>
                </c:pt>
                <c:pt idx="15">
                  <c:v>38.910832499999998</c:v>
                </c:pt>
                <c:pt idx="16">
                  <c:v>39.045754899999999</c:v>
                </c:pt>
                <c:pt idx="17">
                  <c:v>38.907230900000002</c:v>
                </c:pt>
                <c:pt idx="18">
                  <c:v>39.045754899999999</c:v>
                </c:pt>
                <c:pt idx="19">
                  <c:v>27.6648274</c:v>
                </c:pt>
                <c:pt idx="20">
                  <c:v>39.045754899999999</c:v>
                </c:pt>
                <c:pt idx="21">
                  <c:v>32.1656221</c:v>
                </c:pt>
                <c:pt idx="22">
                  <c:v>39.045754899999999</c:v>
                </c:pt>
                <c:pt idx="23">
                  <c:v>27</c:v>
                </c:pt>
                <c:pt idx="24">
                  <c:v>39.045754899999999</c:v>
                </c:pt>
                <c:pt idx="25">
                  <c:v>44.068201899999998</c:v>
                </c:pt>
                <c:pt idx="26">
                  <c:v>39.045754899999999</c:v>
                </c:pt>
                <c:pt idx="27">
                  <c:v>40.633124899999999</c:v>
                </c:pt>
                <c:pt idx="28">
                  <c:v>39.045754899999999</c:v>
                </c:pt>
                <c:pt idx="29">
                  <c:v>40.267194099999998</c:v>
                </c:pt>
                <c:pt idx="30">
                  <c:v>39.045754899999999</c:v>
                </c:pt>
                <c:pt idx="31">
                  <c:v>41.878002500000001</c:v>
                </c:pt>
                <c:pt idx="32">
                  <c:v>39.045754899999999</c:v>
                </c:pt>
                <c:pt idx="33">
                  <c:v>39.011901999999999</c:v>
                </c:pt>
                <c:pt idx="34">
                  <c:v>39.045754899999999</c:v>
                </c:pt>
                <c:pt idx="35">
                  <c:v>37.839333199999999</c:v>
                </c:pt>
                <c:pt idx="36">
                  <c:v>39.045754899999999</c:v>
                </c:pt>
                <c:pt idx="37">
                  <c:v>30.984297699999999</c:v>
                </c:pt>
                <c:pt idx="38">
                  <c:v>39.045754899999999</c:v>
                </c:pt>
                <c:pt idx="39">
                  <c:v>45.253782999999999</c:v>
                </c:pt>
                <c:pt idx="40">
                  <c:v>39.045754899999999</c:v>
                </c:pt>
                <c:pt idx="41">
                  <c:v>39.045754899999999</c:v>
                </c:pt>
                <c:pt idx="42">
                  <c:v>39.045754899999999</c:v>
                </c:pt>
                <c:pt idx="43">
                  <c:v>42.4072107</c:v>
                </c:pt>
                <c:pt idx="44">
                  <c:v>39.045754899999999</c:v>
                </c:pt>
                <c:pt idx="45">
                  <c:v>44.314844299999997</c:v>
                </c:pt>
                <c:pt idx="46">
                  <c:v>39.045754899999999</c:v>
                </c:pt>
                <c:pt idx="47">
                  <c:v>46.729553000000003</c:v>
                </c:pt>
                <c:pt idx="48">
                  <c:v>39.045754899999999</c:v>
                </c:pt>
                <c:pt idx="49">
                  <c:v>32.354667900000003</c:v>
                </c:pt>
                <c:pt idx="50">
                  <c:v>39.045754899999999</c:v>
                </c:pt>
                <c:pt idx="51">
                  <c:v>37.964252899999998</c:v>
                </c:pt>
                <c:pt idx="52">
                  <c:v>39.045754899999999</c:v>
                </c:pt>
                <c:pt idx="53">
                  <c:v>46.879682199999998</c:v>
                </c:pt>
                <c:pt idx="54">
                  <c:v>39.045754899999999</c:v>
                </c:pt>
                <c:pt idx="55">
                  <c:v>41.492537400000003</c:v>
                </c:pt>
                <c:pt idx="56">
                  <c:v>39.045754899999999</c:v>
                </c:pt>
                <c:pt idx="57">
                  <c:v>38.802609699999998</c:v>
                </c:pt>
                <c:pt idx="58">
                  <c:v>39.045754899999999</c:v>
                </c:pt>
                <c:pt idx="59">
                  <c:v>43.193851600000002</c:v>
                </c:pt>
                <c:pt idx="60">
                  <c:v>39.045754899999999</c:v>
                </c:pt>
                <c:pt idx="61">
                  <c:v>40.058323799999997</c:v>
                </c:pt>
                <c:pt idx="62">
                  <c:v>39.045754899999999</c:v>
                </c:pt>
                <c:pt idx="63">
                  <c:v>34.519940200000001</c:v>
                </c:pt>
                <c:pt idx="64">
                  <c:v>39.045754899999999</c:v>
                </c:pt>
                <c:pt idx="65">
                  <c:v>43.299428499999998</c:v>
                </c:pt>
                <c:pt idx="66">
                  <c:v>39.045754899999999</c:v>
                </c:pt>
                <c:pt idx="67">
                  <c:v>35.759573099999997</c:v>
                </c:pt>
                <c:pt idx="68">
                  <c:v>39.045754899999999</c:v>
                </c:pt>
                <c:pt idx="69">
                  <c:v>47.551492600000003</c:v>
                </c:pt>
                <c:pt idx="70">
                  <c:v>39.045754899999999</c:v>
                </c:pt>
                <c:pt idx="71">
                  <c:v>40.417287100000003</c:v>
                </c:pt>
                <c:pt idx="72">
                  <c:v>39.045754899999999</c:v>
                </c:pt>
                <c:pt idx="73">
                  <c:v>35.007751900000002</c:v>
                </c:pt>
                <c:pt idx="74">
                  <c:v>39.045754899999999</c:v>
                </c:pt>
                <c:pt idx="75">
                  <c:v>43.804133399999998</c:v>
                </c:pt>
                <c:pt idx="76">
                  <c:v>39.045754899999999</c:v>
                </c:pt>
                <c:pt idx="77">
                  <c:v>41.203321600000002</c:v>
                </c:pt>
                <c:pt idx="78">
                  <c:v>39.045754899999999</c:v>
                </c:pt>
                <c:pt idx="79">
                  <c:v>26.6</c:v>
                </c:pt>
                <c:pt idx="80">
                  <c:v>39.045754899999999</c:v>
                </c:pt>
                <c:pt idx="81">
                  <c:v>41.580094500000001</c:v>
                </c:pt>
                <c:pt idx="82">
                  <c:v>39.045754899999999</c:v>
                </c:pt>
                <c:pt idx="83">
                  <c:v>33.836081</c:v>
                </c:pt>
                <c:pt idx="84">
                  <c:v>39.045754899999999</c:v>
                </c:pt>
                <c:pt idx="85">
                  <c:v>43.969514799999999</c:v>
                </c:pt>
                <c:pt idx="86">
                  <c:v>39.045754899999999</c:v>
                </c:pt>
                <c:pt idx="87">
                  <c:v>35.517491300000003</c:v>
                </c:pt>
                <c:pt idx="88">
                  <c:v>39.045754899999999</c:v>
                </c:pt>
                <c:pt idx="89">
                  <c:v>31.968598799999999</c:v>
                </c:pt>
                <c:pt idx="90">
                  <c:v>39.045754899999999</c:v>
                </c:pt>
                <c:pt idx="91">
                  <c:v>39.3209801</c:v>
                </c:pt>
                <c:pt idx="92">
                  <c:v>39.045754899999999</c:v>
                </c:pt>
                <c:pt idx="93">
                  <c:v>44.558802800000002</c:v>
                </c:pt>
                <c:pt idx="94">
                  <c:v>39.045754899999999</c:v>
                </c:pt>
                <c:pt idx="95">
                  <c:v>37.431573399999998</c:v>
                </c:pt>
                <c:pt idx="96">
                  <c:v>39.045754899999999</c:v>
                </c:pt>
                <c:pt idx="97">
                  <c:v>47.751074099999997</c:v>
                </c:pt>
                <c:pt idx="98">
                  <c:v>39.045754899999999</c:v>
                </c:pt>
                <c:pt idx="99">
                  <c:v>38.597626200000001</c:v>
                </c:pt>
                <c:pt idx="100">
                  <c:v>39.045754899999999</c:v>
                </c:pt>
                <c:pt idx="101">
                  <c:v>43.7844397</c:v>
                </c:pt>
                <c:pt idx="102">
                  <c:v>39.045754899999999</c:v>
                </c:pt>
                <c:pt idx="103">
                  <c:v>43.075967800000001</c:v>
                </c:pt>
                <c:pt idx="104">
                  <c:v>39.045754899999999</c:v>
                </c:pt>
              </c:numCache>
            </c:numRef>
          </c:yVal>
          <c:smooth val="0"/>
          <c:extLst>
            <c:ext xmlns:c16="http://schemas.microsoft.com/office/drawing/2014/chart" uri="{C3380CC4-5D6E-409C-BE32-E72D297353CC}">
              <c16:uniqueId val="{00000000-603D-4137-9420-DBAFC46F286A}"/>
            </c:ext>
          </c:extLst>
        </c:ser>
        <c:dLbls>
          <c:showLegendKey val="0"/>
          <c:showVal val="0"/>
          <c:showCatName val="0"/>
          <c:showSerName val="0"/>
          <c:showPercent val="0"/>
          <c:showBubbleSize val="0"/>
        </c:dLbls>
        <c:axId val="144908288"/>
        <c:axId val="144909824"/>
      </c:scatterChart>
      <c:scatterChart>
        <c:scatterStyle val="lineMarker"/>
        <c:varyColors val="0"/>
        <c:ser>
          <c:idx val="0"/>
          <c:order val="0"/>
          <c:spPr>
            <a:ln w="25400">
              <a:noFill/>
            </a:ln>
          </c:spPr>
          <c:marker>
            <c:symbol val="none"/>
          </c:marker>
          <c:xVal>
            <c:numRef>
              <c:f>Charts!$AA$6</c:f>
              <c:numCache>
                <c:formatCode>General</c:formatCode>
                <c:ptCount val="1"/>
                <c:pt idx="0">
                  <c:v>-76.641271200000006</c:v>
                </c:pt>
              </c:numCache>
            </c:numRef>
          </c:xVal>
          <c:yVal>
            <c:numRef>
              <c:f>Charts!$AB$6</c:f>
              <c:numCache>
                <c:formatCode>General</c:formatCode>
                <c:ptCount val="1"/>
                <c:pt idx="0">
                  <c:v>39.045754899999999</c:v>
                </c:pt>
              </c:numCache>
            </c:numRef>
          </c:yVal>
          <c:smooth val="0"/>
          <c:extLst>
            <c:ext xmlns:c16="http://schemas.microsoft.com/office/drawing/2014/chart" uri="{C3380CC4-5D6E-409C-BE32-E72D297353CC}">
              <c16:uniqueId val="{00000001-603D-4137-9420-DBAFC46F286A}"/>
            </c:ext>
          </c:extLst>
        </c:ser>
        <c:ser>
          <c:idx val="2"/>
          <c:order val="1"/>
          <c:tx>
            <c:v>max</c:v>
          </c:tx>
          <c:spPr>
            <a:ln w="28575">
              <a:noFill/>
            </a:ln>
          </c:spPr>
          <c:marker>
            <c:symbol val="none"/>
          </c:marker>
          <c:xVal>
            <c:numRef>
              <c:f>Charts!$AA$6</c:f>
              <c:numCache>
                <c:formatCode>General</c:formatCode>
                <c:ptCount val="1"/>
                <c:pt idx="0">
                  <c:v>-76.641271200000006</c:v>
                </c:pt>
              </c:numCache>
            </c:numRef>
          </c:xVal>
          <c:yVal>
            <c:numRef>
              <c:f>Charts!$AB$6</c:f>
              <c:numCache>
                <c:formatCode>General</c:formatCode>
                <c:ptCount val="1"/>
                <c:pt idx="0">
                  <c:v>39.045754899999999</c:v>
                </c:pt>
              </c:numCache>
            </c:numRef>
          </c:yVal>
          <c:smooth val="0"/>
          <c:extLst>
            <c:ext xmlns:c16="http://schemas.microsoft.com/office/drawing/2014/chart" uri="{C3380CC4-5D6E-409C-BE32-E72D297353CC}">
              <c16:uniqueId val="{00000002-603D-4137-9420-DBAFC46F286A}"/>
            </c:ext>
          </c:extLst>
        </c:ser>
        <c:dLbls>
          <c:showLegendKey val="0"/>
          <c:showVal val="0"/>
          <c:showCatName val="0"/>
          <c:showSerName val="0"/>
          <c:showPercent val="0"/>
          <c:showBubbleSize val="0"/>
        </c:dLbls>
        <c:axId val="144908288"/>
        <c:axId val="144909824"/>
      </c:scatterChart>
      <c:valAx>
        <c:axId val="144908288"/>
        <c:scaling>
          <c:orientation val="minMax"/>
          <c:max val="-69.400000000000006"/>
          <c:min val="-125"/>
        </c:scaling>
        <c:delete val="1"/>
        <c:axPos val="b"/>
        <c:numFmt formatCode="General" sourceLinked="1"/>
        <c:majorTickMark val="out"/>
        <c:minorTickMark val="none"/>
        <c:tickLblPos val="nextTo"/>
        <c:crossAx val="144909824"/>
        <c:crosses val="autoZero"/>
        <c:crossBetween val="midCat"/>
      </c:valAx>
      <c:valAx>
        <c:axId val="144909824"/>
        <c:scaling>
          <c:orientation val="minMax"/>
          <c:max val="49.5"/>
          <c:min val="25.8"/>
        </c:scaling>
        <c:delete val="1"/>
        <c:axPos val="l"/>
        <c:numFmt formatCode="General" sourceLinked="1"/>
        <c:majorTickMark val="out"/>
        <c:minorTickMark val="none"/>
        <c:tickLblPos val="nextTo"/>
        <c:crossAx val="144908288"/>
        <c:crosses val="autoZero"/>
        <c:crossBetween val="midCat"/>
      </c:valAx>
      <c:spPr>
        <a:blipFill>
          <a:blip xmlns:r="http://schemas.openxmlformats.org/officeDocument/2006/relationships" r:embed="rId1"/>
          <a:stretch>
            <a:fillRect/>
          </a:stretch>
        </a:blip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107522088943868E-2"/>
          <c:y val="3.5014077912320821E-2"/>
          <c:w val="0.95109792902972212"/>
          <c:h val="0.92862169093396685"/>
        </c:manualLayout>
      </c:layout>
      <c:bubbleChart>
        <c:varyColors val="0"/>
        <c:ser>
          <c:idx val="1"/>
          <c:order val="0"/>
          <c:tx>
            <c:v>From</c:v>
          </c:tx>
          <c:spPr>
            <a:solidFill>
              <a:schemeClr val="bg1">
                <a:alpha val="50000"/>
              </a:schemeClr>
            </a:solidFill>
            <a:ln w="19050">
              <a:solidFill>
                <a:srgbClr val="FF0000">
                  <a:alpha val="70000"/>
                </a:srgbClr>
              </a:solidFill>
            </a:ln>
          </c:spPr>
          <c:invertIfNegative val="0"/>
          <c:xVal>
            <c:numRef>
              <c:f>Support!$C$2:$C$53</c:f>
              <c:numCache>
                <c:formatCode>General</c:formatCode>
                <c:ptCount val="52"/>
                <c:pt idx="0">
                  <c:v>-86.902298000000002</c:v>
                </c:pt>
                <c:pt idx="1">
                  <c:v>-121</c:v>
                </c:pt>
                <c:pt idx="2">
                  <c:v>-111.0937311</c:v>
                </c:pt>
                <c:pt idx="3">
                  <c:v>-91.831833399999994</c:v>
                </c:pt>
                <c:pt idx="4">
                  <c:v>-119.4179324</c:v>
                </c:pt>
                <c:pt idx="5">
                  <c:v>-105.7820674</c:v>
                </c:pt>
                <c:pt idx="6">
                  <c:v>-73.087749000000002</c:v>
                </c:pt>
                <c:pt idx="7">
                  <c:v>-75.527669900000006</c:v>
                </c:pt>
                <c:pt idx="8">
                  <c:v>-77.036464100000003</c:v>
                </c:pt>
                <c:pt idx="9">
                  <c:v>-81.515753500000002</c:v>
                </c:pt>
                <c:pt idx="10">
                  <c:v>-82.900075099999995</c:v>
                </c:pt>
                <c:pt idx="11">
                  <c:v>-118</c:v>
                </c:pt>
                <c:pt idx="12">
                  <c:v>-114.7420408</c:v>
                </c:pt>
                <c:pt idx="13">
                  <c:v>-89.398528299999995</c:v>
                </c:pt>
                <c:pt idx="14">
                  <c:v>-86.134901900000003</c:v>
                </c:pt>
                <c:pt idx="15">
                  <c:v>-93.097701999999998</c:v>
                </c:pt>
                <c:pt idx="16">
                  <c:v>-98.484246499999998</c:v>
                </c:pt>
                <c:pt idx="17">
                  <c:v>-84.270017899999999</c:v>
                </c:pt>
                <c:pt idx="18">
                  <c:v>-91.962332700000005</c:v>
                </c:pt>
                <c:pt idx="19">
                  <c:v>-69.445468899999995</c:v>
                </c:pt>
                <c:pt idx="20">
                  <c:v>-76.641271200000006</c:v>
                </c:pt>
                <c:pt idx="21">
                  <c:v>-71.382437400000001</c:v>
                </c:pt>
                <c:pt idx="22">
                  <c:v>-85.602364300000005</c:v>
                </c:pt>
                <c:pt idx="23">
                  <c:v>-94.685899800000001</c:v>
                </c:pt>
                <c:pt idx="24">
                  <c:v>-89.398528299999995</c:v>
                </c:pt>
                <c:pt idx="25">
                  <c:v>-91.831833399999994</c:v>
                </c:pt>
                <c:pt idx="26">
                  <c:v>-110.3625658</c:v>
                </c:pt>
                <c:pt idx="27">
                  <c:v>-99.901813099999998</c:v>
                </c:pt>
                <c:pt idx="28">
                  <c:v>-116.419389</c:v>
                </c:pt>
                <c:pt idx="29">
                  <c:v>-71.572395299999997</c:v>
                </c:pt>
                <c:pt idx="30">
                  <c:v>-74.405661199999997</c:v>
                </c:pt>
                <c:pt idx="31">
                  <c:v>-105.8700901</c:v>
                </c:pt>
                <c:pt idx="32">
                  <c:v>-74.217932599999997</c:v>
                </c:pt>
                <c:pt idx="33">
                  <c:v>-79.019299700000005</c:v>
                </c:pt>
                <c:pt idx="34">
                  <c:v>-101.0020119</c:v>
                </c:pt>
                <c:pt idx="35">
                  <c:v>-82.907122999999999</c:v>
                </c:pt>
                <c:pt idx="36">
                  <c:v>-97.092877000000001</c:v>
                </c:pt>
                <c:pt idx="37">
                  <c:v>-120.55420119999999</c:v>
                </c:pt>
                <c:pt idx="38">
                  <c:v>-77.194524700000002</c:v>
                </c:pt>
                <c:pt idx="39">
                  <c:v>-72.8</c:v>
                </c:pt>
                <c:pt idx="40">
                  <c:v>-71.477429099999995</c:v>
                </c:pt>
                <c:pt idx="41">
                  <c:v>-81.163724500000001</c:v>
                </c:pt>
                <c:pt idx="42">
                  <c:v>-99.901813099999998</c:v>
                </c:pt>
                <c:pt idx="43">
                  <c:v>-86.580447300000003</c:v>
                </c:pt>
                <c:pt idx="44">
                  <c:v>-99.901813099999998</c:v>
                </c:pt>
                <c:pt idx="45">
                  <c:v>-111.0937311</c:v>
                </c:pt>
                <c:pt idx="46">
                  <c:v>-72.577841500000005</c:v>
                </c:pt>
                <c:pt idx="47">
                  <c:v>-78.656894199999996</c:v>
                </c:pt>
                <c:pt idx="48">
                  <c:v>-120.74013859999999</c:v>
                </c:pt>
                <c:pt idx="49">
                  <c:v>-80.454902599999997</c:v>
                </c:pt>
                <c:pt idx="50">
                  <c:v>-88.787867800000001</c:v>
                </c:pt>
                <c:pt idx="51">
                  <c:v>-107.29028390000001</c:v>
                </c:pt>
              </c:numCache>
            </c:numRef>
          </c:xVal>
          <c:yVal>
            <c:numRef>
              <c:f>Support!$D$2:$D$53</c:f>
              <c:numCache>
                <c:formatCode>General</c:formatCode>
                <c:ptCount val="52"/>
                <c:pt idx="0">
                  <c:v>32.318231400000002</c:v>
                </c:pt>
                <c:pt idx="1">
                  <c:v>31</c:v>
                </c:pt>
                <c:pt idx="2">
                  <c:v>34.048928099999998</c:v>
                </c:pt>
                <c:pt idx="3">
                  <c:v>35.201050000000002</c:v>
                </c:pt>
                <c:pt idx="4">
                  <c:v>36.778261000000001</c:v>
                </c:pt>
                <c:pt idx="5">
                  <c:v>39.5500507</c:v>
                </c:pt>
                <c:pt idx="6">
                  <c:v>41.603220700000001</c:v>
                </c:pt>
                <c:pt idx="7">
                  <c:v>38.910832499999998</c:v>
                </c:pt>
                <c:pt idx="8">
                  <c:v>38.907230900000002</c:v>
                </c:pt>
                <c:pt idx="9">
                  <c:v>27.6648274</c:v>
                </c:pt>
                <c:pt idx="10">
                  <c:v>32.1656221</c:v>
                </c:pt>
                <c:pt idx="11">
                  <c:v>27</c:v>
                </c:pt>
                <c:pt idx="12">
                  <c:v>44.068201899999998</c:v>
                </c:pt>
                <c:pt idx="13">
                  <c:v>40.633124899999999</c:v>
                </c:pt>
                <c:pt idx="14">
                  <c:v>40.267194099999998</c:v>
                </c:pt>
                <c:pt idx="15">
                  <c:v>41.878002500000001</c:v>
                </c:pt>
                <c:pt idx="16">
                  <c:v>39.011901999999999</c:v>
                </c:pt>
                <c:pt idx="17">
                  <c:v>37.839333199999999</c:v>
                </c:pt>
                <c:pt idx="18">
                  <c:v>30.984297699999999</c:v>
                </c:pt>
                <c:pt idx="19">
                  <c:v>45.253782999999999</c:v>
                </c:pt>
                <c:pt idx="20">
                  <c:v>39.045754899999999</c:v>
                </c:pt>
                <c:pt idx="21">
                  <c:v>42.4072107</c:v>
                </c:pt>
                <c:pt idx="22">
                  <c:v>44.314844299999997</c:v>
                </c:pt>
                <c:pt idx="23">
                  <c:v>46.729553000000003</c:v>
                </c:pt>
                <c:pt idx="24">
                  <c:v>32.354667900000003</c:v>
                </c:pt>
                <c:pt idx="25">
                  <c:v>37.964252899999998</c:v>
                </c:pt>
                <c:pt idx="26">
                  <c:v>46.879682199999998</c:v>
                </c:pt>
                <c:pt idx="27">
                  <c:v>41.492537400000003</c:v>
                </c:pt>
                <c:pt idx="28">
                  <c:v>38.802609699999998</c:v>
                </c:pt>
                <c:pt idx="29">
                  <c:v>43.193851600000002</c:v>
                </c:pt>
                <c:pt idx="30">
                  <c:v>40.058323799999997</c:v>
                </c:pt>
                <c:pt idx="31">
                  <c:v>34.519940200000001</c:v>
                </c:pt>
                <c:pt idx="32">
                  <c:v>43.299428499999998</c:v>
                </c:pt>
                <c:pt idx="33">
                  <c:v>35.759573099999997</c:v>
                </c:pt>
                <c:pt idx="34">
                  <c:v>47.551492600000003</c:v>
                </c:pt>
                <c:pt idx="35">
                  <c:v>40.417287100000003</c:v>
                </c:pt>
                <c:pt idx="36">
                  <c:v>35.007751900000002</c:v>
                </c:pt>
                <c:pt idx="37">
                  <c:v>43.804133399999998</c:v>
                </c:pt>
                <c:pt idx="38">
                  <c:v>41.203321600000002</c:v>
                </c:pt>
                <c:pt idx="39">
                  <c:v>26.6</c:v>
                </c:pt>
                <c:pt idx="40">
                  <c:v>41.580094500000001</c:v>
                </c:pt>
                <c:pt idx="41">
                  <c:v>33.836081</c:v>
                </c:pt>
                <c:pt idx="42">
                  <c:v>43.969514799999999</c:v>
                </c:pt>
                <c:pt idx="43">
                  <c:v>35.517491300000003</c:v>
                </c:pt>
                <c:pt idx="44">
                  <c:v>31.968598799999999</c:v>
                </c:pt>
                <c:pt idx="45">
                  <c:v>39.3209801</c:v>
                </c:pt>
                <c:pt idx="46">
                  <c:v>44.558802800000002</c:v>
                </c:pt>
                <c:pt idx="47">
                  <c:v>37.431573399999998</c:v>
                </c:pt>
                <c:pt idx="48">
                  <c:v>47.751074099999997</c:v>
                </c:pt>
                <c:pt idx="49">
                  <c:v>38.597626200000001</c:v>
                </c:pt>
                <c:pt idx="50">
                  <c:v>43.7844397</c:v>
                </c:pt>
                <c:pt idx="51">
                  <c:v>43.075967800000001</c:v>
                </c:pt>
              </c:numCache>
            </c:numRef>
          </c:yVal>
          <c:bubbleSize>
            <c:numRef>
              <c:f>[0]!dim_From</c:f>
              <c:numCache>
                <c:formatCode>General</c:formatCode>
                <c:ptCount val="1"/>
                <c:pt idx="0">
                  <c:v>0</c:v>
                </c:pt>
              </c:numCache>
            </c:numRef>
          </c:bubbleSize>
          <c:bubble3D val="0"/>
          <c:extLst>
            <c:ext xmlns:c16="http://schemas.microsoft.com/office/drawing/2014/chart" uri="{C3380CC4-5D6E-409C-BE32-E72D297353CC}">
              <c16:uniqueId val="{00000000-6115-4299-B835-BD2E3D138192}"/>
            </c:ext>
          </c:extLst>
        </c:ser>
        <c:ser>
          <c:idx val="2"/>
          <c:order val="1"/>
          <c:tx>
            <c:v>max</c:v>
          </c:tx>
          <c:spPr>
            <a:noFill/>
            <a:ln w="3175">
              <a:noFill/>
            </a:ln>
          </c:spPr>
          <c:invertIfNegative val="0"/>
          <c:xVal>
            <c:numRef>
              <c:f>Charts!$AA$6</c:f>
              <c:numCache>
                <c:formatCode>General</c:formatCode>
                <c:ptCount val="1"/>
                <c:pt idx="0">
                  <c:v>-76.641271200000006</c:v>
                </c:pt>
              </c:numCache>
            </c:numRef>
          </c:xVal>
          <c:yVal>
            <c:numRef>
              <c:f>Charts!$AB$6</c:f>
              <c:numCache>
                <c:formatCode>General</c:formatCode>
                <c:ptCount val="1"/>
                <c:pt idx="0">
                  <c:v>39.045754899999999</c:v>
                </c:pt>
              </c:numCache>
            </c:numRef>
          </c:yVal>
          <c:bubbleSize>
            <c:numRef>
              <c:f>Charts!$AA$3</c:f>
              <c:numCache>
                <c:formatCode>General</c:formatCode>
                <c:ptCount val="1"/>
                <c:pt idx="0">
                  <c:v>68959</c:v>
                </c:pt>
              </c:numCache>
            </c:numRef>
          </c:bubbleSize>
          <c:bubble3D val="0"/>
          <c:extLst>
            <c:ext xmlns:c16="http://schemas.microsoft.com/office/drawing/2014/chart" uri="{C3380CC4-5D6E-409C-BE32-E72D297353CC}">
              <c16:uniqueId val="{00000001-6115-4299-B835-BD2E3D138192}"/>
            </c:ext>
          </c:extLst>
        </c:ser>
        <c:ser>
          <c:idx val="3"/>
          <c:order val="2"/>
          <c:tx>
            <c:v>To</c:v>
          </c:tx>
          <c:spPr>
            <a:solidFill>
              <a:srgbClr val="FF0000">
                <a:alpha val="50000"/>
              </a:srgbClr>
            </a:solidFill>
            <a:ln>
              <a:noFill/>
            </a:ln>
          </c:spPr>
          <c:invertIfNegative val="0"/>
          <c:xVal>
            <c:numRef>
              <c:f>Support!$C$2:$C$53</c:f>
              <c:numCache>
                <c:formatCode>General</c:formatCode>
                <c:ptCount val="52"/>
                <c:pt idx="0">
                  <c:v>-86.902298000000002</c:v>
                </c:pt>
                <c:pt idx="1">
                  <c:v>-121</c:v>
                </c:pt>
                <c:pt idx="2">
                  <c:v>-111.0937311</c:v>
                </c:pt>
                <c:pt idx="3">
                  <c:v>-91.831833399999994</c:v>
                </c:pt>
                <c:pt idx="4">
                  <c:v>-119.4179324</c:v>
                </c:pt>
                <c:pt idx="5">
                  <c:v>-105.7820674</c:v>
                </c:pt>
                <c:pt idx="6">
                  <c:v>-73.087749000000002</c:v>
                </c:pt>
                <c:pt idx="7">
                  <c:v>-75.527669900000006</c:v>
                </c:pt>
                <c:pt idx="8">
                  <c:v>-77.036464100000003</c:v>
                </c:pt>
                <c:pt idx="9">
                  <c:v>-81.515753500000002</c:v>
                </c:pt>
                <c:pt idx="10">
                  <c:v>-82.900075099999995</c:v>
                </c:pt>
                <c:pt idx="11">
                  <c:v>-118</c:v>
                </c:pt>
                <c:pt idx="12">
                  <c:v>-114.7420408</c:v>
                </c:pt>
                <c:pt idx="13">
                  <c:v>-89.398528299999995</c:v>
                </c:pt>
                <c:pt idx="14">
                  <c:v>-86.134901900000003</c:v>
                </c:pt>
                <c:pt idx="15">
                  <c:v>-93.097701999999998</c:v>
                </c:pt>
                <c:pt idx="16">
                  <c:v>-98.484246499999998</c:v>
                </c:pt>
                <c:pt idx="17">
                  <c:v>-84.270017899999999</c:v>
                </c:pt>
                <c:pt idx="18">
                  <c:v>-91.962332700000005</c:v>
                </c:pt>
                <c:pt idx="19">
                  <c:v>-69.445468899999995</c:v>
                </c:pt>
                <c:pt idx="20">
                  <c:v>-76.641271200000006</c:v>
                </c:pt>
                <c:pt idx="21">
                  <c:v>-71.382437400000001</c:v>
                </c:pt>
                <c:pt idx="22">
                  <c:v>-85.602364300000005</c:v>
                </c:pt>
                <c:pt idx="23">
                  <c:v>-94.685899800000001</c:v>
                </c:pt>
                <c:pt idx="24">
                  <c:v>-89.398528299999995</c:v>
                </c:pt>
                <c:pt idx="25">
                  <c:v>-91.831833399999994</c:v>
                </c:pt>
                <c:pt idx="26">
                  <c:v>-110.3625658</c:v>
                </c:pt>
                <c:pt idx="27">
                  <c:v>-99.901813099999998</c:v>
                </c:pt>
                <c:pt idx="28">
                  <c:v>-116.419389</c:v>
                </c:pt>
                <c:pt idx="29">
                  <c:v>-71.572395299999997</c:v>
                </c:pt>
                <c:pt idx="30">
                  <c:v>-74.405661199999997</c:v>
                </c:pt>
                <c:pt idx="31">
                  <c:v>-105.8700901</c:v>
                </c:pt>
                <c:pt idx="32">
                  <c:v>-74.217932599999997</c:v>
                </c:pt>
                <c:pt idx="33">
                  <c:v>-79.019299700000005</c:v>
                </c:pt>
                <c:pt idx="34">
                  <c:v>-101.0020119</c:v>
                </c:pt>
                <c:pt idx="35">
                  <c:v>-82.907122999999999</c:v>
                </c:pt>
                <c:pt idx="36">
                  <c:v>-97.092877000000001</c:v>
                </c:pt>
                <c:pt idx="37">
                  <c:v>-120.55420119999999</c:v>
                </c:pt>
                <c:pt idx="38">
                  <c:v>-77.194524700000002</c:v>
                </c:pt>
                <c:pt idx="39">
                  <c:v>-72.8</c:v>
                </c:pt>
                <c:pt idx="40">
                  <c:v>-71.477429099999995</c:v>
                </c:pt>
                <c:pt idx="41">
                  <c:v>-81.163724500000001</c:v>
                </c:pt>
                <c:pt idx="42">
                  <c:v>-99.901813099999998</c:v>
                </c:pt>
                <c:pt idx="43">
                  <c:v>-86.580447300000003</c:v>
                </c:pt>
                <c:pt idx="44">
                  <c:v>-99.901813099999998</c:v>
                </c:pt>
                <c:pt idx="45">
                  <c:v>-111.0937311</c:v>
                </c:pt>
                <c:pt idx="46">
                  <c:v>-72.577841500000005</c:v>
                </c:pt>
                <c:pt idx="47">
                  <c:v>-78.656894199999996</c:v>
                </c:pt>
                <c:pt idx="48">
                  <c:v>-120.74013859999999</c:v>
                </c:pt>
                <c:pt idx="49">
                  <c:v>-80.454902599999997</c:v>
                </c:pt>
                <c:pt idx="50">
                  <c:v>-88.787867800000001</c:v>
                </c:pt>
                <c:pt idx="51">
                  <c:v>-107.29028390000001</c:v>
                </c:pt>
              </c:numCache>
            </c:numRef>
          </c:xVal>
          <c:yVal>
            <c:numRef>
              <c:f>Support!$D$2:$D$53</c:f>
              <c:numCache>
                <c:formatCode>General</c:formatCode>
                <c:ptCount val="52"/>
                <c:pt idx="0">
                  <c:v>32.318231400000002</c:v>
                </c:pt>
                <c:pt idx="1">
                  <c:v>31</c:v>
                </c:pt>
                <c:pt idx="2">
                  <c:v>34.048928099999998</c:v>
                </c:pt>
                <c:pt idx="3">
                  <c:v>35.201050000000002</c:v>
                </c:pt>
                <c:pt idx="4">
                  <c:v>36.778261000000001</c:v>
                </c:pt>
                <c:pt idx="5">
                  <c:v>39.5500507</c:v>
                </c:pt>
                <c:pt idx="6">
                  <c:v>41.603220700000001</c:v>
                </c:pt>
                <c:pt idx="7">
                  <c:v>38.910832499999998</c:v>
                </c:pt>
                <c:pt idx="8">
                  <c:v>38.907230900000002</c:v>
                </c:pt>
                <c:pt idx="9">
                  <c:v>27.6648274</c:v>
                </c:pt>
                <c:pt idx="10">
                  <c:v>32.1656221</c:v>
                </c:pt>
                <c:pt idx="11">
                  <c:v>27</c:v>
                </c:pt>
                <c:pt idx="12">
                  <c:v>44.068201899999998</c:v>
                </c:pt>
                <c:pt idx="13">
                  <c:v>40.633124899999999</c:v>
                </c:pt>
                <c:pt idx="14">
                  <c:v>40.267194099999998</c:v>
                </c:pt>
                <c:pt idx="15">
                  <c:v>41.878002500000001</c:v>
                </c:pt>
                <c:pt idx="16">
                  <c:v>39.011901999999999</c:v>
                </c:pt>
                <c:pt idx="17">
                  <c:v>37.839333199999999</c:v>
                </c:pt>
                <c:pt idx="18">
                  <c:v>30.984297699999999</c:v>
                </c:pt>
                <c:pt idx="19">
                  <c:v>45.253782999999999</c:v>
                </c:pt>
                <c:pt idx="20">
                  <c:v>39.045754899999999</c:v>
                </c:pt>
                <c:pt idx="21">
                  <c:v>42.4072107</c:v>
                </c:pt>
                <c:pt idx="22">
                  <c:v>44.314844299999997</c:v>
                </c:pt>
                <c:pt idx="23">
                  <c:v>46.729553000000003</c:v>
                </c:pt>
                <c:pt idx="24">
                  <c:v>32.354667900000003</c:v>
                </c:pt>
                <c:pt idx="25">
                  <c:v>37.964252899999998</c:v>
                </c:pt>
                <c:pt idx="26">
                  <c:v>46.879682199999998</c:v>
                </c:pt>
                <c:pt idx="27">
                  <c:v>41.492537400000003</c:v>
                </c:pt>
                <c:pt idx="28">
                  <c:v>38.802609699999998</c:v>
                </c:pt>
                <c:pt idx="29">
                  <c:v>43.193851600000002</c:v>
                </c:pt>
                <c:pt idx="30">
                  <c:v>40.058323799999997</c:v>
                </c:pt>
                <c:pt idx="31">
                  <c:v>34.519940200000001</c:v>
                </c:pt>
                <c:pt idx="32">
                  <c:v>43.299428499999998</c:v>
                </c:pt>
                <c:pt idx="33">
                  <c:v>35.759573099999997</c:v>
                </c:pt>
                <c:pt idx="34">
                  <c:v>47.551492600000003</c:v>
                </c:pt>
                <c:pt idx="35">
                  <c:v>40.417287100000003</c:v>
                </c:pt>
                <c:pt idx="36">
                  <c:v>35.007751900000002</c:v>
                </c:pt>
                <c:pt idx="37">
                  <c:v>43.804133399999998</c:v>
                </c:pt>
                <c:pt idx="38">
                  <c:v>41.203321600000002</c:v>
                </c:pt>
                <c:pt idx="39">
                  <c:v>26.6</c:v>
                </c:pt>
                <c:pt idx="40">
                  <c:v>41.580094500000001</c:v>
                </c:pt>
                <c:pt idx="41">
                  <c:v>33.836081</c:v>
                </c:pt>
                <c:pt idx="42">
                  <c:v>43.969514799999999</c:v>
                </c:pt>
                <c:pt idx="43">
                  <c:v>35.517491300000003</c:v>
                </c:pt>
                <c:pt idx="44">
                  <c:v>31.968598799999999</c:v>
                </c:pt>
                <c:pt idx="45">
                  <c:v>39.3209801</c:v>
                </c:pt>
                <c:pt idx="46">
                  <c:v>44.558802800000002</c:v>
                </c:pt>
                <c:pt idx="47">
                  <c:v>37.431573399999998</c:v>
                </c:pt>
                <c:pt idx="48">
                  <c:v>47.751074099999997</c:v>
                </c:pt>
                <c:pt idx="49">
                  <c:v>38.597626200000001</c:v>
                </c:pt>
                <c:pt idx="50">
                  <c:v>43.7844397</c:v>
                </c:pt>
                <c:pt idx="51">
                  <c:v>43.075967800000001</c:v>
                </c:pt>
              </c:numCache>
            </c:numRef>
          </c:yVal>
          <c:bubbleSize>
            <c:numRef>
              <c:f>[0]!dim_To</c:f>
              <c:numCache>
                <c:formatCode>#,##0\ ;\-#,##0;"-"</c:formatCode>
                <c:ptCount val="52"/>
                <c:pt idx="0">
                  <c:v>716</c:v>
                </c:pt>
                <c:pt idx="1">
                  <c:v>704</c:v>
                </c:pt>
                <c:pt idx="2">
                  <c:v>1284</c:v>
                </c:pt>
                <c:pt idx="3">
                  <c:v>306</c:v>
                </c:pt>
                <c:pt idx="4">
                  <c:v>10626</c:v>
                </c:pt>
                <c:pt idx="5">
                  <c:v>1532</c:v>
                </c:pt>
                <c:pt idx="6">
                  <c:v>1531</c:v>
                </c:pt>
                <c:pt idx="7">
                  <c:v>4969</c:v>
                </c:pt>
                <c:pt idx="8">
                  <c:v>13503</c:v>
                </c:pt>
                <c:pt idx="9">
                  <c:v>13241</c:v>
                </c:pt>
                <c:pt idx="10">
                  <c:v>5382</c:v>
                </c:pt>
                <c:pt idx="11">
                  <c:v>990</c:v>
                </c:pt>
                <c:pt idx="12">
                  <c:v>44</c:v>
                </c:pt>
                <c:pt idx="13">
                  <c:v>1985</c:v>
                </c:pt>
                <c:pt idx="14">
                  <c:v>1641</c:v>
                </c:pt>
                <c:pt idx="15">
                  <c:v>134</c:v>
                </c:pt>
                <c:pt idx="16">
                  <c:v>1369</c:v>
                </c:pt>
                <c:pt idx="17">
                  <c:v>1395</c:v>
                </c:pt>
                <c:pt idx="18">
                  <c:v>963</c:v>
                </c:pt>
                <c:pt idx="19">
                  <c:v>243</c:v>
                </c:pt>
                <c:pt idx="20">
                  <c:v>0</c:v>
                </c:pt>
                <c:pt idx="21">
                  <c:v>3660</c:v>
                </c:pt>
                <c:pt idx="22">
                  <c:v>620</c:v>
                </c:pt>
                <c:pt idx="23">
                  <c:v>1259</c:v>
                </c:pt>
                <c:pt idx="24">
                  <c:v>649</c:v>
                </c:pt>
                <c:pt idx="25">
                  <c:v>1359</c:v>
                </c:pt>
                <c:pt idx="26">
                  <c:v>51</c:v>
                </c:pt>
                <c:pt idx="27">
                  <c:v>77</c:v>
                </c:pt>
                <c:pt idx="28">
                  <c:v>485</c:v>
                </c:pt>
                <c:pt idx="29">
                  <c:v>49</c:v>
                </c:pt>
                <c:pt idx="30">
                  <c:v>4231</c:v>
                </c:pt>
                <c:pt idx="31">
                  <c:v>1968</c:v>
                </c:pt>
                <c:pt idx="32">
                  <c:v>5912</c:v>
                </c:pt>
                <c:pt idx="33">
                  <c:v>9881</c:v>
                </c:pt>
                <c:pt idx="34">
                  <c:v>121</c:v>
                </c:pt>
                <c:pt idx="35">
                  <c:v>3828</c:v>
                </c:pt>
                <c:pt idx="36">
                  <c:v>382</c:v>
                </c:pt>
                <c:pt idx="37">
                  <c:v>595</c:v>
                </c:pt>
                <c:pt idx="38">
                  <c:v>18281</c:v>
                </c:pt>
                <c:pt idx="39">
                  <c:v>59</c:v>
                </c:pt>
                <c:pt idx="40">
                  <c:v>977</c:v>
                </c:pt>
                <c:pt idx="41">
                  <c:v>5184</c:v>
                </c:pt>
                <c:pt idx="42">
                  <c:v>0</c:v>
                </c:pt>
                <c:pt idx="43">
                  <c:v>1450</c:v>
                </c:pt>
                <c:pt idx="44">
                  <c:v>4724</c:v>
                </c:pt>
                <c:pt idx="45">
                  <c:v>426</c:v>
                </c:pt>
                <c:pt idx="46">
                  <c:v>300</c:v>
                </c:pt>
                <c:pt idx="47">
                  <c:v>24822</c:v>
                </c:pt>
                <c:pt idx="48">
                  <c:v>629</c:v>
                </c:pt>
                <c:pt idx="49">
                  <c:v>4249</c:v>
                </c:pt>
                <c:pt idx="50">
                  <c:v>1088</c:v>
                </c:pt>
                <c:pt idx="51">
                  <c:v>51</c:v>
                </c:pt>
              </c:numCache>
            </c:numRef>
          </c:bubbleSize>
          <c:bubble3D val="0"/>
          <c:extLst>
            <c:ext xmlns:c16="http://schemas.microsoft.com/office/drawing/2014/chart" uri="{C3380CC4-5D6E-409C-BE32-E72D297353CC}">
              <c16:uniqueId val="{00000002-6115-4299-B835-BD2E3D138192}"/>
            </c:ext>
          </c:extLst>
        </c:ser>
        <c:ser>
          <c:idx val="4"/>
          <c:order val="3"/>
          <c:tx>
            <c:v>my_to</c:v>
          </c:tx>
          <c:spPr>
            <a:solidFill>
              <a:schemeClr val="bg1">
                <a:alpha val="50000"/>
              </a:schemeClr>
            </a:solidFill>
            <a:ln w="25400">
              <a:solidFill>
                <a:srgbClr val="FF0000"/>
              </a:solidFill>
            </a:ln>
          </c:spPr>
          <c:invertIfNegative val="0"/>
          <c:dLbls>
            <c:dLbl>
              <c:idx val="0"/>
              <c:tx>
                <c:strRef>
                  <c:f>Support!$AD$11</c:f>
                  <c:strCache>
                    <c:ptCount val="1"/>
                    <c:pt idx="0">
                      <c:v>Maryland</c:v>
                    </c:pt>
                  </c:strCache>
                </c:strRef>
              </c:tx>
              <c:spPr/>
              <c:txPr>
                <a:bodyPr/>
                <a:lstStyle/>
                <a:p>
                  <a:pPr>
                    <a:defRPr b="1"/>
                  </a:pPr>
                  <a:endParaRPr lang="zh-CN"/>
                </a:p>
              </c:txPr>
              <c:dLblPos val="ctr"/>
              <c:showLegendKey val="0"/>
              <c:showVal val="1"/>
              <c:showCatName val="0"/>
              <c:showSerName val="0"/>
              <c:showPercent val="0"/>
              <c:showBubbleSize val="0"/>
              <c:separator>
</c:separator>
              <c:extLst>
                <c:ext xmlns:c15="http://schemas.microsoft.com/office/drawing/2012/chart" uri="{CE6537A1-D6FC-4f65-9D91-7224C49458BB}">
                  <c15:dlblFieldTable>
                    <c15:dlblFTEntry>
                      <c15:txfldGUID>{E6D4BB27-CF6E-4FB9-B768-4D0B8C0E5197}</c15:txfldGUID>
                      <c15:f>Support!$AD$11</c15:f>
                      <c15:dlblFieldTableCache>
                        <c:ptCount val="1"/>
                        <c:pt idx="0">
                          <c:v>Maryland</c:v>
                        </c:pt>
                      </c15:dlblFieldTableCache>
                    </c15:dlblFTEntry>
                  </c15:dlblFieldTable>
                  <c15:showDataLabelsRange val="0"/>
                </c:ext>
                <c:ext xmlns:c16="http://schemas.microsoft.com/office/drawing/2014/chart" uri="{C3380CC4-5D6E-409C-BE32-E72D297353CC}">
                  <c16:uniqueId val="{00000003-6115-4299-B835-BD2E3D138192}"/>
                </c:ext>
              </c:extLst>
            </c:dLbl>
            <c:spPr>
              <a:noFill/>
              <a:ln>
                <a:noFill/>
              </a:ln>
              <a:effectLst/>
            </c:spPr>
            <c:dLblPos val="ct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xVal>
            <c:numRef>
              <c:f>Charts!$AA$6</c:f>
              <c:numCache>
                <c:formatCode>General</c:formatCode>
                <c:ptCount val="1"/>
                <c:pt idx="0">
                  <c:v>-76.641271200000006</c:v>
                </c:pt>
              </c:numCache>
            </c:numRef>
          </c:xVal>
          <c:yVal>
            <c:numRef>
              <c:f>Charts!$AB$6</c:f>
              <c:numCache>
                <c:formatCode>General</c:formatCode>
                <c:ptCount val="1"/>
                <c:pt idx="0">
                  <c:v>39.045754899999999</c:v>
                </c:pt>
              </c:numCache>
            </c:numRef>
          </c:yVal>
          <c:bubbleSize>
            <c:numRef>
              <c:f>[0]!dim_my_To</c:f>
              <c:numCache>
                <c:formatCode>General</c:formatCode>
                <c:ptCount val="1"/>
                <c:pt idx="0">
                  <c:v>59</c:v>
                </c:pt>
              </c:numCache>
            </c:numRef>
          </c:bubbleSize>
          <c:bubble3D val="0"/>
          <c:extLst>
            <c:ext xmlns:c16="http://schemas.microsoft.com/office/drawing/2014/chart" uri="{C3380CC4-5D6E-409C-BE32-E72D297353CC}">
              <c16:uniqueId val="{00000004-6115-4299-B835-BD2E3D138192}"/>
            </c:ext>
          </c:extLst>
        </c:ser>
        <c:ser>
          <c:idx val="0"/>
          <c:order val="4"/>
          <c:tx>
            <c:v>my_from</c:v>
          </c:tx>
          <c:spPr>
            <a:solidFill>
              <a:srgbClr val="FF0000">
                <a:alpha val="50000"/>
              </a:srgbClr>
            </a:solidFill>
            <a:ln w="31750" cmpd="sng">
              <a:noFill/>
              <a:prstDash val="solid"/>
            </a:ln>
          </c:spPr>
          <c:invertIfNegative val="0"/>
          <c:dLbls>
            <c:dLbl>
              <c:idx val="0"/>
              <c:tx>
                <c:strRef>
                  <c:f>Support!$AD$11</c:f>
                  <c:strCache>
                    <c:ptCount val="1"/>
                    <c:pt idx="0">
                      <c:v>Maryland</c:v>
                    </c:pt>
                  </c:strCache>
                </c:strRef>
              </c:tx>
              <c:dLblPos val="ctr"/>
              <c:showLegendKey val="0"/>
              <c:showVal val="1"/>
              <c:showCatName val="0"/>
              <c:showSerName val="0"/>
              <c:showPercent val="0"/>
              <c:showBubbleSize val="0"/>
              <c:extLst>
                <c:ext xmlns:c15="http://schemas.microsoft.com/office/drawing/2012/chart" uri="{CE6537A1-D6FC-4f65-9D91-7224C49458BB}">
                  <c15:dlblFieldTable>
                    <c15:dlblFTEntry>
                      <c15:txfldGUID>{978B5F2F-6D94-4BC6-B357-F19B5D583019}</c15:txfldGUID>
                      <c15:f>Support!$AD$11</c15:f>
                      <c15:dlblFieldTableCache>
                        <c:ptCount val="1"/>
                        <c:pt idx="0">
                          <c:v>Maryland</c:v>
                        </c:pt>
                      </c15:dlblFieldTableCache>
                    </c15:dlblFTEntry>
                  </c15:dlblFieldTable>
                  <c15:showDataLabelsRange val="0"/>
                </c:ext>
                <c:ext xmlns:c16="http://schemas.microsoft.com/office/drawing/2014/chart" uri="{C3380CC4-5D6E-409C-BE32-E72D297353CC}">
                  <c16:uniqueId val="{00000005-6115-4299-B835-BD2E3D138192}"/>
                </c:ext>
              </c:extLst>
            </c:dLbl>
            <c:spPr>
              <a:noFill/>
              <a:ln>
                <a:noFill/>
              </a:ln>
              <a:effectLst/>
            </c:spPr>
            <c:txPr>
              <a:bodyPr/>
              <a:lstStyle/>
              <a:p>
                <a:pPr>
                  <a:defRPr b="1"/>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Charts!$AA$6</c:f>
              <c:numCache>
                <c:formatCode>General</c:formatCode>
                <c:ptCount val="1"/>
                <c:pt idx="0">
                  <c:v>-76.641271200000006</c:v>
                </c:pt>
              </c:numCache>
            </c:numRef>
          </c:xVal>
          <c:yVal>
            <c:numRef>
              <c:f>Charts!$AB$6</c:f>
              <c:numCache>
                <c:formatCode>General</c:formatCode>
                <c:ptCount val="1"/>
                <c:pt idx="0">
                  <c:v>39.045754899999999</c:v>
                </c:pt>
              </c:numCache>
            </c:numRef>
          </c:yVal>
          <c:bubbleSize>
            <c:numRef>
              <c:f>[0]!dim_my_from</c:f>
              <c:numCache>
                <c:formatCode>General</c:formatCode>
                <c:ptCount val="1"/>
                <c:pt idx="0">
                  <c:v>0</c:v>
                </c:pt>
              </c:numCache>
            </c:numRef>
          </c:bubbleSize>
          <c:bubble3D val="0"/>
          <c:extLst>
            <c:ext xmlns:c16="http://schemas.microsoft.com/office/drawing/2014/chart" uri="{C3380CC4-5D6E-409C-BE32-E72D297353CC}">
              <c16:uniqueId val="{00000006-6115-4299-B835-BD2E3D138192}"/>
            </c:ext>
          </c:extLst>
        </c:ser>
        <c:dLbls>
          <c:showLegendKey val="0"/>
          <c:showVal val="0"/>
          <c:showCatName val="0"/>
          <c:showSerName val="0"/>
          <c:showPercent val="0"/>
          <c:showBubbleSize val="0"/>
        </c:dLbls>
        <c:bubbleScale val="200"/>
        <c:showNegBubbles val="0"/>
        <c:axId val="144956416"/>
        <c:axId val="144986880"/>
      </c:bubbleChart>
      <c:valAx>
        <c:axId val="144956416"/>
        <c:scaling>
          <c:orientation val="minMax"/>
          <c:max val="-69.3"/>
          <c:min val="-125"/>
        </c:scaling>
        <c:delete val="1"/>
        <c:axPos val="b"/>
        <c:numFmt formatCode="General" sourceLinked="1"/>
        <c:majorTickMark val="out"/>
        <c:minorTickMark val="none"/>
        <c:tickLblPos val="nextTo"/>
        <c:crossAx val="144986880"/>
        <c:crosses val="autoZero"/>
        <c:crossBetween val="midCat"/>
      </c:valAx>
      <c:valAx>
        <c:axId val="144986880"/>
        <c:scaling>
          <c:orientation val="minMax"/>
          <c:max val="49.5"/>
          <c:min val="25.8"/>
        </c:scaling>
        <c:delete val="1"/>
        <c:axPos val="l"/>
        <c:numFmt formatCode="General" sourceLinked="1"/>
        <c:majorTickMark val="out"/>
        <c:minorTickMark val="none"/>
        <c:tickLblPos val="nextTo"/>
        <c:crossAx val="144956416"/>
        <c:crosses val="autoZero"/>
        <c:crossBetween val="midCat"/>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noFill/>
            <a:ln w="9525">
              <a:solidFill>
                <a:srgbClr val="FF0000">
                  <a:alpha val="78000"/>
                </a:srgbClr>
              </a:solidFill>
            </a:ln>
          </c:spPr>
          <c:invertIfNegative val="0"/>
          <c:dLbls>
            <c:spPr>
              <a:noFill/>
              <a:ln>
                <a:noFill/>
              </a:ln>
              <a:effectLst/>
            </c:spPr>
            <c:txPr>
              <a:bodyPr/>
              <a:lstStyle/>
              <a:p>
                <a:pPr>
                  <a:defRPr sz="800">
                    <a:solidFill>
                      <a:srgbClr val="4D4D4D"/>
                    </a:solidFill>
                  </a:defRPr>
                </a:pPr>
                <a:endParaRPr lang="zh-CN"/>
              </a:p>
            </c:txPr>
            <c:dLblPos val="outEnd"/>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Support!$O$2:$O$53</c:f>
              <c:strCache>
                <c:ptCount val="52"/>
                <c:pt idx="0">
                  <c:v>FL</c:v>
                </c:pt>
                <c:pt idx="1">
                  <c:v>NY</c:v>
                </c:pt>
                <c:pt idx="2">
                  <c:v>MA</c:v>
                </c:pt>
                <c:pt idx="3">
                  <c:v>IL</c:v>
                </c:pt>
                <c:pt idx="4">
                  <c:v>PA</c:v>
                </c:pt>
                <c:pt idx="5">
                  <c:v>NJ</c:v>
                </c:pt>
                <c:pt idx="6">
                  <c:v>CA</c:v>
                </c:pt>
                <c:pt idx="7">
                  <c:v>TX</c:v>
                </c:pt>
                <c:pt idx="8">
                  <c:v>CT</c:v>
                </c:pt>
                <c:pt idx="9">
                  <c:v>UT</c:v>
                </c:pt>
                <c:pt idx="10">
                  <c:v>RI</c:v>
                </c:pt>
                <c:pt idx="11">
                  <c:v>AL</c:v>
                </c:pt>
                <c:pt idx="12">
                  <c:v>WI</c:v>
                </c:pt>
                <c:pt idx="13">
                  <c:v>VA</c:v>
                </c:pt>
                <c:pt idx="14">
                  <c:v>CO</c:v>
                </c:pt>
                <c:pt idx="15">
                  <c:v>NM</c:v>
                </c:pt>
                <c:pt idx="16">
                  <c:v>AZ</c:v>
                </c:pt>
                <c:pt idx="17">
                  <c:v>KY</c:v>
                </c:pt>
                <c:pt idx="18">
                  <c:v>MO</c:v>
                </c:pt>
                <c:pt idx="19">
                  <c:v>GA</c:v>
                </c:pt>
                <c:pt idx="20">
                  <c:v>MS</c:v>
                </c:pt>
                <c:pt idx="21">
                  <c:v>AK</c:v>
                </c:pt>
                <c:pt idx="22">
                  <c:v>NC</c:v>
                </c:pt>
                <c:pt idx="23">
                  <c:v>WV</c:v>
                </c:pt>
                <c:pt idx="24">
                  <c:v>KS</c:v>
                </c:pt>
                <c:pt idx="25">
                  <c:v>SC</c:v>
                </c:pt>
                <c:pt idx="26">
                  <c:v>LA</c:v>
                </c:pt>
                <c:pt idx="27">
                  <c:v>IN</c:v>
                </c:pt>
                <c:pt idx="28">
                  <c:v>MI</c:v>
                </c:pt>
                <c:pt idx="29">
                  <c:v>OH</c:v>
                </c:pt>
                <c:pt idx="30">
                  <c:v>MD</c:v>
                </c:pt>
                <c:pt idx="31">
                  <c:v>MN</c:v>
                </c:pt>
                <c:pt idx="32">
                  <c:v>TN</c:v>
                </c:pt>
                <c:pt idx="33">
                  <c:v>PR</c:v>
                </c:pt>
                <c:pt idx="34">
                  <c:v>WY</c:v>
                </c:pt>
                <c:pt idx="35">
                  <c:v>WA</c:v>
                </c:pt>
                <c:pt idx="36">
                  <c:v>VT</c:v>
                </c:pt>
                <c:pt idx="37">
                  <c:v>SD</c:v>
                </c:pt>
                <c:pt idx="38">
                  <c:v>OR</c:v>
                </c:pt>
                <c:pt idx="39">
                  <c:v>OK</c:v>
                </c:pt>
                <c:pt idx="40">
                  <c:v>ND</c:v>
                </c:pt>
                <c:pt idx="41">
                  <c:v>NH</c:v>
                </c:pt>
                <c:pt idx="42">
                  <c:v>NV</c:v>
                </c:pt>
                <c:pt idx="43">
                  <c:v>NE</c:v>
                </c:pt>
                <c:pt idx="44">
                  <c:v>MT</c:v>
                </c:pt>
                <c:pt idx="45">
                  <c:v>ME</c:v>
                </c:pt>
                <c:pt idx="46">
                  <c:v>IA</c:v>
                </c:pt>
                <c:pt idx="47">
                  <c:v>ID</c:v>
                </c:pt>
                <c:pt idx="48">
                  <c:v>HI</c:v>
                </c:pt>
                <c:pt idx="49">
                  <c:v>DC</c:v>
                </c:pt>
                <c:pt idx="50">
                  <c:v>DE</c:v>
                </c:pt>
                <c:pt idx="51">
                  <c:v>AR</c:v>
                </c:pt>
              </c:strCache>
            </c:strRef>
          </c:cat>
          <c:val>
            <c:numRef>
              <c:f>Support!$P$2:$P$53</c:f>
              <c:numCache>
                <c:formatCode>General</c:formatCode>
                <c:ptCount val="52"/>
                <c:pt idx="0">
                  <c:v>11262</c:v>
                </c:pt>
                <c:pt idx="1">
                  <c:v>4768</c:v>
                </c:pt>
                <c:pt idx="2">
                  <c:v>2004</c:v>
                </c:pt>
                <c:pt idx="3">
                  <c:v>1642</c:v>
                </c:pt>
                <c:pt idx="4">
                  <c:v>1516</c:v>
                </c:pt>
                <c:pt idx="5">
                  <c:v>1244</c:v>
                </c:pt>
                <c:pt idx="6">
                  <c:v>1177</c:v>
                </c:pt>
                <c:pt idx="7">
                  <c:v>977</c:v>
                </c:pt>
                <c:pt idx="8">
                  <c:v>899</c:v>
                </c:pt>
                <c:pt idx="9">
                  <c:v>882</c:v>
                </c:pt>
                <c:pt idx="10">
                  <c:v>684</c:v>
                </c:pt>
                <c:pt idx="11">
                  <c:v>629</c:v>
                </c:pt>
                <c:pt idx="12">
                  <c:v>585</c:v>
                </c:pt>
                <c:pt idx="13">
                  <c:v>392</c:v>
                </c:pt>
                <c:pt idx="14">
                  <c:v>388</c:v>
                </c:pt>
                <c:pt idx="15">
                  <c:v>364</c:v>
                </c:pt>
                <c:pt idx="16">
                  <c:v>288</c:v>
                </c:pt>
                <c:pt idx="17">
                  <c:v>254</c:v>
                </c:pt>
                <c:pt idx="18">
                  <c:v>221</c:v>
                </c:pt>
                <c:pt idx="19">
                  <c:v>207</c:v>
                </c:pt>
                <c:pt idx="20">
                  <c:v>170</c:v>
                </c:pt>
                <c:pt idx="21">
                  <c:v>156</c:v>
                </c:pt>
                <c:pt idx="22">
                  <c:v>146</c:v>
                </c:pt>
                <c:pt idx="23">
                  <c:v>141</c:v>
                </c:pt>
                <c:pt idx="24">
                  <c:v>112</c:v>
                </c:pt>
                <c:pt idx="25">
                  <c:v>109</c:v>
                </c:pt>
                <c:pt idx="26">
                  <c:v>109</c:v>
                </c:pt>
                <c:pt idx="27">
                  <c:v>109</c:v>
                </c:pt>
                <c:pt idx="28">
                  <c:v>89</c:v>
                </c:pt>
                <c:pt idx="29">
                  <c:v>69</c:v>
                </c:pt>
                <c:pt idx="30">
                  <c:v>59</c:v>
                </c:pt>
                <c:pt idx="31">
                  <c:v>50</c:v>
                </c:pt>
                <c:pt idx="32">
                  <c:v>30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extLst>
            <c:ext xmlns:c16="http://schemas.microsoft.com/office/drawing/2014/chart" uri="{C3380CC4-5D6E-409C-BE32-E72D297353CC}">
              <c16:uniqueId val="{00000000-ADA7-4964-BEEA-40C86E660C55}"/>
            </c:ext>
          </c:extLst>
        </c:ser>
        <c:ser>
          <c:idx val="1"/>
          <c:order val="1"/>
          <c:spPr>
            <a:noFill/>
            <a:ln w="25400">
              <a:solidFill>
                <a:srgbClr val="FF0000"/>
              </a:solidFill>
            </a:ln>
          </c:spPr>
          <c:invertIfNegative val="0"/>
          <c:cat>
            <c:strRef>
              <c:f>Support!$O$2:$O$53</c:f>
              <c:strCache>
                <c:ptCount val="52"/>
                <c:pt idx="0">
                  <c:v>FL</c:v>
                </c:pt>
                <c:pt idx="1">
                  <c:v>NY</c:v>
                </c:pt>
                <c:pt idx="2">
                  <c:v>MA</c:v>
                </c:pt>
                <c:pt idx="3">
                  <c:v>IL</c:v>
                </c:pt>
                <c:pt idx="4">
                  <c:v>PA</c:v>
                </c:pt>
                <c:pt idx="5">
                  <c:v>NJ</c:v>
                </c:pt>
                <c:pt idx="6">
                  <c:v>CA</c:v>
                </c:pt>
                <c:pt idx="7">
                  <c:v>TX</c:v>
                </c:pt>
                <c:pt idx="8">
                  <c:v>CT</c:v>
                </c:pt>
                <c:pt idx="9">
                  <c:v>UT</c:v>
                </c:pt>
                <c:pt idx="10">
                  <c:v>RI</c:v>
                </c:pt>
                <c:pt idx="11">
                  <c:v>AL</c:v>
                </c:pt>
                <c:pt idx="12">
                  <c:v>WI</c:v>
                </c:pt>
                <c:pt idx="13">
                  <c:v>VA</c:v>
                </c:pt>
                <c:pt idx="14">
                  <c:v>CO</c:v>
                </c:pt>
                <c:pt idx="15">
                  <c:v>NM</c:v>
                </c:pt>
                <c:pt idx="16">
                  <c:v>AZ</c:v>
                </c:pt>
                <c:pt idx="17">
                  <c:v>KY</c:v>
                </c:pt>
                <c:pt idx="18">
                  <c:v>MO</c:v>
                </c:pt>
                <c:pt idx="19">
                  <c:v>GA</c:v>
                </c:pt>
                <c:pt idx="20">
                  <c:v>MS</c:v>
                </c:pt>
                <c:pt idx="21">
                  <c:v>AK</c:v>
                </c:pt>
                <c:pt idx="22">
                  <c:v>NC</c:v>
                </c:pt>
                <c:pt idx="23">
                  <c:v>WV</c:v>
                </c:pt>
                <c:pt idx="24">
                  <c:v>KS</c:v>
                </c:pt>
                <c:pt idx="25">
                  <c:v>SC</c:v>
                </c:pt>
                <c:pt idx="26">
                  <c:v>LA</c:v>
                </c:pt>
                <c:pt idx="27">
                  <c:v>IN</c:v>
                </c:pt>
                <c:pt idx="28">
                  <c:v>MI</c:v>
                </c:pt>
                <c:pt idx="29">
                  <c:v>OH</c:v>
                </c:pt>
                <c:pt idx="30">
                  <c:v>MD</c:v>
                </c:pt>
                <c:pt idx="31">
                  <c:v>MN</c:v>
                </c:pt>
                <c:pt idx="32">
                  <c:v>TN</c:v>
                </c:pt>
                <c:pt idx="33">
                  <c:v>PR</c:v>
                </c:pt>
                <c:pt idx="34">
                  <c:v>WY</c:v>
                </c:pt>
                <c:pt idx="35">
                  <c:v>WA</c:v>
                </c:pt>
                <c:pt idx="36">
                  <c:v>VT</c:v>
                </c:pt>
                <c:pt idx="37">
                  <c:v>SD</c:v>
                </c:pt>
                <c:pt idx="38">
                  <c:v>OR</c:v>
                </c:pt>
                <c:pt idx="39">
                  <c:v>OK</c:v>
                </c:pt>
                <c:pt idx="40">
                  <c:v>ND</c:v>
                </c:pt>
                <c:pt idx="41">
                  <c:v>NH</c:v>
                </c:pt>
                <c:pt idx="42">
                  <c:v>NV</c:v>
                </c:pt>
                <c:pt idx="43">
                  <c:v>NE</c:v>
                </c:pt>
                <c:pt idx="44">
                  <c:v>MT</c:v>
                </c:pt>
                <c:pt idx="45">
                  <c:v>ME</c:v>
                </c:pt>
                <c:pt idx="46">
                  <c:v>IA</c:v>
                </c:pt>
                <c:pt idx="47">
                  <c:v>ID</c:v>
                </c:pt>
                <c:pt idx="48">
                  <c:v>HI</c:v>
                </c:pt>
                <c:pt idx="49">
                  <c:v>DC</c:v>
                </c:pt>
                <c:pt idx="50">
                  <c:v>DE</c:v>
                </c:pt>
                <c:pt idx="51">
                  <c:v>AR</c:v>
                </c:pt>
              </c:strCache>
            </c:strRef>
          </c:cat>
          <c:val>
            <c:numRef>
              <c:f>Support!$Q$2:$Q$53</c:f>
              <c:numCache>
                <c:formatCode>General</c:formatCode>
                <c:ptCount val="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59</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extLst>
            <c:ext xmlns:c16="http://schemas.microsoft.com/office/drawing/2014/chart" uri="{C3380CC4-5D6E-409C-BE32-E72D297353CC}">
              <c16:uniqueId val="{00000001-ADA7-4964-BEEA-40C86E660C55}"/>
            </c:ext>
          </c:extLst>
        </c:ser>
        <c:dLbls>
          <c:showLegendKey val="0"/>
          <c:showVal val="0"/>
          <c:showCatName val="0"/>
          <c:showSerName val="0"/>
          <c:showPercent val="0"/>
          <c:showBubbleSize val="0"/>
        </c:dLbls>
        <c:gapWidth val="44"/>
        <c:overlap val="100"/>
        <c:axId val="145008512"/>
        <c:axId val="145010048"/>
      </c:barChart>
      <c:catAx>
        <c:axId val="145008512"/>
        <c:scaling>
          <c:orientation val="minMax"/>
        </c:scaling>
        <c:delete val="1"/>
        <c:axPos val="t"/>
        <c:numFmt formatCode="General" sourceLinked="1"/>
        <c:majorTickMark val="out"/>
        <c:minorTickMark val="none"/>
        <c:tickLblPos val="nextTo"/>
        <c:crossAx val="145010048"/>
        <c:crosses val="autoZero"/>
        <c:auto val="1"/>
        <c:lblAlgn val="ctr"/>
        <c:lblOffset val="100"/>
        <c:noMultiLvlLbl val="0"/>
      </c:catAx>
      <c:valAx>
        <c:axId val="145010048"/>
        <c:scaling>
          <c:orientation val="maxMin"/>
          <c:max val="600000"/>
        </c:scaling>
        <c:delete val="0"/>
        <c:axPos val="l"/>
        <c:numFmt formatCode="#,##0;#,##0;" sourceLinked="0"/>
        <c:majorTickMark val="out"/>
        <c:minorTickMark val="none"/>
        <c:tickLblPos val="nextTo"/>
        <c:txPr>
          <a:bodyPr/>
          <a:lstStyle/>
          <a:p>
            <a:pPr>
              <a:defRPr sz="900">
                <a:solidFill>
                  <a:srgbClr val="4D4D4D"/>
                </a:solidFill>
              </a:defRPr>
            </a:pPr>
            <a:endParaRPr lang="zh-CN"/>
          </a:p>
        </c:txPr>
        <c:crossAx val="145008512"/>
        <c:crosses val="autoZero"/>
        <c:crossBetween val="between"/>
        <c:majorUnit val="100000"/>
        <c:dispUnits>
          <c:builtInUnit val="thousands"/>
          <c:dispUnitsLbl>
            <c:txPr>
              <a:bodyPr/>
              <a:lstStyle/>
              <a:p>
                <a:pPr>
                  <a:defRPr>
                    <a:solidFill>
                      <a:schemeClr val="bg1"/>
                    </a:solidFill>
                  </a:defRPr>
                </a:pPr>
                <a:endParaRPr lang="zh-CN"/>
              </a:p>
            </c:txPr>
          </c:dispUnitsLbl>
        </c:dispUnits>
      </c:valAx>
      <c:spPr>
        <a:noFill/>
      </c:spPr>
    </c:plotArea>
    <c:plotVisOnly val="1"/>
    <c:dispBlanksAs val="gap"/>
    <c:showDLblsOverMax val="0"/>
  </c:chart>
  <c:spPr>
    <a:noFill/>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6</xdr:col>
      <xdr:colOff>112058</xdr:colOff>
      <xdr:row>28</xdr:row>
      <xdr:rowOff>67690</xdr:rowOff>
    </xdr:from>
    <xdr:to>
      <xdr:col>18</xdr:col>
      <xdr:colOff>470649</xdr:colOff>
      <xdr:row>39</xdr:row>
      <xdr:rowOff>44831</xdr:rowOff>
    </xdr:to>
    <xdr:graphicFrame macro="">
      <xdr:nvGraphicFramePr>
        <xdr:cNvPr id="7" name="Grafico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112268</xdr:colOff>
      <xdr:row>49</xdr:row>
      <xdr:rowOff>89647</xdr:rowOff>
    </xdr:from>
    <xdr:to>
      <xdr:col>18</xdr:col>
      <xdr:colOff>470649</xdr:colOff>
      <xdr:row>56</xdr:row>
      <xdr:rowOff>67562</xdr:rowOff>
    </xdr:to>
    <xdr:graphicFrame macro="">
      <xdr:nvGraphicFramePr>
        <xdr:cNvPr id="9" name="Grafico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582729</xdr:colOff>
      <xdr:row>0</xdr:row>
      <xdr:rowOff>11203</xdr:rowOff>
    </xdr:from>
    <xdr:to>
      <xdr:col>18</xdr:col>
      <xdr:colOff>516304</xdr:colOff>
      <xdr:row>29</xdr:row>
      <xdr:rowOff>100855</xdr:rowOff>
    </xdr:to>
    <xdr:graphicFrame macro="">
      <xdr:nvGraphicFramePr>
        <xdr:cNvPr id="3" name="Grafico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582729</xdr:colOff>
      <xdr:row>0</xdr:row>
      <xdr:rowOff>0</xdr:rowOff>
    </xdr:from>
    <xdr:to>
      <xdr:col>18</xdr:col>
      <xdr:colOff>515494</xdr:colOff>
      <xdr:row>29</xdr:row>
      <xdr:rowOff>89652</xdr:rowOff>
    </xdr:to>
    <xdr:graphicFrame macro="">
      <xdr:nvGraphicFramePr>
        <xdr:cNvPr id="182" name="Grafico 181">
          <a:extLst>
            <a:ext uri="{FF2B5EF4-FFF2-40B4-BE49-F238E27FC236}">
              <a16:creationId xmlns:a16="http://schemas.microsoft.com/office/drawing/2014/main" id="{00000000-0008-0000-0100-0000B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112058</xdr:colOff>
      <xdr:row>38</xdr:row>
      <xdr:rowOff>23742</xdr:rowOff>
    </xdr:from>
    <xdr:to>
      <xdr:col>18</xdr:col>
      <xdr:colOff>470649</xdr:colOff>
      <xdr:row>49</xdr:row>
      <xdr:rowOff>883</xdr:rowOff>
    </xdr:to>
    <xdr:graphicFrame macro="">
      <xdr:nvGraphicFramePr>
        <xdr:cNvPr id="8" name="Grafico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53791</xdr:colOff>
      <xdr:row>25</xdr:row>
      <xdr:rowOff>100852</xdr:rowOff>
    </xdr:from>
    <xdr:to>
      <xdr:col>14</xdr:col>
      <xdr:colOff>35860</xdr:colOff>
      <xdr:row>27</xdr:row>
      <xdr:rowOff>118782</xdr:rowOff>
    </xdr:to>
    <xdr:grpSp>
      <xdr:nvGrpSpPr>
        <xdr:cNvPr id="12" name="Gruppo 11">
          <a:extLst>
            <a:ext uri="{FF2B5EF4-FFF2-40B4-BE49-F238E27FC236}">
              <a16:creationId xmlns:a16="http://schemas.microsoft.com/office/drawing/2014/main" id="{00000000-0008-0000-0100-00000C000000}"/>
            </a:ext>
          </a:extLst>
        </xdr:cNvPr>
        <xdr:cNvGrpSpPr/>
      </xdr:nvGrpSpPr>
      <xdr:grpSpPr>
        <a:xfrm>
          <a:off x="9245416" y="3996577"/>
          <a:ext cx="1220319" cy="303680"/>
          <a:chOff x="1653540" y="1584136"/>
          <a:chExt cx="4303260" cy="1118924"/>
        </a:xfrm>
      </xdr:grpSpPr>
      <xdr:sp macro="" textlink="">
        <xdr:nvSpPr>
          <xdr:cNvPr id="13" name="Ovale 12">
            <a:extLst>
              <a:ext uri="{FF2B5EF4-FFF2-40B4-BE49-F238E27FC236}">
                <a16:creationId xmlns:a16="http://schemas.microsoft.com/office/drawing/2014/main" id="{00000000-0008-0000-0100-00000D000000}"/>
              </a:ext>
            </a:extLst>
          </xdr:cNvPr>
          <xdr:cNvSpPr/>
        </xdr:nvSpPr>
        <xdr:spPr>
          <a:xfrm>
            <a:off x="4876800" y="1623060"/>
            <a:ext cx="1080000" cy="1080000"/>
          </a:xfrm>
          <a:prstGeom prst="ellipse">
            <a:avLst/>
          </a:prstGeom>
          <a:blipFill>
            <a:blip xmlns:r="http://schemas.openxmlformats.org/officeDocument/2006/relationships" r:embed="rId6"/>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sp macro="" textlink="">
        <xdr:nvSpPr>
          <xdr:cNvPr id="14" name="Ovale 13">
            <a:extLst>
              <a:ext uri="{FF2B5EF4-FFF2-40B4-BE49-F238E27FC236}">
                <a16:creationId xmlns:a16="http://schemas.microsoft.com/office/drawing/2014/main" id="{00000000-0008-0000-0100-00000E000000}"/>
              </a:ext>
            </a:extLst>
          </xdr:cNvPr>
          <xdr:cNvSpPr/>
        </xdr:nvSpPr>
        <xdr:spPr>
          <a:xfrm>
            <a:off x="1653540" y="1623060"/>
            <a:ext cx="1080000" cy="1080000"/>
          </a:xfrm>
          <a:prstGeom prst="ellipse">
            <a:avLst/>
          </a:prstGeom>
          <a:solidFill>
            <a:schemeClr val="bg1">
              <a:alpha val="5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xnSp macro="">
        <xdr:nvCxnSpPr>
          <xdr:cNvPr id="15" name="Connettore 2 14">
            <a:extLst>
              <a:ext uri="{FF2B5EF4-FFF2-40B4-BE49-F238E27FC236}">
                <a16:creationId xmlns:a16="http://schemas.microsoft.com/office/drawing/2014/main" id="{00000000-0008-0000-0100-00000F000000}"/>
              </a:ext>
            </a:extLst>
          </xdr:cNvPr>
          <xdr:cNvCxnSpPr>
            <a:stCxn id="14" idx="6"/>
            <a:endCxn id="13" idx="2"/>
          </xdr:cNvCxnSpPr>
        </xdr:nvCxnSpPr>
        <xdr:spPr>
          <a:xfrm>
            <a:off x="2733540" y="2163060"/>
            <a:ext cx="2143260" cy="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pic>
        <xdr:nvPicPr>
          <xdr:cNvPr id="16" name="Immagine 15" descr="http://www.flaticon.es/png/256/24601.pn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374840" y="1584136"/>
            <a:ext cx="549461" cy="54946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7" name="Ovale 16">
            <a:extLst>
              <a:ext uri="{FF2B5EF4-FFF2-40B4-BE49-F238E27FC236}">
                <a16:creationId xmlns:a16="http://schemas.microsoft.com/office/drawing/2014/main" id="{00000000-0008-0000-0100-000011000000}"/>
              </a:ext>
            </a:extLst>
          </xdr:cNvPr>
          <xdr:cNvSpPr/>
        </xdr:nvSpPr>
        <xdr:spPr>
          <a:xfrm>
            <a:off x="4876800" y="1623060"/>
            <a:ext cx="1080000" cy="1080000"/>
          </a:xfrm>
          <a:prstGeom prst="ellipse">
            <a:avLst/>
          </a:prstGeom>
          <a:solidFill>
            <a:srgbClr val="FF000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grpSp>
    <xdr:clientData/>
  </xdr:twoCellAnchor>
  <mc:AlternateContent xmlns:mc="http://schemas.openxmlformats.org/markup-compatibility/2006">
    <mc:Choice xmlns:a14="http://schemas.microsoft.com/office/drawing/2010/main" Requires="a14">
      <xdr:twoCellAnchor editAs="oneCell">
        <xdr:from>
          <xdr:col>11</xdr:col>
          <xdr:colOff>556936</xdr:colOff>
          <xdr:row>42</xdr:row>
          <xdr:rowOff>116543</xdr:rowOff>
        </xdr:from>
        <xdr:to>
          <xdr:col>19</xdr:col>
          <xdr:colOff>287996</xdr:colOff>
          <xdr:row>50</xdr:row>
          <xdr:rowOff>116542</xdr:rowOff>
        </xdr:to>
        <xdr:pic>
          <xdr:nvPicPr>
            <xdr:cNvPr id="22" name="Immagine 21">
              <a:extLst>
                <a:ext uri="{FF2B5EF4-FFF2-40B4-BE49-F238E27FC236}">
                  <a16:creationId xmlns:a16="http://schemas.microsoft.com/office/drawing/2014/main" id="{00000000-0008-0000-0100-000016000000}"/>
                </a:ext>
              </a:extLst>
            </xdr:cNvPr>
            <xdr:cNvPicPr>
              <a:picLocks noChangeAspect="1" noChangeArrowheads="1"/>
              <a:extLst>
                <a:ext uri="{84589F7E-364E-4C9E-8A38-B11213B215E9}">
                  <a14:cameraTool cellRange="$AE$7:$AG$14" spid="_x0000_s2156"/>
                </a:ext>
              </a:extLst>
            </xdr:cNvPicPr>
          </xdr:nvPicPr>
          <xdr:blipFill>
            <a:blip xmlns:r="http://schemas.openxmlformats.org/officeDocument/2006/relationships" r:embed="rId8"/>
            <a:srcRect/>
            <a:stretch>
              <a:fillRect/>
            </a:stretch>
          </xdr:blipFill>
          <xdr:spPr bwMode="auto">
            <a:xfrm>
              <a:off x="9140642" y="6459072"/>
              <a:ext cx="4034118" cy="1165412"/>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2</xdr:col>
      <xdr:colOff>0</xdr:colOff>
      <xdr:row>0</xdr:row>
      <xdr:rowOff>67235</xdr:rowOff>
    </xdr:from>
    <xdr:to>
      <xdr:col>6</xdr:col>
      <xdr:colOff>11223</xdr:colOff>
      <xdr:row>1</xdr:row>
      <xdr:rowOff>100852</xdr:rowOff>
    </xdr:to>
    <mc:AlternateContent xmlns:mc="http://schemas.openxmlformats.org/markup-compatibility/2006" xmlns:a14="http://schemas.microsoft.com/office/drawing/2010/main">
      <mc:Choice Requires="a14">
        <xdr:graphicFrame macro="">
          <xdr:nvGraphicFramePr>
            <xdr:cNvPr id="18" name="flows">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microsoft.com/office/drawing/2010/slicer">
              <sle:slicer xmlns:sle="http://schemas.microsoft.com/office/drawing/2010/slicer" name="flows"/>
            </a:graphicData>
          </a:graphic>
        </xdr:graphicFrame>
      </mc:Choice>
      <mc:Fallback xmlns="">
        <xdr:sp macro="" textlink="">
          <xdr:nvSpPr>
            <xdr:cNvPr id="0" name=""/>
            <xdr:cNvSpPr>
              <a:spLocks noTextEdit="1"/>
            </xdr:cNvSpPr>
          </xdr:nvSpPr>
          <xdr:spPr>
            <a:xfrm>
              <a:off x="1647265" y="67235"/>
              <a:ext cx="2543752" cy="44823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6</xdr:col>
      <xdr:colOff>33617</xdr:colOff>
      <xdr:row>0</xdr:row>
      <xdr:rowOff>78442</xdr:rowOff>
    </xdr:from>
    <xdr:to>
      <xdr:col>6</xdr:col>
      <xdr:colOff>784412</xdr:colOff>
      <xdr:row>5</xdr:row>
      <xdr:rowOff>78441</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213411" y="78442"/>
              <a:ext cx="750795" cy="1042146"/>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twoCellAnchor editAs="oneCell">
    <xdr:from>
      <xdr:col>1</xdr:col>
      <xdr:colOff>32498</xdr:colOff>
      <xdr:row>1</xdr:row>
      <xdr:rowOff>112059</xdr:rowOff>
    </xdr:from>
    <xdr:to>
      <xdr:col>1</xdr:col>
      <xdr:colOff>1353111</xdr:colOff>
      <xdr:row>54</xdr:row>
      <xdr:rowOff>63971</xdr:rowOff>
    </xdr:to>
    <mc:AlternateContent xmlns:mc="http://schemas.openxmlformats.org/markup-compatibility/2006" xmlns:a14="http://schemas.microsoft.com/office/drawing/2010/main">
      <mc:Choice Requires="a14">
        <xdr:graphicFrame macro="">
          <xdr:nvGraphicFramePr>
            <xdr:cNvPr id="21" name="State">
              <a:extLst>
                <a:ext uri="{FF2B5EF4-FFF2-40B4-BE49-F238E27FC236}">
                  <a16:creationId xmlns:a16="http://schemas.microsoft.com/office/drawing/2014/main" id="{00000000-0008-0000-0100-000015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01439" y="526677"/>
              <a:ext cx="1320613" cy="7717588"/>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34</xdr:col>
      <xdr:colOff>145676</xdr:colOff>
      <xdr:row>0</xdr:row>
      <xdr:rowOff>0</xdr:rowOff>
    </xdr:from>
    <xdr:to>
      <xdr:col>54</xdr:col>
      <xdr:colOff>19611</xdr:colOff>
      <xdr:row>35</xdr:row>
      <xdr:rowOff>38101</xdr:rowOff>
    </xdr:to>
    <xdr:pic>
      <xdr:nvPicPr>
        <xdr:cNvPr id="2" name="Immagine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00" y="0"/>
          <a:ext cx="13545111" cy="5921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35</xdr:col>
      <xdr:colOff>0</xdr:colOff>
      <xdr:row>25</xdr:row>
      <xdr:rowOff>63875</xdr:rowOff>
    </xdr:from>
    <xdr:to>
      <xdr:col>37</xdr:col>
      <xdr:colOff>164727</xdr:colOff>
      <xdr:row>32</xdr:row>
      <xdr:rowOff>184010</xdr:rowOff>
    </xdr:to>
    <xdr:pic>
      <xdr:nvPicPr>
        <xdr:cNvPr id="3" name="Immagin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28048324" y="4826375"/>
          <a:ext cx="1374962" cy="1453635"/>
        </a:xfrm>
        <a:prstGeom prst="rect">
          <a:avLst/>
        </a:prstGeom>
        <a:ln>
          <a:solidFill>
            <a:schemeClr val="accent6"/>
          </a:solidFill>
        </a:ln>
      </xdr:spPr>
    </xdr:pic>
    <xdr:clientData/>
  </xdr:twoCellAnchor>
  <xdr:twoCellAnchor>
    <xdr:from>
      <xdr:col>36</xdr:col>
      <xdr:colOff>276955</xdr:colOff>
      <xdr:row>33</xdr:row>
      <xdr:rowOff>90459</xdr:rowOff>
    </xdr:from>
    <xdr:to>
      <xdr:col>38</xdr:col>
      <xdr:colOff>95811</xdr:colOff>
      <xdr:row>37</xdr:row>
      <xdr:rowOff>38100</xdr:rowOff>
    </xdr:to>
    <xdr:pic>
      <xdr:nvPicPr>
        <xdr:cNvPr id="4" name="Immagin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28930396" y="6376959"/>
          <a:ext cx="1029091" cy="709641"/>
        </a:xfrm>
        <a:prstGeom prst="rect">
          <a:avLst/>
        </a:prstGeom>
        <a:ln>
          <a:solidFill>
            <a:schemeClr val="accent6"/>
          </a:solidFill>
        </a:ln>
      </xdr:spPr>
    </xdr:pic>
    <xdr:clientData/>
  </xdr:twoCellAnchor>
  <xdr:twoCellAnchor>
    <xdr:from>
      <xdr:col>53</xdr:col>
      <xdr:colOff>81472</xdr:colOff>
      <xdr:row>33</xdr:row>
      <xdr:rowOff>189266</xdr:rowOff>
    </xdr:from>
    <xdr:to>
      <xdr:col>54</xdr:col>
      <xdr:colOff>557493</xdr:colOff>
      <xdr:row>37</xdr:row>
      <xdr:rowOff>38100</xdr:rowOff>
    </xdr:to>
    <xdr:pic>
      <xdr:nvPicPr>
        <xdr:cNvPr id="5" name="Immagin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39021913" y="6475766"/>
          <a:ext cx="1081139" cy="610834"/>
        </a:xfrm>
        <a:prstGeom prst="rect">
          <a:avLst/>
        </a:prstGeom>
        <a:ln>
          <a:solidFill>
            <a:schemeClr val="accent6"/>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38100</xdr:colOff>
      <xdr:row>0</xdr:row>
      <xdr:rowOff>142875</xdr:rowOff>
    </xdr:from>
    <xdr:to>
      <xdr:col>17</xdr:col>
      <xdr:colOff>133350</xdr:colOff>
      <xdr:row>21</xdr:row>
      <xdr:rowOff>28575</xdr:rowOff>
    </xdr:to>
    <mc:AlternateContent xmlns:mc="http://schemas.openxmlformats.org/markup-compatibility/2006">
      <mc:Choice xmlns:a14="http://schemas.microsoft.com/office/drawing/2010/main" Requires="a14">
        <xdr:graphicFrame macro="">
          <xdr:nvGraphicFramePr>
            <xdr:cNvPr id="2" name="出发地">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出发地"/>
            </a:graphicData>
          </a:graphic>
        </xdr:graphicFrame>
      </mc:Choice>
      <mc:Fallback>
        <xdr:sp macro="" textlink="">
          <xdr:nvSpPr>
            <xdr:cNvPr id="0" name=""/>
            <xdr:cNvSpPr>
              <a:spLocks noTextEdit="1"/>
            </xdr:cNvSpPr>
          </xdr:nvSpPr>
          <xdr:spPr>
            <a:xfrm>
              <a:off x="11972925" y="142875"/>
              <a:ext cx="1828800" cy="3886200"/>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twoCellAnchor editAs="oneCell">
    <xdr:from>
      <xdr:col>17</xdr:col>
      <xdr:colOff>304800</xdr:colOff>
      <xdr:row>0</xdr:row>
      <xdr:rowOff>114300</xdr:rowOff>
    </xdr:from>
    <xdr:to>
      <xdr:col>20</xdr:col>
      <xdr:colOff>161925</xdr:colOff>
      <xdr:row>5</xdr:row>
      <xdr:rowOff>142875</xdr:rowOff>
    </xdr:to>
    <mc:AlternateContent xmlns:mc="http://schemas.openxmlformats.org/markup-compatibility/2006">
      <mc:Choice xmlns:a14="http://schemas.microsoft.com/office/drawing/2010/main" Requires="a14">
        <xdr:graphicFrame macro="">
          <xdr:nvGraphicFramePr>
            <xdr:cNvPr id="3" name="时间">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microsoft.com/office/drawing/2010/slicer">
              <sle:slicer xmlns:sle="http://schemas.microsoft.com/office/drawing/2010/slicer" name="时间"/>
            </a:graphicData>
          </a:graphic>
        </xdr:graphicFrame>
      </mc:Choice>
      <mc:Fallback>
        <xdr:sp macro="" textlink="">
          <xdr:nvSpPr>
            <xdr:cNvPr id="0" name=""/>
            <xdr:cNvSpPr>
              <a:spLocks noTextEdit="1"/>
            </xdr:cNvSpPr>
          </xdr:nvSpPr>
          <xdr:spPr>
            <a:xfrm>
              <a:off x="13973175" y="114300"/>
              <a:ext cx="1685925" cy="981075"/>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twoCellAnchor editAs="oneCell">
    <xdr:from>
      <xdr:col>17</xdr:col>
      <xdr:colOff>371475</xdr:colOff>
      <xdr:row>7</xdr:row>
      <xdr:rowOff>142875</xdr:rowOff>
    </xdr:from>
    <xdr:to>
      <xdr:col>19</xdr:col>
      <xdr:colOff>476250</xdr:colOff>
      <xdr:row>13</xdr:row>
      <xdr:rowOff>38100</xdr:rowOff>
    </xdr:to>
    <mc:AlternateContent xmlns:mc="http://schemas.openxmlformats.org/markup-compatibility/2006">
      <mc:Choice xmlns:a14="http://schemas.microsoft.com/office/drawing/2010/main" Requires="a14">
        <xdr:graphicFrame macro="">
          <xdr:nvGraphicFramePr>
            <xdr:cNvPr id="4" name="状态选择">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状态选择"/>
            </a:graphicData>
          </a:graphic>
        </xdr:graphicFrame>
      </mc:Choice>
      <mc:Fallback>
        <xdr:sp macro="" textlink="">
          <xdr:nvSpPr>
            <xdr:cNvPr id="0" name=""/>
            <xdr:cNvSpPr>
              <a:spLocks noTextEdit="1"/>
            </xdr:cNvSpPr>
          </xdr:nvSpPr>
          <xdr:spPr>
            <a:xfrm>
              <a:off x="14039850" y="1476375"/>
              <a:ext cx="1323975" cy="1038225"/>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Kriszti" refreshedDate="41746.977963541663" createdVersion="4" refreshedVersion="4" minRefreshableVersion="3" recordCount="3">
  <cacheSource type="worksheet">
    <worksheetSource ref="AB1:AB4" sheet="Support"/>
  </cacheSource>
  <cacheFields count="1">
    <cacheField name="flows" numFmtId="0">
      <sharedItems count="3">
        <s v="Arriving"/>
        <s v="Leaving"/>
        <s v="Net"/>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Kriszti" refreshedDate="41746.980345601849" createdVersion="4" refreshedVersion="4" minRefreshableVersion="3" recordCount="3">
  <cacheSource type="worksheet">
    <worksheetSource ref="Z1:Z4" sheet="Support"/>
  </cacheSource>
  <cacheFields count="1">
    <cacheField name="years" numFmtId="0">
      <sharedItems containsSemiMixedTypes="0" containsString="0" containsNumber="1" containsInteger="1" minValue="2010" maxValue="2013" count="4">
        <n v="2010"/>
        <n v="2011"/>
        <n v="2012"/>
        <n v="2013" u="1"/>
      </sharedItems>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Mensa Roberto" refreshedDate="41747.504355671299" createdVersion="4" refreshedVersion="4" minRefreshableVersion="3" recordCount="52">
  <cacheSource type="worksheet">
    <worksheetSource ref="A1:A53" sheet="Support"/>
  </cacheSource>
  <cacheFields count="1">
    <cacheField name="State" numFmtId="0">
      <sharedItems count="52">
        <s v="Alabama"/>
        <s v="Alaska"/>
        <s v="Arizona"/>
        <s v="Arkansas"/>
        <s v="California"/>
        <s v="Colorado"/>
        <s v="Connecticut"/>
        <s v="Delaware"/>
        <s v="District of Columbia "/>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Puerto Rico"/>
        <s v="Rhode Island"/>
        <s v="South Carolina"/>
        <s v="South Dakota"/>
        <s v="Tennessee"/>
        <s v="Texas"/>
        <s v="Utah"/>
        <s v="Vermont"/>
        <s v="Virginia"/>
        <s v="Washington"/>
        <s v="West Virginia"/>
        <s v="Wisconsin"/>
        <s v="Wyoming"/>
      </sharedItems>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saveData="0" refreshedBy="Administrator" refreshedDate="42873.108810763886" createdVersion="5" refreshedVersion="6" minRefreshableVersion="3" recordCount="0" supportSubquery="1" supportAdvancedDrill="1">
  <cacheSource type="external" connectionId="3"/>
  <cacheFields count="7">
    <cacheField name="[数据源].[出发地].[出发地]" caption="出发地" numFmtId="0" hierarchy="17" level="1">
      <sharedItems containsSemiMixedTypes="0" containsNonDate="0" containsString="0"/>
    </cacheField>
    <cacheField name="[数据源].[时间].[时间]" caption="时间" numFmtId="0" hierarchy="20" level="1">
      <sharedItems containsSemiMixedTypes="0" containsNonDate="0" containsString="0"/>
    </cacheField>
    <cacheField name="[数据源].[到达地].[到达地]" caption="到达地" numFmtId="0" hierarchy="18" level="1">
      <sharedItems count="52">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Puerto Rico"/>
        <s v="Rhode Island"/>
        <s v="South Carolina"/>
        <s v="South Dakota"/>
        <s v="Tennessee"/>
        <s v="Texas"/>
        <s v="Utah"/>
        <s v="Vermont"/>
        <s v="Virginia"/>
        <s v="Washington"/>
        <s v="West Virginia"/>
        <s v="Wisconsin"/>
        <s v="Wyoming"/>
      </sharedItems>
    </cacheField>
    <cacheField name="[设置1].[数据源].[状态].[状态]" caption="状态" numFmtId="0" hierarchy="45">
      <sharedItems count="2">
        <s v="Arriving"/>
        <s v="Leaving"/>
      </sharedItems>
    </cacheField>
    <cacheField name="[设置1].[Measures]" caption="值" numFmtId="0" hierarchy="45" level="1">
      <sharedItems count="2">
        <s v="以下项目的总和:数值"/>
        <s v="差值"/>
      </sharedItems>
      <extLst>
        <ext xmlns:x15="http://schemas.microsoft.com/office/spreadsheetml/2010/11/main" uri="{4F2E5C28-24EA-4eb8-9CBF-B6C8F9C3D259}">
          <x15:cachedUniqueNames>
            <x15:cachedUniqueName index="0" name="[Measures].[以下项目的总和:数值]"/>
            <x15:cachedUniqueName index="1" name="[Measures].[差值]"/>
          </x15:cachedUniqueNames>
        </ext>
      </extLst>
    </cacheField>
    <cacheField name="[Measures].[以下项目的总和:数值]" caption="以下项目的总和:数值" numFmtId="0" hierarchy="26" level="32767"/>
    <cacheField name="[Measures].[差值]" caption="差值" numFmtId="0" hierarchy="29" level="32767"/>
  </cacheFields>
  <cacheHierarchies count="47">
    <cacheHierarchy uniqueName="[表2].[状态选择]" caption="状态选择" attribute="1" defaultMemberUniqueName="[表2].[状态选择].[All]" allUniqueName="[表2].[状态选择].[All]" dimensionUniqueName="[表2]" displayFolder="" count="0" memberValueDatatype="130" unbalanced="0"/>
    <cacheHierarchy uniqueName="[出发地城市坐标].[State]" caption="State" attribute="1" defaultMemberUniqueName="[出发地城市坐标].[State].[All]" allUniqueName="[出发地城市坐标].[State].[All]" dimensionUniqueName="[出发地城市坐标]" displayFolder="" count="0" memberValueDatatype="130" unbalanced="0"/>
    <cacheHierarchy uniqueName="[出发地城市坐标].[Code]" caption="Code" attribute="1" defaultMemberUniqueName="[出发地城市坐标].[Code].[All]" allUniqueName="[出发地城市坐标].[Code].[All]" dimensionUniqueName="[出发地城市坐标]" displayFolder="" count="0" memberValueDatatype="130" unbalanced="0"/>
    <cacheHierarchy uniqueName="[出发地城市坐标].[lng]" caption="lng" attribute="1" defaultMemberUniqueName="[出发地城市坐标].[lng].[All]" allUniqueName="[出发地城市坐标].[lng].[All]" dimensionUniqueName="[出发地城市坐标]" displayFolder="" count="0" memberValueDatatype="5" unbalanced="0"/>
    <cacheHierarchy uniqueName="[出发地城市坐标].[lat]" caption="lat" attribute="1" defaultMemberUniqueName="[出发地城市坐标].[lat].[All]" allUniqueName="[出发地城市坐标].[lat].[All]" dimensionUniqueName="[出发地城市坐标]" displayFolder="" count="0" memberValueDatatype="5" unbalanced="0"/>
    <cacheHierarchy uniqueName="[出发地城市坐标].[Region]" caption="Region" attribute="1" defaultMemberUniqueName="[出发地城市坐标].[Region].[All]" allUniqueName="[出发地城市坐标].[Region].[All]" dimensionUniqueName="[出发地城市坐标]" displayFolder="" count="0" memberValueDatatype="130" unbalanced="0"/>
    <cacheHierarchy uniqueName="[出发地城市坐标].[Capital]" caption="Capital" attribute="1" defaultMemberUniqueName="[出发地城市坐标].[Capital].[All]" allUniqueName="[出发地城市坐标].[Capital].[All]" dimensionUniqueName="[出发地城市坐标]" displayFolder="" count="0" memberValueDatatype="130" unbalanced="0"/>
    <cacheHierarchy uniqueName="[出发地城市坐标].[州名]" caption="州名" attribute="1" defaultMemberUniqueName="[出发地城市坐标].[州名].[All]" allUniqueName="[出发地城市坐标].[州名].[All]" dimensionUniqueName="[出发地城市坐标]" displayFolder="" count="0" memberValueDatatype="130" unbalanced="0"/>
    <cacheHierarchy uniqueName="[出发地城市坐标].[首府]" caption="首府" attribute="1" defaultMemberUniqueName="[出发地城市坐标].[首府].[All]" allUniqueName="[出发地城市坐标].[首府].[All]" dimensionUniqueName="[出发地城市坐标]" displayFolder="" count="0" memberValueDatatype="130" unbalanced="0"/>
    <cacheHierarchy uniqueName="[目的地城市坐标].[State]" caption="State" attribute="1" defaultMemberUniqueName="[目的地城市坐标].[State].[All]" allUniqueName="[目的地城市坐标].[State].[All]" dimensionUniqueName="[目的地城市坐标]" displayFolder="" count="0" memberValueDatatype="130" unbalanced="0"/>
    <cacheHierarchy uniqueName="[目的地城市坐标].[Code]" caption="Code" attribute="1" defaultMemberUniqueName="[目的地城市坐标].[Code].[All]" allUniqueName="[目的地城市坐标].[Code].[All]" dimensionUniqueName="[目的地城市坐标]" displayFolder="" count="0" memberValueDatatype="130" unbalanced="0"/>
    <cacheHierarchy uniqueName="[目的地城市坐标].[lng]" caption="lng" attribute="1" defaultMemberUniqueName="[目的地城市坐标].[lng].[All]" allUniqueName="[目的地城市坐标].[lng].[All]" dimensionUniqueName="[目的地城市坐标]" displayFolder="" count="0" memberValueDatatype="5" unbalanced="0"/>
    <cacheHierarchy uniqueName="[目的地城市坐标].[lat]" caption="lat" attribute="1" defaultMemberUniqueName="[目的地城市坐标].[lat].[All]" allUniqueName="[目的地城市坐标].[lat].[All]" dimensionUniqueName="[目的地城市坐标]" displayFolder="" count="0" memberValueDatatype="5" unbalanced="0"/>
    <cacheHierarchy uniqueName="[目的地城市坐标].[Region]" caption="Region" attribute="1" defaultMemberUniqueName="[目的地城市坐标].[Region].[All]" allUniqueName="[目的地城市坐标].[Region].[All]" dimensionUniqueName="[目的地城市坐标]" displayFolder="" count="0" memberValueDatatype="130" unbalanced="0"/>
    <cacheHierarchy uniqueName="[目的地城市坐标].[Capital]" caption="Capital" attribute="1" defaultMemberUniqueName="[目的地城市坐标].[Capital].[All]" allUniqueName="[目的地城市坐标].[Capital].[All]" dimensionUniqueName="[目的地城市坐标]" displayFolder="" count="0" memberValueDatatype="130" unbalanced="0"/>
    <cacheHierarchy uniqueName="[目的地城市坐标].[州名]" caption="州名" attribute="1" defaultMemberUniqueName="[目的地城市坐标].[州名].[All]" allUniqueName="[目的地城市坐标].[州名].[All]" dimensionUniqueName="[目的地城市坐标]" displayFolder="" count="0" memberValueDatatype="130" unbalanced="0"/>
    <cacheHierarchy uniqueName="[目的地城市坐标].[首府]" caption="首府" attribute="1" defaultMemberUniqueName="[目的地城市坐标].[首府].[All]" allUniqueName="[目的地城市坐标].[首府].[All]" dimensionUniqueName="[目的地城市坐标]" displayFolder="" count="0" memberValueDatatype="130" unbalanced="0"/>
    <cacheHierarchy uniqueName="[数据源].[出发地]" caption="出发地" attribute="1" defaultMemberUniqueName="[数据源].[出发地].[All]" allUniqueName="[数据源].[出发地].[All]" dimensionUniqueName="[数据源]" displayFolder="" count="2" memberValueDatatype="130" unbalanced="0">
      <fieldsUsage count="2">
        <fieldUsage x="-1"/>
        <fieldUsage x="0"/>
      </fieldsUsage>
    </cacheHierarchy>
    <cacheHierarchy uniqueName="[数据源].[到达地]" caption="到达地" attribute="1" defaultMemberUniqueName="[数据源].[到达地].[All]" allUniqueName="[数据源].[到达地].[All]" dimensionUniqueName="[数据源]" displayFolder="" count="2" memberValueDatatype="130" unbalanced="0">
      <fieldsUsage count="2">
        <fieldUsage x="-1"/>
        <fieldUsage x="2"/>
      </fieldsUsage>
    </cacheHierarchy>
    <cacheHierarchy uniqueName="[数据源].[数值]" caption="数值" attribute="1" defaultMemberUniqueName="[数据源].[数值].[All]" allUniqueName="[数据源].[数值].[All]" dimensionUniqueName="[数据源]" displayFolder="" count="0" memberValueDatatype="20" unbalanced="0"/>
    <cacheHierarchy uniqueName="[数据源].[时间]" caption="时间" attribute="1" defaultMemberUniqueName="[数据源].[时间].[All]" allUniqueName="[数据源].[时间].[All]" dimensionUniqueName="[数据源]" displayFolder="" count="2" memberValueDatatype="20" unbalanced="0">
      <fieldsUsage count="2">
        <fieldUsage x="-1"/>
        <fieldUsage x="1"/>
      </fieldsUsage>
    </cacheHierarchy>
    <cacheHierarchy uniqueName="[数据源].[状态]" caption="状态" attribute="1" defaultMemberUniqueName="[数据源].[状态].[All]" allUniqueName="[数据源].[状态].[All]" dimensionUniqueName="[数据源]" displayFolder="" count="0" memberValueDatatype="130" unbalanced="0"/>
    <cacheHierarchy uniqueName="[数据源].[合并]" caption="合并" attribute="1" defaultMemberUniqueName="[数据源].[合并].[All]" allUniqueName="[数据源].[合并].[All]" dimensionUniqueName="[数据源]" displayFolder="" count="0" memberValueDatatype="130" unbalanced="0"/>
    <cacheHierarchy uniqueName="[数据源].[州名出发地]" caption="州名出发地" attribute="1" defaultMemberUniqueName="[数据源].[州名出发地].[All]" allUniqueName="[数据源].[州名出发地].[All]" dimensionUniqueName="[数据源]" displayFolder="" count="0" memberValueDatatype="130" unbalanced="0"/>
    <cacheHierarchy uniqueName="[数据源].[首府出发地]" caption="首府出发地" attribute="1" defaultMemberUniqueName="[数据源].[首府出发地].[All]" allUniqueName="[数据源].[首府出发地].[All]" dimensionUniqueName="[数据源]" displayFolder="" count="0" memberValueDatatype="130" unbalanced="0"/>
    <cacheHierarchy uniqueName="[数据源].[出发地简称]" caption="出发地简称" attribute="1" defaultMemberUniqueName="[数据源].[出发地简称].[All]" allUniqueName="[数据源].[出发地简称].[All]" dimensionUniqueName="[数据源]" displayFolder="" count="0" memberValueDatatype="130" unbalanced="0"/>
    <cacheHierarchy uniqueName="[Measures].[以下项目的总和:数值]" caption="以下项目的总和:数值" measure="1" displayFolder="" measureGroup="数据源" count="0" oneField="1">
      <fieldsUsage count="1">
        <fieldUsage x="5"/>
      </fieldsUsage>
      <extLst>
        <ext xmlns:x15="http://schemas.microsoft.com/office/spreadsheetml/2010/11/main" uri="{B97F6D7D-B522-45F9-BDA1-12C45D357490}">
          <x15:cacheHierarchy aggregatedColumn="19"/>
        </ext>
      </extLst>
    </cacheHierarchy>
    <cacheHierarchy uniqueName="[Measures].[以下项目的总和:lng]" caption="以下项目的总和:lng" measure="1" displayFolder="" measureGroup="目的地城市坐标" count="0">
      <extLst>
        <ext xmlns:x15="http://schemas.microsoft.com/office/spreadsheetml/2010/11/main" uri="{B97F6D7D-B522-45F9-BDA1-12C45D357490}">
          <x15:cacheHierarchy aggregatedColumn="11"/>
        </ext>
      </extLst>
    </cacheHierarchy>
    <cacheHierarchy uniqueName="[Measures].[以下项目的总和:lat]" caption="以下项目的总和:lat" measure="1" displayFolder="" measureGroup="出发地城市坐标" count="0">
      <extLst>
        <ext xmlns:x15="http://schemas.microsoft.com/office/spreadsheetml/2010/11/main" uri="{B97F6D7D-B522-45F9-BDA1-12C45D357490}">
          <x15:cacheHierarchy aggregatedColumn="4"/>
        </ext>
      </extLst>
    </cacheHierarchy>
    <cacheHierarchy uniqueName="[Measures].[差值]" caption="差值" measure="1" displayFolder="" measureGroup="数据源" count="0" oneField="1">
      <fieldsUsage count="1">
        <fieldUsage x="6"/>
      </fieldsUsage>
    </cacheHierarchy>
    <cacheHierarchy uniqueName="[Measures].[最大值]" caption="最大值" measure="1" displayFolder="" measureGroup="数据源" count="0"/>
    <cacheHierarchy uniqueName="[Measures].[X坐标]" caption="X坐标" measure="1" displayFolder="" measureGroup="数据源" count="0"/>
    <cacheHierarchy uniqueName="[Measures].[Y坐标]" caption="Y坐标" measure="1" displayFolder="" measureGroup="数据源" count="0"/>
    <cacheHierarchy uniqueName="[Measures].[副X]" caption="副X" measure="1" displayFolder="" measureGroup="数据源" count="0"/>
    <cacheHierarchy uniqueName="[Measures].[副Y]" caption="副Y" measure="1" displayFolder="" measureGroup="数据源" count="0"/>
    <cacheHierarchy uniqueName="[Measures].[度量值 1]" caption="度量值 1" measure="1" displayFolder="" measureGroup="数据源" count="0"/>
    <cacheHierarchy uniqueName="[Measures].[Arr]" caption="Arr" measure="1" displayFolder="" measureGroup="数据源" count="0"/>
    <cacheHierarchy uniqueName="[Measures].[Leav]" caption="Leav" measure="1" displayFolder="" measureGroup="数据源" count="0"/>
    <cacheHierarchy uniqueName="[Measures].[__XL_Count 数据源]" caption="__XL_Count 数据源" measure="1" displayFolder="" measureGroup="数据源" count="0" hidden="1"/>
    <cacheHierarchy uniqueName="[Measures].[__XL_Count 城市坐标]" caption="__XL_Count 城市坐标" measure="1" displayFolder="" measureGroup="出发地城市坐标" count="0" hidden="1"/>
    <cacheHierarchy uniqueName="[Measures].[__XL_Count 目的地城市坐标]" caption="__XL_Count 目的地城市坐标" measure="1" displayFolder="" measureGroup="目的地城市坐标" count="0" hidden="1"/>
    <cacheHierarchy uniqueName="[Measures].[__XL_Count 表2]" caption="__XL_Count 表2" measure="1" displayFolder="" measureGroup="表2" count="0" hidden="1"/>
    <cacheHierarchy uniqueName="[Measures].[__No measures defined]" caption="__No measures defined" measure="1" displayFolder="" count="0" hidden="1"/>
    <cacheHierarchy uniqueName="[Measures].[到达]" caption="到达" measure="1" displayFolder="" measureGroup="数据源" count="0" hidden="1"/>
    <cacheHierarchy uniqueName="[Measures].[离开]" caption="离开" measure="1" displayFolder="" measureGroup="数据源" count="0" hidden="1"/>
    <cacheHierarchy uniqueName="[设置1]" caption="设置1" set="1" displayFolder="" count="0" unbalanced="0" unbalancedGroup="0">
      <fieldsUsage count="2">
        <fieldUsage x="3"/>
        <fieldUsage x="4"/>
      </fieldsUsage>
      <extLst>
        <ext xmlns:x14="http://schemas.microsoft.com/office/spreadsheetml/2009/9/main" uri="{8CF416AD-EC4C-4aba-99F5-12A058AE0983}">
          <x14:cacheHierarchy flattenHierarchies="0" measuresSet="1" hierarchizeDistinct="0">
            <x14:setLevels count="2">
              <x14:setLevel hierarchy="21"/>
              <x14:setLevel hierarchy="-2"/>
            </x14:setLevels>
          </x14:cacheHierarchy>
        </ext>
      </extLst>
    </cacheHierarchy>
    <cacheHierarchy uniqueName="[设置2]" caption="设置2"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2">
    <calculatedMember name="[设置1]" mdx="{([数据源].[状态].&amp;[Arriving],[Measures].[以下项目的总和:数值]),([数据源].[状态].&amp;[Leaving],[Measures].[以下项目的总和:数值]),([数据源].[状态].&amp;[Leaving],[Measures].[差值])}" set="1">
      <extLst>
        <ext xmlns:x14="http://schemas.microsoft.com/office/spreadsheetml/2009/9/main" uri="{0C70D0D5-359C-4a49-802D-23BBF952B5CE}">
          <x14:calculatedMember flattenHierarchies="0" hierarchizeDistinct="0">
            <x14:tupleSet rowCount="3" columnCount="2">
              <x14:headers>
                <x14:header uniqueName="[数据源].[状态].[状态]" hierarchyName="[数据源].[状态]"/>
                <x14:header/>
              </x14:headers>
              <x14:rows>
                <x14:row>
                  <x14:rowItem u="[数据源].[状态].&amp;[Arriving]" d="Arriving"/>
                  <x14:rowItem u="[Measures].[以下项目的总和:数值]" d="数值"/>
                </x14:row>
                <x14:row>
                  <x14:rowItem u="[数据源].[状态].&amp;[Leaving]" d="Leaving"/>
                  <x14:rowItem u="[Measures].[以下项目的总和:数值]" d="数值"/>
                </x14:row>
                <x14:row>
                  <x14:rowItem u="[数据源].[状态].&amp;[Leaving]" d="Leaving"/>
                  <x14:rowItem u="[Measures].[差值]" d="差值"/>
                </x14:row>
              </x14:rows>
            </x14:tupleSet>
          </x14:calculatedMember>
        </ext>
      </extLst>
    </calculatedMember>
    <calculatedMember name="[设置2]" mdx="{([数据源].[状态].&amp;[Arriving],[Measures].[副Y]),([数据源].[状态].&amp;[Arriving],[Measures].[副X]),([数据源].[状态].&amp;[Arriving],[Measures].[以下项目的总和:数值]),([数据源].[状态].&amp;[Leaving],[Measures].[以下项目的总和:数值])}" set="1">
      <extLst>
        <ext xmlns:x14="http://schemas.microsoft.com/office/spreadsheetml/2009/9/main" uri="{0C70D0D5-359C-4a49-802D-23BBF952B5CE}">
          <x14:calculatedMember flattenHierarchies="0" hierarchizeDistinct="0">
            <x14:tupleSet rowCount="4" columnCount="2">
              <x14:headers>
                <x14:header uniqueName="[数据源].[状态].[状态]" hierarchyName="[数据源].[状态]"/>
                <x14:header/>
              </x14:headers>
              <x14:rows>
                <x14:row>
                  <x14:rowItem u="[数据源].[状态].&amp;[Arriving]" d="Arriving"/>
                  <x14:rowItem u="[Measures].[副Y]" d="副Y"/>
                </x14:row>
                <x14:row>
                  <x14:rowItem u="[数据源].[状态].&amp;[Arriving]" d="Arriving"/>
                  <x14:rowItem u="[Measures].[副X]" d="副X"/>
                </x14:row>
                <x14:row>
                  <x14:rowItem u="[数据源].[状态].&amp;[Arriving]" d="Arriving"/>
                  <x14:rowItem u="[Measures].[以下项目的总和:数值]" d="以下项目的总和:数值"/>
                </x14:row>
                <x14:row>
                  <x14:rowItem u="[数据源].[状态].&amp;[Leaving]" d="Leaving"/>
                  <x14:rowItem u="[Measures].[以下项目的总和:数值]" d="以下项目的总和:数值"/>
                </x14:row>
              </x14:rows>
            </x14:tupleSet>
          </x14:calculatedMember>
        </ext>
      </extLst>
    </calculatedMember>
  </calculatedMembers>
  <dimensions count="5">
    <dimension measure="1" name="Measures" uniqueName="[Measures]" caption="Measures"/>
    <dimension name="表2" uniqueName="[表2]" caption="表2"/>
    <dimension name="出发地城市坐标" uniqueName="[出发地城市坐标]" caption="出发地城市坐标"/>
    <dimension name="目的地城市坐标" uniqueName="[目的地城市坐标]" caption="目的地城市坐标"/>
    <dimension name="数据源" uniqueName="[数据源]" caption="数据源"/>
  </dimensions>
  <measureGroups count="4">
    <measureGroup name="表2" caption="表2"/>
    <measureGroup name="出发地城市坐标" caption="出发地城市坐标"/>
    <measureGroup name="目的地城市坐标" caption="目的地城市坐标"/>
    <measureGroup name="数据源" caption="数据源"/>
  </measureGroups>
  <maps count="6">
    <map measureGroup="0" dimension="1"/>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dministrator" refreshedDate="42873.108811458333" createdVersion="5" refreshedVersion="6" minRefreshableVersion="3" recordCount="0" supportSubquery="1" supportAdvancedDrill="1">
  <cacheSource type="external" connectionId="3"/>
  <cacheFields count="8">
    <cacheField name="[数据源].[出发地].[出发地]" caption="出发地" numFmtId="0" hierarchy="1" level="1">
      <sharedItems containsSemiMixedTypes="0" containsNonDate="0" containsString="0"/>
    </cacheField>
    <cacheField name="[数据源].[时间].[时间]" caption="时间" numFmtId="0" hierarchy="4" level="1">
      <sharedItems containsSemiMixedTypes="0" containsNonDate="0" containsString="0"/>
    </cacheField>
    <cacheField name="[表2].[状态选择].[状态选择]" caption="状态选择" numFmtId="0" level="1">
      <sharedItems containsSemiMixedTypes="0" containsNonDate="0" containsString="0"/>
    </cacheField>
    <cacheField name="[Measures].[Arr]" caption="Arr" numFmtId="0" hierarchy="32" level="32767"/>
    <cacheField name="[Measures].[Leav]" caption="Leav" numFmtId="0" hierarchy="33" level="32767"/>
    <cacheField name="[Measures].[副X]" caption="副X" numFmtId="0" hierarchy="30" level="32767"/>
    <cacheField name="[Measures].[副Y]" caption="副Y" numFmtId="0" hierarchy="31" level="32767"/>
    <cacheField name="[数据源].[到达地].[到达地]" caption="到达地" numFmtId="0" hierarchy="3" level="1">
      <sharedItems count="52">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Puerto Rico"/>
        <s v="Rhode Island"/>
        <s v="South Carolina"/>
        <s v="South Dakota"/>
        <s v="Tennessee"/>
        <s v="Texas"/>
        <s v="Utah"/>
        <s v="Vermont"/>
        <s v="Virginia"/>
        <s v="Washington"/>
        <s v="West Virginia"/>
        <s v="Wisconsin"/>
        <s v="Wyoming"/>
      </sharedItems>
    </cacheField>
  </cacheFields>
  <cacheHierarchies count="50">
    <cacheHierarchy uniqueName="[表2].[状态选择]" caption="状态选择" attribute="1" defaultMemberUniqueName="[表2].[状态选择].[All]" allUniqueName="[表2].[状态选择].[All]" dimensionUniqueName="[表2]" displayFolder="" count="2" memberValueDatatype="130" unbalanced="0">
      <fieldsUsage count="2">
        <fieldUsage x="-1"/>
        <fieldUsage x="2"/>
      </fieldsUsage>
    </cacheHierarchy>
    <cacheHierarchy uniqueName="[数据源].[出发地]" caption="出发地" attribute="1" defaultMemberUniqueName="[数据源].[出发地].[All]" allUniqueName="[数据源].[出发地].[All]" dimensionUniqueName="[数据源]" displayFolder="" count="2" memberValueDatatype="130" unbalanced="0">
      <fieldsUsage count="2">
        <fieldUsage x="-1"/>
        <fieldUsage x="0"/>
      </fieldsUsage>
    </cacheHierarchy>
    <cacheHierarchy uniqueName="[数据源].[出发地简称]" caption="出发地简称" attribute="1" defaultMemberUniqueName="[数据源].[出发地简称].[All]" allUniqueName="[数据源].[出发地简称].[All]" dimensionUniqueName="[数据源]" displayFolder="" count="0" memberValueDatatype="130" unbalanced="0"/>
    <cacheHierarchy uniqueName="[数据源].[到达地]" caption="到达地" attribute="1" defaultMemberUniqueName="[数据源].[到达地].[All]" allUniqueName="[数据源].[到达地].[All]" dimensionUniqueName="[数据源]" displayFolder="" count="2" memberValueDatatype="130" unbalanced="0">
      <fieldsUsage count="2">
        <fieldUsage x="-1"/>
        <fieldUsage x="7"/>
      </fieldsUsage>
    </cacheHierarchy>
    <cacheHierarchy uniqueName="[数据源].[时间]" caption="时间" attribute="1" defaultMemberUniqueName="[数据源].[时间].[All]" allUniqueName="[数据源].[时间].[All]" dimensionUniqueName="[数据源]" displayFolder="" count="2" memberValueDatatype="20" unbalanced="0">
      <fieldsUsage count="2">
        <fieldUsage x="-1"/>
        <fieldUsage x="1"/>
      </fieldsUsage>
    </cacheHierarchy>
    <cacheHierarchy uniqueName="[数据源].[首府出发地]" caption="首府出发地" attribute="1" defaultMemberUniqueName="[数据源].[首府出发地].[All]" allUniqueName="[数据源].[首府出发地].[All]" dimensionUniqueName="[数据源]" displayFolder="" count="0" memberValueDatatype="130" unbalanced="0"/>
    <cacheHierarchy uniqueName="[数据源].[数值]" caption="数值" attribute="1" defaultMemberUniqueName="[数据源].[数值].[All]" allUniqueName="[数据源].[数值].[All]" dimensionUniqueName="[数据源]" displayFolder="" count="0" memberValueDatatype="20" unbalanced="0"/>
    <cacheHierarchy uniqueName="[数据源].[州名出发地]" caption="州名出发地" attribute="1" defaultMemberUniqueName="[数据源].[州名出发地].[All]" allUniqueName="[数据源].[州名出发地].[All]" dimensionUniqueName="[数据源]" displayFolder="" count="0" memberValueDatatype="130" unbalanced="0"/>
    <cacheHierarchy uniqueName="[出发地城市坐标].[Capital]" caption="Capital" attribute="1" defaultMemberUniqueName="[出发地城市坐标].[Capital].[All]" allUniqueName="[出发地城市坐标].[Capital].[All]" dimensionUniqueName="[出发地城市坐标]" displayFolder="" count="0" memberValueDatatype="130" unbalanced="0" hidden="1"/>
    <cacheHierarchy uniqueName="[出发地城市坐标].[Code]" caption="Code" attribute="1" defaultMemberUniqueName="[出发地城市坐标].[Code].[All]" allUniqueName="[出发地城市坐标].[Code].[All]" dimensionUniqueName="[出发地城市坐标]" displayFolder="" count="0" memberValueDatatype="130" unbalanced="0" hidden="1"/>
    <cacheHierarchy uniqueName="[出发地城市坐标].[lat]" caption="lat" attribute="1" defaultMemberUniqueName="[出发地城市坐标].[lat].[All]" allUniqueName="[出发地城市坐标].[lat].[All]" dimensionUniqueName="[出发地城市坐标]" displayFolder="" count="0" memberValueDatatype="5" unbalanced="0" hidden="1"/>
    <cacheHierarchy uniqueName="[出发地城市坐标].[lng]" caption="lng" attribute="1" defaultMemberUniqueName="[出发地城市坐标].[lng].[All]" allUniqueName="[出发地城市坐标].[lng].[All]" dimensionUniqueName="[出发地城市坐标]" displayFolder="" count="0" memberValueDatatype="5" unbalanced="0" hidden="1"/>
    <cacheHierarchy uniqueName="[出发地城市坐标].[Region]" caption="Region" attribute="1" defaultMemberUniqueName="[出发地城市坐标].[Region].[All]" allUniqueName="[出发地城市坐标].[Region].[All]" dimensionUniqueName="[出发地城市坐标]" displayFolder="" count="0" memberValueDatatype="130" unbalanced="0" hidden="1"/>
    <cacheHierarchy uniqueName="[出发地城市坐标].[State]" caption="State" attribute="1" defaultMemberUniqueName="[出发地城市坐标].[State].[All]" allUniqueName="[出发地城市坐标].[State].[All]" dimensionUniqueName="[出发地城市坐标]" displayFolder="" count="0" memberValueDatatype="130" unbalanced="0" hidden="1"/>
    <cacheHierarchy uniqueName="[出发地城市坐标].[首府]" caption="首府" attribute="1" defaultMemberUniqueName="[出发地城市坐标].[首府].[All]" allUniqueName="[出发地城市坐标].[首府].[All]" dimensionUniqueName="[出发地城市坐标]" displayFolder="" count="0" memberValueDatatype="130" unbalanced="0" hidden="1"/>
    <cacheHierarchy uniqueName="[出发地城市坐标].[州名]" caption="州名" attribute="1" defaultMemberUniqueName="[出发地城市坐标].[州名].[All]" allUniqueName="[出发地城市坐标].[州名].[All]" dimensionUniqueName="[出发地城市坐标]" displayFolder="" count="0" memberValueDatatype="130" unbalanced="0" hidden="1"/>
    <cacheHierarchy uniqueName="[目的地城市坐标].[Capital]" caption="Capital" attribute="1" defaultMemberUniqueName="[目的地城市坐标].[Capital].[All]" allUniqueName="[目的地城市坐标].[Capital].[All]" dimensionUniqueName="[目的地城市坐标]" displayFolder="" count="0" memberValueDatatype="130" unbalanced="0" hidden="1"/>
    <cacheHierarchy uniqueName="[目的地城市坐标].[Code]" caption="Code" attribute="1" defaultMemberUniqueName="[目的地城市坐标].[Code].[All]" allUniqueName="[目的地城市坐标].[Code].[All]" dimensionUniqueName="[目的地城市坐标]" displayFolder="" count="0" memberValueDatatype="130" unbalanced="0" hidden="1"/>
    <cacheHierarchy uniqueName="[目的地城市坐标].[lat]" caption="lat" attribute="1" defaultMemberUniqueName="[目的地城市坐标].[lat].[All]" allUniqueName="[目的地城市坐标].[lat].[All]" dimensionUniqueName="[目的地城市坐标]" displayFolder="" count="0" memberValueDatatype="5" unbalanced="0" hidden="1"/>
    <cacheHierarchy uniqueName="[目的地城市坐标].[lng]" caption="lng" attribute="1" defaultMemberUniqueName="[目的地城市坐标].[lng].[All]" allUniqueName="[目的地城市坐标].[lng].[All]" dimensionUniqueName="[目的地城市坐标]" displayFolder="" count="0" memberValueDatatype="5" unbalanced="0" hidden="1"/>
    <cacheHierarchy uniqueName="[目的地城市坐标].[Region]" caption="Region" attribute="1" defaultMemberUniqueName="[目的地城市坐标].[Region].[All]" allUniqueName="[目的地城市坐标].[Region].[All]" dimensionUniqueName="[目的地城市坐标]" displayFolder="" count="0" memberValueDatatype="130" unbalanced="0" hidden="1"/>
    <cacheHierarchy uniqueName="[目的地城市坐标].[State]" caption="State" attribute="1" defaultMemberUniqueName="[目的地城市坐标].[State].[All]" allUniqueName="[目的地城市坐标].[State].[All]" dimensionUniqueName="[目的地城市坐标]" displayFolder="" count="0" memberValueDatatype="130" unbalanced="0" hidden="1"/>
    <cacheHierarchy uniqueName="[目的地城市坐标].[首府]" caption="首府" attribute="1" defaultMemberUniqueName="[目的地城市坐标].[首府].[All]" allUniqueName="[目的地城市坐标].[首府].[All]" dimensionUniqueName="[目的地城市坐标]" displayFolder="" count="0" memberValueDatatype="130" unbalanced="0" hidden="1"/>
    <cacheHierarchy uniqueName="[目的地城市坐标].[州名]" caption="州名" attribute="1" defaultMemberUniqueName="[目的地城市坐标].[州名].[All]" allUniqueName="[目的地城市坐标].[州名].[All]" dimensionUniqueName="[目的地城市坐标]" displayFolder="" count="0" memberValueDatatype="130" unbalanced="0" hidden="1"/>
    <cacheHierarchy uniqueName="[数据源].[合并]" caption="合并" attribute="1" defaultMemberUniqueName="[数据源].[合并].[All]" allUniqueName="[数据源].[合并].[All]" dimensionUniqueName="[数据源]" displayFolder="" count="0" memberValueDatatype="130" unbalanced="0" hidden="1"/>
    <cacheHierarchy uniqueName="[数据源].[状态]" caption="状态" attribute="1" defaultMemberUniqueName="[数据源].[状态].[All]" allUniqueName="[数据源].[状态].[All]" dimensionUniqueName="[数据源]" displayFolder="" count="0" memberValueDatatype="130" unbalanced="0" hidden="1"/>
    <cacheHierarchy uniqueName="[Measures].[差值]" caption="差值" measure="1" displayFolder="" measureGroup="数据源" count="0"/>
    <cacheHierarchy uniqueName="[Measures].[最大值]" caption="最大值" measure="1" displayFolder="" measureGroup="数据源" count="0"/>
    <cacheHierarchy uniqueName="[Measures].[X坐标]" caption="X坐标" measure="1" displayFolder="" measureGroup="数据源" count="0"/>
    <cacheHierarchy uniqueName="[Measures].[Y坐标]" caption="Y坐标" measure="1" displayFolder="" measureGroup="数据源" count="0"/>
    <cacheHierarchy uniqueName="[Measures].[副X]" caption="副X" measure="1" displayFolder="" measureGroup="数据源" count="0" oneField="1">
      <fieldsUsage count="1">
        <fieldUsage x="5"/>
      </fieldsUsage>
    </cacheHierarchy>
    <cacheHierarchy uniqueName="[Measures].[副Y]" caption="副Y" measure="1" displayFolder="" measureGroup="数据源" count="0" oneField="1">
      <fieldsUsage count="1">
        <fieldUsage x="6"/>
      </fieldsUsage>
    </cacheHierarchy>
    <cacheHierarchy uniqueName="[Measures].[Arr]" caption="Arr" measure="1" displayFolder="" measureGroup="数据源" count="0" oneField="1">
      <fieldsUsage count="1">
        <fieldUsage x="3"/>
      </fieldsUsage>
    </cacheHierarchy>
    <cacheHierarchy uniqueName="[Measures].[Leav]" caption="Leav" measure="1" displayFolder="" measureGroup="数据源" count="0" oneField="1">
      <fieldsUsage count="1">
        <fieldUsage x="4"/>
      </fieldsUsage>
    </cacheHierarchy>
    <cacheHierarchy uniqueName="[Measures].[出发city]" caption="出发city" measure="1" displayFolder="" measureGroup="数据源" count="0"/>
    <cacheHierarchy uniqueName="[Measures].[__XL_Count 数据源]" caption="__XL_Count 数据源" measure="1" displayFolder="" measureGroup="数据源" count="0" hidden="1"/>
    <cacheHierarchy uniqueName="[Measures].[__XL_Count 城市坐标]" caption="__XL_Count 城市坐标" measure="1" displayFolder="" measureGroup="出发地城市坐标" count="0" hidden="1"/>
    <cacheHierarchy uniqueName="[Measures].[__XL_Count 目的地城市坐标]" caption="__XL_Count 目的地城市坐标" measure="1" displayFolder="" measureGroup="目的地城市坐标" count="0" hidden="1"/>
    <cacheHierarchy uniqueName="[Measures].[__XL_Count 表2]" caption="__XL_Count 表2" measure="1" displayFolder="" measureGroup="表2" count="0" hidden="1"/>
    <cacheHierarchy uniqueName="[Measures].[__No measures defined]" caption="__No measures defined" measure="1" displayFolder="" count="0" hidden="1"/>
    <cacheHierarchy uniqueName="[Measures].[到达]" caption="到达" measure="1" displayFolder="" measureGroup="数据源" count="0" hidden="1"/>
    <cacheHierarchy uniqueName="[Measures].[离开]" caption="离开" measure="1" displayFolder="" measureGroup="数据源" count="0" hidden="1"/>
    <cacheHierarchy uniqueName="[Measures].[度量值 1]" caption="度量值 1" measure="1" displayFolder="" measureGroup="数据源" count="0" hidden="1"/>
    <cacheHierarchy uniqueName="[Measures].[以下项目的总和:数值]" caption="以下项目的总和:数值" measure="1" displayFolder="" measureGroup="数据源" count="0" hidden="1">
      <extLst>
        <ext xmlns:x15="http://schemas.microsoft.com/office/spreadsheetml/2010/11/main" uri="{B97F6D7D-B522-45F9-BDA1-12C45D357490}">
          <x15:cacheHierarchy aggregatedColumn="6"/>
        </ext>
      </extLst>
    </cacheHierarchy>
    <cacheHierarchy uniqueName="[Measures].[以下项目的总和:lng]" caption="以下项目的总和:lng" measure="1" displayFolder="" measureGroup="目的地城市坐标" count="0" hidden="1">
      <extLst>
        <ext xmlns:x15="http://schemas.microsoft.com/office/spreadsheetml/2010/11/main" uri="{B97F6D7D-B522-45F9-BDA1-12C45D357490}">
          <x15:cacheHierarchy aggregatedColumn="19"/>
        </ext>
      </extLst>
    </cacheHierarchy>
    <cacheHierarchy uniqueName="[Measures].[以下项目的总和:lat]" caption="以下项目的总和:lat" measure="1" displayFolder="" measureGroup="出发地城市坐标" count="0" hidden="1">
      <extLst>
        <ext xmlns:x15="http://schemas.microsoft.com/office/spreadsheetml/2010/11/main" uri="{B97F6D7D-B522-45F9-BDA1-12C45D357490}">
          <x15:cacheHierarchy aggregatedColumn="10"/>
        </ext>
      </extLst>
    </cacheHierarchy>
    <cacheHierarchy uniqueName="[Measures].[以下项目的计数:出发地]" caption="以下项目的计数:出发地" measure="1" displayFolder="" measureGroup="数据源" count="0" hidden="1">
      <extLst>
        <ext xmlns:x15="http://schemas.microsoft.com/office/spreadsheetml/2010/11/main" uri="{B97F6D7D-B522-45F9-BDA1-12C45D357490}">
          <x15:cacheHierarchy aggregatedColumn="1"/>
        </ext>
      </extLst>
    </cacheHierarchy>
    <cacheHierarchy uniqueName="[Measures].[以下项目的计数:Code]" caption="以下项目的计数:Code" measure="1" displayFolder="" measureGroup="目的地城市坐标" count="0" hidden="1">
      <extLst>
        <ext xmlns:x15="http://schemas.microsoft.com/office/spreadsheetml/2010/11/main" uri="{B97F6D7D-B522-45F9-BDA1-12C45D357490}">
          <x15:cacheHierarchy aggregatedColumn="17"/>
        </ext>
      </extLst>
    </cacheHierarchy>
    <cacheHierarchy uniqueName="[设置1]" caption="设置1" set="1" displayFolder="" count="0" unbalanced="0" unbalancedGroup="0">
      <extLst>
        <ext xmlns:x14="http://schemas.microsoft.com/office/spreadsheetml/2009/9/main" uri="{8CF416AD-EC4C-4aba-99F5-12A058AE0983}">
          <x14:cacheHierarchy flattenHierarchies="0" hierarchizeDistinct="0"/>
        </ext>
      </extLst>
    </cacheHierarchy>
    <cacheHierarchy uniqueName="[设置2]" caption="设置2"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2">
    <calculatedMember name="[设置1]" mdx="{([数据源].[状态].&amp;[Arriving],[Measures].[以下项目的总和:数值]),([数据源].[状态].&amp;[Leaving],[Measures].[以下项目的总和:数值]),([数据源].[状态].&amp;[Leaving],[Measures].[差值])}" set="1">
      <extLst>
        <ext xmlns:x14="http://schemas.microsoft.com/office/spreadsheetml/2009/9/main" uri="{0C70D0D5-359C-4a49-802D-23BBF952B5CE}">
          <x14:calculatedMember flattenHierarchies="0" hierarchizeDistinct="0">
            <x14:tupleSet rowCount="3" columnCount="2">
              <x14:headers>
                <x14:header uniqueName="[数据源].[状态].[状态]" hierarchyName="[数据源].[状态]"/>
                <x14:header/>
              </x14:headers>
              <x14:rows>
                <x14:row>
                  <x14:rowItem u="[数据源].[状态].&amp;[Arriving]" d="Arriving"/>
                  <x14:rowItem u="[Measures].[以下项目的总和:数值]" d="数值"/>
                </x14:row>
                <x14:row>
                  <x14:rowItem u="[数据源].[状态].&amp;[Leaving]" d="Leaving"/>
                  <x14:rowItem u="[Measures].[以下项目的总和:数值]" d="数值"/>
                </x14:row>
                <x14:row>
                  <x14:rowItem u="[数据源].[状态].&amp;[Leaving]" d="Leaving"/>
                  <x14:rowItem u="[Measures].[差值]" d="差值"/>
                </x14:row>
              </x14:rows>
            </x14:tupleSet>
          </x14:calculatedMember>
        </ext>
      </extLst>
    </calculatedMember>
    <calculatedMember name="[设置2]" mdx="{([数据源].[状态].&amp;[Arriving],[Measures].[副Y]),([数据源].[状态].&amp;[Arriving],[Measures].[副X]),([数据源].[状态].&amp;[Arriving],[Measures].[以下项目的总和:数值]),([数据源].[状态].&amp;[Leaving],[Measures].[以下项目的总和:数值])}" set="1">
      <extLst>
        <ext xmlns:x14="http://schemas.microsoft.com/office/spreadsheetml/2009/9/main" uri="{0C70D0D5-359C-4a49-802D-23BBF952B5CE}">
          <x14:calculatedMember flattenHierarchies="0" hierarchizeDistinct="0">
            <x14:tupleSet rowCount="4" columnCount="2">
              <x14:headers>
                <x14:header uniqueName="[数据源].[状态].[状态]" hierarchyName="[数据源].[状态]"/>
                <x14:header/>
              </x14:headers>
              <x14:rows>
                <x14:row>
                  <x14:rowItem u="[数据源].[状态].&amp;[Arriving]" d="Arriving"/>
                  <x14:rowItem u="[Measures].[副Y]" d="副Y"/>
                </x14:row>
                <x14:row>
                  <x14:rowItem u="[数据源].[状态].&amp;[Arriving]" d="Arriving"/>
                  <x14:rowItem u="[Measures].[副X]" d="副X"/>
                </x14:row>
                <x14:row>
                  <x14:rowItem u="[数据源].[状态].&amp;[Arriving]" d="Arriving"/>
                  <x14:rowItem u="[Measures].[以下项目的总和:数值]" d="以下项目的总和:数值"/>
                </x14:row>
                <x14:row>
                  <x14:rowItem u="[数据源].[状态].&amp;[Leaving]" d="Leaving"/>
                  <x14:rowItem u="[Measures].[以下项目的总和:数值]" d="以下项目的总和:数值"/>
                </x14:row>
              </x14:rows>
            </x14:tupleSet>
          </x14:calculatedMember>
        </ext>
      </extLst>
    </calculatedMember>
  </calculatedMembers>
  <dimensions count="3">
    <dimension measure="1" name="Measures" uniqueName="[Measures]" caption="Measures"/>
    <dimension name="表2" uniqueName="[表2]" caption="表2"/>
    <dimension name="数据源" uniqueName="[数据源]" caption="数据源"/>
  </dimensions>
  <measureGroups count="4">
    <measureGroup name="表2" caption="表2"/>
    <measureGroup name="出发地城市坐标" caption="出发地城市坐标"/>
    <measureGroup name="目的地城市坐标" caption="目的地城市坐标"/>
    <measureGroup name="数据源" caption="数据源"/>
  </measureGroups>
  <maps count="2">
    <map measureGroup="0" dimension="1"/>
    <map measureGroup="3"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dministrator" refreshedDate="42873.112069097224" createdVersion="5" refreshedVersion="6" minRefreshableVersion="3" recordCount="0" supportSubquery="1" supportAdvancedDrill="1">
  <cacheSource type="external" connectionId="3"/>
  <cacheFields count="6">
    <cacheField name="[Measures].[最大值]" caption="最大值" numFmtId="0" hierarchy="27" level="32767"/>
    <cacheField name="[数据源].[出发地].[出发地]" caption="出发地" numFmtId="0" hierarchy="1" level="1">
      <sharedItems containsSemiMixedTypes="0" containsNonDate="0" containsString="0"/>
    </cacheField>
    <cacheField name="[Measures].[X坐标]" caption="X坐标" numFmtId="0" hierarchy="28" level="32767"/>
    <cacheField name="[Measures].[Y坐标]" caption="Y坐标" numFmtId="0" hierarchy="29" level="32767"/>
    <cacheField name="[数据源].[时间].[时间]" caption="时间" numFmtId="0" hierarchy="4" level="1">
      <sharedItems containsSemiMixedTypes="0" containsNonDate="0" containsString="0"/>
    </cacheField>
    <cacheField name="[Measures].[出发city]" caption="出发city" numFmtId="0" hierarchy="34" level="32767"/>
  </cacheFields>
  <cacheHierarchies count="50">
    <cacheHierarchy uniqueName="[表2].[状态选择]" caption="状态选择" attribute="1" defaultMemberUniqueName="[表2].[状态选择].[All]" allUniqueName="[表2].[状态选择].[All]" dimensionUniqueName="[表2]" displayFolder="" count="0" memberValueDatatype="130" unbalanced="0"/>
    <cacheHierarchy uniqueName="[数据源].[出发地]" caption="出发地" attribute="1" defaultMemberUniqueName="[数据源].[出发地].[All]" allUniqueName="[数据源].[出发地].[All]" dimensionUniqueName="[数据源]" displayFolder="" count="2" memberValueDatatype="130" unbalanced="0">
      <fieldsUsage count="2">
        <fieldUsage x="-1"/>
        <fieldUsage x="1"/>
      </fieldsUsage>
    </cacheHierarchy>
    <cacheHierarchy uniqueName="[数据源].[出发地简称]" caption="出发地简称" attribute="1" defaultMemberUniqueName="[数据源].[出发地简称].[All]" allUniqueName="[数据源].[出发地简称].[All]" dimensionUniqueName="[数据源]" displayFolder="" count="0" memberValueDatatype="130" unbalanced="0"/>
    <cacheHierarchy uniqueName="[数据源].[到达地]" caption="到达地" attribute="1" defaultMemberUniqueName="[数据源].[到达地].[All]" allUniqueName="[数据源].[到达地].[All]" dimensionUniqueName="[数据源]" displayFolder="" count="0" memberValueDatatype="130" unbalanced="0"/>
    <cacheHierarchy uniqueName="[数据源].[时间]" caption="时间" attribute="1" defaultMemberUniqueName="[数据源].[时间].[All]" allUniqueName="[数据源].[时间].[All]" dimensionUniqueName="[数据源]" displayFolder="" count="2" memberValueDatatype="20" unbalanced="0">
      <fieldsUsage count="2">
        <fieldUsage x="-1"/>
        <fieldUsage x="4"/>
      </fieldsUsage>
    </cacheHierarchy>
    <cacheHierarchy uniqueName="[数据源].[首府出发地]" caption="首府出发地" attribute="1" defaultMemberUniqueName="[数据源].[首府出发地].[All]" allUniqueName="[数据源].[首府出发地].[All]" dimensionUniqueName="[数据源]" displayFolder="" count="0" memberValueDatatype="130" unbalanced="0"/>
    <cacheHierarchy uniqueName="[数据源].[数值]" caption="数值" attribute="1" defaultMemberUniqueName="[数据源].[数值].[All]" allUniqueName="[数据源].[数值].[All]" dimensionUniqueName="[数据源]" displayFolder="" count="0" memberValueDatatype="20" unbalanced="0"/>
    <cacheHierarchy uniqueName="[数据源].[州名出发地]" caption="州名出发地" attribute="1" defaultMemberUniqueName="[数据源].[州名出发地].[All]" allUniqueName="[数据源].[州名出发地].[All]" dimensionUniqueName="[数据源]" displayFolder="" count="0" memberValueDatatype="130" unbalanced="0"/>
    <cacheHierarchy uniqueName="[出发地城市坐标].[Capital]" caption="Capital" attribute="1" defaultMemberUniqueName="[出发地城市坐标].[Capital].[All]" allUniqueName="[出发地城市坐标].[Capital].[All]" dimensionUniqueName="[出发地城市坐标]" displayFolder="" count="0" memberValueDatatype="130" unbalanced="0" hidden="1"/>
    <cacheHierarchy uniqueName="[出发地城市坐标].[Code]" caption="Code" attribute="1" defaultMemberUniqueName="[出发地城市坐标].[Code].[All]" allUniqueName="[出发地城市坐标].[Code].[All]" dimensionUniqueName="[出发地城市坐标]" displayFolder="" count="0" memberValueDatatype="130" unbalanced="0" hidden="1"/>
    <cacheHierarchy uniqueName="[出发地城市坐标].[lat]" caption="lat" attribute="1" defaultMemberUniqueName="[出发地城市坐标].[lat].[All]" allUniqueName="[出发地城市坐标].[lat].[All]" dimensionUniqueName="[出发地城市坐标]" displayFolder="" count="0" memberValueDatatype="5" unbalanced="0" hidden="1"/>
    <cacheHierarchy uniqueName="[出发地城市坐标].[lng]" caption="lng" attribute="1" defaultMemberUniqueName="[出发地城市坐标].[lng].[All]" allUniqueName="[出发地城市坐标].[lng].[All]" dimensionUniqueName="[出发地城市坐标]" displayFolder="" count="0" memberValueDatatype="5" unbalanced="0" hidden="1"/>
    <cacheHierarchy uniqueName="[出发地城市坐标].[Region]" caption="Region" attribute="1" defaultMemberUniqueName="[出发地城市坐标].[Region].[All]" allUniqueName="[出发地城市坐标].[Region].[All]" dimensionUniqueName="[出发地城市坐标]" displayFolder="" count="0" memberValueDatatype="130" unbalanced="0" hidden="1"/>
    <cacheHierarchy uniqueName="[出发地城市坐标].[State]" caption="State" attribute="1" defaultMemberUniqueName="[出发地城市坐标].[State].[All]" allUniqueName="[出发地城市坐标].[State].[All]" dimensionUniqueName="[出发地城市坐标]" displayFolder="" count="0" memberValueDatatype="130" unbalanced="0" hidden="1"/>
    <cacheHierarchy uniqueName="[出发地城市坐标].[首府]" caption="首府" attribute="1" defaultMemberUniqueName="[出发地城市坐标].[首府].[All]" allUniqueName="[出发地城市坐标].[首府].[All]" dimensionUniqueName="[出发地城市坐标]" displayFolder="" count="0" memberValueDatatype="130" unbalanced="0" hidden="1"/>
    <cacheHierarchy uniqueName="[出发地城市坐标].[州名]" caption="州名" attribute="1" defaultMemberUniqueName="[出发地城市坐标].[州名].[All]" allUniqueName="[出发地城市坐标].[州名].[All]" dimensionUniqueName="[出发地城市坐标]" displayFolder="" count="0" memberValueDatatype="130" unbalanced="0" hidden="1"/>
    <cacheHierarchy uniqueName="[目的地城市坐标].[Capital]" caption="Capital" attribute="1" defaultMemberUniqueName="[目的地城市坐标].[Capital].[All]" allUniqueName="[目的地城市坐标].[Capital].[All]" dimensionUniqueName="[目的地城市坐标]" displayFolder="" count="0" memberValueDatatype="130" unbalanced="0" hidden="1"/>
    <cacheHierarchy uniqueName="[目的地城市坐标].[Code]" caption="Code" attribute="1" defaultMemberUniqueName="[目的地城市坐标].[Code].[All]" allUniqueName="[目的地城市坐标].[Code].[All]" dimensionUniqueName="[目的地城市坐标]" displayFolder="" count="0" memberValueDatatype="130" unbalanced="0" hidden="1"/>
    <cacheHierarchy uniqueName="[目的地城市坐标].[lat]" caption="lat" attribute="1" defaultMemberUniqueName="[目的地城市坐标].[lat].[All]" allUniqueName="[目的地城市坐标].[lat].[All]" dimensionUniqueName="[目的地城市坐标]" displayFolder="" count="0" memberValueDatatype="5" unbalanced="0" hidden="1"/>
    <cacheHierarchy uniqueName="[目的地城市坐标].[lng]" caption="lng" attribute="1" defaultMemberUniqueName="[目的地城市坐标].[lng].[All]" allUniqueName="[目的地城市坐标].[lng].[All]" dimensionUniqueName="[目的地城市坐标]" displayFolder="" count="0" memberValueDatatype="5" unbalanced="0" hidden="1"/>
    <cacheHierarchy uniqueName="[目的地城市坐标].[Region]" caption="Region" attribute="1" defaultMemberUniqueName="[目的地城市坐标].[Region].[All]" allUniqueName="[目的地城市坐标].[Region].[All]" dimensionUniqueName="[目的地城市坐标]" displayFolder="" count="0" memberValueDatatype="130" unbalanced="0" hidden="1"/>
    <cacheHierarchy uniqueName="[目的地城市坐标].[State]" caption="State" attribute="1" defaultMemberUniqueName="[目的地城市坐标].[State].[All]" allUniqueName="[目的地城市坐标].[State].[All]" dimensionUniqueName="[目的地城市坐标]" displayFolder="" count="0" memberValueDatatype="130" unbalanced="0" hidden="1"/>
    <cacheHierarchy uniqueName="[目的地城市坐标].[首府]" caption="首府" attribute="1" defaultMemberUniqueName="[目的地城市坐标].[首府].[All]" allUniqueName="[目的地城市坐标].[首府].[All]" dimensionUniqueName="[目的地城市坐标]" displayFolder="" count="0" memberValueDatatype="130" unbalanced="0" hidden="1"/>
    <cacheHierarchy uniqueName="[目的地城市坐标].[州名]" caption="州名" attribute="1" defaultMemberUniqueName="[目的地城市坐标].[州名].[All]" allUniqueName="[目的地城市坐标].[州名].[All]" dimensionUniqueName="[目的地城市坐标]" displayFolder="" count="0" memberValueDatatype="130" unbalanced="0" hidden="1"/>
    <cacheHierarchy uniqueName="[数据源].[合并]" caption="合并" attribute="1" defaultMemberUniqueName="[数据源].[合并].[All]" allUniqueName="[数据源].[合并].[All]" dimensionUniqueName="[数据源]" displayFolder="" count="0" memberValueDatatype="130" unbalanced="0" hidden="1"/>
    <cacheHierarchy uniqueName="[数据源].[状态]" caption="状态" attribute="1" defaultMemberUniqueName="[数据源].[状态].[All]" allUniqueName="[数据源].[状态].[All]" dimensionUniqueName="[数据源]" displayFolder="" count="0" memberValueDatatype="130" unbalanced="0" hidden="1"/>
    <cacheHierarchy uniqueName="[Measures].[差值]" caption="差值" measure="1" displayFolder="" measureGroup="数据源" count="0"/>
    <cacheHierarchy uniqueName="[Measures].[最大值]" caption="最大值" measure="1" displayFolder="" measureGroup="数据源" count="0" oneField="1">
      <fieldsUsage count="1">
        <fieldUsage x="0"/>
      </fieldsUsage>
    </cacheHierarchy>
    <cacheHierarchy uniqueName="[Measures].[X坐标]" caption="X坐标" measure="1" displayFolder="" measureGroup="数据源" count="0" oneField="1">
      <fieldsUsage count="1">
        <fieldUsage x="2"/>
      </fieldsUsage>
    </cacheHierarchy>
    <cacheHierarchy uniqueName="[Measures].[Y坐标]" caption="Y坐标" measure="1" displayFolder="" measureGroup="数据源" count="0" oneField="1">
      <fieldsUsage count="1">
        <fieldUsage x="3"/>
      </fieldsUsage>
    </cacheHierarchy>
    <cacheHierarchy uniqueName="[Measures].[副X]" caption="副X" measure="1" displayFolder="" measureGroup="数据源" count="0"/>
    <cacheHierarchy uniqueName="[Measures].[副Y]" caption="副Y" measure="1" displayFolder="" measureGroup="数据源" count="0"/>
    <cacheHierarchy uniqueName="[Measures].[Arr]" caption="Arr" measure="1" displayFolder="" measureGroup="数据源" count="0"/>
    <cacheHierarchy uniqueName="[Measures].[Leav]" caption="Leav" measure="1" displayFolder="" measureGroup="数据源" count="0"/>
    <cacheHierarchy uniqueName="[Measures].[出发city]" caption="出发city" measure="1" displayFolder="" measureGroup="数据源" count="0" oneField="1">
      <fieldsUsage count="1">
        <fieldUsage x="5"/>
      </fieldsUsage>
    </cacheHierarchy>
    <cacheHierarchy uniqueName="[Measures].[__XL_Count 数据源]" caption="__XL_Count 数据源" measure="1" displayFolder="" measureGroup="数据源" count="0" hidden="1"/>
    <cacheHierarchy uniqueName="[Measures].[__XL_Count 城市坐标]" caption="__XL_Count 城市坐标" measure="1" displayFolder="" measureGroup="出发地城市坐标" count="0" hidden="1"/>
    <cacheHierarchy uniqueName="[Measures].[__XL_Count 目的地城市坐标]" caption="__XL_Count 目的地城市坐标" measure="1" displayFolder="" measureGroup="目的地城市坐标" count="0" hidden="1"/>
    <cacheHierarchy uniqueName="[Measures].[__XL_Count 表2]" caption="__XL_Count 表2" measure="1" displayFolder="" measureGroup="表2" count="0" hidden="1"/>
    <cacheHierarchy uniqueName="[Measures].[__No measures defined]" caption="__No measures defined" measure="1" displayFolder="" count="0" hidden="1"/>
    <cacheHierarchy uniqueName="[Measures].[到达]" caption="到达" measure="1" displayFolder="" measureGroup="数据源" count="0" hidden="1"/>
    <cacheHierarchy uniqueName="[Measures].[离开]" caption="离开" measure="1" displayFolder="" measureGroup="数据源" count="0" hidden="1"/>
    <cacheHierarchy uniqueName="[Measures].[度量值 1]" caption="度量值 1" measure="1" displayFolder="" measureGroup="数据源" count="0" hidden="1"/>
    <cacheHierarchy uniqueName="[Measures].[以下项目的总和:数值]" caption="以下项目的总和:数值" measure="1" displayFolder="" measureGroup="数据源" count="0" hidden="1">
      <extLst>
        <ext xmlns:x15="http://schemas.microsoft.com/office/spreadsheetml/2010/11/main" uri="{B97F6D7D-B522-45F9-BDA1-12C45D357490}">
          <x15:cacheHierarchy aggregatedColumn="6"/>
        </ext>
      </extLst>
    </cacheHierarchy>
    <cacheHierarchy uniqueName="[Measures].[以下项目的总和:lng]" caption="以下项目的总和:lng" measure="1" displayFolder="" measureGroup="目的地城市坐标" count="0" hidden="1">
      <extLst>
        <ext xmlns:x15="http://schemas.microsoft.com/office/spreadsheetml/2010/11/main" uri="{B97F6D7D-B522-45F9-BDA1-12C45D357490}">
          <x15:cacheHierarchy aggregatedColumn="19"/>
        </ext>
      </extLst>
    </cacheHierarchy>
    <cacheHierarchy uniqueName="[Measures].[以下项目的总和:lat]" caption="以下项目的总和:lat" measure="1" displayFolder="" measureGroup="出发地城市坐标" count="0" hidden="1">
      <extLst>
        <ext xmlns:x15="http://schemas.microsoft.com/office/spreadsheetml/2010/11/main" uri="{B97F6D7D-B522-45F9-BDA1-12C45D357490}">
          <x15:cacheHierarchy aggregatedColumn="10"/>
        </ext>
      </extLst>
    </cacheHierarchy>
    <cacheHierarchy uniqueName="[Measures].[以下项目的计数:出发地]" caption="以下项目的计数:出发地" measure="1" displayFolder="" measureGroup="数据源" count="0" hidden="1">
      <extLst>
        <ext xmlns:x15="http://schemas.microsoft.com/office/spreadsheetml/2010/11/main" uri="{B97F6D7D-B522-45F9-BDA1-12C45D357490}">
          <x15:cacheHierarchy aggregatedColumn="1"/>
        </ext>
      </extLst>
    </cacheHierarchy>
    <cacheHierarchy uniqueName="[Measures].[以下项目的计数:Code]" caption="以下项目的计数:Code" measure="1" displayFolder="" measureGroup="目的地城市坐标" count="0" hidden="1">
      <extLst>
        <ext xmlns:x15="http://schemas.microsoft.com/office/spreadsheetml/2010/11/main" uri="{B97F6D7D-B522-45F9-BDA1-12C45D357490}">
          <x15:cacheHierarchy aggregatedColumn="17"/>
        </ext>
      </extLst>
    </cacheHierarchy>
    <cacheHierarchy uniqueName="[设置1]" caption="设置1" set="1" displayFolder="" count="0" unbalanced="0" unbalancedGroup="0">
      <extLst>
        <ext xmlns:x14="http://schemas.microsoft.com/office/spreadsheetml/2009/9/main" uri="{8CF416AD-EC4C-4aba-99F5-12A058AE0983}">
          <x14:cacheHierarchy flattenHierarchies="0" hierarchizeDistinct="0"/>
        </ext>
      </extLst>
    </cacheHierarchy>
    <cacheHierarchy uniqueName="[设置2]" caption="设置2"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2">
    <calculatedMember name="[设置1]" mdx="{([数据源].[状态].&amp;[Arriving],[Measures].[以下项目的总和:数值]),([数据源].[状态].&amp;[Leaving],[Measures].[以下项目的总和:数值]),([数据源].[状态].&amp;[Leaving],[Measures].[差值])}" set="1">
      <extLst>
        <ext xmlns:x14="http://schemas.microsoft.com/office/spreadsheetml/2009/9/main" uri="{0C70D0D5-359C-4a49-802D-23BBF952B5CE}">
          <x14:calculatedMember flattenHierarchies="0" hierarchizeDistinct="0">
            <x14:tupleSet rowCount="3" columnCount="2">
              <x14:headers>
                <x14:header uniqueName="[数据源].[状态].[状态]" hierarchyName="[数据源].[状态]"/>
                <x14:header/>
              </x14:headers>
              <x14:rows>
                <x14:row>
                  <x14:rowItem u="[数据源].[状态].&amp;[Arriving]" d="Arriving"/>
                  <x14:rowItem u="[Measures].[以下项目的总和:数值]" d="数值"/>
                </x14:row>
                <x14:row>
                  <x14:rowItem u="[数据源].[状态].&amp;[Leaving]" d="Leaving"/>
                  <x14:rowItem u="[Measures].[以下项目的总和:数值]" d="数值"/>
                </x14:row>
                <x14:row>
                  <x14:rowItem u="[数据源].[状态].&amp;[Leaving]" d="Leaving"/>
                  <x14:rowItem u="[Measures].[差值]" d="差值"/>
                </x14:row>
              </x14:rows>
            </x14:tupleSet>
          </x14:calculatedMember>
        </ext>
      </extLst>
    </calculatedMember>
    <calculatedMember name="[设置2]" mdx="{([数据源].[状态].&amp;[Arriving],[Measures].[副Y]),([数据源].[状态].&amp;[Arriving],[Measures].[副X]),([数据源].[状态].&amp;[Arriving],[Measures].[以下项目的总和:数值]),([数据源].[状态].&amp;[Leaving],[Measures].[以下项目的总和:数值])}" set="1">
      <extLst>
        <ext xmlns:x14="http://schemas.microsoft.com/office/spreadsheetml/2009/9/main" uri="{0C70D0D5-359C-4a49-802D-23BBF952B5CE}">
          <x14:calculatedMember flattenHierarchies="0" hierarchizeDistinct="0">
            <x14:tupleSet rowCount="4" columnCount="2">
              <x14:headers>
                <x14:header uniqueName="[数据源].[状态].[状态]" hierarchyName="[数据源].[状态]"/>
                <x14:header/>
              </x14:headers>
              <x14:rows>
                <x14:row>
                  <x14:rowItem u="[数据源].[状态].&amp;[Arriving]" d="Arriving"/>
                  <x14:rowItem u="[Measures].[副Y]" d="副Y"/>
                </x14:row>
                <x14:row>
                  <x14:rowItem u="[数据源].[状态].&amp;[Arriving]" d="Arriving"/>
                  <x14:rowItem u="[Measures].[副X]" d="副X"/>
                </x14:row>
                <x14:row>
                  <x14:rowItem u="[数据源].[状态].&amp;[Arriving]" d="Arriving"/>
                  <x14:rowItem u="[Measures].[以下项目的总和:数值]" d="以下项目的总和:数值"/>
                </x14:row>
                <x14:row>
                  <x14:rowItem u="[数据源].[状态].&amp;[Leaving]" d="Leaving"/>
                  <x14:rowItem u="[Measures].[以下项目的总和:数值]" d="以下项目的总和:数值"/>
                </x14:row>
              </x14:rows>
            </x14:tupleSet>
          </x14:calculatedMember>
        </ext>
      </extLst>
    </calculatedMember>
  </calculatedMembers>
  <dimensions count="3">
    <dimension measure="1" name="Measures" uniqueName="[Measures]" caption="Measures"/>
    <dimension name="表2" uniqueName="[表2]" caption="表2"/>
    <dimension name="数据源" uniqueName="[数据源]" caption="数据源"/>
  </dimensions>
  <measureGroups count="4">
    <measureGroup name="表2" caption="表2"/>
    <measureGroup name="出发地城市坐标" caption="出发地城市坐标"/>
    <measureGroup name="目的地城市坐标" caption="目的地城市坐标"/>
    <measureGroup name="数据源" caption="数据源"/>
  </measureGroups>
  <maps count="2">
    <map measureGroup="0" dimension="1"/>
    <map measureGroup="3"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dministrator" refreshedDate="42873.099213078705"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47">
    <cacheHierarchy uniqueName="[表2].[状态选择]" caption="状态选择" attribute="1" defaultMemberUniqueName="[表2].[状态选择].[All]" allUniqueName="[表2].[状态选择].[All]" dimensionUniqueName="[表2]" displayFolder="" count="2" memberValueDatatype="130" unbalanced="0"/>
    <cacheHierarchy uniqueName="[出发地城市坐标].[State]" caption="State" attribute="1" defaultMemberUniqueName="[出发地城市坐标].[State].[All]" allUniqueName="[出发地城市坐标].[State].[All]" dimensionUniqueName="[出发地城市坐标]" displayFolder="" count="0" memberValueDatatype="130" unbalanced="0"/>
    <cacheHierarchy uniqueName="[出发地城市坐标].[Code]" caption="Code" attribute="1" defaultMemberUniqueName="[出发地城市坐标].[Code].[All]" allUniqueName="[出发地城市坐标].[Code].[All]" dimensionUniqueName="[出发地城市坐标]" displayFolder="" count="0" memberValueDatatype="130" unbalanced="0"/>
    <cacheHierarchy uniqueName="[出发地城市坐标].[lng]" caption="lng" attribute="1" defaultMemberUniqueName="[出发地城市坐标].[lng].[All]" allUniqueName="[出发地城市坐标].[lng].[All]" dimensionUniqueName="[出发地城市坐标]" displayFolder="" count="0" memberValueDatatype="5" unbalanced="0"/>
    <cacheHierarchy uniqueName="[出发地城市坐标].[lat]" caption="lat" attribute="1" defaultMemberUniqueName="[出发地城市坐标].[lat].[All]" allUniqueName="[出发地城市坐标].[lat].[All]" dimensionUniqueName="[出发地城市坐标]" displayFolder="" count="0" memberValueDatatype="5" unbalanced="0"/>
    <cacheHierarchy uniqueName="[出发地城市坐标].[Region]" caption="Region" attribute="1" defaultMemberUniqueName="[出发地城市坐标].[Region].[All]" allUniqueName="[出发地城市坐标].[Region].[All]" dimensionUniqueName="[出发地城市坐标]" displayFolder="" count="0" memberValueDatatype="130" unbalanced="0"/>
    <cacheHierarchy uniqueName="[出发地城市坐标].[Capital]" caption="Capital" attribute="1" defaultMemberUniqueName="[出发地城市坐标].[Capital].[All]" allUniqueName="[出发地城市坐标].[Capital].[All]" dimensionUniqueName="[出发地城市坐标]" displayFolder="" count="0" memberValueDatatype="130" unbalanced="0"/>
    <cacheHierarchy uniqueName="[出发地城市坐标].[州名]" caption="州名" attribute="1" defaultMemberUniqueName="[出发地城市坐标].[州名].[All]" allUniqueName="[出发地城市坐标].[州名].[All]" dimensionUniqueName="[出发地城市坐标]" displayFolder="" count="0" memberValueDatatype="130" unbalanced="0"/>
    <cacheHierarchy uniqueName="[出发地城市坐标].[首府]" caption="首府" attribute="1" defaultMemberUniqueName="[出发地城市坐标].[首府].[All]" allUniqueName="[出发地城市坐标].[首府].[All]" dimensionUniqueName="[出发地城市坐标]" displayFolder="" count="0" memberValueDatatype="130" unbalanced="0"/>
    <cacheHierarchy uniqueName="[目的地城市坐标].[State]" caption="State" attribute="1" defaultMemberUniqueName="[目的地城市坐标].[State].[All]" allUniqueName="[目的地城市坐标].[State].[All]" dimensionUniqueName="[目的地城市坐标]" displayFolder="" count="0" memberValueDatatype="130" unbalanced="0"/>
    <cacheHierarchy uniqueName="[目的地城市坐标].[Code]" caption="Code" attribute="1" defaultMemberUniqueName="[目的地城市坐标].[Code].[All]" allUniqueName="[目的地城市坐标].[Code].[All]" dimensionUniqueName="[目的地城市坐标]" displayFolder="" count="0" memberValueDatatype="130" unbalanced="0"/>
    <cacheHierarchy uniqueName="[目的地城市坐标].[lng]" caption="lng" attribute="1" defaultMemberUniqueName="[目的地城市坐标].[lng].[All]" allUniqueName="[目的地城市坐标].[lng].[All]" dimensionUniqueName="[目的地城市坐标]" displayFolder="" count="0" memberValueDatatype="5" unbalanced="0"/>
    <cacheHierarchy uniqueName="[目的地城市坐标].[lat]" caption="lat" attribute="1" defaultMemberUniqueName="[目的地城市坐标].[lat].[All]" allUniqueName="[目的地城市坐标].[lat].[All]" dimensionUniqueName="[目的地城市坐标]" displayFolder="" count="0" memberValueDatatype="5" unbalanced="0"/>
    <cacheHierarchy uniqueName="[目的地城市坐标].[Region]" caption="Region" attribute="1" defaultMemberUniqueName="[目的地城市坐标].[Region].[All]" allUniqueName="[目的地城市坐标].[Region].[All]" dimensionUniqueName="[目的地城市坐标]" displayFolder="" count="0" memberValueDatatype="130" unbalanced="0"/>
    <cacheHierarchy uniqueName="[目的地城市坐标].[Capital]" caption="Capital" attribute="1" defaultMemberUniqueName="[目的地城市坐标].[Capital].[All]" allUniqueName="[目的地城市坐标].[Capital].[All]" dimensionUniqueName="[目的地城市坐标]" displayFolder="" count="0" memberValueDatatype="130" unbalanced="0"/>
    <cacheHierarchy uniqueName="[目的地城市坐标].[州名]" caption="州名" attribute="1" defaultMemberUniqueName="[目的地城市坐标].[州名].[All]" allUniqueName="[目的地城市坐标].[州名].[All]" dimensionUniqueName="[目的地城市坐标]" displayFolder="" count="0" memberValueDatatype="130" unbalanced="0"/>
    <cacheHierarchy uniqueName="[目的地城市坐标].[首府]" caption="首府" attribute="1" defaultMemberUniqueName="[目的地城市坐标].[首府].[All]" allUniqueName="[目的地城市坐标].[首府].[All]" dimensionUniqueName="[目的地城市坐标]" displayFolder="" count="0" memberValueDatatype="130" unbalanced="0"/>
    <cacheHierarchy uniqueName="[数据源].[出发地]" caption="出发地" attribute="1" defaultMemberUniqueName="[数据源].[出发地].[All]" allUniqueName="[数据源].[出发地].[All]" dimensionUniqueName="[数据源]" displayFolder="" count="2" memberValueDatatype="130" unbalanced="0"/>
    <cacheHierarchy uniqueName="[数据源].[到达地]" caption="到达地" attribute="1" defaultMemberUniqueName="[数据源].[到达地].[All]" allUniqueName="[数据源].[到达地].[All]" dimensionUniqueName="[数据源]" displayFolder="" count="0" memberValueDatatype="130" unbalanced="0"/>
    <cacheHierarchy uniqueName="[数据源].[数值]" caption="数值" attribute="1" defaultMemberUniqueName="[数据源].[数值].[All]" allUniqueName="[数据源].[数值].[All]" dimensionUniqueName="[数据源]" displayFolder="" count="0" memberValueDatatype="20" unbalanced="0"/>
    <cacheHierarchy uniqueName="[数据源].[时间]" caption="时间" attribute="1" defaultMemberUniqueName="[数据源].[时间].[All]" allUniqueName="[数据源].[时间].[All]" dimensionUniqueName="[数据源]" displayFolder="" count="2" memberValueDatatype="20" unbalanced="0"/>
    <cacheHierarchy uniqueName="[数据源].[状态]" caption="状态" attribute="1" defaultMemberUniqueName="[数据源].[状态].[All]" allUniqueName="[数据源].[状态].[All]" dimensionUniqueName="[数据源]" displayFolder="" count="0" memberValueDatatype="130" unbalanced="0"/>
    <cacheHierarchy uniqueName="[数据源].[合并]" caption="合并" attribute="1" defaultMemberUniqueName="[数据源].[合并].[All]" allUniqueName="[数据源].[合并].[All]" dimensionUniqueName="[数据源]" displayFolder="" count="0" memberValueDatatype="130" unbalanced="0"/>
    <cacheHierarchy uniqueName="[数据源].[州名出发地]" caption="州名出发地" attribute="1" defaultMemberUniqueName="[数据源].[州名出发地].[All]" allUniqueName="[数据源].[州名出发地].[All]" dimensionUniqueName="[数据源]" displayFolder="" count="0" memberValueDatatype="130" unbalanced="0"/>
    <cacheHierarchy uniqueName="[数据源].[首府出发地]" caption="首府出发地" attribute="1" defaultMemberUniqueName="[数据源].[首府出发地].[All]" allUniqueName="[数据源].[首府出发地].[All]" dimensionUniqueName="[数据源]" displayFolder="" count="0" memberValueDatatype="130" unbalanced="0"/>
    <cacheHierarchy uniqueName="[数据源].[出发地简称]" caption="出发地简称" attribute="1" defaultMemberUniqueName="[数据源].[出发地简称].[All]" allUniqueName="[数据源].[出发地简称].[All]" dimensionUniqueName="[数据源]" displayFolder="" count="0" memberValueDatatype="130" unbalanced="0"/>
    <cacheHierarchy uniqueName="[Measures].[以下项目的总和:数值]" caption="以下项目的总和:数值" measure="1" displayFolder="" measureGroup="数据源" count="0">
      <extLst>
        <ext xmlns:x15="http://schemas.microsoft.com/office/spreadsheetml/2010/11/main" uri="{B97F6D7D-B522-45F9-BDA1-12C45D357490}">
          <x15:cacheHierarchy aggregatedColumn="19"/>
        </ext>
      </extLst>
    </cacheHierarchy>
    <cacheHierarchy uniqueName="[Measures].[以下项目的总和:lng]" caption="以下项目的总和:lng" measure="1" displayFolder="" measureGroup="目的地城市坐标" count="0">
      <extLst>
        <ext xmlns:x15="http://schemas.microsoft.com/office/spreadsheetml/2010/11/main" uri="{B97F6D7D-B522-45F9-BDA1-12C45D357490}">
          <x15:cacheHierarchy aggregatedColumn="11"/>
        </ext>
      </extLst>
    </cacheHierarchy>
    <cacheHierarchy uniqueName="[Measures].[以下项目的总和:lat]" caption="以下项目的总和:lat" measure="1" displayFolder="" measureGroup="出发地城市坐标" count="0">
      <extLst>
        <ext xmlns:x15="http://schemas.microsoft.com/office/spreadsheetml/2010/11/main" uri="{B97F6D7D-B522-45F9-BDA1-12C45D357490}">
          <x15:cacheHierarchy aggregatedColumn="4"/>
        </ext>
      </extLst>
    </cacheHierarchy>
    <cacheHierarchy uniqueName="[Measures].[差值]" caption="差值" measure="1" displayFolder="" measureGroup="数据源" count="0"/>
    <cacheHierarchy uniqueName="[Measures].[最大值]" caption="最大值" measure="1" displayFolder="" measureGroup="数据源" count="0"/>
    <cacheHierarchy uniqueName="[Measures].[X坐标]" caption="X坐标" measure="1" displayFolder="" measureGroup="数据源" count="0"/>
    <cacheHierarchy uniqueName="[Measures].[Y坐标]" caption="Y坐标" measure="1" displayFolder="" measureGroup="数据源" count="0"/>
    <cacheHierarchy uniqueName="[Measures].[副X]" caption="副X" measure="1" displayFolder="" measureGroup="数据源" count="0"/>
    <cacheHierarchy uniqueName="[Measures].[副Y]" caption="副Y" measure="1" displayFolder="" measureGroup="数据源" count="0"/>
    <cacheHierarchy uniqueName="[Measures].[度量值 1]" caption="度量值 1" measure="1" displayFolder="" measureGroup="数据源" count="0"/>
    <cacheHierarchy uniqueName="[Measures].[Arr]" caption="Arr" measure="1" displayFolder="" measureGroup="数据源" count="0"/>
    <cacheHierarchy uniqueName="[Measures].[Leav]" caption="Leav" measure="1" displayFolder="" measureGroup="数据源" count="0"/>
    <cacheHierarchy uniqueName="[Measures].[__XL_Count 数据源]" caption="__XL_Count 数据源" measure="1" displayFolder="" measureGroup="数据源" count="0" hidden="1"/>
    <cacheHierarchy uniqueName="[Measures].[__XL_Count 城市坐标]" caption="__XL_Count 城市坐标" measure="1" displayFolder="" measureGroup="出发地城市坐标" count="0" hidden="1"/>
    <cacheHierarchy uniqueName="[Measures].[__XL_Count 目的地城市坐标]" caption="__XL_Count 目的地城市坐标" measure="1" displayFolder="" measureGroup="目的地城市坐标" count="0" hidden="1"/>
    <cacheHierarchy uniqueName="[Measures].[__XL_Count 表2]" caption="__XL_Count 表2" measure="1" displayFolder="" measureGroup="表2" count="0" hidden="1"/>
    <cacheHierarchy uniqueName="[Measures].[__No measures defined]" caption="__No measures defined" measure="1" displayFolder="" count="0" hidden="1"/>
    <cacheHierarchy uniqueName="[Measures].[到达]" caption="到达" measure="1" displayFolder="" measureGroup="数据源" count="0" hidden="1"/>
    <cacheHierarchy uniqueName="[Measures].[离开]" caption="离开" measure="1" displayFolder="" measureGroup="数据源" count="0" hidden="1"/>
    <cacheHierarchy uniqueName="[设置1]" caption="设置1" set="1" displayFolder="" count="0" unbalanced="0" unbalancedGroup="0">
      <extLst>
        <ext xmlns:x14="http://schemas.microsoft.com/office/spreadsheetml/2009/9/main" uri="{8CF416AD-EC4C-4aba-99F5-12A058AE0983}">
          <x14:cacheHierarchy flattenHierarchies="0" hierarchizeDistinct="0"/>
        </ext>
      </extLst>
    </cacheHierarchy>
    <cacheHierarchy uniqueName="[设置2]" caption="设置2"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2">
    <calculatedMember name="[设置1]" mdx="{([数据源].[状态].&amp;[Arriving],[Measures].[以下项目的总和:数值]),([数据源].[状态].&amp;[Leaving],[Measures].[以下项目的总和:数值]),([数据源].[状态].&amp;[Leaving],[Measures].[差值])}" set="1">
      <extLst>
        <ext xmlns:x14="http://schemas.microsoft.com/office/spreadsheetml/2009/9/main" uri="{0C70D0D5-359C-4a49-802D-23BBF952B5CE}">
          <x14:calculatedMember flattenHierarchies="0" hierarchizeDistinct="0">
            <x14:tupleSet rowCount="3" columnCount="2">
              <x14:headers>
                <x14:header uniqueName="[数据源].[状态].[状态]" hierarchyName="[数据源].[状态]"/>
                <x14:header/>
              </x14:headers>
              <x14:rows>
                <x14:row>
                  <x14:rowItem u="[数据源].[状态].&amp;[Arriving]" d="Arriving"/>
                  <x14:rowItem u="[Measures].[以下项目的总和:数值]" d="数值"/>
                </x14:row>
                <x14:row>
                  <x14:rowItem u="[数据源].[状态].&amp;[Leaving]" d="Leaving"/>
                  <x14:rowItem u="[Measures].[以下项目的总和:数值]" d="数值"/>
                </x14:row>
                <x14:row>
                  <x14:rowItem u="[数据源].[状态].&amp;[Leaving]" d="Leaving"/>
                  <x14:rowItem u="[Measures].[差值]" d="差值"/>
                </x14:row>
              </x14:rows>
            </x14:tupleSet>
          </x14:calculatedMember>
        </ext>
      </extLst>
    </calculatedMember>
    <calculatedMember name="[设置2]" mdx="{([数据源].[状态].&amp;[Arriving],[Measures].[副Y]),([数据源].[状态].&amp;[Arriving],[Measures].[副X]),([数据源].[状态].&amp;[Arriving],[Measures].[以下项目的总和:数值]),([数据源].[状态].&amp;[Leaving],[Measures].[以下项目的总和:数值])}" set="1">
      <extLst>
        <ext xmlns:x14="http://schemas.microsoft.com/office/spreadsheetml/2009/9/main" uri="{0C70D0D5-359C-4a49-802D-23BBF952B5CE}">
          <x14:calculatedMember flattenHierarchies="0" hierarchizeDistinct="0">
            <x14:tupleSet rowCount="4" columnCount="2">
              <x14:headers>
                <x14:header uniqueName="[数据源].[状态].[状态]" hierarchyName="[数据源].[状态]"/>
                <x14:header/>
              </x14:headers>
              <x14:rows>
                <x14:row>
                  <x14:rowItem u="[数据源].[状态].&amp;[Arriving]" d="Arriving"/>
                  <x14:rowItem u="[Measures].[副Y]" d="副Y"/>
                </x14:row>
                <x14:row>
                  <x14:rowItem u="[数据源].[状态].&amp;[Arriving]" d="Arriving"/>
                  <x14:rowItem u="[Measures].[副X]" d="副X"/>
                </x14:row>
                <x14:row>
                  <x14:rowItem u="[数据源].[状态].&amp;[Arriving]" d="Arriving"/>
                  <x14:rowItem u="[Measures].[以下项目的总和:数值]" d="以下项目的总和:数值"/>
                </x14:row>
                <x14:row>
                  <x14:rowItem u="[数据源].[状态].&amp;[Leaving]" d="Leaving"/>
                  <x14:rowItem u="[Measures].[以下项目的总和:数值]" d="以下项目的总和:数值"/>
                </x14:row>
              </x14:rows>
            </x14:tupleSet>
          </x14:calculatedMember>
        </ext>
      </extLst>
    </calculatedMember>
  </calculatedMembers>
  <extLst>
    <ext xmlns:x14="http://schemas.microsoft.com/office/spreadsheetml/2009/9/main" uri="{725AE2AE-9491-48be-B2B4-4EB974FC3084}">
      <x14:pivotCacheDefinition slicerData="1" pivotCacheId="6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3">
  <r>
    <x v="0"/>
  </r>
  <r>
    <x v="1"/>
  </r>
  <r>
    <x v="2"/>
  </r>
</pivotCacheRecords>
</file>

<file path=xl/pivotCache/pivotCacheRecords2.xml><?xml version="1.0" encoding="utf-8"?>
<pivotCacheRecords xmlns="http://schemas.openxmlformats.org/spreadsheetml/2006/main" xmlns:r="http://schemas.openxmlformats.org/officeDocument/2006/relationships" count="3">
  <r>
    <x v="0"/>
  </r>
  <r>
    <x v="1"/>
  </r>
  <r>
    <x v="2"/>
  </r>
</pivotCacheRecords>
</file>

<file path=xl/pivotCache/pivotCacheRecords3.xml><?xml version="1.0" encoding="utf-8"?>
<pivotCacheRecords xmlns="http://schemas.openxmlformats.org/spreadsheetml/2006/main" xmlns:r="http://schemas.openxmlformats.org/officeDocument/2006/relationships" count="52">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4"/>
  </r>
  <r>
    <x v="45"/>
  </r>
  <r>
    <x v="46"/>
  </r>
  <r>
    <x v="47"/>
  </r>
  <r>
    <x v="48"/>
  </r>
  <r>
    <x v="49"/>
  </r>
  <r>
    <x v="50"/>
  </r>
  <r>
    <x v="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展示表" cacheId="1475" applyNumberFormats="0" applyBorderFormats="0" applyFontFormats="0" applyPatternFormats="0" applyAlignmentFormats="0" applyWidthHeightFormats="1" dataCaption="值" tag="d0d0a56d-0315-4027-b2d3-f44d3b5f3d75" updatedVersion="6" minRefreshableVersion="3" showDrill="0" showDataTips="0" subtotalHiddenItems="1" rowGrandTotals="0" colGrandTotals="0" itemPrintTitles="1" createdVersion="5" indent="0" outline="1" outlineData="1" multipleFieldFilters="0">
  <location ref="B3:E57" firstHeaderRow="1" firstDataRow="3" firstDataCol="1"/>
  <pivotFields count="7">
    <pivotField allDrilled="1" showAll="0" dataSourceSort="1" defaultSubtotal="0" defaultAttributeDrillState="1"/>
    <pivotField allDrilled="1" showAll="0" dataSourceSort="1" defaultSubtotal="0" defaultAttributeDrillState="1"/>
    <pivotField axis="axisRow" allDrilled="1" showAll="0" dataSourceSort="1" defaultSubtotal="0" defaultAttributeDrillState="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pivotField>
    <pivotField axis="axisCol" allDrilled="1" showAll="0" dataSourceSort="1" defaultSubtotal="0">
      <items count="2">
        <item x="0"/>
        <item x="1"/>
      </items>
    </pivotField>
    <pivotField axis="axisCol" showAll="0" dataSourceSort="1" defaultSubtotal="0">
      <items count="2">
        <item x="0"/>
        <item x="1"/>
      </items>
    </pivotField>
    <pivotField dataField="1" showAll="0" defaultSubtotal="0"/>
    <pivotField dataField="1" showAll="0" defaultSubtotal="0"/>
  </pivotFields>
  <rowFields count="1">
    <field x="2"/>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rowItems>
  <colFields count="2">
    <field x="3"/>
    <field x="-2"/>
  </colFields>
  <colItems count="3">
    <i>
      <x/>
      <x/>
    </i>
    <i>
      <x v="1"/>
      <x/>
    </i>
    <i r="1" i="1">
      <x v="1"/>
    </i>
  </colItems>
  <dataFields count="2">
    <dataField name="以下项目的总和:数值" fld="5" baseField="0" baseItem="0"/>
    <dataField fld="6"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数据源].[出发地].&amp;[Delaware]"/>
      </members>
    </pivotHierarchy>
    <pivotHierarchy multipleItemSelectionAllowed="1" dragToData="1"/>
    <pivotHierarchy dragToData="1"/>
    <pivotHierarchy multipleItemSelectionAllowed="1" dragToData="1">
      <members count="1" level="1">
        <member name="[数据源].[时间].&amp;[2012]"/>
      </members>
    </pivotHierarchy>
    <pivotHierarchy multipleItemSelectionAllowed="1" dragToData="1"/>
    <pivotHierarchy dragToData="1"/>
    <pivotHierarchy dragToData="1"/>
    <pivotHierarchy dragToData="1"/>
    <pivotHierarchy dragToData="1"/>
    <pivotHierarchy dragToData="1" caption="数值"/>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y/>
  </pivotHierarchies>
  <pivotTableStyleInfo name="PivotStyleLight16" showRowHeaders="1" showColHeaders="1" showRowStripes="0" showColStripes="0" showLastColumn="1"/>
  <rowHierarchiesUsage count="1">
    <rowHierarchyUsage hierarchyUsage="18"/>
  </rowHierarchiesUsage>
  <colHierarchiesUsage count="2">
    <colHierarchyUsage hierarchyUsage="45"/>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数据源]"/>
      </x15:pivotTableUISettings>
    </ext>
    <ext xmlns:xpdl="http://schemas.microsoft.com/office/spreadsheetml/2016/pivotdefaultlayout" uri="{747A6164-185A-40DC-8AA5-F01512510D54}">
      <xpdl:pivotTableDefinition16 EnabledSubtotalsDefault="0"/>
    </ext>
  </extLst>
</pivotTableDefinition>
</file>

<file path=xl/pivotTables/pivotTable2.xml><?xml version="1.0" encoding="utf-8"?>
<pivotTableDefinition xmlns="http://schemas.openxmlformats.org/spreadsheetml/2006/main" name="Kimutatás5" cacheId="2" applyNumberFormats="0" applyBorderFormats="0" applyFontFormats="0" applyPatternFormats="0" applyAlignmentFormats="0" applyWidthHeightFormats="1" dataCaption="Értékek" updatedVersion="6" minRefreshableVersion="3" useAutoFormatting="1" itemPrintTitles="1" createdVersion="4" indent="0" outline="1" outlineData="1" multipleFieldFilters="0">
  <location ref="AD10:AD12" firstHeaderRow="1" firstDataRow="1" firstDataCol="1"/>
  <pivotFields count="1">
    <pivotField axis="axisRow" showAll="0" defaultSubtotal="0">
      <items count="52">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s>
    </pivotField>
  </pivotFields>
  <rowFields count="1">
    <field x="0"/>
  </rowFields>
  <rowItems count="2">
    <i>
      <x v="2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Kimutatás4" cacheId="0" applyNumberFormats="0" applyBorderFormats="0" applyFontFormats="0" applyPatternFormats="0" applyAlignmentFormats="0" applyWidthHeightFormats="1" dataCaption="Értékek" updatedVersion="6" minRefreshableVersion="3" useAutoFormatting="1" itemPrintTitles="1" createdVersion="4" indent="0" outline="1" outlineData="1" multipleFieldFilters="0">
  <location ref="AB10:AB12" firstHeaderRow="1" firstDataRow="1" firstDataCol="1"/>
  <pivotFields count="1">
    <pivotField axis="axisRow" showAll="0">
      <items count="4">
        <item h="1" x="0"/>
        <item x="1"/>
        <item h="1" x="2"/>
        <item t="default"/>
      </items>
    </pivotField>
  </pivotFields>
  <rowFields count="1">
    <field x="0"/>
  </rowFields>
  <rowItems count="2">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Kimutatás3" cacheId="1" applyNumberFormats="0" applyBorderFormats="0" applyFontFormats="0" applyPatternFormats="0" applyAlignmentFormats="0" applyWidthHeightFormats="1" dataCaption="Értékek" updatedVersion="6" minRefreshableVersion="3" useAutoFormatting="1" itemPrintTitles="1" createdVersion="4" indent="0" outline="1" outlineData="1" multipleFieldFilters="0">
  <location ref="Z10:Z12" firstHeaderRow="1" firstDataRow="1" firstDataCol="1"/>
  <pivotFields count="1">
    <pivotField axis="axisRow" showAll="0">
      <items count="5">
        <item h="1" x="1"/>
        <item h="1" m="1" x="3"/>
        <item h="1" x="2"/>
        <item x="0"/>
        <item t="default"/>
      </items>
    </pivotField>
  </pivotFields>
  <rowFields count="1">
    <field x="0"/>
  </rowFields>
  <rowItems count="2">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数据透视表12" cacheId="1491" applyNumberFormats="0" applyBorderFormats="0" applyFontFormats="0" applyPatternFormats="0" applyAlignmentFormats="0" applyWidthHeightFormats="1" dataCaption="值" tag="53937031-746d-4a75-9c58-1a59d07569da" updatedVersion="6" minRefreshableVersion="3" showDataTips="0" subtotalHiddenItems="1" rowGrandTotals="0" colGrandTotals="0" itemPrintTitles="1" createdVersion="5" indent="0" compact="0" outline="1" outlineData="1" compactData="0" multipleFieldFilters="0">
  <location ref="K1:O53" firstHeaderRow="0" firstDataRow="1" firstDataCol="1"/>
  <pivotFields count="8">
    <pivotField compact="0" allDrilled="1" subtotalTop="0" showAll="0" dataSourceSort="1" defaultSubtotal="0" defaultAttributeDrillState="1"/>
    <pivotField compact="0" allDrilled="1" subtotalTop="0" showAll="0" dataSourceSort="1" defaultSubtotal="0" defaultAttributeDrillState="1"/>
    <pivotField compact="0" allDrilled="1" showAll="0" dataSourceSort="1" defaultSubtotal="0" defaultAttributeDrillState="1"/>
    <pivotField dataField="1" compact="0" showAll="0" defaultSubtotal="0"/>
    <pivotField dataField="1" compact="0" showAll="0" defaultSubtotal="0"/>
    <pivotField dataField="1" compact="0" showAll="0" defaultSubtotal="0"/>
    <pivotField dataField="1" compact="0" showAll="0" defaultSubtotal="0"/>
    <pivotField axis="axisRow" compact="0" allDrilled="1" showAll="0" dataSourceSort="1" defaultSubtotal="0" defaultAttributeDrillState="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pivotField>
  </pivotFields>
  <rowFields count="1">
    <field x="7"/>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rowItems>
  <colFields count="1">
    <field x="-2"/>
  </colFields>
  <colItems count="4">
    <i>
      <x/>
    </i>
    <i i="1">
      <x v="1"/>
    </i>
    <i i="2">
      <x v="2"/>
    </i>
    <i i="3">
      <x v="3"/>
    </i>
  </colItems>
  <dataFields count="4">
    <dataField fld="5" subtotal="count" baseField="0" baseItem="0"/>
    <dataField fld="6" subtotal="count" baseField="0" baseItem="0"/>
    <dataField fld="3" subtotal="count" baseField="0" baseItem="0"/>
    <dataField fld="4" subtotal="count" baseField="0" baseItem="0"/>
  </dataFields>
  <pivotHierarchies count="50">
    <pivotHierarchy multipleItemSelectionAllowed="1" dragToData="1">
      <members count="1" level="1">
        <member name="[表2].[状态选择].&amp;[Arriving]"/>
      </members>
    </pivotHierarchy>
    <pivotHierarchy multipleItemSelectionAllowed="1" dragToData="1">
      <members count="1" level="1">
        <member name="[数据源].[出发地].&amp;[Delaware]"/>
      </members>
    </pivotHierarchy>
    <pivotHierarchy dragToData="1"/>
    <pivotHierarchy dragToData="1"/>
    <pivotHierarchy multipleItemSelectionAllowed="1" dragToData="1">
      <members count="1" level="1">
        <member name="[数据源].[时间].&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状态"/>
    <pivotHierarchy dragToData="1" caption="lng"/>
    <pivotHierarchy dragToData="1" caption="lat"/>
    <pivotHierarchy dragToData="1"/>
    <pivotHierarchy dragToData="1"/>
    <pivotHierarchy/>
    <pivotHierarchy/>
  </pivotHierarchies>
  <pivotTableStyleInfo name="PivotStyleMedium7"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数据源]"/>
        <x15:activeTabTopLevelEntity name="[目的地城市坐标]"/>
        <x15:activeTabTopLevelEntity name="[出发地城市坐标]"/>
        <x15:activeTabTopLevelEntity name="[表2]"/>
      </x15:pivotTableUISettings>
    </ext>
    <ext xmlns:xpdl="http://schemas.microsoft.com/office/spreadsheetml/2016/pivotdefaultlayout" uri="{747A6164-185A-40DC-8AA5-F01512510D54}">
      <xpdl:pivotTableDefinition16 EnabledSubtotalsDefault="0"/>
    </ext>
  </extLst>
</pivotTableDefinition>
</file>

<file path=xl/pivotTables/pivotTable6.xml><?xml version="1.0" encoding="utf-8"?>
<pivotTableDefinition xmlns="http://schemas.openxmlformats.org/spreadsheetml/2006/main" name="数据透视表1" cacheId="1500" applyNumberFormats="0" applyBorderFormats="0" applyFontFormats="0" applyPatternFormats="0" applyAlignmentFormats="0" applyWidthHeightFormats="1" dataCaption="值" tag="c67cae59-c2d5-42ec-a828-a1db3199501a" updatedVersion="6" minRefreshableVersion="3" subtotalHiddenItems="1" itemPrintTitles="1" createdVersion="5" indent="0" outline="1" outlineData="1" multipleFieldFilters="0">
  <location ref="B3:E4" firstHeaderRow="0" firstDataRow="1" firstDataCol="0"/>
  <pivotFields count="6">
    <pivotField dataField="1" showAll="0"/>
    <pivotField allDrilled="1" showAll="0" dataSourceSort="1" defaultAttributeDrillState="1"/>
    <pivotField dataField="1" showAll="0"/>
    <pivotField dataField="1" showAll="0"/>
    <pivotField allDrilled="1" showAll="0" dataSourceSort="1" defaultAttributeDrillState="1"/>
    <pivotField dataField="1" showAll="0"/>
  </pivotFields>
  <rowItems count="1">
    <i/>
  </rowItems>
  <colFields count="1">
    <field x="-2"/>
  </colFields>
  <colItems count="4">
    <i>
      <x/>
    </i>
    <i i="1">
      <x v="1"/>
    </i>
    <i i="2">
      <x v="2"/>
    </i>
    <i i="3">
      <x v="3"/>
    </i>
  </colItems>
  <dataFields count="4">
    <dataField fld="5" subtotal="count" baseField="0" baseItem="0"/>
    <dataField fld="2" subtotal="count" baseField="0" baseItem="0"/>
    <dataField fld="3" subtotal="count" baseField="0" baseItem="0"/>
    <dataField fld="0" subtotal="count" baseField="0" baseItem="0"/>
  </dataFields>
  <pivotHierarchies count="50">
    <pivotHierarchy dragToData="1"/>
    <pivotHierarchy multipleItemSelectionAllowed="1" dragToData="1">
      <members count="1" level="1">
        <member name="[数据源].[出发地].&amp;[Delaware]"/>
      </members>
    </pivotHierarchy>
    <pivotHierarchy dragToData="1"/>
    <pivotHierarchy dragToData="1"/>
    <pivotHierarchy multipleItemSelectionAllowed="1" dragToData="1">
      <members count="1" level="1">
        <member name="[数据源].[时间].&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ng"/>
    <pivotHierarchy dragToData="1" caption="lat"/>
    <pivotHierarchy dragToData="1"/>
    <pivotHierarchy dragToData="1"/>
    <pivotHierarchy/>
    <pivotHierarchy/>
  </pivotHierarchies>
  <pivotTableStyleInfo name="PivotStyleMedium14"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数据源]"/>
        <x15:activeTabTopLevelEntity name="[目的地城市坐标]"/>
        <x15:activeTabTopLevelEntity name="[出发地城市坐标]"/>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FiltroDati_flows" sourceName="flows">
  <pivotTables>
    <pivotTable tabId="18" name="Kimutatás4"/>
  </pivotTables>
  <data>
    <tabular pivotCacheId="2" showMissing="0">
      <items count="3">
        <i x="0"/>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FiltroDati_years" sourceName="years">
  <pivotTables>
    <pivotTable tabId="18" name="Kimutatás3"/>
  </pivotTables>
  <data>
    <tabular pivotCacheId="1" showMissing="0">
      <items count="4">
        <i x="0" s="1"/>
        <i x="1"/>
        <i x="2"/>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FiltroDati_State" sourceName="State">
  <pivotTables>
    <pivotTable tabId="18" name="Kimutatás5"/>
  </pivotTables>
  <data>
    <tabular pivotCacheId="4">
      <items count="52">
        <i x="0"/>
        <i x="1"/>
        <i x="2"/>
        <i x="3"/>
        <i x="4"/>
        <i x="5"/>
        <i x="6"/>
        <i x="7"/>
        <i x="8"/>
        <i x="9"/>
        <i x="10"/>
        <i x="11"/>
        <i x="12"/>
        <i x="13"/>
        <i x="14"/>
        <i x="15"/>
        <i x="16"/>
        <i x="17"/>
        <i x="18"/>
        <i x="19"/>
        <i x="20" s="1"/>
        <i x="21"/>
        <i x="22"/>
        <i x="23"/>
        <i x="24"/>
        <i x="25"/>
        <i x="26"/>
        <i x="27"/>
        <i x="28"/>
        <i x="29"/>
        <i x="30"/>
        <i x="31"/>
        <i x="32"/>
        <i x="33"/>
        <i x="34"/>
        <i x="35"/>
        <i x="36"/>
        <i x="37"/>
        <i x="38"/>
        <i x="39"/>
        <i x="40"/>
        <i x="41"/>
        <i x="42"/>
        <i x="43"/>
        <i x="44"/>
        <i x="45"/>
        <i x="46"/>
        <i x="47"/>
        <i x="48"/>
        <i x="49"/>
        <i x="50"/>
        <i x="5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切片器_出发地" sourceName="[数据源].[出发地]">
  <pivotTables>
    <pivotTable tabId="31" name="展示表"/>
    <pivotTable tabId="33" name="数据透视表1"/>
    <pivotTable tabId="33" name="数据透视表12"/>
  </pivotTables>
  <data>
    <olap pivotCacheId="67">
      <levels count="2">
        <level uniqueName="[数据源].[出发地].[(All)]" sourceCaption="(All)" count="0"/>
        <level uniqueName="[数据源].[出发地].[出发地]" sourceCaption="出发地" count="52">
          <ranges>
            <range startItem="0">
              <i n="[数据源].[出发地].&amp;[Alabama]" c="Alabama"/>
              <i n="[数据源].[出发地].&amp;[Alaska]" c="Alaska"/>
              <i n="[数据源].[出发地].&amp;[Arizona]" c="Arizona"/>
              <i n="[数据源].[出发地].&amp;[Arkansas]" c="Arkansas"/>
              <i n="[数据源].[出发地].&amp;[California]" c="California"/>
              <i n="[数据源].[出发地].&amp;[Colorado]" c="Colorado"/>
              <i n="[数据源].[出发地].&amp;[Connecticut]" c="Connecticut"/>
              <i n="[数据源].[出发地].&amp;[Delaware]" c="Delaware"/>
              <i n="[数据源].[出发地].&amp;[District of Columbia]" c="District of Columbia"/>
              <i n="[数据源].[出发地].&amp;[Florida]" c="Florida"/>
              <i n="[数据源].[出发地].&amp;[Georgia]" c="Georgia"/>
              <i n="[数据源].[出发地].&amp;[Hawaii]" c="Hawaii"/>
              <i n="[数据源].[出发地].&amp;[Idaho]" c="Idaho"/>
              <i n="[数据源].[出发地].&amp;[Illinois]" c="Illinois"/>
              <i n="[数据源].[出发地].&amp;[Indiana]" c="Indiana"/>
              <i n="[数据源].[出发地].&amp;[Iowa]" c="Iowa"/>
              <i n="[数据源].[出发地].&amp;[Kansas]" c="Kansas"/>
              <i n="[数据源].[出发地].&amp;[Kentucky]" c="Kentucky"/>
              <i n="[数据源].[出发地].&amp;[Louisiana]" c="Louisiana"/>
              <i n="[数据源].[出发地].&amp;[Maine]" c="Maine"/>
              <i n="[数据源].[出发地].&amp;[Maryland]" c="Maryland"/>
              <i n="[数据源].[出发地].&amp;[Massachusetts]" c="Massachusetts"/>
              <i n="[数据源].[出发地].&amp;[Michigan]" c="Michigan"/>
              <i n="[数据源].[出发地].&amp;[Minnesota]" c="Minnesota"/>
              <i n="[数据源].[出发地].&amp;[Mississippi]" c="Mississippi"/>
              <i n="[数据源].[出发地].&amp;[Missouri]" c="Missouri"/>
              <i n="[数据源].[出发地].&amp;[Montana]" c="Montana"/>
              <i n="[数据源].[出发地].&amp;[Nebraska]" c="Nebraska"/>
              <i n="[数据源].[出发地].&amp;[Nevada]" c="Nevada"/>
              <i n="[数据源].[出发地].&amp;[New Hampshire]" c="New Hampshire"/>
              <i n="[数据源].[出发地].&amp;[New Jersey]" c="New Jersey"/>
              <i n="[数据源].[出发地].&amp;[New Mexico]" c="New Mexico"/>
              <i n="[数据源].[出发地].&amp;[New York]" c="New York"/>
              <i n="[数据源].[出发地].&amp;[North Carolina]" c="North Carolina"/>
              <i n="[数据源].[出发地].&amp;[North Dakota]" c="North Dakota"/>
              <i n="[数据源].[出发地].&amp;[Ohio]" c="Ohio"/>
              <i n="[数据源].[出发地].&amp;[Oklahoma]" c="Oklahoma"/>
              <i n="[数据源].[出发地].&amp;[Oregon]" c="Oregon"/>
              <i n="[数据源].[出发地].&amp;[Pennsylvania]" c="Pennsylvania"/>
              <i n="[数据源].[出发地].&amp;[Puerto Rico]" c="Puerto Rico"/>
              <i n="[数据源].[出发地].&amp;[Rhode Island]" c="Rhode Island"/>
              <i n="[数据源].[出发地].&amp;[South Carolina]" c="South Carolina"/>
              <i n="[数据源].[出发地].&amp;[South Dakota]" c="South Dakota"/>
              <i n="[数据源].[出发地].&amp;[Tennessee]" c="Tennessee"/>
              <i n="[数据源].[出发地].&amp;[Texas]" c="Texas"/>
              <i n="[数据源].[出发地].&amp;[Utah]" c="Utah"/>
              <i n="[数据源].[出发地].&amp;[Vermont]" c="Vermont"/>
              <i n="[数据源].[出发地].&amp;[Virginia]" c="Virginia"/>
              <i n="[数据源].[出发地].&amp;[Washington]" c="Washington"/>
              <i n="[数据源].[出发地].&amp;[West Virginia]" c="West Virginia"/>
              <i n="[数据源].[出发地].&amp;[Wisconsin]" c="Wisconsin"/>
              <i n="[数据源].[出发地].&amp;[Wyoming]" c="Wyoming"/>
            </range>
          </ranges>
        </level>
      </levels>
      <selections count="1">
        <selection n="[数据源].[出发地].&amp;[Delaware]"/>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切片器_时间" sourceName="[数据源].[时间]">
  <pivotTables>
    <pivotTable tabId="31" name="展示表"/>
    <pivotTable tabId="33" name="数据透视表1"/>
    <pivotTable tabId="33" name="数据透视表12"/>
  </pivotTables>
  <data>
    <olap pivotCacheId="67">
      <levels count="2">
        <level uniqueName="[数据源].[时间].[(All)]" sourceCaption="(All)" count="0"/>
        <level uniqueName="[数据源].[时间].[时间]" sourceCaption="时间" count="3">
          <ranges>
            <range startItem="0">
              <i n="[数据源].[时间].&amp;[2010]" c="2010"/>
              <i n="[数据源].[时间].&amp;[2011]" c="2011"/>
              <i n="[数据源].[时间].&amp;[2012]" c="2012"/>
            </range>
          </ranges>
        </level>
      </levels>
      <selections count="1">
        <selection n="[数据源].[时间].&amp;[2012]"/>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切片器_状态选择" sourceName="[表2].[状态选择]">
  <pivotTables>
    <pivotTable tabId="33" name="数据透视表12"/>
  </pivotTables>
  <data>
    <olap pivotCacheId="67">
      <levels count="2">
        <level uniqueName="[表2].[状态选择].[(All)]" sourceCaption="(All)" count="0"/>
        <level uniqueName="[表2].[状态选择].[状态选择]" sourceCaption="状态选择" count="3">
          <ranges>
            <range startItem="0">
              <i n="[表2].[状态选择].&amp;[Arriving]" c="Arriving"/>
              <i n="[表2].[状态选择].&amp;[Leaving]" c="Leaving"/>
              <i n="[表2].[状态选择].&amp;[Net]" c="Net"/>
            </range>
          </ranges>
        </level>
      </levels>
      <selections count="1">
        <selection n="[表2].[状态选择].&amp;[Arriving]"/>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flows" cache="FiltroDati_flows" caption="flows" columnCount="3" showCaption="0" style="Szeletelőstílus 1 2" rowHeight="252000"/>
  <slicer name="years" cache="FiltroDati_years" caption="years" showCaption="0" style="Szeletelőstílus 1 2" rowHeight="252000"/>
  <slicer name="State" cache="FiltroDati_State" caption="State" showCaption="0" rowHeight="115200"/>
</slicers>
</file>

<file path=xl/slicers/slicer2.xml><?xml version="1.0" encoding="utf-8"?>
<slicers xmlns="http://schemas.microsoft.com/office/spreadsheetml/2009/9/main" xmlns:mc="http://schemas.openxmlformats.org/markup-compatibility/2006" xmlns:x="http://schemas.openxmlformats.org/spreadsheetml/2006/main" mc:Ignorable="x">
  <slicer name="出发地" cache="切片器_出发地" caption="出发地" level="1" rowHeight="177800"/>
  <slicer name="时间" cache="切片器_时间" caption="时间" level="1" rowHeight="177800"/>
  <slicer name="状态选择" cache="切片器_状态选择" caption="状态选择" level="1" rowHeight="193675"/>
</slicers>
</file>

<file path=xl/tables/table1.xml><?xml version="1.0" encoding="utf-8"?>
<table xmlns="http://schemas.openxmlformats.org/spreadsheetml/2006/main" id="1" name="城市坐标" displayName="城市坐标" ref="A1:H53" totalsRowShown="0" headerRowDxfId="6">
  <tableColumns count="8">
    <tableColumn id="1" name="State"/>
    <tableColumn id="2" name="Code"/>
    <tableColumn id="3" name="lng" dataDxfId="5"/>
    <tableColumn id="4" name="lat" dataDxfId="4"/>
    <tableColumn id="5" name="Region"/>
    <tableColumn id="6" name="Capital"/>
    <tableColumn id="7" name="州名">
      <calculatedColumnFormula>_xlfn.FILTERXML(_xlfn.WEBSERVICE("http://fanyi.youdao.com/translate?&amp;i="&amp;A2&amp;"&amp;doctype=xml&amp;version"),"//translation")</calculatedColumnFormula>
    </tableColumn>
    <tableColumn id="8" name="首府">
      <calculatedColumnFormula>_xlfn.FILTERXML(_xlfn.WEBSERVICE("http://fanyi.youdao.com/translate?&amp;i="&amp;F2&amp;"&amp;doctype=xml&amp;version"),"//translation")</calculatedColumnFormula>
    </tableColumn>
  </tableColumns>
  <tableStyleInfo name="TableStyleDark9" showFirstColumn="0" showLastColumn="0" showRowStripes="1" showColumnStripes="0"/>
</table>
</file>

<file path=xl/tables/table2.xml><?xml version="1.0" encoding="utf-8"?>
<table xmlns="http://schemas.openxmlformats.org/spreadsheetml/2006/main" id="2" name="表2" displayName="表2" ref="L1:L4" totalsRowShown="0" headerRowDxfId="3">
  <tableColumns count="1">
    <tableColumn id="1" name="状态选择"/>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经济学人主题色1">
      <a:dk1>
        <a:sysClr val="windowText" lastClr="000000"/>
      </a:dk1>
      <a:lt1>
        <a:sysClr val="window" lastClr="FFFFFF"/>
      </a:lt1>
      <a:dk2>
        <a:srgbClr val="44546A"/>
      </a:dk2>
      <a:lt2>
        <a:srgbClr val="CDDDE6"/>
      </a:lt2>
      <a:accent1>
        <a:srgbClr val="5D91A7"/>
      </a:accent1>
      <a:accent2>
        <a:srgbClr val="00516C"/>
      </a:accent2>
      <a:accent3>
        <a:srgbClr val="00A4DC"/>
      </a:accent3>
      <a:accent4>
        <a:srgbClr val="6BCFF6"/>
      </a:accent4>
      <a:accent5>
        <a:srgbClr val="008982"/>
      </a:accent5>
      <a:accent6>
        <a:srgbClr val="7A250F"/>
      </a:accent6>
      <a:hlink>
        <a:srgbClr val="0563C1"/>
      </a:hlink>
      <a:folHlink>
        <a:srgbClr val="954F72"/>
      </a:folHlink>
    </a:clrScheme>
    <a:fontScheme name="表格字体">
      <a:majorFont>
        <a:latin typeface="Arial Black"/>
        <a:ea typeface="Calibri"/>
        <a:cs typeface=""/>
      </a:majorFont>
      <a:minorFont>
        <a:latin typeface="Calibri"/>
        <a:ea typeface="Calibri"/>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sites.google.com/site/e90e50charts" TargetMode="External"/><Relationship Id="rId7" Type="http://schemas.microsoft.com/office/2007/relationships/slicer" Target="../slicers/slicer1.xml"/><Relationship Id="rId2" Type="http://schemas.openxmlformats.org/officeDocument/2006/relationships/hyperlink" Target="https://sites.google.com/site/e90e50fx" TargetMode="External"/><Relationship Id="rId1" Type="http://schemas.openxmlformats.org/officeDocument/2006/relationships/hyperlink" Target="https://sites.google.com/site/e90e50"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57"/>
  <sheetViews>
    <sheetView topLeftCell="A7" workbookViewId="0">
      <selection activeCell="D11" sqref="D11"/>
    </sheetView>
  </sheetViews>
  <sheetFormatPr defaultRowHeight="15" x14ac:dyDescent="0.25"/>
  <cols>
    <col min="1" max="1" width="2.5703125" customWidth="1"/>
    <col min="2" max="2" width="22.85546875" customWidth="1"/>
    <col min="3" max="4" width="23" bestFit="1" customWidth="1"/>
    <col min="5" max="5" width="9.7109375" customWidth="1"/>
    <col min="6" max="6" width="7.5703125" customWidth="1"/>
    <col min="7" max="7" width="9.85546875" customWidth="1"/>
    <col min="8" max="8" width="21.28515625" customWidth="1"/>
    <col min="9" max="9" width="20.7109375" customWidth="1"/>
    <col min="10" max="10" width="8.140625" customWidth="1"/>
    <col min="11" max="11" width="6.42578125" customWidth="1"/>
  </cols>
  <sheetData>
    <row r="3" spans="2:5" x14ac:dyDescent="0.25">
      <c r="C3" s="26" t="s">
        <v>201</v>
      </c>
    </row>
    <row r="4" spans="2:5" x14ac:dyDescent="0.25">
      <c r="C4" t="s">
        <v>176</v>
      </c>
      <c r="D4" t="s">
        <v>177</v>
      </c>
    </row>
    <row r="5" spans="2:5" x14ac:dyDescent="0.25">
      <c r="B5" s="26" t="s">
        <v>196</v>
      </c>
      <c r="C5" t="s">
        <v>199</v>
      </c>
      <c r="D5" t="s">
        <v>199</v>
      </c>
      <c r="E5" t="s">
        <v>200</v>
      </c>
    </row>
    <row r="6" spans="2:5" x14ac:dyDescent="0.25">
      <c r="B6" s="27" t="s">
        <v>51</v>
      </c>
      <c r="C6" s="49">
        <v>119</v>
      </c>
      <c r="D6" s="49">
        <v>42</v>
      </c>
      <c r="E6" s="49">
        <v>77</v>
      </c>
    </row>
    <row r="7" spans="2:5" x14ac:dyDescent="0.25">
      <c r="B7" s="27" t="s">
        <v>52</v>
      </c>
      <c r="C7" s="49">
        <v>692</v>
      </c>
      <c r="D7" s="49">
        <v>0</v>
      </c>
      <c r="E7" s="49">
        <v>692</v>
      </c>
    </row>
    <row r="8" spans="2:5" x14ac:dyDescent="0.25">
      <c r="B8" s="27" t="s">
        <v>53</v>
      </c>
      <c r="C8" s="49">
        <v>188</v>
      </c>
      <c r="D8" s="49">
        <v>246</v>
      </c>
      <c r="E8" s="49">
        <v>-58</v>
      </c>
    </row>
    <row r="9" spans="2:5" x14ac:dyDescent="0.25">
      <c r="B9" s="27" t="s">
        <v>54</v>
      </c>
      <c r="C9" s="49">
        <v>0</v>
      </c>
      <c r="D9" s="49">
        <v>0</v>
      </c>
      <c r="E9" s="49">
        <v>0</v>
      </c>
    </row>
    <row r="10" spans="2:5" x14ac:dyDescent="0.25">
      <c r="B10" s="27" t="s">
        <v>55</v>
      </c>
      <c r="C10" s="49">
        <v>2221</v>
      </c>
      <c r="D10" s="49">
        <v>474</v>
      </c>
      <c r="E10" s="49">
        <v>1747</v>
      </c>
    </row>
    <row r="11" spans="2:5" x14ac:dyDescent="0.25">
      <c r="B11" s="27" t="s">
        <v>56</v>
      </c>
      <c r="C11" s="49">
        <v>0</v>
      </c>
      <c r="D11" s="49">
        <v>70</v>
      </c>
      <c r="E11" s="49">
        <v>-70</v>
      </c>
    </row>
    <row r="12" spans="2:5" x14ac:dyDescent="0.25">
      <c r="B12" s="27" t="s">
        <v>57</v>
      </c>
      <c r="C12" s="49">
        <v>1489</v>
      </c>
      <c r="D12" s="49">
        <v>22</v>
      </c>
      <c r="E12" s="49">
        <v>1467</v>
      </c>
    </row>
    <row r="13" spans="2:5" x14ac:dyDescent="0.25">
      <c r="B13" s="27" t="s">
        <v>58</v>
      </c>
      <c r="C13" s="49">
        <v>0</v>
      </c>
      <c r="D13" s="49">
        <v>0</v>
      </c>
      <c r="E13" s="49">
        <v>0</v>
      </c>
    </row>
    <row r="14" spans="2:5" x14ac:dyDescent="0.25">
      <c r="B14" s="27" t="s">
        <v>198</v>
      </c>
      <c r="C14" s="49">
        <v>11</v>
      </c>
      <c r="D14" s="49">
        <v>78</v>
      </c>
      <c r="E14" s="49">
        <v>-67</v>
      </c>
    </row>
    <row r="15" spans="2:5" x14ac:dyDescent="0.25">
      <c r="B15" s="27" t="s">
        <v>60</v>
      </c>
      <c r="C15" s="49">
        <v>715</v>
      </c>
      <c r="D15" s="49">
        <v>1099</v>
      </c>
      <c r="E15" s="49">
        <v>-384</v>
      </c>
    </row>
    <row r="16" spans="2:5" x14ac:dyDescent="0.25">
      <c r="B16" s="27" t="s">
        <v>61</v>
      </c>
      <c r="C16" s="49">
        <v>179</v>
      </c>
      <c r="D16" s="49">
        <v>226</v>
      </c>
      <c r="E16" s="49">
        <v>-47</v>
      </c>
    </row>
    <row r="17" spans="2:5" x14ac:dyDescent="0.25">
      <c r="B17" s="27" t="s">
        <v>62</v>
      </c>
      <c r="C17" s="49">
        <v>0</v>
      </c>
      <c r="D17" s="49">
        <v>278</v>
      </c>
      <c r="E17" s="49">
        <v>-278</v>
      </c>
    </row>
    <row r="18" spans="2:5" x14ac:dyDescent="0.25">
      <c r="B18" s="27" t="s">
        <v>63</v>
      </c>
      <c r="C18" s="49">
        <v>32</v>
      </c>
      <c r="D18" s="49">
        <v>120</v>
      </c>
      <c r="E18" s="49">
        <v>-88</v>
      </c>
    </row>
    <row r="19" spans="2:5" x14ac:dyDescent="0.25">
      <c r="B19" s="27" t="s">
        <v>64</v>
      </c>
      <c r="C19" s="49">
        <v>567</v>
      </c>
      <c r="D19" s="49">
        <v>234</v>
      </c>
      <c r="E19" s="49">
        <v>333</v>
      </c>
    </row>
    <row r="20" spans="2:5" x14ac:dyDescent="0.25">
      <c r="B20" s="27" t="s">
        <v>65</v>
      </c>
      <c r="C20" s="49">
        <v>62</v>
      </c>
      <c r="D20" s="49">
        <v>639</v>
      </c>
      <c r="E20" s="49">
        <v>-577</v>
      </c>
    </row>
    <row r="21" spans="2:5" x14ac:dyDescent="0.25">
      <c r="B21" s="27" t="s">
        <v>66</v>
      </c>
      <c r="C21" s="49">
        <v>30</v>
      </c>
      <c r="D21" s="49">
        <v>0</v>
      </c>
      <c r="E21" s="49">
        <v>30</v>
      </c>
    </row>
    <row r="22" spans="2:5" x14ac:dyDescent="0.25">
      <c r="B22" s="27" t="s">
        <v>67</v>
      </c>
      <c r="C22" s="49">
        <v>113</v>
      </c>
      <c r="D22" s="49">
        <v>0</v>
      </c>
      <c r="E22" s="49">
        <v>113</v>
      </c>
    </row>
    <row r="23" spans="2:5" x14ac:dyDescent="0.25">
      <c r="B23" s="27" t="s">
        <v>68</v>
      </c>
      <c r="C23" s="49">
        <v>0</v>
      </c>
      <c r="D23" s="49">
        <v>706</v>
      </c>
      <c r="E23" s="49">
        <v>-706</v>
      </c>
    </row>
    <row r="24" spans="2:5" x14ac:dyDescent="0.25">
      <c r="B24" s="27" t="s">
        <v>69</v>
      </c>
      <c r="C24" s="49">
        <v>178</v>
      </c>
      <c r="D24" s="49">
        <v>0</v>
      </c>
      <c r="E24" s="49">
        <v>178</v>
      </c>
    </row>
    <row r="25" spans="2:5" x14ac:dyDescent="0.25">
      <c r="B25" s="27" t="s">
        <v>70</v>
      </c>
      <c r="C25" s="49">
        <v>0</v>
      </c>
      <c r="D25" s="49">
        <v>234</v>
      </c>
      <c r="E25" s="49">
        <v>-234</v>
      </c>
    </row>
    <row r="26" spans="2:5" x14ac:dyDescent="0.25">
      <c r="B26" s="27" t="s">
        <v>71</v>
      </c>
      <c r="C26" s="49">
        <v>5649</v>
      </c>
      <c r="D26" s="49">
        <v>4100</v>
      </c>
      <c r="E26" s="49">
        <v>1549</v>
      </c>
    </row>
    <row r="27" spans="2:5" x14ac:dyDescent="0.25">
      <c r="B27" s="27" t="s">
        <v>72</v>
      </c>
      <c r="C27" s="49">
        <v>157</v>
      </c>
      <c r="D27" s="49">
        <v>506</v>
      </c>
      <c r="E27" s="49">
        <v>-349</v>
      </c>
    </row>
    <row r="28" spans="2:5" x14ac:dyDescent="0.25">
      <c r="B28" s="27" t="s">
        <v>73</v>
      </c>
      <c r="C28" s="49">
        <v>227</v>
      </c>
      <c r="D28" s="49">
        <v>114</v>
      </c>
      <c r="E28" s="49">
        <v>113</v>
      </c>
    </row>
    <row r="29" spans="2:5" x14ac:dyDescent="0.25">
      <c r="B29" s="27" t="s">
        <v>74</v>
      </c>
      <c r="C29" s="49">
        <v>351</v>
      </c>
      <c r="D29" s="49">
        <v>0</v>
      </c>
      <c r="E29" s="49">
        <v>351</v>
      </c>
    </row>
    <row r="30" spans="2:5" x14ac:dyDescent="0.25">
      <c r="B30" s="27" t="s">
        <v>75</v>
      </c>
      <c r="C30" s="49">
        <v>58</v>
      </c>
      <c r="D30" s="49">
        <v>0</v>
      </c>
      <c r="E30" s="49">
        <v>58</v>
      </c>
    </row>
    <row r="31" spans="2:5" x14ac:dyDescent="0.25">
      <c r="B31" s="27" t="s">
        <v>76</v>
      </c>
      <c r="C31" s="49">
        <v>80</v>
      </c>
      <c r="D31" s="49">
        <v>234</v>
      </c>
      <c r="E31" s="49">
        <v>-154</v>
      </c>
    </row>
    <row r="32" spans="2:5" x14ac:dyDescent="0.25">
      <c r="B32" s="27" t="s">
        <v>77</v>
      </c>
      <c r="C32" s="49">
        <v>0</v>
      </c>
      <c r="D32" s="49">
        <v>0</v>
      </c>
      <c r="E32" s="49">
        <v>0</v>
      </c>
    </row>
    <row r="33" spans="2:5" x14ac:dyDescent="0.25">
      <c r="B33" s="27" t="s">
        <v>78</v>
      </c>
      <c r="C33" s="49">
        <v>91</v>
      </c>
      <c r="D33" s="49">
        <v>0</v>
      </c>
      <c r="E33" s="49">
        <v>91</v>
      </c>
    </row>
    <row r="34" spans="2:5" x14ac:dyDescent="0.25">
      <c r="B34" s="27" t="s">
        <v>79</v>
      </c>
      <c r="C34" s="49">
        <v>572</v>
      </c>
      <c r="D34" s="49">
        <v>373</v>
      </c>
      <c r="E34" s="49">
        <v>199</v>
      </c>
    </row>
    <row r="35" spans="2:5" x14ac:dyDescent="0.25">
      <c r="B35" s="27" t="s">
        <v>80</v>
      </c>
      <c r="C35" s="49">
        <v>99</v>
      </c>
      <c r="D35" s="49">
        <v>0</v>
      </c>
      <c r="E35" s="49">
        <v>99</v>
      </c>
    </row>
    <row r="36" spans="2:5" x14ac:dyDescent="0.25">
      <c r="B36" s="27" t="s">
        <v>81</v>
      </c>
      <c r="C36" s="49">
        <v>5846</v>
      </c>
      <c r="D36" s="49">
        <v>1921</v>
      </c>
      <c r="E36" s="49">
        <v>3925</v>
      </c>
    </row>
    <row r="37" spans="2:5" x14ac:dyDescent="0.25">
      <c r="B37" s="27" t="s">
        <v>82</v>
      </c>
      <c r="C37" s="49">
        <v>85</v>
      </c>
      <c r="D37" s="49">
        <v>100</v>
      </c>
      <c r="E37" s="49">
        <v>-15</v>
      </c>
    </row>
    <row r="38" spans="2:5" x14ac:dyDescent="0.25">
      <c r="B38" s="27" t="s">
        <v>83</v>
      </c>
      <c r="C38" s="49">
        <v>3566</v>
      </c>
      <c r="D38" s="49">
        <v>477</v>
      </c>
      <c r="E38" s="49">
        <v>3089</v>
      </c>
    </row>
    <row r="39" spans="2:5" x14ac:dyDescent="0.25">
      <c r="B39" s="27" t="s">
        <v>84</v>
      </c>
      <c r="C39" s="49">
        <v>1349</v>
      </c>
      <c r="D39" s="49">
        <v>2180</v>
      </c>
      <c r="E39" s="49">
        <v>-831</v>
      </c>
    </row>
    <row r="40" spans="2:5" x14ac:dyDescent="0.25">
      <c r="B40" s="27" t="s">
        <v>85</v>
      </c>
      <c r="C40" s="49">
        <v>0</v>
      </c>
      <c r="D40" s="49">
        <v>0</v>
      </c>
      <c r="E40" s="49">
        <v>0</v>
      </c>
    </row>
    <row r="41" spans="2:5" x14ac:dyDescent="0.25">
      <c r="B41" s="27" t="s">
        <v>86</v>
      </c>
      <c r="C41" s="49">
        <v>191</v>
      </c>
      <c r="D41" s="49">
        <v>1079</v>
      </c>
      <c r="E41" s="49">
        <v>-888</v>
      </c>
    </row>
    <row r="42" spans="2:5" x14ac:dyDescent="0.25">
      <c r="B42" s="27" t="s">
        <v>87</v>
      </c>
      <c r="C42" s="49">
        <v>0</v>
      </c>
      <c r="D42" s="49">
        <v>380</v>
      </c>
      <c r="E42" s="49">
        <v>-380</v>
      </c>
    </row>
    <row r="43" spans="2:5" x14ac:dyDescent="0.25">
      <c r="B43" s="27" t="s">
        <v>88</v>
      </c>
      <c r="C43" s="49">
        <v>0</v>
      </c>
      <c r="D43" s="49">
        <v>0</v>
      </c>
      <c r="E43" s="49">
        <v>0</v>
      </c>
    </row>
    <row r="44" spans="2:5" x14ac:dyDescent="0.25">
      <c r="B44" s="27" t="s">
        <v>89</v>
      </c>
      <c r="C44" s="49">
        <v>6828</v>
      </c>
      <c r="D44" s="49">
        <v>4814</v>
      </c>
      <c r="E44" s="49">
        <v>2014</v>
      </c>
    </row>
    <row r="45" spans="2:5" x14ac:dyDescent="0.25">
      <c r="B45" s="27" t="s">
        <v>102</v>
      </c>
      <c r="C45" s="49">
        <v>56</v>
      </c>
      <c r="D45" s="49">
        <v>0</v>
      </c>
      <c r="E45" s="49">
        <v>56</v>
      </c>
    </row>
    <row r="46" spans="2:5" x14ac:dyDescent="0.25">
      <c r="B46" s="27" t="s">
        <v>90</v>
      </c>
      <c r="C46" s="49">
        <v>135</v>
      </c>
      <c r="D46" s="49">
        <v>0</v>
      </c>
      <c r="E46" s="49">
        <v>135</v>
      </c>
    </row>
    <row r="47" spans="2:5" x14ac:dyDescent="0.25">
      <c r="B47" s="27" t="s">
        <v>91</v>
      </c>
      <c r="C47" s="49">
        <v>298</v>
      </c>
      <c r="D47" s="49">
        <v>697</v>
      </c>
      <c r="E47" s="49">
        <v>-399</v>
      </c>
    </row>
    <row r="48" spans="2:5" x14ac:dyDescent="0.25">
      <c r="B48" s="27" t="s">
        <v>92</v>
      </c>
      <c r="C48" s="49">
        <v>0</v>
      </c>
      <c r="D48" s="49">
        <v>0</v>
      </c>
      <c r="E48" s="49">
        <v>0</v>
      </c>
    </row>
    <row r="49" spans="2:5" x14ac:dyDescent="0.25">
      <c r="B49" s="27" t="s">
        <v>93</v>
      </c>
      <c r="C49" s="49">
        <v>344</v>
      </c>
      <c r="D49" s="49">
        <v>176</v>
      </c>
      <c r="E49" s="49">
        <v>168</v>
      </c>
    </row>
    <row r="50" spans="2:5" x14ac:dyDescent="0.25">
      <c r="B50" s="27" t="s">
        <v>94</v>
      </c>
      <c r="C50" s="49">
        <v>133</v>
      </c>
      <c r="D50" s="49">
        <v>181</v>
      </c>
      <c r="E50" s="49">
        <v>-48</v>
      </c>
    </row>
    <row r="51" spans="2:5" x14ac:dyDescent="0.25">
      <c r="B51" s="27" t="s">
        <v>95</v>
      </c>
      <c r="C51" s="49">
        <v>166</v>
      </c>
      <c r="D51" s="49">
        <v>0</v>
      </c>
      <c r="E51" s="49">
        <v>166</v>
      </c>
    </row>
    <row r="52" spans="2:5" x14ac:dyDescent="0.25">
      <c r="B52" s="27" t="s">
        <v>96</v>
      </c>
      <c r="C52" s="49">
        <v>0</v>
      </c>
      <c r="D52" s="49">
        <v>0</v>
      </c>
      <c r="E52" s="49">
        <v>0</v>
      </c>
    </row>
    <row r="53" spans="2:5" x14ac:dyDescent="0.25">
      <c r="B53" s="27" t="s">
        <v>97</v>
      </c>
      <c r="C53" s="49">
        <v>1746</v>
      </c>
      <c r="D53" s="49">
        <v>2279</v>
      </c>
      <c r="E53" s="49">
        <v>-533</v>
      </c>
    </row>
    <row r="54" spans="2:5" x14ac:dyDescent="0.25">
      <c r="B54" s="27" t="s">
        <v>98</v>
      </c>
      <c r="C54" s="49">
        <v>29</v>
      </c>
      <c r="D54" s="49">
        <v>100</v>
      </c>
      <c r="E54" s="49">
        <v>-71</v>
      </c>
    </row>
    <row r="55" spans="2:5" x14ac:dyDescent="0.25">
      <c r="B55" s="27" t="s">
        <v>99</v>
      </c>
      <c r="C55" s="49">
        <v>161</v>
      </c>
      <c r="D55" s="49">
        <v>674</v>
      </c>
      <c r="E55" s="49">
        <v>-513</v>
      </c>
    </row>
    <row r="56" spans="2:5" x14ac:dyDescent="0.25">
      <c r="B56" s="27" t="s">
        <v>100</v>
      </c>
      <c r="C56" s="49">
        <v>0</v>
      </c>
      <c r="D56" s="49">
        <v>296</v>
      </c>
      <c r="E56" s="49">
        <v>-296</v>
      </c>
    </row>
    <row r="57" spans="2:5" x14ac:dyDescent="0.25">
      <c r="B57" s="27" t="s">
        <v>101</v>
      </c>
      <c r="C57" s="49">
        <v>0</v>
      </c>
      <c r="D57" s="49">
        <v>0</v>
      </c>
      <c r="E57" s="49">
        <v>0</v>
      </c>
    </row>
  </sheetData>
  <phoneticPr fontId="17"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oglio8"/>
  <dimension ref="A1:AH83"/>
  <sheetViews>
    <sheetView showGridLines="0" showZeros="0" zoomScale="85" zoomScaleNormal="85" workbookViewId="0">
      <selection activeCell="E18" sqref="E18"/>
    </sheetView>
  </sheetViews>
  <sheetFormatPr defaultColWidth="9.28515625" defaultRowHeight="15" x14ac:dyDescent="0.25"/>
  <cols>
    <col min="1" max="1" width="4" style="2" customWidth="1"/>
    <col min="2" max="2" width="20.28515625" style="2" customWidth="1"/>
    <col min="3" max="3" width="12.42578125" style="2" customWidth="1"/>
    <col min="4" max="4" width="12" style="2" customWidth="1"/>
    <col min="5" max="5" width="12.28515625" style="2" customWidth="1"/>
    <col min="6" max="6" width="1.7109375" style="2" customWidth="1"/>
    <col min="7" max="7" width="12" style="2" customWidth="1"/>
    <col min="8" max="10" width="14.85546875" style="2" customWidth="1"/>
    <col min="11" max="15" width="9.28515625" style="2" customWidth="1"/>
    <col min="16" max="26" width="9.28515625" style="2"/>
    <col min="27" max="27" width="9.85546875" style="2" customWidth="1"/>
    <col min="28" max="30" width="9.28515625" style="2"/>
    <col min="31" max="31" width="34.28515625" style="2" customWidth="1"/>
    <col min="32" max="32" width="7.140625" style="2" customWidth="1"/>
    <col min="33" max="33" width="19.28515625" style="2" customWidth="1"/>
    <col min="34" max="16384" width="9.28515625" style="2"/>
  </cols>
  <sheetData>
    <row r="1" spans="1:34" ht="33" customHeight="1" x14ac:dyDescent="0.25">
      <c r="A1" s="47"/>
      <c r="AE1" s="25" t="s">
        <v>175</v>
      </c>
      <c r="AF1" s="18"/>
    </row>
    <row r="2" spans="1:34" x14ac:dyDescent="0.25">
      <c r="A2" s="48" t="s">
        <v>194</v>
      </c>
      <c r="B2" s="3"/>
      <c r="K2" s="4"/>
      <c r="L2" s="5"/>
      <c r="M2" s="5"/>
      <c r="N2" s="5"/>
      <c r="AE2" s="18"/>
    </row>
    <row r="3" spans="1:34" ht="11.25" customHeight="1" x14ac:dyDescent="0.25">
      <c r="A3" s="46" t="str">
        <f>HYPERLINK("http://en.wikipedia.org/wiki/"&amp;SUBSTITUTE(Support!A2," ","_")," "&amp;RIGHT(Support!B2,2))</f>
        <v xml:space="preserve"> AL</v>
      </c>
      <c r="B3" s="44"/>
      <c r="C3" s="19">
        <f>INDEX(my_tbl,MATCH(active_cell,INDEX(my_tbl,,1),),MATCH(Support!A2,INDEX(my_tbl,1,0),))</f>
        <v>1641</v>
      </c>
      <c r="D3" s="21">
        <f>INDEX(my_tbl,MATCH(Support!A2,INDEX(my_tbl,1,),),MATCH(active_cell,INDEX(my_tbl,,1),))</f>
        <v>716</v>
      </c>
      <c r="E3" s="20">
        <f t="shared" ref="E3:E34" si="0">D3-C3</f>
        <v>-925</v>
      </c>
      <c r="G3" s="6"/>
      <c r="H3" s="7"/>
      <c r="I3" s="6"/>
      <c r="J3" s="8"/>
      <c r="W3" s="17"/>
      <c r="AA3" s="2">
        <f>MAX(tbl_2010,tbl_2011,tbl_2012)</f>
        <v>68959</v>
      </c>
      <c r="AB3" s="2">
        <f>MAX('2012:2010'!B2:BA53)</f>
        <v>68959</v>
      </c>
    </row>
    <row r="4" spans="1:34" ht="11.25" customHeight="1" x14ac:dyDescent="0.25">
      <c r="A4" s="46" t="str">
        <f>HYPERLINK("http://en.wikipedia.org/wiki/"&amp;SUBSTITUTE(Support!A3," ","_")," "&amp;RIGHT(Support!B3,2))</f>
        <v xml:space="preserve"> AK</v>
      </c>
      <c r="B4" s="44"/>
      <c r="C4" s="19">
        <f>INDEX(my_tbl,MATCH(active_cell,INDEX(my_tbl,,1),),MATCH(Support!A3,INDEX(my_tbl,1,0),))</f>
        <v>2672</v>
      </c>
      <c r="D4" s="21">
        <f>INDEX(my_tbl,MATCH(Support!A3,INDEX(my_tbl,1,),),MATCH(active_cell,INDEX(my_tbl,,1),))</f>
        <v>704</v>
      </c>
      <c r="E4" s="20">
        <f t="shared" si="0"/>
        <v>-1968</v>
      </c>
      <c r="G4" s="9"/>
      <c r="H4" s="7"/>
      <c r="I4" s="6"/>
      <c r="J4" s="8"/>
      <c r="AD4" s="10"/>
      <c r="AH4" s="10"/>
    </row>
    <row r="5" spans="1:34" ht="11.25" customHeight="1" x14ac:dyDescent="0.25">
      <c r="A5" s="46" t="str">
        <f>HYPERLINK("http://en.wikipedia.org/wiki/"&amp;SUBSTITUTE(Support!A4," ","_")," "&amp;RIGHT(Support!B4,2))</f>
        <v xml:space="preserve"> AZ</v>
      </c>
      <c r="B5" s="44"/>
      <c r="C5" s="19">
        <f>INDEX(my_tbl,MATCH(active_cell,INDEX(my_tbl,,1),),MATCH(Support!A4,INDEX(my_tbl,1,0),))</f>
        <v>1124</v>
      </c>
      <c r="D5" s="21">
        <f>INDEX(my_tbl,MATCH(Support!A4,INDEX(my_tbl,1,),),MATCH(active_cell,INDEX(my_tbl,,1),))</f>
        <v>1284</v>
      </c>
      <c r="E5" s="20">
        <f t="shared" si="0"/>
        <v>160</v>
      </c>
      <c r="G5" s="9"/>
      <c r="H5" s="7"/>
      <c r="I5" s="6"/>
      <c r="J5" s="8"/>
      <c r="AA5" s="2">
        <f>INDEX(my_tbl,ROWS(my_tbl),MATCH(active_cell,INDEX(my_tbl,,1),))</f>
        <v>59</v>
      </c>
      <c r="AB5" s="2">
        <f>INDEX(my_tbl,MATCH(active_cell,INDEX(my_tbl,,1),),COLUMNS(my_tbl))</f>
        <v>612</v>
      </c>
    </row>
    <row r="6" spans="1:34" ht="11.25" customHeight="1" x14ac:dyDescent="0.25">
      <c r="A6" s="46" t="str">
        <f>HYPERLINK("http://en.wikipedia.org/wiki/"&amp;SUBSTITUTE(Support!A5," ","_")," "&amp;RIGHT(Support!B5,2))</f>
        <v xml:space="preserve"> AR</v>
      </c>
      <c r="B6" s="44"/>
      <c r="C6" s="19">
        <f>INDEX(my_tbl,MATCH(active_cell,INDEX(my_tbl,,1),),MATCH(Support!A5,INDEX(my_tbl,1,0),))</f>
        <v>273</v>
      </c>
      <c r="D6" s="21">
        <f>INDEX(my_tbl,MATCH(Support!A5,INDEX(my_tbl,1,),),MATCH(active_cell,INDEX(my_tbl,,1),))</f>
        <v>306</v>
      </c>
      <c r="E6" s="20">
        <f t="shared" si="0"/>
        <v>33</v>
      </c>
      <c r="G6" s="9"/>
      <c r="H6" s="7"/>
      <c r="I6" s="6"/>
      <c r="J6" s="8"/>
      <c r="AA6" s="2">
        <f>VLOOKUP(active_cell,general_tbl,3,0)</f>
        <v>-76.641271200000006</v>
      </c>
      <c r="AB6" s="2">
        <f>VLOOKUP(active_cell,general_tbl,4,0)</f>
        <v>39.045754899999999</v>
      </c>
    </row>
    <row r="7" spans="1:34" ht="11.25" customHeight="1" x14ac:dyDescent="0.25">
      <c r="A7" s="46" t="str">
        <f>HYPERLINK("http://en.wikipedia.org/wiki/"&amp;SUBSTITUTE(Support!A6," ","_")," "&amp;RIGHT(Support!B6,2))</f>
        <v xml:space="preserve"> CA</v>
      </c>
      <c r="B7" s="44"/>
      <c r="C7" s="19">
        <f>INDEX(my_tbl,MATCH(active_cell,INDEX(my_tbl,,1),),MATCH(Support!A6,INDEX(my_tbl,1,0),))</f>
        <v>8206</v>
      </c>
      <c r="D7" s="21">
        <f>INDEX(my_tbl,MATCH(Support!A6,INDEX(my_tbl,1,),),MATCH(active_cell,INDEX(my_tbl,,1),))</f>
        <v>10626</v>
      </c>
      <c r="E7" s="20">
        <f t="shared" si="0"/>
        <v>2420</v>
      </c>
      <c r="G7" s="9"/>
      <c r="H7" s="7"/>
      <c r="I7" s="6"/>
      <c r="J7" s="8"/>
      <c r="AE7" s="33"/>
      <c r="AF7" s="34" t="s">
        <v>190</v>
      </c>
      <c r="AG7" s="31" t="str">
        <f>active_cell</f>
        <v>Maryland</v>
      </c>
    </row>
    <row r="8" spans="1:34" ht="11.25" customHeight="1" x14ac:dyDescent="0.25">
      <c r="A8" s="46" t="str">
        <f>HYPERLINK("http://en.wikipedia.org/wiki/"&amp;SUBSTITUTE(Support!A7," ","_")," "&amp;RIGHT(Support!B7,2))</f>
        <v xml:space="preserve"> CO</v>
      </c>
      <c r="B8" s="44"/>
      <c r="C8" s="19">
        <f>INDEX(my_tbl,MATCH(active_cell,INDEX(my_tbl,,1),),MATCH(Support!A7,INDEX(my_tbl,1,0),))</f>
        <v>2501</v>
      </c>
      <c r="D8" s="21">
        <f>INDEX(my_tbl,MATCH(Support!A7,INDEX(my_tbl,1,),),MATCH(active_cell,INDEX(my_tbl,,1),))</f>
        <v>1532</v>
      </c>
      <c r="E8" s="20">
        <f t="shared" si="0"/>
        <v>-969</v>
      </c>
      <c r="G8" s="9"/>
      <c r="H8" s="7"/>
      <c r="I8" s="6"/>
      <c r="J8" s="8"/>
      <c r="Z8"/>
      <c r="AA8"/>
      <c r="AB8"/>
      <c r="AE8" s="33"/>
      <c r="AF8" s="34" t="s">
        <v>191</v>
      </c>
      <c r="AG8" s="31">
        <f>my_year</f>
        <v>2010</v>
      </c>
    </row>
    <row r="9" spans="1:34" ht="11.25" customHeight="1" x14ac:dyDescent="0.25">
      <c r="A9" s="46" t="str">
        <f>HYPERLINK("http://en.wikipedia.org/wiki/"&amp;SUBSTITUTE(Support!A8," ","_")," "&amp;RIGHT(Support!B8,2))</f>
        <v xml:space="preserve"> CT</v>
      </c>
      <c r="B9" s="44"/>
      <c r="C9" s="19">
        <f>INDEX(my_tbl,MATCH(active_cell,INDEX(my_tbl,,1),),MATCH(Support!A8,INDEX(my_tbl,1,0),))</f>
        <v>1603</v>
      </c>
      <c r="D9" s="21">
        <f>INDEX(my_tbl,MATCH(Support!A8,INDEX(my_tbl,1,),),MATCH(active_cell,INDEX(my_tbl,,1),))</f>
        <v>1531</v>
      </c>
      <c r="E9" s="20">
        <f t="shared" si="0"/>
        <v>-72</v>
      </c>
      <c r="G9" s="9"/>
      <c r="H9" s="7"/>
      <c r="I9" s="6"/>
      <c r="J9" s="8"/>
      <c r="AE9" s="35"/>
      <c r="AF9" s="36" t="s">
        <v>184</v>
      </c>
      <c r="AG9" s="29">
        <f>INDEX(Popolation!$B$3:$J$54,MATCH(active_cell,Popolation!$A$3:$A$54,),MATCH(my_year,Popolation!$B$1:$J$1,)+ROWS($AG$9:AG9)-1)</f>
        <v>5716785</v>
      </c>
    </row>
    <row r="10" spans="1:34" ht="11.25" customHeight="1" x14ac:dyDescent="0.25">
      <c r="A10" s="46" t="str">
        <f>HYPERLINK("http://en.wikipedia.org/wiki/"&amp;SUBSTITUTE(Support!A9," ","_")," "&amp;RIGHT(Support!B9,2))</f>
        <v xml:space="preserve"> DE</v>
      </c>
      <c r="B10" s="44"/>
      <c r="C10" s="19">
        <f>INDEX(my_tbl,MATCH(active_cell,INDEX(my_tbl,,1),),MATCH(Support!A9,INDEX(my_tbl,1,0),))</f>
        <v>8340</v>
      </c>
      <c r="D10" s="21">
        <f>INDEX(my_tbl,MATCH(Support!A9,INDEX(my_tbl,1,),),MATCH(active_cell,INDEX(my_tbl,,1),))</f>
        <v>4969</v>
      </c>
      <c r="E10" s="20">
        <f t="shared" si="0"/>
        <v>-3371</v>
      </c>
      <c r="G10" s="9"/>
      <c r="H10" s="7"/>
      <c r="I10" s="6"/>
      <c r="J10" s="8"/>
      <c r="AE10" s="35"/>
      <c r="AF10" s="36" t="s">
        <v>185</v>
      </c>
      <c r="AG10" s="29">
        <f>INDEX(Popolation!$B$3:$J$54,MATCH(active_cell,Popolation!$A$3:$A$54,),MATCH(my_year,Popolation!$B$1:$J$1,)+ROWS($AG$9:AG10)-1)</f>
        <v>4917637</v>
      </c>
    </row>
    <row r="11" spans="1:34" ht="11.25" customHeight="1" x14ac:dyDescent="0.25">
      <c r="A11" s="46" t="str">
        <f>HYPERLINK("http://en.wikipedia.org/wiki/"&amp;SUBSTITUTE(Support!A10," ","_")," "&amp;RIGHT(Support!B10,2))</f>
        <v xml:space="preserve"> DC</v>
      </c>
      <c r="B11" s="44"/>
      <c r="C11" s="19">
        <f>INDEX(my_tbl,MATCH(active_cell,INDEX(my_tbl,,1),),MATCH(Support!A10,INDEX(my_tbl,1,0),))</f>
        <v>23202</v>
      </c>
      <c r="D11" s="21">
        <f>INDEX(my_tbl,MATCH(Support!A10,INDEX(my_tbl,1,),),MATCH(active_cell,INDEX(my_tbl,,1),))</f>
        <v>13503</v>
      </c>
      <c r="E11" s="20">
        <f t="shared" si="0"/>
        <v>-9699</v>
      </c>
      <c r="G11" s="9"/>
      <c r="H11" s="7"/>
      <c r="I11" s="6"/>
      <c r="J11" s="8"/>
      <c r="AE11" s="35"/>
      <c r="AF11" s="36" t="s">
        <v>186</v>
      </c>
      <c r="AG11" s="29">
        <f>INDEX(Popolation!$B$3:$J$54,MATCH(active_cell,Popolation!$A$3:$A$54,),MATCH(my_year,Popolation!$B$1:$J$1,)+ROWS($AG$9:AG11)-1)</f>
        <v>588879</v>
      </c>
    </row>
    <row r="12" spans="1:34" ht="11.25" customHeight="1" x14ac:dyDescent="0.25">
      <c r="A12" s="46" t="str">
        <f>HYPERLINK("http://en.wikipedia.org/wiki/"&amp;SUBSTITUTE(Support!A11," ","_")," "&amp;RIGHT(Support!B11,2))</f>
        <v xml:space="preserve"> FL</v>
      </c>
      <c r="B12" s="44"/>
      <c r="C12" s="19">
        <f>INDEX(my_tbl,MATCH(active_cell,INDEX(my_tbl,,1),),MATCH(Support!A11,INDEX(my_tbl,1,0),))</f>
        <v>6564</v>
      </c>
      <c r="D12" s="21">
        <f>INDEX(my_tbl,MATCH(Support!A11,INDEX(my_tbl,1,),),MATCH(active_cell,INDEX(my_tbl,,1),))</f>
        <v>13241</v>
      </c>
      <c r="E12" s="20">
        <f t="shared" si="0"/>
        <v>6677</v>
      </c>
      <c r="G12" s="9"/>
      <c r="H12" s="7"/>
      <c r="I12" s="6"/>
      <c r="J12" s="8"/>
      <c r="AE12" s="37"/>
      <c r="AF12" s="34" t="s">
        <v>189</v>
      </c>
      <c r="AG12" s="30">
        <f>SUM(C3:C54)</f>
        <v>165096</v>
      </c>
    </row>
    <row r="13" spans="1:34" ht="11.25" customHeight="1" x14ac:dyDescent="0.25">
      <c r="A13" s="46" t="str">
        <f>HYPERLINK("http://en.wikipedia.org/wiki/"&amp;SUBSTITUTE(Support!A12," ","_")," "&amp;RIGHT(Support!B12,2))</f>
        <v xml:space="preserve"> GA</v>
      </c>
      <c r="B13" s="44"/>
      <c r="C13" s="19">
        <f>INDEX(my_tbl,MATCH(active_cell,INDEX(my_tbl,,1),),MATCH(Support!A12,INDEX(my_tbl,1,0),))</f>
        <v>3454</v>
      </c>
      <c r="D13" s="21">
        <f>INDEX(my_tbl,MATCH(Support!A12,INDEX(my_tbl,1,),),MATCH(active_cell,INDEX(my_tbl,,1),))</f>
        <v>5382</v>
      </c>
      <c r="E13" s="20">
        <f t="shared" si="0"/>
        <v>1928</v>
      </c>
      <c r="G13" s="9"/>
      <c r="H13" s="7"/>
      <c r="I13" s="6"/>
      <c r="J13" s="8"/>
      <c r="AE13" s="37"/>
      <c r="AF13" s="38" t="s">
        <v>188</v>
      </c>
      <c r="AG13" s="30">
        <f>SUM(D3:D54)</f>
        <v>159925</v>
      </c>
    </row>
    <row r="14" spans="1:34" ht="11.25" customHeight="1" x14ac:dyDescent="0.25">
      <c r="A14" s="46" t="str">
        <f>HYPERLINK("http://en.wikipedia.org/wiki/"&amp;SUBSTITUTE(Support!A13," ","_")," "&amp;RIGHT(Support!B13,2))</f>
        <v xml:space="preserve"> HI</v>
      </c>
      <c r="B14" s="44"/>
      <c r="C14" s="19">
        <f>INDEX(my_tbl,MATCH(active_cell,INDEX(my_tbl,,1),),MATCH(Support!A13,INDEX(my_tbl,1,0),))</f>
        <v>422</v>
      </c>
      <c r="D14" s="21">
        <f>INDEX(my_tbl,MATCH(Support!A13,INDEX(my_tbl,1,),),MATCH(active_cell,INDEX(my_tbl,,1),))</f>
        <v>990</v>
      </c>
      <c r="E14" s="20">
        <f t="shared" si="0"/>
        <v>568</v>
      </c>
      <c r="G14" s="9"/>
      <c r="H14" s="7"/>
      <c r="I14" s="6"/>
      <c r="J14" s="8"/>
      <c r="AE14" s="37"/>
      <c r="AF14" s="34" t="s">
        <v>187</v>
      </c>
      <c r="AG14" s="28">
        <f>-SUM(E3:E54)</f>
        <v>5171</v>
      </c>
    </row>
    <row r="15" spans="1:34" ht="11.25" customHeight="1" x14ac:dyDescent="0.25">
      <c r="A15" s="46" t="str">
        <f>HYPERLINK("http://en.wikipedia.org/wiki/"&amp;SUBSTITUTE(Support!A14," ","_")," "&amp;RIGHT(Support!B14,2))</f>
        <v xml:space="preserve"> ID</v>
      </c>
      <c r="B15" s="44"/>
      <c r="C15" s="19">
        <f>INDEX(my_tbl,MATCH(active_cell,INDEX(my_tbl,,1),),MATCH(Support!A14,INDEX(my_tbl,1,0),))</f>
        <v>357</v>
      </c>
      <c r="D15" s="21">
        <f>INDEX(my_tbl,MATCH(Support!A14,INDEX(my_tbl,1,),),MATCH(active_cell,INDEX(my_tbl,,1),))</f>
        <v>44</v>
      </c>
      <c r="E15" s="20">
        <f t="shared" si="0"/>
        <v>-313</v>
      </c>
      <c r="G15" s="9"/>
      <c r="H15" s="7"/>
      <c r="I15" s="6"/>
      <c r="J15" s="8"/>
    </row>
    <row r="16" spans="1:34" ht="11.25" customHeight="1" x14ac:dyDescent="0.25">
      <c r="A16" s="46" t="str">
        <f>HYPERLINK("http://en.wikipedia.org/wiki/"&amp;SUBSTITUTE(Support!A15," ","_")," "&amp;RIGHT(Support!B15,2))</f>
        <v xml:space="preserve"> IL</v>
      </c>
      <c r="B16" s="44"/>
      <c r="C16" s="19">
        <f>INDEX(my_tbl,MATCH(active_cell,INDEX(my_tbl,,1),),MATCH(Support!A15,INDEX(my_tbl,1,0),))</f>
        <v>3300</v>
      </c>
      <c r="D16" s="21">
        <f>INDEX(my_tbl,MATCH(Support!A15,INDEX(my_tbl,1,),),MATCH(active_cell,INDEX(my_tbl,,1),))</f>
        <v>1985</v>
      </c>
      <c r="E16" s="20">
        <f t="shared" si="0"/>
        <v>-1315</v>
      </c>
      <c r="G16" s="9"/>
      <c r="H16" s="7"/>
      <c r="I16" s="6"/>
      <c r="J16" s="8"/>
    </row>
    <row r="17" spans="1:10" ht="11.25" customHeight="1" x14ac:dyDescent="0.25">
      <c r="A17" s="46" t="str">
        <f>HYPERLINK("http://en.wikipedia.org/wiki/"&amp;SUBSTITUTE(Support!A16," ","_")," "&amp;RIGHT(Support!B16,2))</f>
        <v xml:space="preserve"> IN</v>
      </c>
      <c r="B17" s="44"/>
      <c r="C17" s="19">
        <f>INDEX(my_tbl,MATCH(active_cell,INDEX(my_tbl,,1),),MATCH(Support!A16,INDEX(my_tbl,1,0),))</f>
        <v>431</v>
      </c>
      <c r="D17" s="21">
        <f>INDEX(my_tbl,MATCH(Support!A16,INDEX(my_tbl,1,),),MATCH(active_cell,INDEX(my_tbl,,1),))</f>
        <v>1641</v>
      </c>
      <c r="E17" s="20">
        <f t="shared" si="0"/>
        <v>1210</v>
      </c>
      <c r="G17" s="9"/>
      <c r="H17" s="7"/>
      <c r="I17" s="6"/>
      <c r="J17" s="8"/>
    </row>
    <row r="18" spans="1:10" ht="11.25" customHeight="1" x14ac:dyDescent="0.25">
      <c r="A18" s="46" t="str">
        <f>HYPERLINK("http://en.wikipedia.org/wiki/"&amp;SUBSTITUTE(Support!A17," ","_")," "&amp;RIGHT(Support!B17,2))</f>
        <v xml:space="preserve"> IA</v>
      </c>
      <c r="B18" s="44"/>
      <c r="C18" s="19">
        <f>INDEX(my_tbl,MATCH(active_cell,INDEX(my_tbl,,1),),MATCH(Support!A17,INDEX(my_tbl,1,0),))</f>
        <v>160</v>
      </c>
      <c r="D18" s="21">
        <f>INDEX(my_tbl,MATCH(Support!A17,INDEX(my_tbl,1,),),MATCH(active_cell,INDEX(my_tbl,,1),))</f>
        <v>134</v>
      </c>
      <c r="E18" s="20">
        <f t="shared" si="0"/>
        <v>-26</v>
      </c>
      <c r="G18" s="9"/>
      <c r="H18" s="7"/>
      <c r="I18" s="6"/>
      <c r="J18" s="8"/>
    </row>
    <row r="19" spans="1:10" ht="11.25" customHeight="1" x14ac:dyDescent="0.25">
      <c r="A19" s="46" t="str">
        <f>HYPERLINK("http://en.wikipedia.org/wiki/"&amp;SUBSTITUTE(Support!A18," ","_")," "&amp;RIGHT(Support!B18,2))</f>
        <v xml:space="preserve"> KS</v>
      </c>
      <c r="B19" s="44"/>
      <c r="C19" s="19">
        <f>INDEX(my_tbl,MATCH(active_cell,INDEX(my_tbl,,1),),MATCH(Support!A18,INDEX(my_tbl,1,0),))</f>
        <v>781</v>
      </c>
      <c r="D19" s="21">
        <f>INDEX(my_tbl,MATCH(Support!A18,INDEX(my_tbl,1,),),MATCH(active_cell,INDEX(my_tbl,,1),))</f>
        <v>1369</v>
      </c>
      <c r="E19" s="20">
        <f t="shared" si="0"/>
        <v>588</v>
      </c>
      <c r="G19" s="9"/>
      <c r="H19" s="7"/>
      <c r="I19" s="6"/>
      <c r="J19" s="8"/>
    </row>
    <row r="20" spans="1:10" ht="11.25" customHeight="1" x14ac:dyDescent="0.25">
      <c r="A20" s="46" t="str">
        <f>HYPERLINK("http://en.wikipedia.org/wiki/"&amp;SUBSTITUTE(Support!A19," ","_")," "&amp;RIGHT(Support!B19,2))</f>
        <v xml:space="preserve"> KY</v>
      </c>
      <c r="B20" s="44"/>
      <c r="C20" s="19">
        <f>INDEX(my_tbl,MATCH(active_cell,INDEX(my_tbl,,1),),MATCH(Support!A19,INDEX(my_tbl,1,0),))</f>
        <v>396</v>
      </c>
      <c r="D20" s="21">
        <f>INDEX(my_tbl,MATCH(Support!A19,INDEX(my_tbl,1,),),MATCH(active_cell,INDEX(my_tbl,,1),))</f>
        <v>1395</v>
      </c>
      <c r="E20" s="20">
        <f t="shared" si="0"/>
        <v>999</v>
      </c>
      <c r="G20" s="9"/>
      <c r="H20" s="7"/>
      <c r="I20" s="6"/>
      <c r="J20" s="8"/>
    </row>
    <row r="21" spans="1:10" ht="11.25" customHeight="1" x14ac:dyDescent="0.25">
      <c r="A21" s="46" t="str">
        <f>HYPERLINK("http://en.wikipedia.org/wiki/"&amp;SUBSTITUTE(Support!A20," ","_")," "&amp;RIGHT(Support!B20,2))</f>
        <v xml:space="preserve"> LA</v>
      </c>
      <c r="B21" s="44"/>
      <c r="C21" s="19">
        <f>INDEX(my_tbl,MATCH(active_cell,INDEX(my_tbl,,1),),MATCH(Support!A20,INDEX(my_tbl,1,0),))</f>
        <v>1376</v>
      </c>
      <c r="D21" s="21">
        <f>INDEX(my_tbl,MATCH(Support!A20,INDEX(my_tbl,1,),),MATCH(active_cell,INDEX(my_tbl,,1),))</f>
        <v>963</v>
      </c>
      <c r="E21" s="20">
        <f t="shared" si="0"/>
        <v>-413</v>
      </c>
      <c r="G21" s="9"/>
      <c r="H21" s="7"/>
      <c r="I21" s="6"/>
      <c r="J21" s="8"/>
    </row>
    <row r="22" spans="1:10" ht="11.25" customHeight="1" x14ac:dyDescent="0.25">
      <c r="A22" s="46" t="str">
        <f>HYPERLINK("http://en.wikipedia.org/wiki/"&amp;SUBSTITUTE(Support!A21," ","_")," "&amp;RIGHT(Support!B21,2))</f>
        <v xml:space="preserve"> ME</v>
      </c>
      <c r="B22" s="44"/>
      <c r="C22" s="19">
        <f>INDEX(my_tbl,MATCH(active_cell,INDEX(my_tbl,,1),),MATCH(Support!A21,INDEX(my_tbl,1,0),))</f>
        <v>53</v>
      </c>
      <c r="D22" s="21">
        <f>INDEX(my_tbl,MATCH(Support!A21,INDEX(my_tbl,1,),),MATCH(active_cell,INDEX(my_tbl,,1),))</f>
        <v>243</v>
      </c>
      <c r="E22" s="20">
        <f t="shared" si="0"/>
        <v>190</v>
      </c>
      <c r="G22" s="9"/>
      <c r="H22" s="7"/>
      <c r="I22" s="6"/>
      <c r="J22" s="8"/>
    </row>
    <row r="23" spans="1:10" ht="11.25" customHeight="1" x14ac:dyDescent="0.25">
      <c r="A23" s="46" t="str">
        <f>HYPERLINK("http://en.wikipedia.org/wiki/"&amp;SUBSTITUTE(Support!A22," ","_")," "&amp;RIGHT(Support!B22,2))</f>
        <v xml:space="preserve"> MD</v>
      </c>
      <c r="B23" s="44"/>
      <c r="C23" s="19">
        <f>INDEX(my_tbl,MATCH(active_cell,INDEX(my_tbl,,1),),MATCH(Support!A22,INDEX(my_tbl,1,0),))</f>
        <v>0</v>
      </c>
      <c r="D23" s="21">
        <f>INDEX(my_tbl,MATCH(Support!A22,INDEX(my_tbl,1,),),MATCH(active_cell,INDEX(my_tbl,,1),))</f>
        <v>0</v>
      </c>
      <c r="E23" s="20">
        <f t="shared" si="0"/>
        <v>0</v>
      </c>
      <c r="G23" s="9"/>
      <c r="H23" s="7"/>
      <c r="I23" s="6"/>
      <c r="J23" s="8"/>
    </row>
    <row r="24" spans="1:10" ht="11.25" customHeight="1" x14ac:dyDescent="0.25">
      <c r="A24" s="46" t="str">
        <f>HYPERLINK("http://en.wikipedia.org/wiki/"&amp;SUBSTITUTE(Support!A23," ","_")," "&amp;RIGHT(Support!B23,2))</f>
        <v xml:space="preserve"> MA</v>
      </c>
      <c r="B24" s="44"/>
      <c r="C24" s="19">
        <f>INDEX(my_tbl,MATCH(active_cell,INDEX(my_tbl,,1),),MATCH(Support!A23,INDEX(my_tbl,1,0),))</f>
        <v>1983</v>
      </c>
      <c r="D24" s="21">
        <f>INDEX(my_tbl,MATCH(Support!A23,INDEX(my_tbl,1,),),MATCH(active_cell,INDEX(my_tbl,,1),))</f>
        <v>3660</v>
      </c>
      <c r="E24" s="20">
        <f t="shared" si="0"/>
        <v>1677</v>
      </c>
      <c r="G24" s="9"/>
      <c r="H24" s="7"/>
      <c r="I24" s="6"/>
      <c r="J24" s="8"/>
    </row>
    <row r="25" spans="1:10" ht="11.25" customHeight="1" x14ac:dyDescent="0.25">
      <c r="A25" s="46" t="str">
        <f>HYPERLINK("http://en.wikipedia.org/wiki/"&amp;SUBSTITUTE(Support!A24," ","_")," "&amp;RIGHT(Support!B24,2))</f>
        <v xml:space="preserve"> MI</v>
      </c>
      <c r="B25" s="44"/>
      <c r="C25" s="19">
        <f>INDEX(my_tbl,MATCH(active_cell,INDEX(my_tbl,,1),),MATCH(Support!A24,INDEX(my_tbl,1,0),))</f>
        <v>3572</v>
      </c>
      <c r="D25" s="21">
        <f>INDEX(my_tbl,MATCH(Support!A24,INDEX(my_tbl,1,),),MATCH(active_cell,INDEX(my_tbl,,1),))</f>
        <v>620</v>
      </c>
      <c r="E25" s="20">
        <f t="shared" si="0"/>
        <v>-2952</v>
      </c>
      <c r="G25" s="9"/>
      <c r="H25" s="7"/>
      <c r="I25" s="6"/>
      <c r="J25" s="8"/>
    </row>
    <row r="26" spans="1:10" ht="11.25" customHeight="1" x14ac:dyDescent="0.25">
      <c r="A26" s="46" t="str">
        <f>HYPERLINK("http://en.wikipedia.org/wiki/"&amp;SUBSTITUTE(Support!A25," ","_")," "&amp;RIGHT(Support!B25,2))</f>
        <v xml:space="preserve"> MN</v>
      </c>
      <c r="B26" s="44"/>
      <c r="C26" s="19">
        <f>INDEX(my_tbl,MATCH(active_cell,INDEX(my_tbl,,1),),MATCH(Support!A25,INDEX(my_tbl,1,0),))</f>
        <v>820</v>
      </c>
      <c r="D26" s="21">
        <f>INDEX(my_tbl,MATCH(Support!A25,INDEX(my_tbl,1,),),MATCH(active_cell,INDEX(my_tbl,,1),))</f>
        <v>1259</v>
      </c>
      <c r="E26" s="20">
        <f t="shared" si="0"/>
        <v>439</v>
      </c>
      <c r="G26" s="9"/>
      <c r="H26" s="7"/>
      <c r="I26" s="6"/>
      <c r="J26" s="8"/>
    </row>
    <row r="27" spans="1:10" ht="11.25" customHeight="1" x14ac:dyDescent="0.25">
      <c r="A27" s="46" t="str">
        <f>HYPERLINK("http://en.wikipedia.org/wiki/"&amp;SUBSTITUTE(Support!A26," ","_")," "&amp;RIGHT(Support!B26,2))</f>
        <v xml:space="preserve"> MS</v>
      </c>
      <c r="B27" s="44"/>
      <c r="C27" s="19">
        <f>INDEX(my_tbl,MATCH(active_cell,INDEX(my_tbl,,1),),MATCH(Support!A26,INDEX(my_tbl,1,0),))</f>
        <v>403</v>
      </c>
      <c r="D27" s="21">
        <f>INDEX(my_tbl,MATCH(Support!A26,INDEX(my_tbl,1,),),MATCH(active_cell,INDEX(my_tbl,,1),))</f>
        <v>649</v>
      </c>
      <c r="E27" s="20">
        <f t="shared" si="0"/>
        <v>246</v>
      </c>
      <c r="G27" s="9"/>
      <c r="H27" s="7"/>
      <c r="I27" s="6"/>
      <c r="J27" s="8"/>
    </row>
    <row r="28" spans="1:10" ht="11.25" customHeight="1" x14ac:dyDescent="0.25">
      <c r="A28" s="46" t="str">
        <f>HYPERLINK("http://en.wikipedia.org/wiki/"&amp;SUBSTITUTE(Support!A27," ","_")," "&amp;RIGHT(Support!B27,2))</f>
        <v xml:space="preserve"> MO</v>
      </c>
      <c r="B28" s="44"/>
      <c r="C28" s="19">
        <f>INDEX(my_tbl,MATCH(active_cell,INDEX(my_tbl,,1),),MATCH(Support!A27,INDEX(my_tbl,1,0),))</f>
        <v>1147</v>
      </c>
      <c r="D28" s="21">
        <f>INDEX(my_tbl,MATCH(Support!A27,INDEX(my_tbl,1,),),MATCH(active_cell,INDEX(my_tbl,,1),))</f>
        <v>1359</v>
      </c>
      <c r="E28" s="20">
        <f t="shared" si="0"/>
        <v>212</v>
      </c>
      <c r="G28" s="9"/>
      <c r="H28" s="7"/>
      <c r="I28" s="6"/>
      <c r="J28" s="8"/>
    </row>
    <row r="29" spans="1:10" ht="11.25" customHeight="1" x14ac:dyDescent="0.25">
      <c r="A29" s="46" t="str">
        <f>HYPERLINK("http://en.wikipedia.org/wiki/"&amp;SUBSTITUTE(Support!A28," ","_")," "&amp;RIGHT(Support!B28,2))</f>
        <v xml:space="preserve"> MT</v>
      </c>
      <c r="B29" s="44"/>
      <c r="C29" s="19">
        <f>INDEX(my_tbl,MATCH(active_cell,INDEX(my_tbl,,1),),MATCH(Support!A28,INDEX(my_tbl,1,0),))</f>
        <v>86</v>
      </c>
      <c r="D29" s="21">
        <f>INDEX(my_tbl,MATCH(Support!A28,INDEX(my_tbl,1,),),MATCH(active_cell,INDEX(my_tbl,,1),))</f>
        <v>51</v>
      </c>
      <c r="E29" s="20">
        <f t="shared" si="0"/>
        <v>-35</v>
      </c>
      <c r="G29" s="9"/>
      <c r="H29" s="7"/>
      <c r="I29" s="6"/>
      <c r="J29" s="8"/>
    </row>
    <row r="30" spans="1:10" ht="11.25" customHeight="1" x14ac:dyDescent="0.25">
      <c r="A30" s="46" t="str">
        <f>HYPERLINK("http://en.wikipedia.org/wiki/"&amp;SUBSTITUTE(Support!A29," ","_")," "&amp;RIGHT(Support!B29,2))</f>
        <v xml:space="preserve"> NE</v>
      </c>
      <c r="B30" s="44"/>
      <c r="C30" s="19">
        <f>INDEX(my_tbl,MATCH(active_cell,INDEX(my_tbl,,1),),MATCH(Support!A29,INDEX(my_tbl,1,0),))</f>
        <v>54</v>
      </c>
      <c r="D30" s="21">
        <f>INDEX(my_tbl,MATCH(Support!A29,INDEX(my_tbl,1,),),MATCH(active_cell,INDEX(my_tbl,,1),))</f>
        <v>77</v>
      </c>
      <c r="E30" s="20">
        <f t="shared" si="0"/>
        <v>23</v>
      </c>
      <c r="G30" s="9"/>
      <c r="H30" s="7"/>
      <c r="I30" s="6"/>
      <c r="J30" s="8"/>
    </row>
    <row r="31" spans="1:10" ht="11.25" customHeight="1" x14ac:dyDescent="0.25">
      <c r="A31" s="46" t="str">
        <f>HYPERLINK("http://en.wikipedia.org/wiki/"&amp;SUBSTITUTE(Support!A30," ","_")," "&amp;RIGHT(Support!B30,2))</f>
        <v xml:space="preserve"> NV</v>
      </c>
      <c r="B31" s="44"/>
      <c r="C31" s="19">
        <f>INDEX(my_tbl,MATCH(active_cell,INDEX(my_tbl,,1),),MATCH(Support!A30,INDEX(my_tbl,1,0),))</f>
        <v>979</v>
      </c>
      <c r="D31" s="21">
        <f>INDEX(my_tbl,MATCH(Support!A30,INDEX(my_tbl,1,),),MATCH(active_cell,INDEX(my_tbl,,1),))</f>
        <v>485</v>
      </c>
      <c r="E31" s="20">
        <f t="shared" si="0"/>
        <v>-494</v>
      </c>
      <c r="G31" s="9"/>
      <c r="H31" s="7"/>
      <c r="I31" s="6"/>
      <c r="J31" s="8"/>
    </row>
    <row r="32" spans="1:10" ht="11.25" customHeight="1" x14ac:dyDescent="0.25">
      <c r="A32" s="46" t="str">
        <f>HYPERLINK("http://en.wikipedia.org/wiki/"&amp;SUBSTITUTE(Support!A31," ","_")," "&amp;RIGHT(Support!B31,2))</f>
        <v xml:space="preserve"> NH</v>
      </c>
      <c r="B32" s="44"/>
      <c r="C32" s="19">
        <f>INDEX(my_tbl,MATCH(active_cell,INDEX(my_tbl,,1),),MATCH(Support!A31,INDEX(my_tbl,1,0),))</f>
        <v>1369</v>
      </c>
      <c r="D32" s="21">
        <f>INDEX(my_tbl,MATCH(Support!A31,INDEX(my_tbl,1,),),MATCH(active_cell,INDEX(my_tbl,,1),))</f>
        <v>49</v>
      </c>
      <c r="E32" s="20">
        <f t="shared" si="0"/>
        <v>-1320</v>
      </c>
      <c r="G32" s="9"/>
      <c r="H32" s="7"/>
      <c r="I32" s="6"/>
      <c r="J32" s="8"/>
    </row>
    <row r="33" spans="1:10" ht="11.25" customHeight="1" x14ac:dyDescent="0.25">
      <c r="A33" s="46" t="str">
        <f>HYPERLINK("http://en.wikipedia.org/wiki/"&amp;SUBSTITUTE(Support!A32," ","_")," "&amp;RIGHT(Support!B32,2))</f>
        <v xml:space="preserve"> NJ</v>
      </c>
      <c r="B33" s="44"/>
      <c r="C33" s="19">
        <f>INDEX(my_tbl,MATCH(active_cell,INDEX(my_tbl,,1),),MATCH(Support!A32,INDEX(my_tbl,1,0),))</f>
        <v>9058</v>
      </c>
      <c r="D33" s="21">
        <f>INDEX(my_tbl,MATCH(Support!A32,INDEX(my_tbl,1,),),MATCH(active_cell,INDEX(my_tbl,,1),))</f>
        <v>4231</v>
      </c>
      <c r="E33" s="20">
        <f t="shared" si="0"/>
        <v>-4827</v>
      </c>
      <c r="G33" s="9"/>
      <c r="H33" s="7"/>
      <c r="I33" s="6"/>
      <c r="J33" s="8"/>
    </row>
    <row r="34" spans="1:10" ht="11.25" customHeight="1" x14ac:dyDescent="0.25">
      <c r="A34" s="46" t="str">
        <f>HYPERLINK("http://en.wikipedia.org/wiki/"&amp;SUBSTITUTE(Support!A33," ","_")," "&amp;RIGHT(Support!B33,2))</f>
        <v xml:space="preserve"> NM</v>
      </c>
      <c r="B34" s="44"/>
      <c r="C34" s="19">
        <f>INDEX(my_tbl,MATCH(active_cell,INDEX(my_tbl,,1),),MATCH(Support!A33,INDEX(my_tbl,1,0),))</f>
        <v>238</v>
      </c>
      <c r="D34" s="21">
        <f>INDEX(my_tbl,MATCH(Support!A33,INDEX(my_tbl,1,),),MATCH(active_cell,INDEX(my_tbl,,1),))</f>
        <v>1968</v>
      </c>
      <c r="E34" s="20">
        <f t="shared" si="0"/>
        <v>1730</v>
      </c>
      <c r="G34" s="9"/>
      <c r="H34" s="7"/>
      <c r="I34" s="6"/>
      <c r="J34" s="8"/>
    </row>
    <row r="35" spans="1:10" ht="11.25" customHeight="1" x14ac:dyDescent="0.25">
      <c r="A35" s="46" t="str">
        <f>HYPERLINK("http://en.wikipedia.org/wiki/"&amp;SUBSTITUTE(Support!A34," ","_")," "&amp;RIGHT(Support!B34,2))</f>
        <v xml:space="preserve"> NY</v>
      </c>
      <c r="B35" s="44"/>
      <c r="C35" s="19">
        <f>INDEX(my_tbl,MATCH(active_cell,INDEX(my_tbl,,1),),MATCH(Support!A34,INDEX(my_tbl,1,0),))</f>
        <v>10736</v>
      </c>
      <c r="D35" s="21">
        <f>INDEX(my_tbl,MATCH(Support!A34,INDEX(my_tbl,1,),),MATCH(active_cell,INDEX(my_tbl,,1),))</f>
        <v>5912</v>
      </c>
      <c r="E35" s="20">
        <f t="shared" ref="E35:E54" si="1">D35-C35</f>
        <v>-4824</v>
      </c>
      <c r="G35" s="9"/>
      <c r="H35" s="7"/>
      <c r="I35" s="6"/>
      <c r="J35" s="8"/>
    </row>
    <row r="36" spans="1:10" ht="11.25" customHeight="1" x14ac:dyDescent="0.25">
      <c r="A36" s="46" t="str">
        <f>HYPERLINK("http://en.wikipedia.org/wiki/"&amp;SUBSTITUTE(Support!A35," ","_")," "&amp;RIGHT(Support!B35,2))</f>
        <v xml:space="preserve"> NC</v>
      </c>
      <c r="B36" s="44"/>
      <c r="C36" s="19">
        <f>INDEX(my_tbl,MATCH(active_cell,INDEX(my_tbl,,1),),MATCH(Support!A35,INDEX(my_tbl,1,0),))</f>
        <v>5787</v>
      </c>
      <c r="D36" s="21">
        <f>INDEX(my_tbl,MATCH(Support!A35,INDEX(my_tbl,1,),),MATCH(active_cell,INDEX(my_tbl,,1),))</f>
        <v>9881</v>
      </c>
      <c r="E36" s="20">
        <f t="shared" si="1"/>
        <v>4094</v>
      </c>
      <c r="G36" s="9"/>
      <c r="H36" s="7"/>
      <c r="I36" s="6"/>
      <c r="J36" s="8"/>
    </row>
    <row r="37" spans="1:10" ht="11.25" customHeight="1" x14ac:dyDescent="0.25">
      <c r="A37" s="46" t="str">
        <f>HYPERLINK("http://en.wikipedia.org/wiki/"&amp;SUBSTITUTE(Support!A36," ","_")," "&amp;RIGHT(Support!B36,2))</f>
        <v xml:space="preserve"> ND</v>
      </c>
      <c r="B37" s="44"/>
      <c r="C37" s="19">
        <f>INDEX(my_tbl,MATCH(active_cell,INDEX(my_tbl,,1),),MATCH(Support!A36,INDEX(my_tbl,1,0),))</f>
        <v>0</v>
      </c>
      <c r="D37" s="21">
        <f>INDEX(my_tbl,MATCH(Support!A36,INDEX(my_tbl,1,),),MATCH(active_cell,INDEX(my_tbl,,1),))</f>
        <v>121</v>
      </c>
      <c r="E37" s="20">
        <f t="shared" si="1"/>
        <v>121</v>
      </c>
      <c r="G37" s="9"/>
      <c r="H37" s="7"/>
      <c r="I37" s="6"/>
      <c r="J37" s="8"/>
    </row>
    <row r="38" spans="1:10" ht="11.25" customHeight="1" x14ac:dyDescent="0.25">
      <c r="A38" s="46" t="str">
        <f>HYPERLINK("http://en.wikipedia.org/wiki/"&amp;SUBSTITUTE(Support!A37," ","_")," "&amp;RIGHT(Support!B37,2))</f>
        <v xml:space="preserve"> OH</v>
      </c>
      <c r="B38" s="44"/>
      <c r="C38" s="19">
        <f>INDEX(my_tbl,MATCH(active_cell,INDEX(my_tbl,,1),),MATCH(Support!A37,INDEX(my_tbl,1,0),))</f>
        <v>3277</v>
      </c>
      <c r="D38" s="21">
        <f>INDEX(my_tbl,MATCH(Support!A37,INDEX(my_tbl,1,),),MATCH(active_cell,INDEX(my_tbl,,1),))</f>
        <v>3828</v>
      </c>
      <c r="E38" s="20">
        <f t="shared" si="1"/>
        <v>551</v>
      </c>
      <c r="G38" s="9"/>
      <c r="H38" s="7"/>
      <c r="I38" s="6"/>
      <c r="J38" s="8"/>
    </row>
    <row r="39" spans="1:10" ht="11.25" customHeight="1" x14ac:dyDescent="0.25">
      <c r="A39" s="46" t="str">
        <f>HYPERLINK("http://en.wikipedia.org/wiki/"&amp;SUBSTITUTE(Support!A38," ","_")," "&amp;RIGHT(Support!B38,2))</f>
        <v xml:space="preserve"> OK</v>
      </c>
      <c r="B39" s="44"/>
      <c r="C39" s="19">
        <f>INDEX(my_tbl,MATCH(active_cell,INDEX(my_tbl,,1),),MATCH(Support!A38,INDEX(my_tbl,1,0),))</f>
        <v>607</v>
      </c>
      <c r="D39" s="21">
        <f>INDEX(my_tbl,MATCH(Support!A38,INDEX(my_tbl,1,),),MATCH(active_cell,INDEX(my_tbl,,1),))</f>
        <v>382</v>
      </c>
      <c r="E39" s="20">
        <f t="shared" si="1"/>
        <v>-225</v>
      </c>
      <c r="G39" s="9"/>
      <c r="H39" s="7"/>
      <c r="I39" s="6"/>
      <c r="J39" s="8"/>
    </row>
    <row r="40" spans="1:10" ht="11.25" customHeight="1" x14ac:dyDescent="0.25">
      <c r="A40" s="46" t="str">
        <f>HYPERLINK("http://en.wikipedia.org/wiki/"&amp;SUBSTITUTE(Support!A39," ","_")," "&amp;RIGHT(Support!B39,2))</f>
        <v xml:space="preserve"> OR</v>
      </c>
      <c r="B40" s="44"/>
      <c r="C40" s="19">
        <f>INDEX(my_tbl,MATCH(active_cell,INDEX(my_tbl,,1),),MATCH(Support!A39,INDEX(my_tbl,1,0),))</f>
        <v>723</v>
      </c>
      <c r="D40" s="21">
        <f>INDEX(my_tbl,MATCH(Support!A39,INDEX(my_tbl,1,),),MATCH(active_cell,INDEX(my_tbl,,1),))</f>
        <v>595</v>
      </c>
      <c r="E40" s="20">
        <f t="shared" si="1"/>
        <v>-128</v>
      </c>
      <c r="G40" s="9"/>
      <c r="H40" s="7"/>
      <c r="I40" s="6"/>
      <c r="J40" s="8"/>
    </row>
    <row r="41" spans="1:10" ht="11.25" customHeight="1" x14ac:dyDescent="0.25">
      <c r="A41" s="46" t="str">
        <f>HYPERLINK("http://en.wikipedia.org/wiki/"&amp;SUBSTITUTE(Support!A40," ","_")," "&amp;RIGHT(Support!B40,2))</f>
        <v xml:space="preserve"> PA</v>
      </c>
      <c r="B41" s="44"/>
      <c r="C41" s="19">
        <f>INDEX(my_tbl,MATCH(active_cell,INDEX(my_tbl,,1),),MATCH(Support!A40,INDEX(my_tbl,1,0),))</f>
        <v>13467</v>
      </c>
      <c r="D41" s="21">
        <f>INDEX(my_tbl,MATCH(Support!A40,INDEX(my_tbl,1,),),MATCH(active_cell,INDEX(my_tbl,,1),))</f>
        <v>18281</v>
      </c>
      <c r="E41" s="20">
        <f t="shared" si="1"/>
        <v>4814</v>
      </c>
      <c r="G41" s="9"/>
      <c r="H41" s="7"/>
      <c r="I41" s="6"/>
      <c r="J41" s="8"/>
    </row>
    <row r="42" spans="1:10" ht="11.25" customHeight="1" x14ac:dyDescent="0.25">
      <c r="A42" s="46" t="str">
        <f>HYPERLINK("http://en.wikipedia.org/wiki/"&amp;SUBSTITUTE(Support!A41," ","_")," "&amp;RIGHT(Support!B41,2))</f>
        <v xml:space="preserve"> PR</v>
      </c>
      <c r="B42" s="44"/>
      <c r="C42" s="19">
        <f>INDEX(my_tbl,MATCH(active_cell,INDEX(my_tbl,,1),),MATCH(Support!A41,INDEX(my_tbl,1,0),))</f>
        <v>612</v>
      </c>
      <c r="D42" s="21">
        <f>INDEX(my_tbl,MATCH(Support!A41,INDEX(my_tbl,1,),),MATCH(active_cell,INDEX(my_tbl,,1),))</f>
        <v>59</v>
      </c>
      <c r="E42" s="20">
        <f t="shared" si="1"/>
        <v>-553</v>
      </c>
      <c r="G42" s="9"/>
      <c r="H42" s="7"/>
      <c r="I42" s="6"/>
      <c r="J42" s="8"/>
    </row>
    <row r="43" spans="1:10" ht="11.25" customHeight="1" x14ac:dyDescent="0.25">
      <c r="A43" s="46" t="str">
        <f>HYPERLINK("http://en.wikipedia.org/wiki/"&amp;SUBSTITUTE(Support!A42," ","_")," "&amp;RIGHT(Support!B42,2))</f>
        <v xml:space="preserve"> RI</v>
      </c>
      <c r="B43" s="44"/>
      <c r="C43" s="19">
        <f>INDEX(my_tbl,MATCH(active_cell,INDEX(my_tbl,,1),),MATCH(Support!A42,INDEX(my_tbl,1,0),))</f>
        <v>782</v>
      </c>
      <c r="D43" s="21">
        <f>INDEX(my_tbl,MATCH(Support!A42,INDEX(my_tbl,1,),),MATCH(active_cell,INDEX(my_tbl,,1),))</f>
        <v>977</v>
      </c>
      <c r="E43" s="20">
        <f t="shared" si="1"/>
        <v>195</v>
      </c>
      <c r="G43" s="9"/>
      <c r="H43" s="7"/>
      <c r="I43" s="6"/>
      <c r="J43" s="8"/>
    </row>
    <row r="44" spans="1:10" ht="11.25" customHeight="1" x14ac:dyDescent="0.25">
      <c r="A44" s="46" t="str">
        <f>HYPERLINK("http://en.wikipedia.org/wiki/"&amp;SUBSTITUTE(Support!A43," ","_")," "&amp;RIGHT(Support!B43,2))</f>
        <v xml:space="preserve"> SC</v>
      </c>
      <c r="B44" s="44"/>
      <c r="C44" s="19">
        <f>INDEX(my_tbl,MATCH(active_cell,INDEX(my_tbl,,1),),MATCH(Support!A43,INDEX(my_tbl,1,0),))</f>
        <v>1710</v>
      </c>
      <c r="D44" s="21">
        <f>INDEX(my_tbl,MATCH(Support!A43,INDEX(my_tbl,1,),),MATCH(active_cell,INDEX(my_tbl,,1),))</f>
        <v>5184</v>
      </c>
      <c r="E44" s="20">
        <f t="shared" si="1"/>
        <v>3474</v>
      </c>
      <c r="G44" s="9"/>
      <c r="H44" s="7"/>
      <c r="I44" s="6"/>
      <c r="J44" s="8"/>
    </row>
    <row r="45" spans="1:10" ht="11.25" customHeight="1" x14ac:dyDescent="0.25">
      <c r="A45" s="46" t="str">
        <f>HYPERLINK("http://en.wikipedia.org/wiki/"&amp;SUBSTITUTE(Support!A44," ","_")," "&amp;RIGHT(Support!B44,2))</f>
        <v xml:space="preserve"> SD</v>
      </c>
      <c r="B45" s="44"/>
      <c r="C45" s="19">
        <f>INDEX(my_tbl,MATCH(active_cell,INDEX(my_tbl,,1),),MATCH(Support!A44,INDEX(my_tbl,1,0),))</f>
        <v>49</v>
      </c>
      <c r="D45" s="21">
        <f>INDEX(my_tbl,MATCH(Support!A44,INDEX(my_tbl,1,),),MATCH(active_cell,INDEX(my_tbl,,1),))</f>
        <v>0</v>
      </c>
      <c r="E45" s="20">
        <f t="shared" si="1"/>
        <v>-49</v>
      </c>
      <c r="G45" s="9"/>
      <c r="H45" s="7"/>
      <c r="I45" s="6"/>
      <c r="J45" s="8"/>
    </row>
    <row r="46" spans="1:10" ht="11.25" customHeight="1" x14ac:dyDescent="0.25">
      <c r="A46" s="46" t="str">
        <f>HYPERLINK("http://en.wikipedia.org/wiki/"&amp;SUBSTITUTE(Support!A45," ","_")," "&amp;RIGHT(Support!B45,2))</f>
        <v xml:space="preserve"> TN</v>
      </c>
      <c r="B46" s="44"/>
      <c r="C46" s="19">
        <f>INDEX(my_tbl,MATCH(active_cell,INDEX(my_tbl,,1),),MATCH(Support!A45,INDEX(my_tbl,1,0),))</f>
        <v>2669</v>
      </c>
      <c r="D46" s="21">
        <f>INDEX(my_tbl,MATCH(Support!A45,INDEX(my_tbl,1,),),MATCH(active_cell,INDEX(my_tbl,,1),))</f>
        <v>1450</v>
      </c>
      <c r="E46" s="20">
        <f t="shared" si="1"/>
        <v>-1219</v>
      </c>
      <c r="G46" s="9"/>
      <c r="H46" s="7"/>
      <c r="I46" s="6"/>
      <c r="J46" s="8"/>
    </row>
    <row r="47" spans="1:10" ht="11.25" customHeight="1" x14ac:dyDescent="0.25">
      <c r="A47" s="46" t="str">
        <f>HYPERLINK("http://en.wikipedia.org/wiki/"&amp;SUBSTITUTE(Support!A46," ","_")," "&amp;RIGHT(Support!B46,2))</f>
        <v xml:space="preserve"> TX</v>
      </c>
      <c r="B47" s="44"/>
      <c r="C47" s="19">
        <f>INDEX(my_tbl,MATCH(active_cell,INDEX(my_tbl,,1),),MATCH(Support!A46,INDEX(my_tbl,1,0),))</f>
        <v>5883</v>
      </c>
      <c r="D47" s="21">
        <f>INDEX(my_tbl,MATCH(Support!A46,INDEX(my_tbl,1,),),MATCH(active_cell,INDEX(my_tbl,,1),))</f>
        <v>4724</v>
      </c>
      <c r="E47" s="20">
        <f t="shared" si="1"/>
        <v>-1159</v>
      </c>
      <c r="G47" s="9"/>
      <c r="H47" s="7"/>
      <c r="I47" s="6"/>
      <c r="J47" s="8"/>
    </row>
    <row r="48" spans="1:10" ht="11.25" customHeight="1" x14ac:dyDescent="0.25">
      <c r="A48" s="46" t="str">
        <f>HYPERLINK("http://en.wikipedia.org/wiki/"&amp;SUBSTITUTE(Support!A47," ","_")," "&amp;RIGHT(Support!B47,2))</f>
        <v xml:space="preserve"> UT</v>
      </c>
      <c r="B48" s="44"/>
      <c r="C48" s="19">
        <f>INDEX(my_tbl,MATCH(active_cell,INDEX(my_tbl,,1),),MATCH(Support!A47,INDEX(my_tbl,1,0),))</f>
        <v>655</v>
      </c>
      <c r="D48" s="21">
        <f>INDEX(my_tbl,MATCH(Support!A47,INDEX(my_tbl,1,),),MATCH(active_cell,INDEX(my_tbl,,1),))</f>
        <v>426</v>
      </c>
      <c r="E48" s="20">
        <f t="shared" si="1"/>
        <v>-229</v>
      </c>
      <c r="G48" s="9"/>
      <c r="H48" s="7"/>
      <c r="I48" s="6"/>
      <c r="J48" s="8"/>
    </row>
    <row r="49" spans="1:10" ht="11.25" customHeight="1" x14ac:dyDescent="0.25">
      <c r="A49" s="46" t="str">
        <f>HYPERLINK("http://en.wikipedia.org/wiki/"&amp;SUBSTITUTE(Support!A48," ","_")," "&amp;RIGHT(Support!B48,2))</f>
        <v xml:space="preserve"> VT</v>
      </c>
      <c r="B49" s="44"/>
      <c r="C49" s="19">
        <f>INDEX(my_tbl,MATCH(active_cell,INDEX(my_tbl,,1),),MATCH(Support!A48,INDEX(my_tbl,1,0),))</f>
        <v>350</v>
      </c>
      <c r="D49" s="21">
        <f>INDEX(my_tbl,MATCH(Support!A48,INDEX(my_tbl,1,),),MATCH(active_cell,INDEX(my_tbl,,1),))</f>
        <v>300</v>
      </c>
      <c r="E49" s="20">
        <f t="shared" si="1"/>
        <v>-50</v>
      </c>
      <c r="G49" s="9"/>
      <c r="H49" s="7"/>
      <c r="I49" s="6"/>
      <c r="J49" s="8"/>
    </row>
    <row r="50" spans="1:10" ht="11.25" customHeight="1" x14ac:dyDescent="0.25">
      <c r="A50" s="46" t="str">
        <f>HYPERLINK("http://en.wikipedia.org/wiki/"&amp;SUBSTITUTE(Support!A49," ","_")," "&amp;RIGHT(Support!B49,2))</f>
        <v xml:space="preserve"> VA</v>
      </c>
      <c r="B50" s="44"/>
      <c r="C50" s="19">
        <f>INDEX(my_tbl,MATCH(active_cell,INDEX(my_tbl,,1),),MATCH(Support!A49,INDEX(my_tbl,1,0),))</f>
        <v>24765</v>
      </c>
      <c r="D50" s="21">
        <f>INDEX(my_tbl,MATCH(Support!A49,INDEX(my_tbl,1,),),MATCH(active_cell,INDEX(my_tbl,,1),))</f>
        <v>24822</v>
      </c>
      <c r="E50" s="20">
        <f t="shared" si="1"/>
        <v>57</v>
      </c>
      <c r="G50" s="9"/>
      <c r="H50" s="7"/>
      <c r="I50" s="6"/>
      <c r="J50" s="8"/>
    </row>
    <row r="51" spans="1:10" ht="11.25" customHeight="1" x14ac:dyDescent="0.25">
      <c r="A51" s="46" t="str">
        <f>HYPERLINK("http://en.wikipedia.org/wiki/"&amp;SUBSTITUTE(Support!A50," ","_")," "&amp;RIGHT(Support!B50,2))</f>
        <v xml:space="preserve"> WA</v>
      </c>
      <c r="B51" s="44"/>
      <c r="C51" s="19">
        <f>INDEX(my_tbl,MATCH(active_cell,INDEX(my_tbl,,1),),MATCH(Support!A50,INDEX(my_tbl,1,0),))</f>
        <v>1542</v>
      </c>
      <c r="D51" s="21">
        <f>INDEX(my_tbl,MATCH(Support!A50,INDEX(my_tbl,1,),),MATCH(active_cell,INDEX(my_tbl,,1),))</f>
        <v>629</v>
      </c>
      <c r="E51" s="20">
        <f t="shared" si="1"/>
        <v>-913</v>
      </c>
      <c r="G51" s="9"/>
      <c r="H51" s="7"/>
      <c r="I51" s="6"/>
      <c r="J51" s="8"/>
    </row>
    <row r="52" spans="1:10" ht="11.25" customHeight="1" x14ac:dyDescent="0.25">
      <c r="A52" s="46" t="str">
        <f>HYPERLINK("http://en.wikipedia.org/wiki/"&amp;SUBSTITUTE(Support!A51," ","_")," "&amp;RIGHT(Support!B51,2))</f>
        <v xml:space="preserve"> WV</v>
      </c>
      <c r="B52" s="44"/>
      <c r="C52" s="19">
        <f>INDEX(my_tbl,MATCH(active_cell,INDEX(my_tbl,,1),),MATCH(Support!A51,INDEX(my_tbl,1,0),))</f>
        <v>4363</v>
      </c>
      <c r="D52" s="21">
        <f>INDEX(my_tbl,MATCH(Support!A51,INDEX(my_tbl,1,),),MATCH(active_cell,INDEX(my_tbl,,1),))</f>
        <v>4249</v>
      </c>
      <c r="E52" s="20">
        <f t="shared" si="1"/>
        <v>-114</v>
      </c>
      <c r="G52" s="9"/>
      <c r="H52" s="7"/>
      <c r="I52" s="6"/>
      <c r="J52" s="8"/>
    </row>
    <row r="53" spans="1:10" ht="11.25" customHeight="1" x14ac:dyDescent="0.25">
      <c r="A53" s="46" t="str">
        <f>HYPERLINK("http://en.wikipedia.org/wiki/"&amp;SUBSTITUTE(Support!A52," ","_")," "&amp;RIGHT(Support!B52,2))</f>
        <v xml:space="preserve"> WI</v>
      </c>
      <c r="B53" s="44"/>
      <c r="C53" s="19">
        <f>INDEX(my_tbl,MATCH(active_cell,INDEX(my_tbl,,1),),MATCH(Support!A52,INDEX(my_tbl,1,0),))</f>
        <v>324</v>
      </c>
      <c r="D53" s="21">
        <f>INDEX(my_tbl,MATCH(Support!A52,INDEX(my_tbl,1,),),MATCH(active_cell,INDEX(my_tbl,,1),))</f>
        <v>1088</v>
      </c>
      <c r="E53" s="20">
        <f t="shared" si="1"/>
        <v>764</v>
      </c>
      <c r="G53" s="9"/>
      <c r="H53" s="7"/>
      <c r="I53" s="6"/>
      <c r="J53" s="8"/>
    </row>
    <row r="54" spans="1:10" ht="11.25" customHeight="1" x14ac:dyDescent="0.25">
      <c r="A54" s="46" t="str">
        <f>HYPERLINK("http://en.wikipedia.org/wiki/"&amp;SUBSTITUTE(Support!A53," ","_")," "&amp;RIGHT(Support!B53,2))</f>
        <v xml:space="preserve"> WY</v>
      </c>
      <c r="B54" s="44"/>
      <c r="C54" s="19">
        <f>INDEX(my_tbl,MATCH(active_cell,INDEX(my_tbl,,1),),MATCH(Support!A53,INDEX(my_tbl,1,0),))</f>
        <v>230</v>
      </c>
      <c r="D54" s="21">
        <f>INDEX(my_tbl,MATCH(Support!A53,INDEX(my_tbl,1,),),MATCH(active_cell,INDEX(my_tbl,,1),))</f>
        <v>51</v>
      </c>
      <c r="E54" s="42">
        <f t="shared" si="1"/>
        <v>-179</v>
      </c>
      <c r="G54" s="6"/>
      <c r="H54" s="6"/>
      <c r="I54" s="6"/>
      <c r="J54" s="6"/>
    </row>
    <row r="55" spans="1:10" x14ac:dyDescent="0.25">
      <c r="A55" s="32"/>
      <c r="B55" s="11"/>
      <c r="C55" s="39">
        <f>SUM(C3:C54)</f>
        <v>165096</v>
      </c>
      <c r="D55" s="40">
        <f>SUM(D3:D54)</f>
        <v>159925</v>
      </c>
      <c r="E55" s="41">
        <f>SUM(E3:E54)</f>
        <v>-5171</v>
      </c>
    </row>
    <row r="56" spans="1:10" x14ac:dyDescent="0.25">
      <c r="E56" s="12"/>
    </row>
    <row r="57" spans="1:10" x14ac:dyDescent="0.25">
      <c r="A57" s="47"/>
      <c r="B57" s="45"/>
    </row>
    <row r="59" spans="1:10" x14ac:dyDescent="0.25">
      <c r="B59" s="13" t="s">
        <v>163</v>
      </c>
      <c r="C59" s="14"/>
    </row>
    <row r="60" spans="1:10" x14ac:dyDescent="0.25">
      <c r="B60" s="2" t="s">
        <v>164</v>
      </c>
      <c r="C60" s="43" t="s">
        <v>165</v>
      </c>
    </row>
    <row r="61" spans="1:10" x14ac:dyDescent="0.25">
      <c r="B61" s="2" t="s">
        <v>166</v>
      </c>
      <c r="C61" s="43" t="s">
        <v>167</v>
      </c>
      <c r="H61" s="2" t="s">
        <v>195</v>
      </c>
    </row>
    <row r="62" spans="1:10" x14ac:dyDescent="0.25">
      <c r="B62" s="2" t="s">
        <v>168</v>
      </c>
      <c r="C62" s="43" t="s">
        <v>169</v>
      </c>
    </row>
    <row r="76" spans="2:5" x14ac:dyDescent="0.25">
      <c r="B76" s="15"/>
      <c r="C76" s="15"/>
      <c r="D76" s="15"/>
      <c r="E76" s="15"/>
    </row>
    <row r="77" spans="2:5" x14ac:dyDescent="0.25">
      <c r="B77" s="15"/>
      <c r="C77" s="15"/>
      <c r="D77" s="15"/>
      <c r="E77" s="15"/>
    </row>
    <row r="78" spans="2:5" x14ac:dyDescent="0.25">
      <c r="B78" s="15"/>
      <c r="C78" s="15"/>
      <c r="D78" s="15"/>
      <c r="E78" s="15"/>
    </row>
    <row r="79" spans="2:5" x14ac:dyDescent="0.25">
      <c r="B79" s="16"/>
      <c r="C79" s="15"/>
      <c r="D79" s="15"/>
      <c r="E79" s="15"/>
    </row>
    <row r="80" spans="2:5" x14ac:dyDescent="0.25">
      <c r="B80" s="16"/>
      <c r="C80" s="15"/>
      <c r="D80" s="15"/>
      <c r="E80" s="15"/>
    </row>
    <row r="81" spans="2:5" x14ac:dyDescent="0.25">
      <c r="B81" s="16"/>
      <c r="C81" s="15"/>
      <c r="D81" s="15"/>
      <c r="E81" s="15"/>
    </row>
    <row r="82" spans="2:5" x14ac:dyDescent="0.25">
      <c r="B82" s="15"/>
      <c r="C82" s="15"/>
      <c r="D82" s="15"/>
      <c r="E82" s="15"/>
    </row>
    <row r="83" spans="2:5" x14ac:dyDescent="0.25">
      <c r="B83" s="15"/>
      <c r="C83" s="15"/>
      <c r="D83" s="15"/>
      <c r="E83" s="15"/>
    </row>
  </sheetData>
  <sheetProtection selectLockedCells="1"/>
  <phoneticPr fontId="17" type="noConversion"/>
  <conditionalFormatting sqref="D3:D54 AB3">
    <cfRule type="dataBar" priority="22">
      <dataBar>
        <cfvo type="min"/>
        <cfvo type="max"/>
        <color theme="0"/>
      </dataBar>
      <extLst>
        <ext xmlns:x14="http://schemas.microsoft.com/office/spreadsheetml/2009/9/main" uri="{B025F937-C7B1-47D3-B67F-A62EFF666E3E}">
          <x14:id>{5D741D29-7CAB-44BC-82CE-0A7AEC554666}</x14:id>
        </ext>
      </extLst>
    </cfRule>
  </conditionalFormatting>
  <conditionalFormatting sqref="D3:D55">
    <cfRule type="expression" dxfId="2" priority="17">
      <formula>INDEX(my_position,,2)=2</formula>
    </cfRule>
  </conditionalFormatting>
  <conditionalFormatting sqref="C3:C55">
    <cfRule type="expression" dxfId="1" priority="15">
      <formula>INDEX(my_position,,2)=1</formula>
    </cfRule>
  </conditionalFormatting>
  <conditionalFormatting sqref="C3:C54 AB3">
    <cfRule type="dataBar" priority="9">
      <dataBar>
        <cfvo type="min"/>
        <cfvo type="max"/>
        <color rgb="FFFF5050"/>
      </dataBar>
      <extLst>
        <ext xmlns:x14="http://schemas.microsoft.com/office/spreadsheetml/2009/9/main" uri="{B025F937-C7B1-47D3-B67F-A62EFF666E3E}">
          <x14:id>{0C74FA0E-B131-49BD-809B-D687489463A7}</x14:id>
        </ext>
      </extLst>
    </cfRule>
  </conditionalFormatting>
  <conditionalFormatting sqref="E3:E54 AB3">
    <cfRule type="dataBar" priority="8">
      <dataBar>
        <cfvo type="min"/>
        <cfvo type="max"/>
        <color theme="0"/>
      </dataBar>
      <extLst>
        <ext xmlns:x14="http://schemas.microsoft.com/office/spreadsheetml/2009/9/main" uri="{B025F937-C7B1-47D3-B67F-A62EFF666E3E}">
          <x14:id>{F1CAE7F9-34D1-48D3-B090-ABBE2DF694D2}</x14:id>
        </ext>
      </extLst>
    </cfRule>
  </conditionalFormatting>
  <hyperlinks>
    <hyperlink ref="C60" r:id="rId1"/>
    <hyperlink ref="C61" r:id="rId2"/>
    <hyperlink ref="C62" r:id="rId3"/>
  </hyperlinks>
  <pageMargins left="0.7" right="0.7" top="0.75" bottom="0.75" header="0.3" footer="0.3"/>
  <pageSetup orientation="portrait" r:id="rId4"/>
  <drawing r:id="rId5"/>
  <legacyDrawing r:id="rId6"/>
  <extLst>
    <ext xmlns:x14="http://schemas.microsoft.com/office/spreadsheetml/2009/9/main" uri="{78C0D931-6437-407d-A8EE-F0AAD7539E65}">
      <x14:conditionalFormattings>
        <x14:conditionalFormatting xmlns:xm="http://schemas.microsoft.com/office/excel/2006/main">
          <x14:cfRule type="dataBar" id="{5D741D29-7CAB-44BC-82CE-0A7AEC554666}">
            <x14:dataBar minLength="0" maxLength="100" border="1" gradient="0" direction="leftToRight" negativeBarBorderColorSameAsPositive="0" axisPosition="none">
              <x14:cfvo type="min"/>
              <x14:cfvo type="max"/>
              <x14:borderColor rgb="FFFF0000"/>
              <x14:negativeFillColor rgb="FFFF0000"/>
              <x14:negativeBorderColor rgb="FFFF0000"/>
            </x14:dataBar>
          </x14:cfRule>
          <xm:sqref>D3:D54 AB3</xm:sqref>
        </x14:conditionalFormatting>
        <x14:conditionalFormatting xmlns:xm="http://schemas.microsoft.com/office/excel/2006/main">
          <x14:cfRule type="dataBar" id="{0C74FA0E-B131-49BD-809B-D687489463A7}">
            <x14:dataBar minLength="0" maxLength="100" border="1" gradient="0" direction="rightToLeft" negativeBarBorderColorSameAsPositive="0" axisPosition="none">
              <x14:cfvo type="autoMin"/>
              <x14:cfvo type="autoMax"/>
              <x14:borderColor rgb="FFFF0000"/>
              <x14:negativeFillColor rgb="FFFF0000"/>
              <x14:negativeBorderColor rgb="FFFF0000"/>
            </x14:dataBar>
          </x14:cfRule>
          <xm:sqref>C3:C54 AB3</xm:sqref>
        </x14:conditionalFormatting>
        <x14:conditionalFormatting xmlns:xm="http://schemas.microsoft.com/office/excel/2006/main">
          <x14:cfRule type="dataBar" id="{F1CAE7F9-34D1-48D3-B090-ABBE2DF694D2}">
            <x14:dataBar minLength="0" maxLength="100" border="1" gradient="0" negativeBarBorderColorSameAsPositive="0" axisPosition="middle">
              <x14:cfvo type="autoMin"/>
              <x14:cfvo type="autoMax"/>
              <x14:borderColor rgb="FFFF0000"/>
              <x14:negativeFillColor rgb="FFFF0000"/>
              <x14:negativeBorderColor rgb="FFFF0000"/>
              <x14:axisColor rgb="FF808080"/>
            </x14:dataBar>
          </x14:cfRule>
          <xm:sqref>E3:E54 AB3</xm:sqref>
        </x14:conditionalFormatting>
        <x14:conditionalFormatting xmlns:xm="http://schemas.microsoft.com/office/excel/2006/main">
          <x14:cfRule type="expression" priority="1" id="{216E0696-F999-4CB2-8BF4-FB718F6F68F7}">
            <xm:f>Support!$A2=Support!$AD$11</xm:f>
            <x14:dxf>
              <font>
                <color rgb="FFFF7C80"/>
              </font>
            </x14:dxf>
          </x14:cfRule>
          <xm:sqref>A3:A54</xm:sqref>
        </x14:conditionalFormatting>
      </x14:conditionalFormattings>
    </ex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
  <dimension ref="A1:BA53"/>
  <sheetViews>
    <sheetView workbookViewId="0">
      <selection activeCell="H12" sqref="H12"/>
    </sheetView>
  </sheetViews>
  <sheetFormatPr defaultColWidth="9.28515625" defaultRowHeight="15" x14ac:dyDescent="0.25"/>
  <cols>
    <col min="1" max="1" width="19.28515625" customWidth="1"/>
    <col min="2" max="2" width="8.85546875" customWidth="1"/>
    <col min="3" max="3" width="6.85546875" customWidth="1"/>
    <col min="4" max="4" width="7.85546875" customWidth="1"/>
    <col min="5" max="5" width="9" customWidth="1"/>
    <col min="6" max="6" width="9.7109375" customWidth="1"/>
    <col min="7" max="7" width="9.140625" customWidth="1"/>
    <col min="8" max="8" width="11.7109375" customWidth="1"/>
    <col min="9" max="9" width="9.42578125" customWidth="1"/>
    <col min="10" max="10" width="19.28515625" customWidth="1"/>
    <col min="11" max="11" width="7.28515625" customWidth="1"/>
    <col min="12" max="12" width="8" customWidth="1"/>
    <col min="13" max="13" width="7.140625" customWidth="1"/>
    <col min="14" max="14" width="6.140625" customWidth="1"/>
    <col min="15" max="15" width="7.140625" customWidth="1"/>
    <col min="16" max="16" width="7.7109375" customWidth="1"/>
    <col min="17" max="17" width="5.28515625" customWidth="1"/>
    <col min="18" max="18" width="7.140625" customWidth="1"/>
    <col min="19" max="19" width="9.28515625" customWidth="1"/>
    <col min="21" max="21" width="6.7109375" customWidth="1"/>
    <col min="23" max="23" width="14.140625" customWidth="1"/>
    <col min="24" max="24" width="9.140625" customWidth="1"/>
    <col min="25" max="25" width="10.42578125" customWidth="1"/>
    <col min="26" max="26" width="10.85546875" customWidth="1"/>
    <col min="27" max="27" width="8.7109375" customWidth="1"/>
    <col min="28" max="28" width="9" customWidth="1"/>
    <col min="30" max="30" width="7.85546875" customWidth="1"/>
    <col min="31" max="31" width="15.28515625" customWidth="1"/>
    <col min="32" max="32" width="11.28515625" customWidth="1"/>
    <col min="33" max="33" width="12.140625" customWidth="1"/>
    <col min="34" max="34" width="9.42578125" customWidth="1"/>
    <col min="35" max="35" width="14.140625" customWidth="1"/>
    <col min="36" max="36" width="12.85546875" customWidth="1"/>
    <col min="37" max="37" width="6.140625" customWidth="1"/>
    <col min="38" max="38" width="10.140625" customWidth="1"/>
    <col min="39" max="39" width="7.7109375" customWidth="1"/>
    <col min="40" max="40" width="12.85546875" customWidth="1"/>
    <col min="41" max="41" width="12.42578125" customWidth="1"/>
    <col min="42" max="42" width="14.140625" customWidth="1"/>
    <col min="43" max="43" width="12.85546875" customWidth="1"/>
    <col min="44" max="44" width="10.7109375" customWidth="1"/>
    <col min="45" max="46" width="6.140625" customWidth="1"/>
    <col min="47" max="47" width="9" customWidth="1"/>
    <col min="48" max="48" width="8" customWidth="1"/>
    <col min="49" max="49" width="11.7109375" customWidth="1"/>
    <col min="50" max="50" width="13" customWidth="1"/>
    <col min="51" max="51" width="10.140625" customWidth="1"/>
    <col min="52" max="52" width="9.42578125" customWidth="1"/>
    <col min="53" max="53" width="11.28515625" customWidth="1"/>
    <col min="55" max="57" width="12.140625" customWidth="1"/>
  </cols>
  <sheetData>
    <row r="1" spans="1:53" x14ac:dyDescent="0.25">
      <c r="A1" t="s">
        <v>156</v>
      </c>
      <c r="B1" t="s">
        <v>51</v>
      </c>
      <c r="C1" t="s">
        <v>52</v>
      </c>
      <c r="D1" t="s">
        <v>53</v>
      </c>
      <c r="E1" t="s">
        <v>54</v>
      </c>
      <c r="F1" t="s">
        <v>55</v>
      </c>
      <c r="G1" t="s">
        <v>56</v>
      </c>
      <c r="H1" t="s">
        <v>57</v>
      </c>
      <c r="I1" t="s">
        <v>58</v>
      </c>
      <c r="J1" t="s">
        <v>59</v>
      </c>
      <c r="K1" t="s">
        <v>60</v>
      </c>
      <c r="L1" t="s">
        <v>61</v>
      </c>
      <c r="M1" t="s">
        <v>62</v>
      </c>
      <c r="N1" t="s">
        <v>63</v>
      </c>
      <c r="O1" t="s">
        <v>64</v>
      </c>
      <c r="P1" t="s">
        <v>65</v>
      </c>
      <c r="Q1" t="s">
        <v>66</v>
      </c>
      <c r="R1" t="s">
        <v>67</v>
      </c>
      <c r="S1" t="s">
        <v>68</v>
      </c>
      <c r="T1" t="s">
        <v>69</v>
      </c>
      <c r="U1" t="s">
        <v>70</v>
      </c>
      <c r="V1" t="s">
        <v>71</v>
      </c>
      <c r="W1" t="s">
        <v>72</v>
      </c>
      <c r="X1" t="s">
        <v>73</v>
      </c>
      <c r="Y1" t="s">
        <v>74</v>
      </c>
      <c r="Z1" t="s">
        <v>75</v>
      </c>
      <c r="AA1" t="s">
        <v>76</v>
      </c>
      <c r="AB1" t="s">
        <v>77</v>
      </c>
      <c r="AC1" t="s">
        <v>78</v>
      </c>
      <c r="AD1" t="s">
        <v>79</v>
      </c>
      <c r="AE1" t="s">
        <v>80</v>
      </c>
      <c r="AF1" t="s">
        <v>81</v>
      </c>
      <c r="AG1" t="s">
        <v>82</v>
      </c>
      <c r="AH1" t="s">
        <v>83</v>
      </c>
      <c r="AI1" t="s">
        <v>84</v>
      </c>
      <c r="AJ1" t="s">
        <v>85</v>
      </c>
      <c r="AK1" t="s">
        <v>86</v>
      </c>
      <c r="AL1" t="s">
        <v>87</v>
      </c>
      <c r="AM1" t="s">
        <v>88</v>
      </c>
      <c r="AN1" t="s">
        <v>89</v>
      </c>
      <c r="AO1" t="s">
        <v>90</v>
      </c>
      <c r="AP1" t="s">
        <v>91</v>
      </c>
      <c r="AQ1" t="s">
        <v>92</v>
      </c>
      <c r="AR1" t="s">
        <v>93</v>
      </c>
      <c r="AS1" t="s">
        <v>94</v>
      </c>
      <c r="AT1" t="s">
        <v>95</v>
      </c>
      <c r="AU1" t="s">
        <v>96</v>
      </c>
      <c r="AV1" t="s">
        <v>97</v>
      </c>
      <c r="AW1" t="s">
        <v>98</v>
      </c>
      <c r="AX1" t="s">
        <v>99</v>
      </c>
      <c r="AY1" t="s">
        <v>100</v>
      </c>
      <c r="AZ1" t="s">
        <v>101</v>
      </c>
      <c r="BA1" t="s">
        <v>102</v>
      </c>
    </row>
    <row r="2" spans="1:53" x14ac:dyDescent="0.25">
      <c r="A2" t="s">
        <v>51</v>
      </c>
      <c r="B2">
        <v>0</v>
      </c>
      <c r="C2">
        <v>1004</v>
      </c>
      <c r="D2">
        <v>962</v>
      </c>
      <c r="E2">
        <v>660</v>
      </c>
      <c r="F2">
        <v>3077</v>
      </c>
      <c r="G2">
        <v>1386</v>
      </c>
      <c r="H2">
        <v>284</v>
      </c>
      <c r="I2">
        <v>42</v>
      </c>
      <c r="J2">
        <v>162</v>
      </c>
      <c r="K2">
        <v>11244</v>
      </c>
      <c r="L2">
        <v>19920</v>
      </c>
      <c r="M2">
        <v>627</v>
      </c>
      <c r="N2">
        <v>493</v>
      </c>
      <c r="O2">
        <v>2722</v>
      </c>
      <c r="P2">
        <v>1347</v>
      </c>
      <c r="Q2">
        <v>345</v>
      </c>
      <c r="R2">
        <v>865</v>
      </c>
      <c r="S2">
        <v>2495</v>
      </c>
      <c r="T2">
        <v>3104</v>
      </c>
      <c r="U2">
        <v>67</v>
      </c>
      <c r="V2">
        <v>1513</v>
      </c>
      <c r="W2">
        <v>334</v>
      </c>
      <c r="X2">
        <v>2298</v>
      </c>
      <c r="Y2">
        <v>752</v>
      </c>
      <c r="Z2">
        <v>4952</v>
      </c>
      <c r="AA2">
        <v>1555</v>
      </c>
      <c r="AB2">
        <v>101</v>
      </c>
      <c r="AC2">
        <v>151</v>
      </c>
      <c r="AD2">
        <v>1009</v>
      </c>
      <c r="AE2">
        <v>161</v>
      </c>
      <c r="AF2">
        <v>1702</v>
      </c>
      <c r="AG2">
        <v>459</v>
      </c>
      <c r="AH2">
        <v>2709</v>
      </c>
      <c r="AI2">
        <v>5133</v>
      </c>
      <c r="AJ2">
        <v>228</v>
      </c>
      <c r="AK2">
        <v>1411</v>
      </c>
      <c r="AL2">
        <v>194</v>
      </c>
      <c r="AM2">
        <v>200</v>
      </c>
      <c r="AN2">
        <v>1837</v>
      </c>
      <c r="AO2">
        <v>0</v>
      </c>
      <c r="AP2">
        <v>2811</v>
      </c>
      <c r="AQ2">
        <v>518</v>
      </c>
      <c r="AR2">
        <v>10539</v>
      </c>
      <c r="AS2">
        <v>7468</v>
      </c>
      <c r="AT2">
        <v>579</v>
      </c>
      <c r="AU2">
        <v>0</v>
      </c>
      <c r="AV2">
        <v>3170</v>
      </c>
      <c r="AW2">
        <v>1034</v>
      </c>
      <c r="AX2">
        <v>128</v>
      </c>
      <c r="AY2">
        <v>760</v>
      </c>
      <c r="AZ2">
        <v>88</v>
      </c>
      <c r="BA2">
        <v>619</v>
      </c>
    </row>
    <row r="3" spans="1:53" x14ac:dyDescent="0.25">
      <c r="A3" t="s">
        <v>52</v>
      </c>
      <c r="B3">
        <v>1097</v>
      </c>
      <c r="C3">
        <v>0</v>
      </c>
      <c r="D3">
        <v>1520</v>
      </c>
      <c r="E3">
        <v>196</v>
      </c>
      <c r="F3">
        <v>3494</v>
      </c>
      <c r="G3">
        <v>556</v>
      </c>
      <c r="H3">
        <v>0</v>
      </c>
      <c r="I3">
        <v>0</v>
      </c>
      <c r="J3">
        <v>356</v>
      </c>
      <c r="K3">
        <v>1991</v>
      </c>
      <c r="L3">
        <v>928</v>
      </c>
      <c r="M3">
        <v>1376</v>
      </c>
      <c r="N3">
        <v>538</v>
      </c>
      <c r="O3">
        <v>58</v>
      </c>
      <c r="P3">
        <v>260</v>
      </c>
      <c r="Q3">
        <v>13</v>
      </c>
      <c r="R3">
        <v>221</v>
      </c>
      <c r="S3">
        <v>161</v>
      </c>
      <c r="T3">
        <v>120</v>
      </c>
      <c r="U3">
        <v>66</v>
      </c>
      <c r="V3">
        <v>508</v>
      </c>
      <c r="W3">
        <v>297</v>
      </c>
      <c r="X3">
        <v>563</v>
      </c>
      <c r="Y3">
        <v>192</v>
      </c>
      <c r="Z3">
        <v>56</v>
      </c>
      <c r="AA3">
        <v>819</v>
      </c>
      <c r="AB3">
        <v>371</v>
      </c>
      <c r="AC3">
        <v>1195</v>
      </c>
      <c r="AD3">
        <v>803</v>
      </c>
      <c r="AE3">
        <v>118</v>
      </c>
      <c r="AF3">
        <v>116</v>
      </c>
      <c r="AG3">
        <v>263</v>
      </c>
      <c r="AH3">
        <v>736</v>
      </c>
      <c r="AI3">
        <v>920</v>
      </c>
      <c r="AJ3">
        <v>264</v>
      </c>
      <c r="AK3">
        <v>1316</v>
      </c>
      <c r="AL3">
        <v>335</v>
      </c>
      <c r="AM3">
        <v>3174</v>
      </c>
      <c r="AN3">
        <v>255</v>
      </c>
      <c r="AO3">
        <v>0</v>
      </c>
      <c r="AP3">
        <v>384</v>
      </c>
      <c r="AQ3">
        <v>99</v>
      </c>
      <c r="AR3">
        <v>451</v>
      </c>
      <c r="AS3">
        <v>1488</v>
      </c>
      <c r="AT3">
        <v>330</v>
      </c>
      <c r="AU3">
        <v>79</v>
      </c>
      <c r="AV3">
        <v>1265</v>
      </c>
      <c r="AW3">
        <v>3725</v>
      </c>
      <c r="AX3">
        <v>0</v>
      </c>
      <c r="AY3">
        <v>206</v>
      </c>
      <c r="AZ3">
        <v>136</v>
      </c>
      <c r="BA3">
        <v>25</v>
      </c>
    </row>
    <row r="4" spans="1:53" x14ac:dyDescent="0.25">
      <c r="A4" t="s">
        <v>53</v>
      </c>
      <c r="B4">
        <v>1331</v>
      </c>
      <c r="C4">
        <v>3717</v>
      </c>
      <c r="D4">
        <v>0</v>
      </c>
      <c r="E4">
        <v>1214</v>
      </c>
      <c r="F4">
        <v>44889</v>
      </c>
      <c r="G4">
        <v>13790</v>
      </c>
      <c r="H4">
        <v>417</v>
      </c>
      <c r="I4">
        <v>246</v>
      </c>
      <c r="J4">
        <v>36</v>
      </c>
      <c r="K4">
        <v>5553</v>
      </c>
      <c r="L4">
        <v>2263</v>
      </c>
      <c r="M4">
        <v>2491</v>
      </c>
      <c r="N4">
        <v>2934</v>
      </c>
      <c r="O4">
        <v>10744</v>
      </c>
      <c r="P4">
        <v>2930</v>
      </c>
      <c r="Q4">
        <v>2702</v>
      </c>
      <c r="R4">
        <v>2498</v>
      </c>
      <c r="S4">
        <v>1328</v>
      </c>
      <c r="T4">
        <v>724</v>
      </c>
      <c r="U4">
        <v>616</v>
      </c>
      <c r="V4">
        <v>3007</v>
      </c>
      <c r="W4">
        <v>1961</v>
      </c>
      <c r="X4">
        <v>9598</v>
      </c>
      <c r="Y4">
        <v>8570</v>
      </c>
      <c r="Z4">
        <v>293</v>
      </c>
      <c r="AA4">
        <v>2595</v>
      </c>
      <c r="AB4">
        <v>1118</v>
      </c>
      <c r="AC4">
        <v>2293</v>
      </c>
      <c r="AD4">
        <v>6712</v>
      </c>
      <c r="AE4">
        <v>510</v>
      </c>
      <c r="AF4">
        <v>2564</v>
      </c>
      <c r="AG4">
        <v>6946</v>
      </c>
      <c r="AH4">
        <v>7402</v>
      </c>
      <c r="AI4">
        <v>2721</v>
      </c>
      <c r="AJ4">
        <v>877</v>
      </c>
      <c r="AK4">
        <v>7906</v>
      </c>
      <c r="AL4">
        <v>1626</v>
      </c>
      <c r="AM4">
        <v>8587</v>
      </c>
      <c r="AN4">
        <v>4280</v>
      </c>
      <c r="AO4">
        <v>614</v>
      </c>
      <c r="AP4">
        <v>1070</v>
      </c>
      <c r="AQ4">
        <v>1472</v>
      </c>
      <c r="AR4">
        <v>5075</v>
      </c>
      <c r="AS4">
        <v>14788</v>
      </c>
      <c r="AT4">
        <v>5916</v>
      </c>
      <c r="AU4">
        <v>207</v>
      </c>
      <c r="AV4">
        <v>2763</v>
      </c>
      <c r="AW4">
        <v>13247</v>
      </c>
      <c r="AX4">
        <v>765</v>
      </c>
      <c r="AY4">
        <v>3765</v>
      </c>
      <c r="AZ4">
        <v>2786</v>
      </c>
      <c r="BA4">
        <v>1791</v>
      </c>
    </row>
    <row r="5" spans="1:53" x14ac:dyDescent="0.25">
      <c r="A5" t="s">
        <v>54</v>
      </c>
      <c r="B5">
        <v>374</v>
      </c>
      <c r="C5">
        <v>855</v>
      </c>
      <c r="D5">
        <v>1677</v>
      </c>
      <c r="E5">
        <v>0</v>
      </c>
      <c r="F5">
        <v>3525</v>
      </c>
      <c r="G5">
        <v>603</v>
      </c>
      <c r="H5">
        <v>185</v>
      </c>
      <c r="I5">
        <v>0</v>
      </c>
      <c r="J5">
        <v>205</v>
      </c>
      <c r="K5">
        <v>2682</v>
      </c>
      <c r="L5">
        <v>1525</v>
      </c>
      <c r="M5">
        <v>0</v>
      </c>
      <c r="N5">
        <v>0</v>
      </c>
      <c r="O5">
        <v>3576</v>
      </c>
      <c r="P5">
        <v>1172</v>
      </c>
      <c r="Q5">
        <v>409</v>
      </c>
      <c r="R5">
        <v>1033</v>
      </c>
      <c r="S5">
        <v>1310</v>
      </c>
      <c r="T5">
        <v>3953</v>
      </c>
      <c r="U5">
        <v>17</v>
      </c>
      <c r="V5">
        <v>169</v>
      </c>
      <c r="W5">
        <v>254</v>
      </c>
      <c r="X5">
        <v>1283</v>
      </c>
      <c r="Y5">
        <v>295</v>
      </c>
      <c r="Z5">
        <v>3689</v>
      </c>
      <c r="AA5">
        <v>9105</v>
      </c>
      <c r="AB5">
        <v>258</v>
      </c>
      <c r="AC5">
        <v>166</v>
      </c>
      <c r="AD5">
        <v>121</v>
      </c>
      <c r="AE5">
        <v>0</v>
      </c>
      <c r="AF5">
        <v>157</v>
      </c>
      <c r="AG5">
        <v>547</v>
      </c>
      <c r="AH5">
        <v>2262</v>
      </c>
      <c r="AI5">
        <v>3057</v>
      </c>
      <c r="AJ5">
        <v>0</v>
      </c>
      <c r="AK5">
        <v>1135</v>
      </c>
      <c r="AL5">
        <v>9938</v>
      </c>
      <c r="AM5">
        <v>193</v>
      </c>
      <c r="AN5">
        <v>516</v>
      </c>
      <c r="AO5">
        <v>59</v>
      </c>
      <c r="AP5">
        <v>52</v>
      </c>
      <c r="AQ5">
        <v>673</v>
      </c>
      <c r="AR5">
        <v>4195</v>
      </c>
      <c r="AS5">
        <v>11767</v>
      </c>
      <c r="AT5">
        <v>269</v>
      </c>
      <c r="AU5">
        <v>0</v>
      </c>
      <c r="AV5">
        <v>1159</v>
      </c>
      <c r="AW5">
        <v>251</v>
      </c>
      <c r="AX5">
        <v>84</v>
      </c>
      <c r="AY5">
        <v>695</v>
      </c>
      <c r="AZ5">
        <v>1498</v>
      </c>
      <c r="BA5">
        <v>0</v>
      </c>
    </row>
    <row r="6" spans="1:53" x14ac:dyDescent="0.25">
      <c r="A6" t="s">
        <v>55</v>
      </c>
      <c r="B6">
        <v>2509</v>
      </c>
      <c r="C6">
        <v>6995</v>
      </c>
      <c r="D6">
        <v>38916</v>
      </c>
      <c r="E6">
        <v>3472</v>
      </c>
      <c r="F6">
        <v>0</v>
      </c>
      <c r="G6">
        <v>15150</v>
      </c>
      <c r="H6">
        <v>6764</v>
      </c>
      <c r="I6">
        <v>474</v>
      </c>
      <c r="J6">
        <v>3199</v>
      </c>
      <c r="K6">
        <v>21004</v>
      </c>
      <c r="L6">
        <v>10790</v>
      </c>
      <c r="M6">
        <v>11906</v>
      </c>
      <c r="N6">
        <v>5331</v>
      </c>
      <c r="O6">
        <v>21251</v>
      </c>
      <c r="P6">
        <v>5891</v>
      </c>
      <c r="Q6">
        <v>2284</v>
      </c>
      <c r="R6">
        <v>2790</v>
      </c>
      <c r="S6">
        <v>3763</v>
      </c>
      <c r="T6">
        <v>5180</v>
      </c>
      <c r="U6">
        <v>1256</v>
      </c>
      <c r="V6">
        <v>7902</v>
      </c>
      <c r="W6">
        <v>14356</v>
      </c>
      <c r="X6">
        <v>8921</v>
      </c>
      <c r="Y6">
        <v>8539</v>
      </c>
      <c r="Z6">
        <v>2556</v>
      </c>
      <c r="AA6">
        <v>6729</v>
      </c>
      <c r="AB6">
        <v>3060</v>
      </c>
      <c r="AC6">
        <v>3302</v>
      </c>
      <c r="AD6">
        <v>27968</v>
      </c>
      <c r="AE6">
        <v>1327</v>
      </c>
      <c r="AF6">
        <v>12057</v>
      </c>
      <c r="AG6">
        <v>5921</v>
      </c>
      <c r="AH6">
        <v>31261</v>
      </c>
      <c r="AI6">
        <v>11195</v>
      </c>
      <c r="AJ6">
        <v>1827</v>
      </c>
      <c r="AK6">
        <v>10653</v>
      </c>
      <c r="AL6">
        <v>6671</v>
      </c>
      <c r="AM6">
        <v>22724</v>
      </c>
      <c r="AN6">
        <v>10466</v>
      </c>
      <c r="AO6">
        <v>1648</v>
      </c>
      <c r="AP6">
        <v>4110</v>
      </c>
      <c r="AQ6">
        <v>826</v>
      </c>
      <c r="AR6">
        <v>5802</v>
      </c>
      <c r="AS6">
        <v>43005</v>
      </c>
      <c r="AT6">
        <v>12172</v>
      </c>
      <c r="AU6">
        <v>544</v>
      </c>
      <c r="AV6">
        <v>15625</v>
      </c>
      <c r="AW6">
        <v>34569</v>
      </c>
      <c r="AX6">
        <v>1413</v>
      </c>
      <c r="AY6">
        <v>5681</v>
      </c>
      <c r="AZ6">
        <v>1886</v>
      </c>
      <c r="BA6">
        <v>2323</v>
      </c>
    </row>
    <row r="7" spans="1:53" x14ac:dyDescent="0.25">
      <c r="A7" t="s">
        <v>56</v>
      </c>
      <c r="B7">
        <v>3108</v>
      </c>
      <c r="C7">
        <v>3457</v>
      </c>
      <c r="D7">
        <v>10589</v>
      </c>
      <c r="E7">
        <v>1043</v>
      </c>
      <c r="F7">
        <v>22152</v>
      </c>
      <c r="G7">
        <v>0</v>
      </c>
      <c r="H7">
        <v>1317</v>
      </c>
      <c r="I7">
        <v>70</v>
      </c>
      <c r="J7">
        <v>488</v>
      </c>
      <c r="K7">
        <v>8615</v>
      </c>
      <c r="L7">
        <v>5834</v>
      </c>
      <c r="M7">
        <v>2536</v>
      </c>
      <c r="N7">
        <v>2660</v>
      </c>
      <c r="O7">
        <v>6374</v>
      </c>
      <c r="P7">
        <v>4336</v>
      </c>
      <c r="Q7">
        <v>2776</v>
      </c>
      <c r="R7">
        <v>5283</v>
      </c>
      <c r="S7">
        <v>2500</v>
      </c>
      <c r="T7">
        <v>5048</v>
      </c>
      <c r="U7">
        <v>20</v>
      </c>
      <c r="V7">
        <v>2844</v>
      </c>
      <c r="W7">
        <v>5939</v>
      </c>
      <c r="X7">
        <v>3343</v>
      </c>
      <c r="Y7">
        <v>2992</v>
      </c>
      <c r="Z7">
        <v>835</v>
      </c>
      <c r="AA7">
        <v>3771</v>
      </c>
      <c r="AB7">
        <v>2021</v>
      </c>
      <c r="AC7">
        <v>4472</v>
      </c>
      <c r="AD7">
        <v>3789</v>
      </c>
      <c r="AE7">
        <v>679</v>
      </c>
      <c r="AF7">
        <v>2464</v>
      </c>
      <c r="AG7">
        <v>6520</v>
      </c>
      <c r="AH7">
        <v>7250</v>
      </c>
      <c r="AI7">
        <v>4378</v>
      </c>
      <c r="AJ7">
        <v>1918</v>
      </c>
      <c r="AK7">
        <v>4533</v>
      </c>
      <c r="AL7">
        <v>4582</v>
      </c>
      <c r="AM7">
        <v>2419</v>
      </c>
      <c r="AN7">
        <v>3950</v>
      </c>
      <c r="AO7">
        <v>137</v>
      </c>
      <c r="AP7">
        <v>2383</v>
      </c>
      <c r="AQ7">
        <v>756</v>
      </c>
      <c r="AR7">
        <v>2535</v>
      </c>
      <c r="AS7">
        <v>17355</v>
      </c>
      <c r="AT7">
        <v>6398</v>
      </c>
      <c r="AU7">
        <v>503</v>
      </c>
      <c r="AV7">
        <v>3796</v>
      </c>
      <c r="AW7">
        <v>4853</v>
      </c>
      <c r="AX7">
        <v>837</v>
      </c>
      <c r="AY7">
        <v>3000</v>
      </c>
      <c r="AZ7">
        <v>5602</v>
      </c>
      <c r="BA7">
        <v>1144</v>
      </c>
    </row>
    <row r="8" spans="1:53" x14ac:dyDescent="0.25">
      <c r="A8" t="s">
        <v>57</v>
      </c>
      <c r="B8">
        <v>46</v>
      </c>
      <c r="C8">
        <v>439</v>
      </c>
      <c r="D8">
        <v>3167</v>
      </c>
      <c r="E8">
        <v>200</v>
      </c>
      <c r="F8">
        <v>3161</v>
      </c>
      <c r="G8">
        <v>367</v>
      </c>
      <c r="H8">
        <v>0</v>
      </c>
      <c r="I8">
        <v>22</v>
      </c>
      <c r="J8">
        <v>288</v>
      </c>
      <c r="K8">
        <v>6578</v>
      </c>
      <c r="L8">
        <v>1702</v>
      </c>
      <c r="M8">
        <v>408</v>
      </c>
      <c r="N8">
        <v>97</v>
      </c>
      <c r="O8">
        <v>912</v>
      </c>
      <c r="P8">
        <v>53</v>
      </c>
      <c r="Q8">
        <v>0</v>
      </c>
      <c r="R8">
        <v>0</v>
      </c>
      <c r="S8">
        <v>124</v>
      </c>
      <c r="T8">
        <v>909</v>
      </c>
      <c r="U8">
        <v>1224</v>
      </c>
      <c r="V8">
        <v>1752</v>
      </c>
      <c r="W8">
        <v>8743</v>
      </c>
      <c r="X8">
        <v>753</v>
      </c>
      <c r="Y8">
        <v>605</v>
      </c>
      <c r="Z8">
        <v>276</v>
      </c>
      <c r="AA8">
        <v>358</v>
      </c>
      <c r="AB8">
        <v>50</v>
      </c>
      <c r="AC8">
        <v>45</v>
      </c>
      <c r="AD8">
        <v>172</v>
      </c>
      <c r="AE8">
        <v>1009</v>
      </c>
      <c r="AF8">
        <v>5665</v>
      </c>
      <c r="AG8">
        <v>444</v>
      </c>
      <c r="AH8">
        <v>23310</v>
      </c>
      <c r="AI8">
        <v>3379</v>
      </c>
      <c r="AJ8">
        <v>0</v>
      </c>
      <c r="AK8">
        <v>287</v>
      </c>
      <c r="AL8">
        <v>415</v>
      </c>
      <c r="AM8">
        <v>35</v>
      </c>
      <c r="AN8">
        <v>2214</v>
      </c>
      <c r="AO8">
        <v>1558</v>
      </c>
      <c r="AP8">
        <v>940</v>
      </c>
      <c r="AQ8">
        <v>0</v>
      </c>
      <c r="AR8">
        <v>260</v>
      </c>
      <c r="AS8">
        <v>3279</v>
      </c>
      <c r="AT8">
        <v>45</v>
      </c>
      <c r="AU8">
        <v>709</v>
      </c>
      <c r="AV8">
        <v>1729</v>
      </c>
      <c r="AW8">
        <v>1593</v>
      </c>
      <c r="AX8">
        <v>174</v>
      </c>
      <c r="AY8">
        <v>711</v>
      </c>
      <c r="AZ8">
        <v>104</v>
      </c>
      <c r="BA8">
        <v>3228</v>
      </c>
    </row>
    <row r="9" spans="1:53" x14ac:dyDescent="0.25">
      <c r="A9" t="s">
        <v>58</v>
      </c>
      <c r="B9">
        <v>119</v>
      </c>
      <c r="C9">
        <v>692</v>
      </c>
      <c r="D9">
        <v>188</v>
      </c>
      <c r="E9">
        <v>0</v>
      </c>
      <c r="F9">
        <v>2221</v>
      </c>
      <c r="G9">
        <v>0</v>
      </c>
      <c r="H9">
        <v>1489</v>
      </c>
      <c r="I9">
        <v>0</v>
      </c>
      <c r="J9">
        <v>11</v>
      </c>
      <c r="K9">
        <v>715</v>
      </c>
      <c r="L9">
        <v>179</v>
      </c>
      <c r="M9">
        <v>0</v>
      </c>
      <c r="N9">
        <v>32</v>
      </c>
      <c r="O9">
        <v>567</v>
      </c>
      <c r="P9">
        <v>62</v>
      </c>
      <c r="Q9">
        <v>30</v>
      </c>
      <c r="R9">
        <v>113</v>
      </c>
      <c r="S9">
        <v>0</v>
      </c>
      <c r="T9">
        <v>178</v>
      </c>
      <c r="U9">
        <v>0</v>
      </c>
      <c r="V9">
        <v>5649</v>
      </c>
      <c r="W9">
        <v>157</v>
      </c>
      <c r="X9">
        <v>227</v>
      </c>
      <c r="Y9">
        <v>351</v>
      </c>
      <c r="Z9">
        <v>58</v>
      </c>
      <c r="AA9">
        <v>80</v>
      </c>
      <c r="AB9">
        <v>0</v>
      </c>
      <c r="AC9">
        <v>91</v>
      </c>
      <c r="AD9">
        <v>572</v>
      </c>
      <c r="AE9">
        <v>99</v>
      </c>
      <c r="AF9">
        <v>5846</v>
      </c>
      <c r="AG9">
        <v>85</v>
      </c>
      <c r="AH9">
        <v>3566</v>
      </c>
      <c r="AI9">
        <v>1349</v>
      </c>
      <c r="AJ9">
        <v>0</v>
      </c>
      <c r="AK9">
        <v>191</v>
      </c>
      <c r="AL9">
        <v>0</v>
      </c>
      <c r="AM9">
        <v>0</v>
      </c>
      <c r="AN9">
        <v>6828</v>
      </c>
      <c r="AO9">
        <v>135</v>
      </c>
      <c r="AP9">
        <v>298</v>
      </c>
      <c r="AQ9">
        <v>0</v>
      </c>
      <c r="AR9">
        <v>344</v>
      </c>
      <c r="AS9">
        <v>133</v>
      </c>
      <c r="AT9">
        <v>166</v>
      </c>
      <c r="AU9">
        <v>0</v>
      </c>
      <c r="AV9">
        <v>1746</v>
      </c>
      <c r="AW9">
        <v>29</v>
      </c>
      <c r="AX9">
        <v>161</v>
      </c>
      <c r="AY9">
        <v>0</v>
      </c>
      <c r="AZ9">
        <v>0</v>
      </c>
      <c r="BA9">
        <v>56</v>
      </c>
    </row>
    <row r="10" spans="1:53" x14ac:dyDescent="0.25">
      <c r="A10" t="s">
        <v>59</v>
      </c>
      <c r="B10">
        <v>79</v>
      </c>
      <c r="C10">
        <v>1247</v>
      </c>
      <c r="D10">
        <v>902</v>
      </c>
      <c r="E10">
        <v>35</v>
      </c>
      <c r="F10">
        <v>4999</v>
      </c>
      <c r="G10">
        <v>677</v>
      </c>
      <c r="H10">
        <v>618</v>
      </c>
      <c r="I10">
        <v>78</v>
      </c>
      <c r="J10">
        <v>0</v>
      </c>
      <c r="K10">
        <v>1705</v>
      </c>
      <c r="L10">
        <v>1079</v>
      </c>
      <c r="M10">
        <v>38</v>
      </c>
      <c r="N10">
        <v>46</v>
      </c>
      <c r="O10">
        <v>795</v>
      </c>
      <c r="P10">
        <v>469</v>
      </c>
      <c r="Q10">
        <v>133</v>
      </c>
      <c r="R10">
        <v>164</v>
      </c>
      <c r="S10">
        <v>112</v>
      </c>
      <c r="T10">
        <v>283</v>
      </c>
      <c r="U10">
        <v>194</v>
      </c>
      <c r="V10">
        <v>14120</v>
      </c>
      <c r="W10">
        <v>1524</v>
      </c>
      <c r="X10">
        <v>944</v>
      </c>
      <c r="Y10">
        <v>393</v>
      </c>
      <c r="Z10">
        <v>44</v>
      </c>
      <c r="AA10">
        <v>337</v>
      </c>
      <c r="AB10">
        <v>0</v>
      </c>
      <c r="AC10">
        <v>172</v>
      </c>
      <c r="AD10">
        <v>42</v>
      </c>
      <c r="AE10">
        <v>197</v>
      </c>
      <c r="AF10">
        <v>1451</v>
      </c>
      <c r="AG10">
        <v>116</v>
      </c>
      <c r="AH10">
        <v>3085</v>
      </c>
      <c r="AI10">
        <v>985</v>
      </c>
      <c r="AJ10">
        <v>0</v>
      </c>
      <c r="AK10">
        <v>651</v>
      </c>
      <c r="AL10">
        <v>0</v>
      </c>
      <c r="AM10">
        <v>157</v>
      </c>
      <c r="AN10">
        <v>1494</v>
      </c>
      <c r="AO10">
        <v>635</v>
      </c>
      <c r="AP10">
        <v>150</v>
      </c>
      <c r="AQ10">
        <v>0</v>
      </c>
      <c r="AR10">
        <v>577</v>
      </c>
      <c r="AS10">
        <v>1473</v>
      </c>
      <c r="AT10">
        <v>116</v>
      </c>
      <c r="AU10">
        <v>267</v>
      </c>
      <c r="AV10">
        <v>9537</v>
      </c>
      <c r="AW10">
        <v>481</v>
      </c>
      <c r="AX10">
        <v>293</v>
      </c>
      <c r="AY10">
        <v>721</v>
      </c>
      <c r="AZ10">
        <v>215</v>
      </c>
      <c r="BA10">
        <v>0</v>
      </c>
    </row>
    <row r="11" spans="1:53" x14ac:dyDescent="0.25">
      <c r="A11" t="s">
        <v>60</v>
      </c>
      <c r="B11">
        <v>18599</v>
      </c>
      <c r="C11">
        <v>10704</v>
      </c>
      <c r="D11">
        <v>6473</v>
      </c>
      <c r="E11">
        <v>3321</v>
      </c>
      <c r="F11">
        <v>20386</v>
      </c>
      <c r="G11">
        <v>8766</v>
      </c>
      <c r="H11">
        <v>8975</v>
      </c>
      <c r="I11">
        <v>1099</v>
      </c>
      <c r="J11">
        <v>780</v>
      </c>
      <c r="K11">
        <v>0</v>
      </c>
      <c r="L11">
        <v>42754</v>
      </c>
      <c r="M11">
        <v>3177</v>
      </c>
      <c r="N11">
        <v>1268</v>
      </c>
      <c r="O11">
        <v>22565</v>
      </c>
      <c r="P11">
        <v>13803</v>
      </c>
      <c r="Q11">
        <v>3864</v>
      </c>
      <c r="R11">
        <v>5661</v>
      </c>
      <c r="S11">
        <v>6912</v>
      </c>
      <c r="T11">
        <v>5550</v>
      </c>
      <c r="U11">
        <v>7348</v>
      </c>
      <c r="V11">
        <v>10442</v>
      </c>
      <c r="W11">
        <v>15159</v>
      </c>
      <c r="X11">
        <v>23400</v>
      </c>
      <c r="Y11">
        <v>5460</v>
      </c>
      <c r="Z11">
        <v>5490</v>
      </c>
      <c r="AA11">
        <v>10666</v>
      </c>
      <c r="AB11">
        <v>1758</v>
      </c>
      <c r="AC11">
        <v>945</v>
      </c>
      <c r="AD11">
        <v>1241</v>
      </c>
      <c r="AE11">
        <v>2362</v>
      </c>
      <c r="AF11">
        <v>27606</v>
      </c>
      <c r="AG11">
        <v>2853</v>
      </c>
      <c r="AH11">
        <v>53009</v>
      </c>
      <c r="AI11">
        <v>23133</v>
      </c>
      <c r="AJ11">
        <v>239</v>
      </c>
      <c r="AK11">
        <v>22927</v>
      </c>
      <c r="AL11">
        <v>3142</v>
      </c>
      <c r="AM11">
        <v>2919</v>
      </c>
      <c r="AN11">
        <v>25659</v>
      </c>
      <c r="AO11">
        <v>3050</v>
      </c>
      <c r="AP11">
        <v>11366</v>
      </c>
      <c r="AQ11">
        <v>1070</v>
      </c>
      <c r="AR11">
        <v>16275</v>
      </c>
      <c r="AS11">
        <v>28564</v>
      </c>
      <c r="AT11">
        <v>2499</v>
      </c>
      <c r="AU11">
        <v>2747</v>
      </c>
      <c r="AV11">
        <v>25697</v>
      </c>
      <c r="AW11">
        <v>4943</v>
      </c>
      <c r="AX11">
        <v>3533</v>
      </c>
      <c r="AY11">
        <v>6216</v>
      </c>
      <c r="AZ11">
        <v>773</v>
      </c>
      <c r="BA11">
        <v>21638</v>
      </c>
    </row>
    <row r="12" spans="1:53" x14ac:dyDescent="0.25">
      <c r="A12" t="s">
        <v>61</v>
      </c>
      <c r="B12">
        <v>13864</v>
      </c>
      <c r="C12">
        <v>2654</v>
      </c>
      <c r="D12">
        <v>6657</v>
      </c>
      <c r="E12">
        <v>1041</v>
      </c>
      <c r="F12">
        <v>14174</v>
      </c>
      <c r="G12">
        <v>4710</v>
      </c>
      <c r="H12">
        <v>1829</v>
      </c>
      <c r="I12">
        <v>226</v>
      </c>
      <c r="J12">
        <v>1352</v>
      </c>
      <c r="K12">
        <v>42870</v>
      </c>
      <c r="L12">
        <v>0</v>
      </c>
      <c r="M12">
        <v>1409</v>
      </c>
      <c r="N12">
        <v>936</v>
      </c>
      <c r="O12">
        <v>7143</v>
      </c>
      <c r="P12">
        <v>5972</v>
      </c>
      <c r="Q12">
        <v>1687</v>
      </c>
      <c r="R12">
        <v>1497</v>
      </c>
      <c r="S12">
        <v>6172</v>
      </c>
      <c r="T12">
        <v>4100</v>
      </c>
      <c r="U12">
        <v>222</v>
      </c>
      <c r="V12">
        <v>3619</v>
      </c>
      <c r="W12">
        <v>4153</v>
      </c>
      <c r="X12">
        <v>9949</v>
      </c>
      <c r="Y12">
        <v>2237</v>
      </c>
      <c r="Z12">
        <v>3280</v>
      </c>
      <c r="AA12">
        <v>3377</v>
      </c>
      <c r="AB12">
        <v>251</v>
      </c>
      <c r="AC12">
        <v>1283</v>
      </c>
      <c r="AD12">
        <v>3783</v>
      </c>
      <c r="AE12">
        <v>15</v>
      </c>
      <c r="AF12">
        <v>4920</v>
      </c>
      <c r="AG12">
        <v>915</v>
      </c>
      <c r="AH12">
        <v>13957</v>
      </c>
      <c r="AI12">
        <v>16009</v>
      </c>
      <c r="AJ12">
        <v>207</v>
      </c>
      <c r="AK12">
        <v>7501</v>
      </c>
      <c r="AL12">
        <v>3299</v>
      </c>
      <c r="AM12">
        <v>453</v>
      </c>
      <c r="AN12">
        <v>9076</v>
      </c>
      <c r="AO12">
        <v>440</v>
      </c>
      <c r="AP12">
        <v>18611</v>
      </c>
      <c r="AQ12">
        <v>257</v>
      </c>
      <c r="AR12">
        <v>17606</v>
      </c>
      <c r="AS12">
        <v>16198</v>
      </c>
      <c r="AT12">
        <v>20</v>
      </c>
      <c r="AU12">
        <v>84</v>
      </c>
      <c r="AV12">
        <v>10702</v>
      </c>
      <c r="AW12">
        <v>1965</v>
      </c>
      <c r="AX12">
        <v>1237</v>
      </c>
      <c r="AY12">
        <v>3441</v>
      </c>
      <c r="AZ12">
        <v>106</v>
      </c>
      <c r="BA12">
        <v>1730</v>
      </c>
    </row>
    <row r="13" spans="1:53" x14ac:dyDescent="0.25">
      <c r="A13" t="s">
        <v>62</v>
      </c>
      <c r="B13">
        <v>608</v>
      </c>
      <c r="C13">
        <v>1417</v>
      </c>
      <c r="D13">
        <v>1865</v>
      </c>
      <c r="E13">
        <v>24</v>
      </c>
      <c r="F13">
        <v>9756</v>
      </c>
      <c r="G13">
        <v>1216</v>
      </c>
      <c r="H13">
        <v>191</v>
      </c>
      <c r="I13">
        <v>278</v>
      </c>
      <c r="J13">
        <v>230</v>
      </c>
      <c r="K13">
        <v>2780</v>
      </c>
      <c r="L13">
        <v>1448</v>
      </c>
      <c r="M13">
        <v>0</v>
      </c>
      <c r="N13">
        <v>404</v>
      </c>
      <c r="O13">
        <v>318</v>
      </c>
      <c r="P13">
        <v>292</v>
      </c>
      <c r="Q13">
        <v>84</v>
      </c>
      <c r="R13">
        <v>1135</v>
      </c>
      <c r="S13">
        <v>485</v>
      </c>
      <c r="T13">
        <v>207</v>
      </c>
      <c r="U13">
        <v>91</v>
      </c>
      <c r="V13">
        <v>2491</v>
      </c>
      <c r="W13">
        <v>1266</v>
      </c>
      <c r="X13">
        <v>321</v>
      </c>
      <c r="Y13">
        <v>192</v>
      </c>
      <c r="Z13">
        <v>44</v>
      </c>
      <c r="AA13">
        <v>944</v>
      </c>
      <c r="AB13">
        <v>131</v>
      </c>
      <c r="AC13">
        <v>75</v>
      </c>
      <c r="AD13">
        <v>760</v>
      </c>
      <c r="AE13">
        <v>85</v>
      </c>
      <c r="AF13">
        <v>410</v>
      </c>
      <c r="AG13">
        <v>284</v>
      </c>
      <c r="AH13">
        <v>2382</v>
      </c>
      <c r="AI13">
        <v>2241</v>
      </c>
      <c r="AJ13">
        <v>0</v>
      </c>
      <c r="AK13">
        <v>884</v>
      </c>
      <c r="AL13">
        <v>1095</v>
      </c>
      <c r="AM13">
        <v>1763</v>
      </c>
      <c r="AN13">
        <v>1087</v>
      </c>
      <c r="AO13">
        <v>106</v>
      </c>
      <c r="AP13">
        <v>644</v>
      </c>
      <c r="AQ13">
        <v>459</v>
      </c>
      <c r="AR13">
        <v>1314</v>
      </c>
      <c r="AS13">
        <v>3300</v>
      </c>
      <c r="AT13">
        <v>2183</v>
      </c>
      <c r="AU13">
        <v>0</v>
      </c>
      <c r="AV13">
        <v>1393</v>
      </c>
      <c r="AW13">
        <v>5920</v>
      </c>
      <c r="AX13">
        <v>197</v>
      </c>
      <c r="AY13">
        <v>295</v>
      </c>
      <c r="AZ13">
        <v>50</v>
      </c>
      <c r="BA13">
        <v>336</v>
      </c>
    </row>
    <row r="14" spans="1:53" x14ac:dyDescent="0.25">
      <c r="A14" t="s">
        <v>63</v>
      </c>
      <c r="B14">
        <v>575</v>
      </c>
      <c r="C14">
        <v>1198</v>
      </c>
      <c r="D14">
        <v>2424</v>
      </c>
      <c r="E14">
        <v>291</v>
      </c>
      <c r="F14">
        <v>10280</v>
      </c>
      <c r="G14">
        <v>1186</v>
      </c>
      <c r="H14">
        <v>44</v>
      </c>
      <c r="I14">
        <v>120</v>
      </c>
      <c r="J14">
        <v>116</v>
      </c>
      <c r="K14">
        <v>2014</v>
      </c>
      <c r="L14">
        <v>583</v>
      </c>
      <c r="M14">
        <v>206</v>
      </c>
      <c r="N14">
        <v>0</v>
      </c>
      <c r="O14">
        <v>532</v>
      </c>
      <c r="P14">
        <v>283</v>
      </c>
      <c r="Q14">
        <v>90</v>
      </c>
      <c r="R14">
        <v>63</v>
      </c>
      <c r="S14">
        <v>83</v>
      </c>
      <c r="T14">
        <v>54</v>
      </c>
      <c r="U14">
        <v>0</v>
      </c>
      <c r="V14">
        <v>107</v>
      </c>
      <c r="W14">
        <v>338</v>
      </c>
      <c r="X14">
        <v>683</v>
      </c>
      <c r="Y14">
        <v>637</v>
      </c>
      <c r="Z14">
        <v>87</v>
      </c>
      <c r="AA14">
        <v>214</v>
      </c>
      <c r="AB14">
        <v>3800</v>
      </c>
      <c r="AC14">
        <v>35</v>
      </c>
      <c r="AD14">
        <v>2535</v>
      </c>
      <c r="AE14">
        <v>0</v>
      </c>
      <c r="AF14">
        <v>214</v>
      </c>
      <c r="AG14">
        <v>675</v>
      </c>
      <c r="AH14">
        <v>938</v>
      </c>
      <c r="AI14">
        <v>817</v>
      </c>
      <c r="AJ14">
        <v>0</v>
      </c>
      <c r="AK14">
        <v>1018</v>
      </c>
      <c r="AL14">
        <v>93</v>
      </c>
      <c r="AM14">
        <v>4963</v>
      </c>
      <c r="AN14">
        <v>169</v>
      </c>
      <c r="AO14">
        <v>0</v>
      </c>
      <c r="AP14">
        <v>205</v>
      </c>
      <c r="AQ14">
        <v>118</v>
      </c>
      <c r="AR14">
        <v>1957</v>
      </c>
      <c r="AS14">
        <v>1352</v>
      </c>
      <c r="AT14">
        <v>6617</v>
      </c>
      <c r="AU14">
        <v>0</v>
      </c>
      <c r="AV14">
        <v>269</v>
      </c>
      <c r="AW14">
        <v>10398</v>
      </c>
      <c r="AX14">
        <v>0</v>
      </c>
      <c r="AY14">
        <v>225</v>
      </c>
      <c r="AZ14">
        <v>677</v>
      </c>
      <c r="BA14">
        <v>136</v>
      </c>
    </row>
    <row r="15" spans="1:53" x14ac:dyDescent="0.25">
      <c r="A15" t="s">
        <v>64</v>
      </c>
      <c r="B15">
        <v>883</v>
      </c>
      <c r="C15">
        <v>2250</v>
      </c>
      <c r="D15">
        <v>7139</v>
      </c>
      <c r="E15">
        <v>1587</v>
      </c>
      <c r="F15">
        <v>14940</v>
      </c>
      <c r="G15">
        <v>3036</v>
      </c>
      <c r="H15">
        <v>955</v>
      </c>
      <c r="I15">
        <v>234</v>
      </c>
      <c r="J15">
        <v>1066</v>
      </c>
      <c r="K15">
        <v>12687</v>
      </c>
      <c r="L15">
        <v>8745</v>
      </c>
      <c r="M15">
        <v>869</v>
      </c>
      <c r="N15">
        <v>1384</v>
      </c>
      <c r="O15">
        <v>0</v>
      </c>
      <c r="P15">
        <v>16907</v>
      </c>
      <c r="Q15">
        <v>8529</v>
      </c>
      <c r="R15">
        <v>2009</v>
      </c>
      <c r="S15">
        <v>2923</v>
      </c>
      <c r="T15">
        <v>1229</v>
      </c>
      <c r="U15">
        <v>526</v>
      </c>
      <c r="V15">
        <v>1865</v>
      </c>
      <c r="W15">
        <v>3296</v>
      </c>
      <c r="X15">
        <v>12583</v>
      </c>
      <c r="Y15">
        <v>6537</v>
      </c>
      <c r="Z15">
        <v>2744</v>
      </c>
      <c r="AA15">
        <v>13264</v>
      </c>
      <c r="AB15">
        <v>228</v>
      </c>
      <c r="AC15">
        <v>1302</v>
      </c>
      <c r="AD15">
        <v>1478</v>
      </c>
      <c r="AE15">
        <v>283</v>
      </c>
      <c r="AF15">
        <v>2366</v>
      </c>
      <c r="AG15">
        <v>1359</v>
      </c>
      <c r="AH15">
        <v>7561</v>
      </c>
      <c r="AI15">
        <v>3761</v>
      </c>
      <c r="AJ15">
        <v>196</v>
      </c>
      <c r="AK15">
        <v>6872</v>
      </c>
      <c r="AL15">
        <v>1491</v>
      </c>
      <c r="AM15">
        <v>954</v>
      </c>
      <c r="AN15">
        <v>4588</v>
      </c>
      <c r="AO15">
        <v>462</v>
      </c>
      <c r="AP15">
        <v>1583</v>
      </c>
      <c r="AQ15">
        <v>394</v>
      </c>
      <c r="AR15">
        <v>4648</v>
      </c>
      <c r="AS15">
        <v>16780</v>
      </c>
      <c r="AT15">
        <v>1154</v>
      </c>
      <c r="AU15">
        <v>156</v>
      </c>
      <c r="AV15">
        <v>4311</v>
      </c>
      <c r="AW15">
        <v>2704</v>
      </c>
      <c r="AX15">
        <v>1221</v>
      </c>
      <c r="AY15">
        <v>14414</v>
      </c>
      <c r="AZ15">
        <v>302</v>
      </c>
      <c r="BA15">
        <v>2049</v>
      </c>
    </row>
    <row r="16" spans="1:53" x14ac:dyDescent="0.25">
      <c r="A16" t="s">
        <v>65</v>
      </c>
      <c r="B16">
        <v>1625</v>
      </c>
      <c r="C16">
        <v>479</v>
      </c>
      <c r="D16">
        <v>2763</v>
      </c>
      <c r="E16">
        <v>564</v>
      </c>
      <c r="F16">
        <v>6033</v>
      </c>
      <c r="G16">
        <v>1225</v>
      </c>
      <c r="H16">
        <v>823</v>
      </c>
      <c r="I16">
        <v>639</v>
      </c>
      <c r="J16">
        <v>1045</v>
      </c>
      <c r="K16">
        <v>11472</v>
      </c>
      <c r="L16">
        <v>2258</v>
      </c>
      <c r="M16">
        <v>856</v>
      </c>
      <c r="N16">
        <v>186</v>
      </c>
      <c r="O16">
        <v>28436</v>
      </c>
      <c r="P16">
        <v>0</v>
      </c>
      <c r="Q16">
        <v>1678</v>
      </c>
      <c r="R16">
        <v>1624</v>
      </c>
      <c r="S16">
        <v>11177</v>
      </c>
      <c r="T16">
        <v>736</v>
      </c>
      <c r="U16">
        <v>0</v>
      </c>
      <c r="V16">
        <v>1050</v>
      </c>
      <c r="W16">
        <v>837</v>
      </c>
      <c r="X16">
        <v>11017</v>
      </c>
      <c r="Y16">
        <v>1543</v>
      </c>
      <c r="Z16">
        <v>1948</v>
      </c>
      <c r="AA16">
        <v>4526</v>
      </c>
      <c r="AB16">
        <v>134</v>
      </c>
      <c r="AC16">
        <v>591</v>
      </c>
      <c r="AD16">
        <v>1011</v>
      </c>
      <c r="AE16">
        <v>0</v>
      </c>
      <c r="AF16">
        <v>1537</v>
      </c>
      <c r="AG16">
        <v>219</v>
      </c>
      <c r="AH16">
        <v>2316</v>
      </c>
      <c r="AI16">
        <v>2665</v>
      </c>
      <c r="AJ16">
        <v>113</v>
      </c>
      <c r="AK16">
        <v>11235</v>
      </c>
      <c r="AL16">
        <v>1198</v>
      </c>
      <c r="AM16">
        <v>387</v>
      </c>
      <c r="AN16">
        <v>2419</v>
      </c>
      <c r="AO16">
        <v>0</v>
      </c>
      <c r="AP16">
        <v>1414</v>
      </c>
      <c r="AQ16">
        <v>111</v>
      </c>
      <c r="AR16">
        <v>3547</v>
      </c>
      <c r="AS16">
        <v>4490</v>
      </c>
      <c r="AT16">
        <v>105</v>
      </c>
      <c r="AU16">
        <v>0</v>
      </c>
      <c r="AV16">
        <v>1932</v>
      </c>
      <c r="AW16">
        <v>258</v>
      </c>
      <c r="AX16">
        <v>507</v>
      </c>
      <c r="AY16">
        <v>1727</v>
      </c>
      <c r="AZ16">
        <v>1681</v>
      </c>
      <c r="BA16">
        <v>136</v>
      </c>
    </row>
    <row r="17" spans="1:53" x14ac:dyDescent="0.25">
      <c r="A17" t="s">
        <v>66</v>
      </c>
      <c r="B17">
        <v>503</v>
      </c>
      <c r="C17">
        <v>951</v>
      </c>
      <c r="D17">
        <v>1590</v>
      </c>
      <c r="E17">
        <v>451</v>
      </c>
      <c r="F17">
        <v>3268</v>
      </c>
      <c r="G17">
        <v>3252</v>
      </c>
      <c r="H17">
        <v>112</v>
      </c>
      <c r="I17">
        <v>0</v>
      </c>
      <c r="J17">
        <v>151</v>
      </c>
      <c r="K17">
        <v>4335</v>
      </c>
      <c r="L17">
        <v>596</v>
      </c>
      <c r="M17">
        <v>521</v>
      </c>
      <c r="N17">
        <v>290</v>
      </c>
      <c r="O17">
        <v>11969</v>
      </c>
      <c r="P17">
        <v>1716</v>
      </c>
      <c r="Q17">
        <v>0</v>
      </c>
      <c r="R17">
        <v>918</v>
      </c>
      <c r="S17">
        <v>819</v>
      </c>
      <c r="T17">
        <v>763</v>
      </c>
      <c r="U17">
        <v>78</v>
      </c>
      <c r="V17">
        <v>419</v>
      </c>
      <c r="W17">
        <v>585</v>
      </c>
      <c r="X17">
        <v>946</v>
      </c>
      <c r="Y17">
        <v>7505</v>
      </c>
      <c r="Z17">
        <v>751</v>
      </c>
      <c r="AA17">
        <v>4168</v>
      </c>
      <c r="AB17">
        <v>452</v>
      </c>
      <c r="AC17">
        <v>7698</v>
      </c>
      <c r="AD17">
        <v>681</v>
      </c>
      <c r="AE17">
        <v>56</v>
      </c>
      <c r="AF17">
        <v>1018</v>
      </c>
      <c r="AG17">
        <v>114</v>
      </c>
      <c r="AH17">
        <v>1230</v>
      </c>
      <c r="AI17">
        <v>734</v>
      </c>
      <c r="AJ17">
        <v>833</v>
      </c>
      <c r="AK17">
        <v>1127</v>
      </c>
      <c r="AL17">
        <v>1465</v>
      </c>
      <c r="AM17">
        <v>348</v>
      </c>
      <c r="AN17">
        <v>451</v>
      </c>
      <c r="AO17">
        <v>0</v>
      </c>
      <c r="AP17">
        <v>943</v>
      </c>
      <c r="AQ17">
        <v>1158</v>
      </c>
      <c r="AR17">
        <v>1148</v>
      </c>
      <c r="AS17">
        <v>3553</v>
      </c>
      <c r="AT17">
        <v>886</v>
      </c>
      <c r="AU17">
        <v>0</v>
      </c>
      <c r="AV17">
        <v>268</v>
      </c>
      <c r="AW17">
        <v>919</v>
      </c>
      <c r="AX17">
        <v>22</v>
      </c>
      <c r="AY17">
        <v>3607</v>
      </c>
      <c r="AZ17">
        <v>392</v>
      </c>
      <c r="BA17">
        <v>786</v>
      </c>
    </row>
    <row r="18" spans="1:53" x14ac:dyDescent="0.25">
      <c r="A18" t="s">
        <v>67</v>
      </c>
      <c r="B18">
        <v>853</v>
      </c>
      <c r="C18">
        <v>333</v>
      </c>
      <c r="D18">
        <v>3094</v>
      </c>
      <c r="E18">
        <v>2158</v>
      </c>
      <c r="F18">
        <v>5411</v>
      </c>
      <c r="G18">
        <v>3746</v>
      </c>
      <c r="H18">
        <v>210</v>
      </c>
      <c r="I18">
        <v>0</v>
      </c>
      <c r="J18">
        <v>456</v>
      </c>
      <c r="K18">
        <v>3118</v>
      </c>
      <c r="L18">
        <v>1896</v>
      </c>
      <c r="M18">
        <v>149</v>
      </c>
      <c r="N18">
        <v>456</v>
      </c>
      <c r="O18">
        <v>1702</v>
      </c>
      <c r="P18">
        <v>1679</v>
      </c>
      <c r="Q18">
        <v>1527</v>
      </c>
      <c r="R18">
        <v>0</v>
      </c>
      <c r="S18">
        <v>617</v>
      </c>
      <c r="T18">
        <v>438</v>
      </c>
      <c r="U18">
        <v>211</v>
      </c>
      <c r="V18">
        <v>282</v>
      </c>
      <c r="W18">
        <v>187</v>
      </c>
      <c r="X18">
        <v>1125</v>
      </c>
      <c r="Y18">
        <v>682</v>
      </c>
      <c r="Z18">
        <v>452</v>
      </c>
      <c r="AA18">
        <v>21022</v>
      </c>
      <c r="AB18">
        <v>300</v>
      </c>
      <c r="AC18">
        <v>4126</v>
      </c>
      <c r="AD18">
        <v>851</v>
      </c>
      <c r="AE18">
        <v>0</v>
      </c>
      <c r="AF18">
        <v>267</v>
      </c>
      <c r="AG18">
        <v>1029</v>
      </c>
      <c r="AH18">
        <v>571</v>
      </c>
      <c r="AI18">
        <v>813</v>
      </c>
      <c r="AJ18">
        <v>261</v>
      </c>
      <c r="AK18">
        <v>1310</v>
      </c>
      <c r="AL18">
        <v>8408</v>
      </c>
      <c r="AM18">
        <v>848</v>
      </c>
      <c r="AN18">
        <v>918</v>
      </c>
      <c r="AO18">
        <v>18</v>
      </c>
      <c r="AP18">
        <v>556</v>
      </c>
      <c r="AQ18">
        <v>154</v>
      </c>
      <c r="AR18">
        <v>1542</v>
      </c>
      <c r="AS18">
        <v>8468</v>
      </c>
      <c r="AT18">
        <v>97</v>
      </c>
      <c r="AU18">
        <v>70</v>
      </c>
      <c r="AV18">
        <v>1705</v>
      </c>
      <c r="AW18">
        <v>3265</v>
      </c>
      <c r="AX18">
        <v>139</v>
      </c>
      <c r="AY18">
        <v>486</v>
      </c>
      <c r="AZ18">
        <v>278</v>
      </c>
      <c r="BA18">
        <v>82</v>
      </c>
    </row>
    <row r="19" spans="1:53" x14ac:dyDescent="0.25">
      <c r="A19" t="s">
        <v>68</v>
      </c>
      <c r="B19">
        <v>4137</v>
      </c>
      <c r="C19">
        <v>304</v>
      </c>
      <c r="D19">
        <v>1103</v>
      </c>
      <c r="E19">
        <v>518</v>
      </c>
      <c r="F19">
        <v>3415</v>
      </c>
      <c r="G19">
        <v>712</v>
      </c>
      <c r="H19">
        <v>246</v>
      </c>
      <c r="I19">
        <v>706</v>
      </c>
      <c r="J19">
        <v>254</v>
      </c>
      <c r="K19">
        <v>9232</v>
      </c>
      <c r="L19">
        <v>4173</v>
      </c>
      <c r="M19">
        <v>647</v>
      </c>
      <c r="N19">
        <v>50</v>
      </c>
      <c r="O19">
        <v>4445</v>
      </c>
      <c r="P19">
        <v>12203</v>
      </c>
      <c r="Q19">
        <v>238</v>
      </c>
      <c r="R19">
        <v>602</v>
      </c>
      <c r="S19">
        <v>0</v>
      </c>
      <c r="T19">
        <v>666</v>
      </c>
      <c r="U19">
        <v>46</v>
      </c>
      <c r="V19">
        <v>1120</v>
      </c>
      <c r="W19">
        <v>419</v>
      </c>
      <c r="X19">
        <v>7302</v>
      </c>
      <c r="Y19">
        <v>605</v>
      </c>
      <c r="Z19">
        <v>646</v>
      </c>
      <c r="AA19">
        <v>2381</v>
      </c>
      <c r="AB19">
        <v>0</v>
      </c>
      <c r="AC19">
        <v>723</v>
      </c>
      <c r="AD19">
        <v>301</v>
      </c>
      <c r="AE19">
        <v>84</v>
      </c>
      <c r="AF19">
        <v>496</v>
      </c>
      <c r="AG19">
        <v>554</v>
      </c>
      <c r="AH19">
        <v>5239</v>
      </c>
      <c r="AI19">
        <v>3643</v>
      </c>
      <c r="AJ19">
        <v>122</v>
      </c>
      <c r="AK19">
        <v>17041</v>
      </c>
      <c r="AL19">
        <v>577</v>
      </c>
      <c r="AM19">
        <v>298</v>
      </c>
      <c r="AN19">
        <v>2226</v>
      </c>
      <c r="AO19">
        <v>0</v>
      </c>
      <c r="AP19">
        <v>1347</v>
      </c>
      <c r="AQ19">
        <v>0</v>
      </c>
      <c r="AR19">
        <v>10064</v>
      </c>
      <c r="AS19">
        <v>3345</v>
      </c>
      <c r="AT19">
        <v>464</v>
      </c>
      <c r="AU19">
        <v>45</v>
      </c>
      <c r="AV19">
        <v>3319</v>
      </c>
      <c r="AW19">
        <v>1988</v>
      </c>
      <c r="AX19">
        <v>3346</v>
      </c>
      <c r="AY19">
        <v>1395</v>
      </c>
      <c r="AZ19">
        <v>0</v>
      </c>
      <c r="BA19">
        <v>170</v>
      </c>
    </row>
    <row r="20" spans="1:53" x14ac:dyDescent="0.25">
      <c r="A20" t="s">
        <v>69</v>
      </c>
      <c r="B20">
        <v>2329</v>
      </c>
      <c r="C20">
        <v>403</v>
      </c>
      <c r="D20">
        <v>2021</v>
      </c>
      <c r="E20">
        <v>3645</v>
      </c>
      <c r="F20">
        <v>5139</v>
      </c>
      <c r="G20">
        <v>1433</v>
      </c>
      <c r="H20">
        <v>164</v>
      </c>
      <c r="I20">
        <v>0</v>
      </c>
      <c r="J20">
        <v>596</v>
      </c>
      <c r="K20">
        <v>6534</v>
      </c>
      <c r="L20">
        <v>4478</v>
      </c>
      <c r="M20">
        <v>378</v>
      </c>
      <c r="N20">
        <v>265</v>
      </c>
      <c r="O20">
        <v>1229</v>
      </c>
      <c r="P20">
        <v>1359</v>
      </c>
      <c r="Q20">
        <v>544</v>
      </c>
      <c r="R20">
        <v>420</v>
      </c>
      <c r="S20">
        <v>1649</v>
      </c>
      <c r="T20">
        <v>0</v>
      </c>
      <c r="U20">
        <v>251</v>
      </c>
      <c r="V20">
        <v>642</v>
      </c>
      <c r="W20">
        <v>549</v>
      </c>
      <c r="X20">
        <v>1080</v>
      </c>
      <c r="Y20">
        <v>330</v>
      </c>
      <c r="Z20">
        <v>6791</v>
      </c>
      <c r="AA20">
        <v>1591</v>
      </c>
      <c r="AB20">
        <v>428</v>
      </c>
      <c r="AC20">
        <v>745</v>
      </c>
      <c r="AD20">
        <v>931</v>
      </c>
      <c r="AE20">
        <v>11</v>
      </c>
      <c r="AF20">
        <v>975</v>
      </c>
      <c r="AG20">
        <v>150</v>
      </c>
      <c r="AH20">
        <v>2786</v>
      </c>
      <c r="AI20">
        <v>2284</v>
      </c>
      <c r="AJ20">
        <v>64</v>
      </c>
      <c r="AK20">
        <v>1115</v>
      </c>
      <c r="AL20">
        <v>2159</v>
      </c>
      <c r="AM20">
        <v>195</v>
      </c>
      <c r="AN20">
        <v>1239</v>
      </c>
      <c r="AO20">
        <v>737</v>
      </c>
      <c r="AP20">
        <v>1914</v>
      </c>
      <c r="AQ20">
        <v>0</v>
      </c>
      <c r="AR20">
        <v>2348</v>
      </c>
      <c r="AS20">
        <v>24488</v>
      </c>
      <c r="AT20">
        <v>277</v>
      </c>
      <c r="AU20">
        <v>45</v>
      </c>
      <c r="AV20">
        <v>1857</v>
      </c>
      <c r="AW20">
        <v>1581</v>
      </c>
      <c r="AX20">
        <v>238</v>
      </c>
      <c r="AY20">
        <v>682</v>
      </c>
      <c r="AZ20">
        <v>146</v>
      </c>
      <c r="BA20">
        <v>655</v>
      </c>
    </row>
    <row r="21" spans="1:53" x14ac:dyDescent="0.25">
      <c r="A21" t="s">
        <v>70</v>
      </c>
      <c r="B21">
        <v>129</v>
      </c>
      <c r="C21">
        <v>38</v>
      </c>
      <c r="D21">
        <v>230</v>
      </c>
      <c r="E21">
        <v>0</v>
      </c>
      <c r="F21">
        <v>1610</v>
      </c>
      <c r="G21">
        <v>314</v>
      </c>
      <c r="H21">
        <v>1468</v>
      </c>
      <c r="I21">
        <v>234</v>
      </c>
      <c r="J21">
        <v>32</v>
      </c>
      <c r="K21">
        <v>2926</v>
      </c>
      <c r="L21">
        <v>511</v>
      </c>
      <c r="M21">
        <v>0</v>
      </c>
      <c r="N21">
        <v>143</v>
      </c>
      <c r="O21">
        <v>195</v>
      </c>
      <c r="P21">
        <v>0</v>
      </c>
      <c r="Q21">
        <v>7</v>
      </c>
      <c r="R21">
        <v>277</v>
      </c>
      <c r="S21">
        <v>482</v>
      </c>
      <c r="T21">
        <v>15</v>
      </c>
      <c r="U21">
        <v>0</v>
      </c>
      <c r="V21">
        <v>325</v>
      </c>
      <c r="W21">
        <v>3887</v>
      </c>
      <c r="X21">
        <v>116</v>
      </c>
      <c r="Y21">
        <v>430</v>
      </c>
      <c r="Z21">
        <v>79</v>
      </c>
      <c r="AA21">
        <v>69</v>
      </c>
      <c r="AB21">
        <v>0</v>
      </c>
      <c r="AC21">
        <v>82</v>
      </c>
      <c r="AD21">
        <v>35</v>
      </c>
      <c r="AE21">
        <v>3655</v>
      </c>
      <c r="AF21">
        <v>405</v>
      </c>
      <c r="AG21">
        <v>272</v>
      </c>
      <c r="AH21">
        <v>2519</v>
      </c>
      <c r="AI21">
        <v>1112</v>
      </c>
      <c r="AJ21">
        <v>0</v>
      </c>
      <c r="AK21">
        <v>628</v>
      </c>
      <c r="AL21">
        <v>79</v>
      </c>
      <c r="AM21">
        <v>215</v>
      </c>
      <c r="AN21">
        <v>976</v>
      </c>
      <c r="AO21">
        <v>1024</v>
      </c>
      <c r="AP21">
        <v>173</v>
      </c>
      <c r="AQ21">
        <v>0</v>
      </c>
      <c r="AR21">
        <v>985</v>
      </c>
      <c r="AS21">
        <v>496</v>
      </c>
      <c r="AT21">
        <v>200</v>
      </c>
      <c r="AU21">
        <v>349</v>
      </c>
      <c r="AV21">
        <v>573</v>
      </c>
      <c r="AW21">
        <v>118</v>
      </c>
      <c r="AX21">
        <v>51</v>
      </c>
      <c r="AY21">
        <v>0</v>
      </c>
      <c r="AZ21">
        <v>59</v>
      </c>
      <c r="BA21">
        <v>38</v>
      </c>
    </row>
    <row r="22" spans="1:53" x14ac:dyDescent="0.25">
      <c r="A22" t="s">
        <v>71</v>
      </c>
      <c r="B22">
        <v>1261</v>
      </c>
      <c r="C22">
        <v>1947</v>
      </c>
      <c r="D22">
        <v>760</v>
      </c>
      <c r="E22">
        <v>136</v>
      </c>
      <c r="F22">
        <v>8614</v>
      </c>
      <c r="G22">
        <v>1071</v>
      </c>
      <c r="H22">
        <v>881</v>
      </c>
      <c r="I22">
        <v>4100</v>
      </c>
      <c r="J22">
        <v>21213</v>
      </c>
      <c r="K22">
        <v>9610</v>
      </c>
      <c r="L22">
        <v>4610</v>
      </c>
      <c r="M22">
        <v>610</v>
      </c>
      <c r="N22">
        <v>429</v>
      </c>
      <c r="O22">
        <v>3621</v>
      </c>
      <c r="P22">
        <v>1210</v>
      </c>
      <c r="Q22">
        <v>569</v>
      </c>
      <c r="R22">
        <v>1726</v>
      </c>
      <c r="S22">
        <v>715</v>
      </c>
      <c r="T22">
        <v>606</v>
      </c>
      <c r="U22">
        <v>332</v>
      </c>
      <c r="V22">
        <v>0</v>
      </c>
      <c r="W22">
        <v>3977</v>
      </c>
      <c r="X22">
        <v>2167</v>
      </c>
      <c r="Y22">
        <v>1422</v>
      </c>
      <c r="Z22">
        <v>581</v>
      </c>
      <c r="AA22">
        <v>256</v>
      </c>
      <c r="AB22">
        <v>0</v>
      </c>
      <c r="AC22">
        <v>132</v>
      </c>
      <c r="AD22">
        <v>330</v>
      </c>
      <c r="AE22">
        <v>1124</v>
      </c>
      <c r="AF22">
        <v>6260</v>
      </c>
      <c r="AG22">
        <v>638</v>
      </c>
      <c r="AH22">
        <v>11736</v>
      </c>
      <c r="AI22">
        <v>7507</v>
      </c>
      <c r="AJ22">
        <v>116</v>
      </c>
      <c r="AK22">
        <v>2522</v>
      </c>
      <c r="AL22">
        <v>463</v>
      </c>
      <c r="AM22">
        <v>378</v>
      </c>
      <c r="AN22">
        <v>15485</v>
      </c>
      <c r="AO22">
        <v>82</v>
      </c>
      <c r="AP22">
        <v>2297</v>
      </c>
      <c r="AQ22">
        <v>0</v>
      </c>
      <c r="AR22">
        <v>1800</v>
      </c>
      <c r="AS22">
        <v>5612</v>
      </c>
      <c r="AT22">
        <v>1061</v>
      </c>
      <c r="AU22">
        <v>589</v>
      </c>
      <c r="AV22">
        <v>20579</v>
      </c>
      <c r="AW22">
        <v>1431</v>
      </c>
      <c r="AX22">
        <v>1957</v>
      </c>
      <c r="AY22">
        <v>460</v>
      </c>
      <c r="AZ22">
        <v>0</v>
      </c>
      <c r="BA22">
        <v>294</v>
      </c>
    </row>
    <row r="23" spans="1:53" x14ac:dyDescent="0.25">
      <c r="A23" t="s">
        <v>72</v>
      </c>
      <c r="B23">
        <v>636</v>
      </c>
      <c r="C23">
        <v>890</v>
      </c>
      <c r="D23">
        <v>1972</v>
      </c>
      <c r="E23">
        <v>394</v>
      </c>
      <c r="F23">
        <v>12770</v>
      </c>
      <c r="G23">
        <v>980</v>
      </c>
      <c r="H23">
        <v>10525</v>
      </c>
      <c r="I23">
        <v>506</v>
      </c>
      <c r="J23">
        <v>379</v>
      </c>
      <c r="K23">
        <v>12890</v>
      </c>
      <c r="L23">
        <v>2789</v>
      </c>
      <c r="M23">
        <v>1108</v>
      </c>
      <c r="N23">
        <v>188</v>
      </c>
      <c r="O23">
        <v>2886</v>
      </c>
      <c r="P23">
        <v>677</v>
      </c>
      <c r="Q23">
        <v>151</v>
      </c>
      <c r="R23">
        <v>565</v>
      </c>
      <c r="S23">
        <v>52</v>
      </c>
      <c r="T23">
        <v>1556</v>
      </c>
      <c r="U23">
        <v>3907</v>
      </c>
      <c r="V23">
        <v>2381</v>
      </c>
      <c r="W23">
        <v>0</v>
      </c>
      <c r="X23">
        <v>1337</v>
      </c>
      <c r="Y23">
        <v>966</v>
      </c>
      <c r="Z23">
        <v>155</v>
      </c>
      <c r="AA23">
        <v>453</v>
      </c>
      <c r="AB23">
        <v>49</v>
      </c>
      <c r="AC23">
        <v>182</v>
      </c>
      <c r="AD23">
        <v>787</v>
      </c>
      <c r="AE23">
        <v>13331</v>
      </c>
      <c r="AF23">
        <v>8046</v>
      </c>
      <c r="AG23">
        <v>521</v>
      </c>
      <c r="AH23">
        <v>19467</v>
      </c>
      <c r="AI23">
        <v>2514</v>
      </c>
      <c r="AJ23">
        <v>81</v>
      </c>
      <c r="AK23">
        <v>1829</v>
      </c>
      <c r="AL23">
        <v>297</v>
      </c>
      <c r="AM23">
        <v>1528</v>
      </c>
      <c r="AN23">
        <v>8236</v>
      </c>
      <c r="AO23">
        <v>6863</v>
      </c>
      <c r="AP23">
        <v>2477</v>
      </c>
      <c r="AQ23">
        <v>194</v>
      </c>
      <c r="AR23">
        <v>823</v>
      </c>
      <c r="AS23">
        <v>3694</v>
      </c>
      <c r="AT23">
        <v>1027</v>
      </c>
      <c r="AU23">
        <v>2534</v>
      </c>
      <c r="AV23">
        <v>4098</v>
      </c>
      <c r="AW23">
        <v>1653</v>
      </c>
      <c r="AX23">
        <v>385</v>
      </c>
      <c r="AY23">
        <v>584</v>
      </c>
      <c r="AZ23">
        <v>264</v>
      </c>
      <c r="BA23">
        <v>4056</v>
      </c>
    </row>
    <row r="24" spans="1:53" x14ac:dyDescent="0.25">
      <c r="A24" t="s">
        <v>73</v>
      </c>
      <c r="B24">
        <v>2341</v>
      </c>
      <c r="C24">
        <v>1152</v>
      </c>
      <c r="D24">
        <v>7168</v>
      </c>
      <c r="E24">
        <v>906</v>
      </c>
      <c r="F24">
        <v>8085</v>
      </c>
      <c r="G24">
        <v>2363</v>
      </c>
      <c r="H24">
        <v>798</v>
      </c>
      <c r="I24">
        <v>114</v>
      </c>
      <c r="J24">
        <v>274</v>
      </c>
      <c r="K24">
        <v>13146</v>
      </c>
      <c r="L24">
        <v>4270</v>
      </c>
      <c r="M24">
        <v>291</v>
      </c>
      <c r="N24">
        <v>242</v>
      </c>
      <c r="O24">
        <v>10047</v>
      </c>
      <c r="P24">
        <v>10976</v>
      </c>
      <c r="Q24">
        <v>993</v>
      </c>
      <c r="R24">
        <v>805</v>
      </c>
      <c r="S24">
        <v>3409</v>
      </c>
      <c r="T24">
        <v>1284</v>
      </c>
      <c r="U24">
        <v>261</v>
      </c>
      <c r="V24">
        <v>2201</v>
      </c>
      <c r="W24">
        <v>1720</v>
      </c>
      <c r="X24">
        <v>0</v>
      </c>
      <c r="Y24">
        <v>1127</v>
      </c>
      <c r="Z24">
        <v>922</v>
      </c>
      <c r="AA24">
        <v>2206</v>
      </c>
      <c r="AB24">
        <v>218</v>
      </c>
      <c r="AC24">
        <v>113</v>
      </c>
      <c r="AD24">
        <v>1354</v>
      </c>
      <c r="AE24">
        <v>446</v>
      </c>
      <c r="AF24">
        <v>1617</v>
      </c>
      <c r="AG24">
        <v>1318</v>
      </c>
      <c r="AH24">
        <v>5731</v>
      </c>
      <c r="AI24">
        <v>3912</v>
      </c>
      <c r="AJ24">
        <v>265</v>
      </c>
      <c r="AK24">
        <v>11318</v>
      </c>
      <c r="AL24">
        <v>705</v>
      </c>
      <c r="AM24">
        <v>811</v>
      </c>
      <c r="AN24">
        <v>2739</v>
      </c>
      <c r="AO24">
        <v>68</v>
      </c>
      <c r="AP24">
        <v>1822</v>
      </c>
      <c r="AQ24">
        <v>66</v>
      </c>
      <c r="AR24">
        <v>3259</v>
      </c>
      <c r="AS24">
        <v>8638</v>
      </c>
      <c r="AT24">
        <v>819</v>
      </c>
      <c r="AU24">
        <v>60</v>
      </c>
      <c r="AV24">
        <v>3057</v>
      </c>
      <c r="AW24">
        <v>2146</v>
      </c>
      <c r="AX24">
        <v>353</v>
      </c>
      <c r="AY24">
        <v>4768</v>
      </c>
      <c r="AZ24">
        <v>1277</v>
      </c>
      <c r="BA24">
        <v>782</v>
      </c>
    </row>
    <row r="25" spans="1:53" x14ac:dyDescent="0.25">
      <c r="A25" t="s">
        <v>74</v>
      </c>
      <c r="B25">
        <v>1299</v>
      </c>
      <c r="C25">
        <v>523</v>
      </c>
      <c r="D25">
        <v>3065</v>
      </c>
      <c r="E25">
        <v>375</v>
      </c>
      <c r="F25">
        <v>8086</v>
      </c>
      <c r="G25">
        <v>3565</v>
      </c>
      <c r="H25">
        <v>696</v>
      </c>
      <c r="I25">
        <v>0</v>
      </c>
      <c r="J25">
        <v>310</v>
      </c>
      <c r="K25">
        <v>2372</v>
      </c>
      <c r="L25">
        <v>2235</v>
      </c>
      <c r="M25">
        <v>1277</v>
      </c>
      <c r="N25">
        <v>575</v>
      </c>
      <c r="O25">
        <v>5896</v>
      </c>
      <c r="P25">
        <v>2026</v>
      </c>
      <c r="Q25">
        <v>7220</v>
      </c>
      <c r="R25">
        <v>924</v>
      </c>
      <c r="S25">
        <v>57</v>
      </c>
      <c r="T25">
        <v>791</v>
      </c>
      <c r="U25">
        <v>187</v>
      </c>
      <c r="V25">
        <v>1841</v>
      </c>
      <c r="W25">
        <v>814</v>
      </c>
      <c r="X25">
        <v>2212</v>
      </c>
      <c r="Y25">
        <v>0</v>
      </c>
      <c r="Z25">
        <v>202</v>
      </c>
      <c r="AA25">
        <v>1709</v>
      </c>
      <c r="AB25">
        <v>1257</v>
      </c>
      <c r="AC25">
        <v>992</v>
      </c>
      <c r="AD25">
        <v>932</v>
      </c>
      <c r="AE25">
        <v>0</v>
      </c>
      <c r="AF25">
        <v>1038</v>
      </c>
      <c r="AG25">
        <v>322</v>
      </c>
      <c r="AH25">
        <v>1849</v>
      </c>
      <c r="AI25">
        <v>1745</v>
      </c>
      <c r="AJ25">
        <v>6672</v>
      </c>
      <c r="AK25">
        <v>2635</v>
      </c>
      <c r="AL25">
        <v>1212</v>
      </c>
      <c r="AM25">
        <v>781</v>
      </c>
      <c r="AN25">
        <v>1106</v>
      </c>
      <c r="AO25">
        <v>299</v>
      </c>
      <c r="AP25">
        <v>1705</v>
      </c>
      <c r="AQ25">
        <v>3442</v>
      </c>
      <c r="AR25">
        <v>1738</v>
      </c>
      <c r="AS25">
        <v>4001</v>
      </c>
      <c r="AT25">
        <v>429</v>
      </c>
      <c r="AU25">
        <v>77</v>
      </c>
      <c r="AV25">
        <v>1037</v>
      </c>
      <c r="AW25">
        <v>1685</v>
      </c>
      <c r="AX25">
        <v>0</v>
      </c>
      <c r="AY25">
        <v>17618</v>
      </c>
      <c r="AZ25">
        <v>213</v>
      </c>
      <c r="BA25">
        <v>134</v>
      </c>
    </row>
    <row r="26" spans="1:53" x14ac:dyDescent="0.25">
      <c r="A26" t="s">
        <v>75</v>
      </c>
      <c r="B26">
        <v>5141</v>
      </c>
      <c r="C26">
        <v>0</v>
      </c>
      <c r="D26">
        <v>710</v>
      </c>
      <c r="E26">
        <v>2680</v>
      </c>
      <c r="F26">
        <v>4371</v>
      </c>
      <c r="G26">
        <v>799</v>
      </c>
      <c r="H26">
        <v>106</v>
      </c>
      <c r="I26">
        <v>0</v>
      </c>
      <c r="J26">
        <v>97</v>
      </c>
      <c r="K26">
        <v>4676</v>
      </c>
      <c r="L26">
        <v>2669</v>
      </c>
      <c r="M26">
        <v>184</v>
      </c>
      <c r="N26">
        <v>586</v>
      </c>
      <c r="O26">
        <v>2703</v>
      </c>
      <c r="P26">
        <v>1200</v>
      </c>
      <c r="Q26">
        <v>160</v>
      </c>
      <c r="R26">
        <v>400</v>
      </c>
      <c r="S26">
        <v>446</v>
      </c>
      <c r="T26">
        <v>8588</v>
      </c>
      <c r="U26">
        <v>163</v>
      </c>
      <c r="V26">
        <v>379</v>
      </c>
      <c r="W26">
        <v>67</v>
      </c>
      <c r="X26">
        <v>1768</v>
      </c>
      <c r="Y26">
        <v>568</v>
      </c>
      <c r="Z26">
        <v>0</v>
      </c>
      <c r="AA26">
        <v>2634</v>
      </c>
      <c r="AB26">
        <v>166</v>
      </c>
      <c r="AC26">
        <v>138</v>
      </c>
      <c r="AD26">
        <v>526</v>
      </c>
      <c r="AE26">
        <v>60</v>
      </c>
      <c r="AF26">
        <v>2127</v>
      </c>
      <c r="AG26">
        <v>86</v>
      </c>
      <c r="AH26">
        <v>1492</v>
      </c>
      <c r="AI26">
        <v>1709</v>
      </c>
      <c r="AJ26">
        <v>98</v>
      </c>
      <c r="AK26">
        <v>896</v>
      </c>
      <c r="AL26">
        <v>562</v>
      </c>
      <c r="AM26">
        <v>465</v>
      </c>
      <c r="AN26">
        <v>613</v>
      </c>
      <c r="AO26">
        <v>185</v>
      </c>
      <c r="AP26">
        <v>596</v>
      </c>
      <c r="AQ26">
        <v>79</v>
      </c>
      <c r="AR26">
        <v>11643</v>
      </c>
      <c r="AS26">
        <v>7230</v>
      </c>
      <c r="AT26">
        <v>454</v>
      </c>
      <c r="AU26">
        <v>0</v>
      </c>
      <c r="AV26">
        <v>1929</v>
      </c>
      <c r="AW26">
        <v>433</v>
      </c>
      <c r="AX26">
        <v>0</v>
      </c>
      <c r="AY26">
        <v>611</v>
      </c>
      <c r="AZ26">
        <v>307</v>
      </c>
      <c r="BA26">
        <v>81</v>
      </c>
    </row>
    <row r="27" spans="1:53" x14ac:dyDescent="0.25">
      <c r="A27" t="s">
        <v>76</v>
      </c>
      <c r="B27">
        <v>1333</v>
      </c>
      <c r="C27">
        <v>2186</v>
      </c>
      <c r="D27">
        <v>2297</v>
      </c>
      <c r="E27">
        <v>9434</v>
      </c>
      <c r="F27">
        <v>10717</v>
      </c>
      <c r="G27">
        <v>3798</v>
      </c>
      <c r="H27">
        <v>410</v>
      </c>
      <c r="I27">
        <v>234</v>
      </c>
      <c r="J27">
        <v>144</v>
      </c>
      <c r="K27">
        <v>8374</v>
      </c>
      <c r="L27">
        <v>3451</v>
      </c>
      <c r="M27">
        <v>2114</v>
      </c>
      <c r="N27">
        <v>596</v>
      </c>
      <c r="O27">
        <v>22001</v>
      </c>
      <c r="P27">
        <v>4184</v>
      </c>
      <c r="Q27">
        <v>5956</v>
      </c>
      <c r="R27">
        <v>20218</v>
      </c>
      <c r="S27">
        <v>2291</v>
      </c>
      <c r="T27">
        <v>1178</v>
      </c>
      <c r="U27">
        <v>996</v>
      </c>
      <c r="V27">
        <v>1246</v>
      </c>
      <c r="W27">
        <v>810</v>
      </c>
      <c r="X27">
        <v>2964</v>
      </c>
      <c r="Y27">
        <v>2798</v>
      </c>
      <c r="Z27">
        <v>1110</v>
      </c>
      <c r="AA27">
        <v>0</v>
      </c>
      <c r="AB27">
        <v>511</v>
      </c>
      <c r="AC27">
        <v>1999</v>
      </c>
      <c r="AD27">
        <v>836</v>
      </c>
      <c r="AE27">
        <v>35</v>
      </c>
      <c r="AF27">
        <v>960</v>
      </c>
      <c r="AG27">
        <v>451</v>
      </c>
      <c r="AH27">
        <v>2834</v>
      </c>
      <c r="AI27">
        <v>3988</v>
      </c>
      <c r="AJ27">
        <v>636</v>
      </c>
      <c r="AK27">
        <v>3557</v>
      </c>
      <c r="AL27">
        <v>5298</v>
      </c>
      <c r="AM27">
        <v>1186</v>
      </c>
      <c r="AN27">
        <v>1535</v>
      </c>
      <c r="AO27">
        <v>361</v>
      </c>
      <c r="AP27">
        <v>2856</v>
      </c>
      <c r="AQ27">
        <v>527</v>
      </c>
      <c r="AR27">
        <v>3122</v>
      </c>
      <c r="AS27">
        <v>9278</v>
      </c>
      <c r="AT27">
        <v>3287</v>
      </c>
      <c r="AU27">
        <v>318</v>
      </c>
      <c r="AV27">
        <v>2609</v>
      </c>
      <c r="AW27">
        <v>2312</v>
      </c>
      <c r="AX27">
        <v>148</v>
      </c>
      <c r="AY27">
        <v>2636</v>
      </c>
      <c r="AZ27">
        <v>810</v>
      </c>
      <c r="BA27">
        <v>826</v>
      </c>
    </row>
    <row r="28" spans="1:53" x14ac:dyDescent="0.25">
      <c r="A28" t="s">
        <v>77</v>
      </c>
      <c r="B28">
        <v>31</v>
      </c>
      <c r="C28">
        <v>726</v>
      </c>
      <c r="D28">
        <v>1548</v>
      </c>
      <c r="E28">
        <v>63</v>
      </c>
      <c r="F28">
        <v>5428</v>
      </c>
      <c r="G28">
        <v>2135</v>
      </c>
      <c r="H28">
        <v>0</v>
      </c>
      <c r="I28">
        <v>0</v>
      </c>
      <c r="J28">
        <v>0</v>
      </c>
      <c r="K28">
        <v>1875</v>
      </c>
      <c r="L28">
        <v>292</v>
      </c>
      <c r="M28">
        <v>556</v>
      </c>
      <c r="N28">
        <v>3385</v>
      </c>
      <c r="O28">
        <v>542</v>
      </c>
      <c r="P28">
        <v>163</v>
      </c>
      <c r="Q28">
        <v>415</v>
      </c>
      <c r="R28">
        <v>224</v>
      </c>
      <c r="S28">
        <v>367</v>
      </c>
      <c r="T28">
        <v>0</v>
      </c>
      <c r="U28">
        <v>225</v>
      </c>
      <c r="V28">
        <v>33</v>
      </c>
      <c r="W28">
        <v>97</v>
      </c>
      <c r="X28">
        <v>822</v>
      </c>
      <c r="Y28">
        <v>481</v>
      </c>
      <c r="Z28">
        <v>32</v>
      </c>
      <c r="AA28">
        <v>447</v>
      </c>
      <c r="AB28">
        <v>0</v>
      </c>
      <c r="AC28">
        <v>108</v>
      </c>
      <c r="AD28">
        <v>968</v>
      </c>
      <c r="AE28">
        <v>115</v>
      </c>
      <c r="AF28">
        <v>156</v>
      </c>
      <c r="AG28">
        <v>259</v>
      </c>
      <c r="AH28">
        <v>482</v>
      </c>
      <c r="AI28">
        <v>1082</v>
      </c>
      <c r="AJ28">
        <v>977</v>
      </c>
      <c r="AK28">
        <v>402</v>
      </c>
      <c r="AL28">
        <v>1018</v>
      </c>
      <c r="AM28">
        <v>2950</v>
      </c>
      <c r="AN28">
        <v>457</v>
      </c>
      <c r="AO28">
        <v>0</v>
      </c>
      <c r="AP28">
        <v>230</v>
      </c>
      <c r="AQ28">
        <v>191</v>
      </c>
      <c r="AR28">
        <v>45</v>
      </c>
      <c r="AS28">
        <v>1393</v>
      </c>
      <c r="AT28">
        <v>260</v>
      </c>
      <c r="AU28">
        <v>87</v>
      </c>
      <c r="AV28">
        <v>156</v>
      </c>
      <c r="AW28">
        <v>4783</v>
      </c>
      <c r="AX28">
        <v>0</v>
      </c>
      <c r="AY28">
        <v>750</v>
      </c>
      <c r="AZ28">
        <v>934</v>
      </c>
      <c r="BA28">
        <v>0</v>
      </c>
    </row>
    <row r="29" spans="1:53" x14ac:dyDescent="0.25">
      <c r="A29" t="s">
        <v>78</v>
      </c>
      <c r="B29">
        <v>245</v>
      </c>
      <c r="C29">
        <v>626</v>
      </c>
      <c r="D29">
        <v>2406</v>
      </c>
      <c r="E29">
        <v>363</v>
      </c>
      <c r="F29">
        <v>3438</v>
      </c>
      <c r="G29">
        <v>2023</v>
      </c>
      <c r="H29">
        <v>0</v>
      </c>
      <c r="I29">
        <v>0</v>
      </c>
      <c r="J29">
        <v>0</v>
      </c>
      <c r="K29">
        <v>1368</v>
      </c>
      <c r="L29">
        <v>786</v>
      </c>
      <c r="M29">
        <v>165</v>
      </c>
      <c r="N29">
        <v>315</v>
      </c>
      <c r="O29">
        <v>1193</v>
      </c>
      <c r="P29">
        <v>290</v>
      </c>
      <c r="Q29">
        <v>6815</v>
      </c>
      <c r="R29">
        <v>3103</v>
      </c>
      <c r="S29">
        <v>131</v>
      </c>
      <c r="T29">
        <v>411</v>
      </c>
      <c r="U29">
        <v>68</v>
      </c>
      <c r="V29">
        <v>129</v>
      </c>
      <c r="W29">
        <v>195</v>
      </c>
      <c r="X29">
        <v>258</v>
      </c>
      <c r="Y29">
        <v>1489</v>
      </c>
      <c r="Z29">
        <v>176</v>
      </c>
      <c r="AA29">
        <v>2223</v>
      </c>
      <c r="AB29">
        <v>108</v>
      </c>
      <c r="AC29">
        <v>0</v>
      </c>
      <c r="AD29">
        <v>233</v>
      </c>
      <c r="AE29">
        <v>0</v>
      </c>
      <c r="AF29">
        <v>524</v>
      </c>
      <c r="AG29">
        <v>158</v>
      </c>
      <c r="AH29">
        <v>318</v>
      </c>
      <c r="AI29">
        <v>874</v>
      </c>
      <c r="AJ29">
        <v>497</v>
      </c>
      <c r="AK29">
        <v>563</v>
      </c>
      <c r="AL29">
        <v>587</v>
      </c>
      <c r="AM29">
        <v>106</v>
      </c>
      <c r="AN29">
        <v>702</v>
      </c>
      <c r="AO29">
        <v>0</v>
      </c>
      <c r="AP29">
        <v>456</v>
      </c>
      <c r="AQ29">
        <v>2507</v>
      </c>
      <c r="AR29">
        <v>232</v>
      </c>
      <c r="AS29">
        <v>3130</v>
      </c>
      <c r="AT29">
        <v>229</v>
      </c>
      <c r="AU29">
        <v>79</v>
      </c>
      <c r="AV29">
        <v>1076</v>
      </c>
      <c r="AW29">
        <v>1327</v>
      </c>
      <c r="AX29">
        <v>111</v>
      </c>
      <c r="AY29">
        <v>316</v>
      </c>
      <c r="AZ29">
        <v>917</v>
      </c>
      <c r="BA29">
        <v>0</v>
      </c>
    </row>
    <row r="30" spans="1:53" x14ac:dyDescent="0.25">
      <c r="A30" t="s">
        <v>79</v>
      </c>
      <c r="B30">
        <v>761</v>
      </c>
      <c r="C30">
        <v>2161</v>
      </c>
      <c r="D30">
        <v>8748</v>
      </c>
      <c r="E30">
        <v>353</v>
      </c>
      <c r="F30">
        <v>49978</v>
      </c>
      <c r="G30">
        <v>6402</v>
      </c>
      <c r="H30">
        <v>143</v>
      </c>
      <c r="I30">
        <v>373</v>
      </c>
      <c r="J30">
        <v>468</v>
      </c>
      <c r="K30">
        <v>3381</v>
      </c>
      <c r="L30">
        <v>745</v>
      </c>
      <c r="M30">
        <v>2053</v>
      </c>
      <c r="N30">
        <v>1503</v>
      </c>
      <c r="O30">
        <v>2822</v>
      </c>
      <c r="P30">
        <v>362</v>
      </c>
      <c r="Q30">
        <v>714</v>
      </c>
      <c r="R30">
        <v>1202</v>
      </c>
      <c r="S30">
        <v>952</v>
      </c>
      <c r="T30">
        <v>421</v>
      </c>
      <c r="U30">
        <v>209</v>
      </c>
      <c r="V30">
        <v>934</v>
      </c>
      <c r="W30">
        <v>318</v>
      </c>
      <c r="X30">
        <v>1235</v>
      </c>
      <c r="Y30">
        <v>1157</v>
      </c>
      <c r="Z30">
        <v>783</v>
      </c>
      <c r="AA30">
        <v>694</v>
      </c>
      <c r="AB30">
        <v>1086</v>
      </c>
      <c r="AC30">
        <v>714</v>
      </c>
      <c r="AD30">
        <v>0</v>
      </c>
      <c r="AE30">
        <v>175</v>
      </c>
      <c r="AF30">
        <v>912</v>
      </c>
      <c r="AG30">
        <v>1138</v>
      </c>
      <c r="AH30">
        <v>3521</v>
      </c>
      <c r="AI30">
        <v>767</v>
      </c>
      <c r="AJ30">
        <v>702</v>
      </c>
      <c r="AK30">
        <v>1407</v>
      </c>
      <c r="AL30">
        <v>1520</v>
      </c>
      <c r="AM30">
        <v>3101</v>
      </c>
      <c r="AN30">
        <v>1601</v>
      </c>
      <c r="AO30">
        <v>336</v>
      </c>
      <c r="AP30">
        <v>480</v>
      </c>
      <c r="AQ30">
        <v>0</v>
      </c>
      <c r="AR30">
        <v>1699</v>
      </c>
      <c r="AS30">
        <v>5484</v>
      </c>
      <c r="AT30">
        <v>4605</v>
      </c>
      <c r="AU30">
        <v>121</v>
      </c>
      <c r="AV30">
        <v>1135</v>
      </c>
      <c r="AW30">
        <v>2997</v>
      </c>
      <c r="AX30">
        <v>100</v>
      </c>
      <c r="AY30">
        <v>1046</v>
      </c>
      <c r="AZ30">
        <v>766</v>
      </c>
      <c r="BA30">
        <v>237</v>
      </c>
    </row>
    <row r="31" spans="1:53" x14ac:dyDescent="0.25">
      <c r="A31" t="s">
        <v>80</v>
      </c>
      <c r="B31">
        <v>0</v>
      </c>
      <c r="C31">
        <v>437</v>
      </c>
      <c r="D31">
        <v>440</v>
      </c>
      <c r="E31">
        <v>0</v>
      </c>
      <c r="F31">
        <v>1514</v>
      </c>
      <c r="G31">
        <v>572</v>
      </c>
      <c r="H31">
        <v>1345</v>
      </c>
      <c r="I31">
        <v>0</v>
      </c>
      <c r="J31">
        <v>101</v>
      </c>
      <c r="K31">
        <v>2746</v>
      </c>
      <c r="L31">
        <v>470</v>
      </c>
      <c r="M31">
        <v>43</v>
      </c>
      <c r="N31">
        <v>20</v>
      </c>
      <c r="O31">
        <v>673</v>
      </c>
      <c r="P31">
        <v>297</v>
      </c>
      <c r="Q31">
        <v>53</v>
      </c>
      <c r="R31">
        <v>102</v>
      </c>
      <c r="S31">
        <v>284</v>
      </c>
      <c r="T31">
        <v>7</v>
      </c>
      <c r="U31">
        <v>6118</v>
      </c>
      <c r="V31">
        <v>33</v>
      </c>
      <c r="W31">
        <v>18990</v>
      </c>
      <c r="X31">
        <v>426</v>
      </c>
      <c r="Y31">
        <v>0</v>
      </c>
      <c r="Z31">
        <v>0</v>
      </c>
      <c r="AA31">
        <v>289</v>
      </c>
      <c r="AB31">
        <v>0</v>
      </c>
      <c r="AC31">
        <v>110</v>
      </c>
      <c r="AD31">
        <v>0</v>
      </c>
      <c r="AE31">
        <v>0</v>
      </c>
      <c r="AF31">
        <v>591</v>
      </c>
      <c r="AG31">
        <v>223</v>
      </c>
      <c r="AH31">
        <v>2905</v>
      </c>
      <c r="AI31">
        <v>1609</v>
      </c>
      <c r="AJ31">
        <v>0</v>
      </c>
      <c r="AK31">
        <v>324</v>
      </c>
      <c r="AL31">
        <v>186</v>
      </c>
      <c r="AM31">
        <v>208</v>
      </c>
      <c r="AN31">
        <v>890</v>
      </c>
      <c r="AO31">
        <v>1248</v>
      </c>
      <c r="AP31">
        <v>323</v>
      </c>
      <c r="AQ31">
        <v>0</v>
      </c>
      <c r="AR31">
        <v>77</v>
      </c>
      <c r="AS31">
        <v>2150</v>
      </c>
      <c r="AT31">
        <v>557</v>
      </c>
      <c r="AU31">
        <v>2960</v>
      </c>
      <c r="AV31">
        <v>660</v>
      </c>
      <c r="AW31">
        <v>113</v>
      </c>
      <c r="AX31">
        <v>80</v>
      </c>
      <c r="AY31">
        <v>239</v>
      </c>
      <c r="AZ31">
        <v>71</v>
      </c>
      <c r="BA31">
        <v>75</v>
      </c>
    </row>
    <row r="32" spans="1:53" x14ac:dyDescent="0.25">
      <c r="A32" t="s">
        <v>81</v>
      </c>
      <c r="B32">
        <v>779</v>
      </c>
      <c r="C32">
        <v>359</v>
      </c>
      <c r="D32">
        <v>1328</v>
      </c>
      <c r="E32">
        <v>57</v>
      </c>
      <c r="F32">
        <v>4330</v>
      </c>
      <c r="G32">
        <v>380</v>
      </c>
      <c r="H32">
        <v>3466</v>
      </c>
      <c r="I32">
        <v>1921</v>
      </c>
      <c r="J32">
        <v>840</v>
      </c>
      <c r="K32">
        <v>10649</v>
      </c>
      <c r="L32">
        <v>3002</v>
      </c>
      <c r="M32">
        <v>22</v>
      </c>
      <c r="N32">
        <v>113</v>
      </c>
      <c r="O32">
        <v>2052</v>
      </c>
      <c r="P32">
        <v>1039</v>
      </c>
      <c r="Q32">
        <v>357</v>
      </c>
      <c r="R32">
        <v>426</v>
      </c>
      <c r="S32">
        <v>631</v>
      </c>
      <c r="T32">
        <v>339</v>
      </c>
      <c r="U32">
        <v>430</v>
      </c>
      <c r="V32">
        <v>3474</v>
      </c>
      <c r="W32">
        <v>4907</v>
      </c>
      <c r="X32">
        <v>324</v>
      </c>
      <c r="Y32">
        <v>570</v>
      </c>
      <c r="Z32">
        <v>106</v>
      </c>
      <c r="AA32">
        <v>384</v>
      </c>
      <c r="AB32">
        <v>67</v>
      </c>
      <c r="AC32">
        <v>35</v>
      </c>
      <c r="AD32">
        <v>908</v>
      </c>
      <c r="AE32">
        <v>126</v>
      </c>
      <c r="AF32">
        <v>0</v>
      </c>
      <c r="AG32">
        <v>45</v>
      </c>
      <c r="AH32">
        <v>40495</v>
      </c>
      <c r="AI32">
        <v>3236</v>
      </c>
      <c r="AJ32">
        <v>55</v>
      </c>
      <c r="AK32">
        <v>1452</v>
      </c>
      <c r="AL32">
        <v>1540</v>
      </c>
      <c r="AM32">
        <v>760</v>
      </c>
      <c r="AN32">
        <v>23597</v>
      </c>
      <c r="AO32">
        <v>429</v>
      </c>
      <c r="AP32">
        <v>2372</v>
      </c>
      <c r="AQ32">
        <v>581</v>
      </c>
      <c r="AR32">
        <v>1400</v>
      </c>
      <c r="AS32">
        <v>2509</v>
      </c>
      <c r="AT32">
        <v>425</v>
      </c>
      <c r="AU32">
        <v>35</v>
      </c>
      <c r="AV32">
        <v>5024</v>
      </c>
      <c r="AW32">
        <v>1847</v>
      </c>
      <c r="AX32">
        <v>297</v>
      </c>
      <c r="AY32">
        <v>680</v>
      </c>
      <c r="AZ32">
        <v>23</v>
      </c>
      <c r="BA32">
        <v>2574</v>
      </c>
    </row>
    <row r="33" spans="1:53" x14ac:dyDescent="0.25">
      <c r="A33" t="s">
        <v>82</v>
      </c>
      <c r="B33">
        <v>787</v>
      </c>
      <c r="C33">
        <v>320</v>
      </c>
      <c r="D33">
        <v>6391</v>
      </c>
      <c r="E33">
        <v>410</v>
      </c>
      <c r="F33">
        <v>4536</v>
      </c>
      <c r="G33">
        <v>4780</v>
      </c>
      <c r="H33">
        <v>280</v>
      </c>
      <c r="I33">
        <v>100</v>
      </c>
      <c r="J33">
        <v>25</v>
      </c>
      <c r="K33">
        <v>4707</v>
      </c>
      <c r="L33">
        <v>192</v>
      </c>
      <c r="M33">
        <v>168</v>
      </c>
      <c r="N33">
        <v>355</v>
      </c>
      <c r="O33">
        <v>790</v>
      </c>
      <c r="P33">
        <v>660</v>
      </c>
      <c r="Q33">
        <v>384</v>
      </c>
      <c r="R33">
        <v>672</v>
      </c>
      <c r="S33">
        <v>159</v>
      </c>
      <c r="T33">
        <v>790</v>
      </c>
      <c r="U33">
        <v>57</v>
      </c>
      <c r="V33">
        <v>505</v>
      </c>
      <c r="W33">
        <v>303</v>
      </c>
      <c r="X33">
        <v>602</v>
      </c>
      <c r="Y33">
        <v>284</v>
      </c>
      <c r="Z33">
        <v>451</v>
      </c>
      <c r="AA33">
        <v>1216</v>
      </c>
      <c r="AB33">
        <v>139</v>
      </c>
      <c r="AC33">
        <v>194</v>
      </c>
      <c r="AD33">
        <v>604</v>
      </c>
      <c r="AE33">
        <v>268</v>
      </c>
      <c r="AF33">
        <v>252</v>
      </c>
      <c r="AG33">
        <v>0</v>
      </c>
      <c r="AH33">
        <v>1111</v>
      </c>
      <c r="AI33">
        <v>335</v>
      </c>
      <c r="AJ33">
        <v>41</v>
      </c>
      <c r="AK33">
        <v>1178</v>
      </c>
      <c r="AL33">
        <v>1076</v>
      </c>
      <c r="AM33">
        <v>932</v>
      </c>
      <c r="AN33">
        <v>822</v>
      </c>
      <c r="AO33">
        <v>0</v>
      </c>
      <c r="AP33">
        <v>325</v>
      </c>
      <c r="AQ33">
        <v>509</v>
      </c>
      <c r="AR33">
        <v>338</v>
      </c>
      <c r="AS33">
        <v>11955</v>
      </c>
      <c r="AT33">
        <v>1382</v>
      </c>
      <c r="AU33">
        <v>81</v>
      </c>
      <c r="AV33">
        <v>1560</v>
      </c>
      <c r="AW33">
        <v>1251</v>
      </c>
      <c r="AX33">
        <v>0</v>
      </c>
      <c r="AY33">
        <v>321</v>
      </c>
      <c r="AZ33">
        <v>95</v>
      </c>
      <c r="BA33">
        <v>429</v>
      </c>
    </row>
    <row r="34" spans="1:53" x14ac:dyDescent="0.25">
      <c r="A34" t="s">
        <v>83</v>
      </c>
      <c r="B34">
        <v>1364</v>
      </c>
      <c r="C34">
        <v>4002</v>
      </c>
      <c r="D34">
        <v>4146</v>
      </c>
      <c r="E34">
        <v>247</v>
      </c>
      <c r="F34">
        <v>24623</v>
      </c>
      <c r="G34">
        <v>3596</v>
      </c>
      <c r="H34">
        <v>14595</v>
      </c>
      <c r="I34">
        <v>477</v>
      </c>
      <c r="J34">
        <v>3936</v>
      </c>
      <c r="K34">
        <v>27392</v>
      </c>
      <c r="L34">
        <v>7592</v>
      </c>
      <c r="M34">
        <v>1598</v>
      </c>
      <c r="N34">
        <v>607</v>
      </c>
      <c r="O34">
        <v>8017</v>
      </c>
      <c r="P34">
        <v>3040</v>
      </c>
      <c r="Q34">
        <v>955</v>
      </c>
      <c r="R34">
        <v>1437</v>
      </c>
      <c r="S34">
        <v>1753</v>
      </c>
      <c r="T34">
        <v>1083</v>
      </c>
      <c r="U34">
        <v>1345</v>
      </c>
      <c r="V34">
        <v>7321</v>
      </c>
      <c r="W34">
        <v>15073</v>
      </c>
      <c r="X34">
        <v>5191</v>
      </c>
      <c r="Y34">
        <v>1059</v>
      </c>
      <c r="Z34">
        <v>773</v>
      </c>
      <c r="AA34">
        <v>3310</v>
      </c>
      <c r="AB34">
        <v>421</v>
      </c>
      <c r="AC34">
        <v>78</v>
      </c>
      <c r="AD34">
        <v>600</v>
      </c>
      <c r="AE34">
        <v>2760</v>
      </c>
      <c r="AF34">
        <v>42574</v>
      </c>
      <c r="AG34">
        <v>646</v>
      </c>
      <c r="AH34">
        <v>0</v>
      </c>
      <c r="AI34">
        <v>10544</v>
      </c>
      <c r="AJ34">
        <v>77</v>
      </c>
      <c r="AK34">
        <v>4625</v>
      </c>
      <c r="AL34">
        <v>1327</v>
      </c>
      <c r="AM34">
        <v>1055</v>
      </c>
      <c r="AN34">
        <v>22895</v>
      </c>
      <c r="AO34">
        <v>3222</v>
      </c>
      <c r="AP34">
        <v>5952</v>
      </c>
      <c r="AQ34">
        <v>0</v>
      </c>
      <c r="AR34">
        <v>1279</v>
      </c>
      <c r="AS34">
        <v>11231</v>
      </c>
      <c r="AT34">
        <v>622</v>
      </c>
      <c r="AU34">
        <v>2764</v>
      </c>
      <c r="AV34">
        <v>7939</v>
      </c>
      <c r="AW34">
        <v>2614</v>
      </c>
      <c r="AX34">
        <v>921</v>
      </c>
      <c r="AY34">
        <v>979</v>
      </c>
      <c r="AZ34">
        <v>396</v>
      </c>
      <c r="BA34">
        <v>7321</v>
      </c>
    </row>
    <row r="35" spans="1:53" x14ac:dyDescent="0.25">
      <c r="A35" t="s">
        <v>84</v>
      </c>
      <c r="B35">
        <v>4329</v>
      </c>
      <c r="C35">
        <v>1458</v>
      </c>
      <c r="D35">
        <v>3493</v>
      </c>
      <c r="E35">
        <v>861</v>
      </c>
      <c r="F35">
        <v>13883</v>
      </c>
      <c r="G35">
        <v>4790</v>
      </c>
      <c r="H35">
        <v>4914</v>
      </c>
      <c r="I35">
        <v>2180</v>
      </c>
      <c r="J35">
        <v>1801</v>
      </c>
      <c r="K35">
        <v>26365</v>
      </c>
      <c r="L35">
        <v>16823</v>
      </c>
      <c r="M35">
        <v>1566</v>
      </c>
      <c r="N35">
        <v>334</v>
      </c>
      <c r="O35">
        <v>6378</v>
      </c>
      <c r="P35">
        <v>4532</v>
      </c>
      <c r="Q35">
        <v>775</v>
      </c>
      <c r="R35">
        <v>1595</v>
      </c>
      <c r="S35">
        <v>1531</v>
      </c>
      <c r="T35">
        <v>919</v>
      </c>
      <c r="U35">
        <v>1259</v>
      </c>
      <c r="V35">
        <v>9005</v>
      </c>
      <c r="W35">
        <v>3710</v>
      </c>
      <c r="X35">
        <v>6161</v>
      </c>
      <c r="Y35">
        <v>1523</v>
      </c>
      <c r="Z35">
        <v>2377</v>
      </c>
      <c r="AA35">
        <v>2623</v>
      </c>
      <c r="AB35">
        <v>244</v>
      </c>
      <c r="AC35">
        <v>628</v>
      </c>
      <c r="AD35">
        <v>1627</v>
      </c>
      <c r="AE35">
        <v>754</v>
      </c>
      <c r="AF35">
        <v>11468</v>
      </c>
      <c r="AG35">
        <v>1138</v>
      </c>
      <c r="AH35">
        <v>19891</v>
      </c>
      <c r="AI35">
        <v>0</v>
      </c>
      <c r="AJ35">
        <v>206</v>
      </c>
      <c r="AK35">
        <v>9337</v>
      </c>
      <c r="AL35">
        <v>1263</v>
      </c>
      <c r="AM35">
        <v>1333</v>
      </c>
      <c r="AN35">
        <v>12179</v>
      </c>
      <c r="AO35">
        <v>290</v>
      </c>
      <c r="AP35">
        <v>25532</v>
      </c>
      <c r="AQ35">
        <v>351</v>
      </c>
      <c r="AR35">
        <v>9230</v>
      </c>
      <c r="AS35">
        <v>12638</v>
      </c>
      <c r="AT35">
        <v>1189</v>
      </c>
      <c r="AU35">
        <v>445</v>
      </c>
      <c r="AV35">
        <v>26759</v>
      </c>
      <c r="AW35">
        <v>5915</v>
      </c>
      <c r="AX35">
        <v>2677</v>
      </c>
      <c r="AY35">
        <v>2266</v>
      </c>
      <c r="AZ35">
        <v>604</v>
      </c>
      <c r="BA35">
        <v>2025</v>
      </c>
    </row>
    <row r="36" spans="1:53" x14ac:dyDescent="0.25">
      <c r="A36" t="s">
        <v>85</v>
      </c>
      <c r="B36">
        <v>83</v>
      </c>
      <c r="C36">
        <v>70</v>
      </c>
      <c r="D36">
        <v>1571</v>
      </c>
      <c r="E36">
        <v>0</v>
      </c>
      <c r="F36">
        <v>999</v>
      </c>
      <c r="G36">
        <v>546</v>
      </c>
      <c r="H36">
        <v>65</v>
      </c>
      <c r="I36">
        <v>0</v>
      </c>
      <c r="J36">
        <v>70</v>
      </c>
      <c r="K36">
        <v>950</v>
      </c>
      <c r="L36">
        <v>98</v>
      </c>
      <c r="M36">
        <v>160</v>
      </c>
      <c r="N36">
        <v>540</v>
      </c>
      <c r="O36">
        <v>799</v>
      </c>
      <c r="P36">
        <v>55</v>
      </c>
      <c r="Q36">
        <v>458</v>
      </c>
      <c r="R36">
        <v>161</v>
      </c>
      <c r="S36">
        <v>22</v>
      </c>
      <c r="T36">
        <v>18</v>
      </c>
      <c r="U36">
        <v>98</v>
      </c>
      <c r="V36">
        <v>232</v>
      </c>
      <c r="W36">
        <v>187</v>
      </c>
      <c r="X36">
        <v>757</v>
      </c>
      <c r="Y36">
        <v>15257</v>
      </c>
      <c r="Z36">
        <v>72</v>
      </c>
      <c r="AA36">
        <v>1490</v>
      </c>
      <c r="AB36">
        <v>1776</v>
      </c>
      <c r="AC36">
        <v>950</v>
      </c>
      <c r="AD36">
        <v>854</v>
      </c>
      <c r="AE36">
        <v>0</v>
      </c>
      <c r="AF36">
        <v>140</v>
      </c>
      <c r="AG36">
        <v>161</v>
      </c>
      <c r="AH36">
        <v>331</v>
      </c>
      <c r="AI36">
        <v>231</v>
      </c>
      <c r="AJ36">
        <v>0</v>
      </c>
      <c r="AK36">
        <v>6</v>
      </c>
      <c r="AL36">
        <v>280</v>
      </c>
      <c r="AM36">
        <v>724</v>
      </c>
      <c r="AN36">
        <v>114</v>
      </c>
      <c r="AO36">
        <v>244</v>
      </c>
      <c r="AP36">
        <v>14</v>
      </c>
      <c r="AQ36">
        <v>1754</v>
      </c>
      <c r="AR36">
        <v>746</v>
      </c>
      <c r="AS36">
        <v>1414</v>
      </c>
      <c r="AT36">
        <v>43</v>
      </c>
      <c r="AU36">
        <v>758</v>
      </c>
      <c r="AV36">
        <v>403</v>
      </c>
      <c r="AW36">
        <v>1604</v>
      </c>
      <c r="AX36">
        <v>0</v>
      </c>
      <c r="AY36">
        <v>543</v>
      </c>
      <c r="AZ36">
        <v>365</v>
      </c>
      <c r="BA36">
        <v>0</v>
      </c>
    </row>
    <row r="37" spans="1:53" x14ac:dyDescent="0.25">
      <c r="A37" t="s">
        <v>86</v>
      </c>
      <c r="B37">
        <v>3705</v>
      </c>
      <c r="C37">
        <v>2207</v>
      </c>
      <c r="D37">
        <v>4929</v>
      </c>
      <c r="E37">
        <v>884</v>
      </c>
      <c r="F37">
        <v>8995</v>
      </c>
      <c r="G37">
        <v>3180</v>
      </c>
      <c r="H37">
        <v>1355</v>
      </c>
      <c r="I37">
        <v>1079</v>
      </c>
      <c r="J37">
        <v>985</v>
      </c>
      <c r="K37">
        <v>16366</v>
      </c>
      <c r="L37">
        <v>8052</v>
      </c>
      <c r="M37">
        <v>1198</v>
      </c>
      <c r="N37">
        <v>412</v>
      </c>
      <c r="O37">
        <v>9510</v>
      </c>
      <c r="P37">
        <v>13534</v>
      </c>
      <c r="Q37">
        <v>1039</v>
      </c>
      <c r="R37">
        <v>1166</v>
      </c>
      <c r="S37">
        <v>13227</v>
      </c>
      <c r="T37">
        <v>2214</v>
      </c>
      <c r="U37">
        <v>1189</v>
      </c>
      <c r="V37">
        <v>5026</v>
      </c>
      <c r="W37">
        <v>2189</v>
      </c>
      <c r="X37">
        <v>16336</v>
      </c>
      <c r="Y37">
        <v>1122</v>
      </c>
      <c r="Z37">
        <v>1017</v>
      </c>
      <c r="AA37">
        <v>3026</v>
      </c>
      <c r="AB37">
        <v>276</v>
      </c>
      <c r="AC37">
        <v>1052</v>
      </c>
      <c r="AD37">
        <v>907</v>
      </c>
      <c r="AE37">
        <v>189</v>
      </c>
      <c r="AF37">
        <v>4703</v>
      </c>
      <c r="AG37">
        <v>1361</v>
      </c>
      <c r="AH37">
        <v>8732</v>
      </c>
      <c r="AI37">
        <v>5498</v>
      </c>
      <c r="AJ37">
        <v>453</v>
      </c>
      <c r="AK37">
        <v>0</v>
      </c>
      <c r="AL37">
        <v>858</v>
      </c>
      <c r="AM37">
        <v>432</v>
      </c>
      <c r="AN37">
        <v>14147</v>
      </c>
      <c r="AO37">
        <v>435</v>
      </c>
      <c r="AP37">
        <v>2445</v>
      </c>
      <c r="AQ37">
        <v>47</v>
      </c>
      <c r="AR37">
        <v>3542</v>
      </c>
      <c r="AS37">
        <v>11760</v>
      </c>
      <c r="AT37">
        <v>197</v>
      </c>
      <c r="AU37">
        <v>364</v>
      </c>
      <c r="AV37">
        <v>3193</v>
      </c>
      <c r="AW37">
        <v>2862</v>
      </c>
      <c r="AX37">
        <v>7820</v>
      </c>
      <c r="AY37">
        <v>974</v>
      </c>
      <c r="AZ37">
        <v>202</v>
      </c>
      <c r="BA37">
        <v>1403</v>
      </c>
    </row>
    <row r="38" spans="1:53" x14ac:dyDescent="0.25">
      <c r="A38" t="s">
        <v>87</v>
      </c>
      <c r="B38">
        <v>1030</v>
      </c>
      <c r="C38">
        <v>1279</v>
      </c>
      <c r="D38">
        <v>2974</v>
      </c>
      <c r="E38">
        <v>5777</v>
      </c>
      <c r="F38">
        <v>8950</v>
      </c>
      <c r="G38">
        <v>4717</v>
      </c>
      <c r="H38">
        <v>0</v>
      </c>
      <c r="I38">
        <v>380</v>
      </c>
      <c r="J38">
        <v>151</v>
      </c>
      <c r="K38">
        <v>5011</v>
      </c>
      <c r="L38">
        <v>2581</v>
      </c>
      <c r="M38">
        <v>189</v>
      </c>
      <c r="N38">
        <v>905</v>
      </c>
      <c r="O38">
        <v>1100</v>
      </c>
      <c r="P38">
        <v>1490</v>
      </c>
      <c r="Q38">
        <v>1088</v>
      </c>
      <c r="R38">
        <v>7065</v>
      </c>
      <c r="S38">
        <v>1354</v>
      </c>
      <c r="T38">
        <v>2562</v>
      </c>
      <c r="U38">
        <v>167</v>
      </c>
      <c r="V38">
        <v>750</v>
      </c>
      <c r="W38">
        <v>1233</v>
      </c>
      <c r="X38">
        <v>1347</v>
      </c>
      <c r="Y38">
        <v>906</v>
      </c>
      <c r="Z38">
        <v>1850</v>
      </c>
      <c r="AA38">
        <v>5210</v>
      </c>
      <c r="AB38">
        <v>798</v>
      </c>
      <c r="AC38">
        <v>300</v>
      </c>
      <c r="AD38">
        <v>1101</v>
      </c>
      <c r="AE38">
        <v>549</v>
      </c>
      <c r="AF38">
        <v>1523</v>
      </c>
      <c r="AG38">
        <v>1244</v>
      </c>
      <c r="AH38">
        <v>1981</v>
      </c>
      <c r="AI38">
        <v>1961</v>
      </c>
      <c r="AJ38">
        <v>308</v>
      </c>
      <c r="AK38">
        <v>1148</v>
      </c>
      <c r="AL38">
        <v>0</v>
      </c>
      <c r="AM38">
        <v>1261</v>
      </c>
      <c r="AN38">
        <v>494</v>
      </c>
      <c r="AO38">
        <v>0</v>
      </c>
      <c r="AP38">
        <v>569</v>
      </c>
      <c r="AQ38">
        <v>108</v>
      </c>
      <c r="AR38">
        <v>2471</v>
      </c>
      <c r="AS38">
        <v>25508</v>
      </c>
      <c r="AT38">
        <v>2588</v>
      </c>
      <c r="AU38">
        <v>197</v>
      </c>
      <c r="AV38">
        <v>1749</v>
      </c>
      <c r="AW38">
        <v>1574</v>
      </c>
      <c r="AX38">
        <v>368</v>
      </c>
      <c r="AY38">
        <v>1061</v>
      </c>
      <c r="AZ38">
        <v>45</v>
      </c>
      <c r="BA38">
        <v>0</v>
      </c>
    </row>
    <row r="39" spans="1:53" x14ac:dyDescent="0.25">
      <c r="A39" t="s">
        <v>88</v>
      </c>
      <c r="B39">
        <v>373</v>
      </c>
      <c r="C39">
        <v>2513</v>
      </c>
      <c r="D39">
        <v>7954</v>
      </c>
      <c r="E39">
        <v>165</v>
      </c>
      <c r="F39">
        <v>31862</v>
      </c>
      <c r="G39">
        <v>4472</v>
      </c>
      <c r="H39">
        <v>381</v>
      </c>
      <c r="I39">
        <v>0</v>
      </c>
      <c r="J39">
        <v>696</v>
      </c>
      <c r="K39">
        <v>1660</v>
      </c>
      <c r="L39">
        <v>1032</v>
      </c>
      <c r="M39">
        <v>2501</v>
      </c>
      <c r="N39">
        <v>5093</v>
      </c>
      <c r="O39">
        <v>1676</v>
      </c>
      <c r="P39">
        <v>1380</v>
      </c>
      <c r="Q39">
        <v>834</v>
      </c>
      <c r="R39">
        <v>556</v>
      </c>
      <c r="S39">
        <v>202</v>
      </c>
      <c r="T39">
        <v>227</v>
      </c>
      <c r="U39">
        <v>446</v>
      </c>
      <c r="V39">
        <v>457</v>
      </c>
      <c r="W39">
        <v>760</v>
      </c>
      <c r="X39">
        <v>570</v>
      </c>
      <c r="Y39">
        <v>1792</v>
      </c>
      <c r="Z39">
        <v>186</v>
      </c>
      <c r="AA39">
        <v>403</v>
      </c>
      <c r="AB39">
        <v>2192</v>
      </c>
      <c r="AC39">
        <v>570</v>
      </c>
      <c r="AD39">
        <v>5935</v>
      </c>
      <c r="AE39">
        <v>39</v>
      </c>
      <c r="AF39">
        <v>385</v>
      </c>
      <c r="AG39">
        <v>920</v>
      </c>
      <c r="AH39">
        <v>2379</v>
      </c>
      <c r="AI39">
        <v>1482</v>
      </c>
      <c r="AJ39">
        <v>42</v>
      </c>
      <c r="AK39">
        <v>1411</v>
      </c>
      <c r="AL39">
        <v>725</v>
      </c>
      <c r="AM39">
        <v>0</v>
      </c>
      <c r="AN39">
        <v>904</v>
      </c>
      <c r="AO39">
        <v>177</v>
      </c>
      <c r="AP39">
        <v>461</v>
      </c>
      <c r="AQ39">
        <v>119</v>
      </c>
      <c r="AR39">
        <v>802</v>
      </c>
      <c r="AS39">
        <v>3347</v>
      </c>
      <c r="AT39">
        <v>4793</v>
      </c>
      <c r="AU39">
        <v>367</v>
      </c>
      <c r="AV39">
        <v>676</v>
      </c>
      <c r="AW39">
        <v>21224</v>
      </c>
      <c r="AX39">
        <v>593</v>
      </c>
      <c r="AY39">
        <v>426</v>
      </c>
      <c r="AZ39">
        <v>765</v>
      </c>
      <c r="BA39">
        <v>152</v>
      </c>
    </row>
    <row r="40" spans="1:53" x14ac:dyDescent="0.25">
      <c r="A40" t="s">
        <v>89</v>
      </c>
      <c r="B40">
        <v>1926</v>
      </c>
      <c r="C40">
        <v>1658</v>
      </c>
      <c r="D40">
        <v>3529</v>
      </c>
      <c r="E40">
        <v>573</v>
      </c>
      <c r="F40">
        <v>7772</v>
      </c>
      <c r="G40">
        <v>2574</v>
      </c>
      <c r="H40">
        <v>3311</v>
      </c>
      <c r="I40">
        <v>4814</v>
      </c>
      <c r="J40">
        <v>2921</v>
      </c>
      <c r="K40">
        <v>14631</v>
      </c>
      <c r="L40">
        <v>4337</v>
      </c>
      <c r="M40">
        <v>245</v>
      </c>
      <c r="N40">
        <v>359</v>
      </c>
      <c r="O40">
        <v>3749</v>
      </c>
      <c r="P40">
        <v>1599</v>
      </c>
      <c r="Q40">
        <v>125</v>
      </c>
      <c r="R40">
        <v>967</v>
      </c>
      <c r="S40">
        <v>1233</v>
      </c>
      <c r="T40">
        <v>694</v>
      </c>
      <c r="U40">
        <v>988</v>
      </c>
      <c r="V40">
        <v>17529</v>
      </c>
      <c r="W40">
        <v>5900</v>
      </c>
      <c r="X40">
        <v>2642</v>
      </c>
      <c r="Y40">
        <v>1169</v>
      </c>
      <c r="Z40">
        <v>55</v>
      </c>
      <c r="AA40">
        <v>1171</v>
      </c>
      <c r="AB40">
        <v>135</v>
      </c>
      <c r="AC40">
        <v>214</v>
      </c>
      <c r="AD40">
        <v>1600</v>
      </c>
      <c r="AE40">
        <v>1138</v>
      </c>
      <c r="AF40">
        <v>33791</v>
      </c>
      <c r="AG40">
        <v>1001</v>
      </c>
      <c r="AH40">
        <v>32898</v>
      </c>
      <c r="AI40">
        <v>6380</v>
      </c>
      <c r="AJ40">
        <v>166</v>
      </c>
      <c r="AK40">
        <v>14319</v>
      </c>
      <c r="AL40">
        <v>378</v>
      </c>
      <c r="AM40">
        <v>234</v>
      </c>
      <c r="AN40">
        <v>0</v>
      </c>
      <c r="AO40">
        <v>771</v>
      </c>
      <c r="AP40">
        <v>3023</v>
      </c>
      <c r="AQ40">
        <v>159</v>
      </c>
      <c r="AR40">
        <v>1273</v>
      </c>
      <c r="AS40">
        <v>6768</v>
      </c>
      <c r="AT40">
        <v>1276</v>
      </c>
      <c r="AU40">
        <v>1012</v>
      </c>
      <c r="AV40">
        <v>11960</v>
      </c>
      <c r="AW40">
        <v>1787</v>
      </c>
      <c r="AX40">
        <v>6762</v>
      </c>
      <c r="AY40">
        <v>1550</v>
      </c>
      <c r="AZ40">
        <v>434</v>
      </c>
      <c r="BA40">
        <v>7847</v>
      </c>
    </row>
    <row r="41" spans="1:53" x14ac:dyDescent="0.25">
      <c r="A41" t="s">
        <v>90</v>
      </c>
      <c r="B41">
        <v>20</v>
      </c>
      <c r="C41">
        <v>0</v>
      </c>
      <c r="D41">
        <v>93</v>
      </c>
      <c r="E41">
        <v>0</v>
      </c>
      <c r="F41">
        <v>2146</v>
      </c>
      <c r="G41">
        <v>332</v>
      </c>
      <c r="H41">
        <v>4170</v>
      </c>
      <c r="I41">
        <v>0</v>
      </c>
      <c r="J41">
        <v>313</v>
      </c>
      <c r="K41">
        <v>2752</v>
      </c>
      <c r="L41">
        <v>168</v>
      </c>
      <c r="M41">
        <v>120</v>
      </c>
      <c r="N41">
        <v>0</v>
      </c>
      <c r="O41">
        <v>385</v>
      </c>
      <c r="P41">
        <v>0</v>
      </c>
      <c r="Q41">
        <v>0</v>
      </c>
      <c r="R41">
        <v>27</v>
      </c>
      <c r="S41">
        <v>286</v>
      </c>
      <c r="T41">
        <v>24</v>
      </c>
      <c r="U41">
        <v>279</v>
      </c>
      <c r="V41">
        <v>482</v>
      </c>
      <c r="W41">
        <v>11253</v>
      </c>
      <c r="X41">
        <v>230</v>
      </c>
      <c r="Y41">
        <v>131</v>
      </c>
      <c r="Z41">
        <v>0</v>
      </c>
      <c r="AA41">
        <v>210</v>
      </c>
      <c r="AB41">
        <v>0</v>
      </c>
      <c r="AC41">
        <v>188</v>
      </c>
      <c r="AD41">
        <v>25</v>
      </c>
      <c r="AE41">
        <v>611</v>
      </c>
      <c r="AF41">
        <v>1219</v>
      </c>
      <c r="AG41">
        <v>36</v>
      </c>
      <c r="AH41">
        <v>3603</v>
      </c>
      <c r="AI41">
        <v>478</v>
      </c>
      <c r="AJ41">
        <v>0</v>
      </c>
      <c r="AK41">
        <v>63</v>
      </c>
      <c r="AL41">
        <v>0</v>
      </c>
      <c r="AM41">
        <v>139</v>
      </c>
      <c r="AN41">
        <v>735</v>
      </c>
      <c r="AO41">
        <v>0</v>
      </c>
      <c r="AP41">
        <v>481</v>
      </c>
      <c r="AQ41">
        <v>0</v>
      </c>
      <c r="AR41">
        <v>120</v>
      </c>
      <c r="AS41">
        <v>823</v>
      </c>
      <c r="AT41">
        <v>0</v>
      </c>
      <c r="AU41">
        <v>53</v>
      </c>
      <c r="AV41">
        <v>1008</v>
      </c>
      <c r="AW41">
        <v>287</v>
      </c>
      <c r="AX41">
        <v>0</v>
      </c>
      <c r="AY41">
        <v>135</v>
      </c>
      <c r="AZ41">
        <v>21</v>
      </c>
      <c r="BA41">
        <v>116</v>
      </c>
    </row>
    <row r="42" spans="1:53" x14ac:dyDescent="0.25">
      <c r="A42" t="s">
        <v>91</v>
      </c>
      <c r="B42">
        <v>1665</v>
      </c>
      <c r="C42">
        <v>1244</v>
      </c>
      <c r="D42">
        <v>2222</v>
      </c>
      <c r="E42">
        <v>839</v>
      </c>
      <c r="F42">
        <v>5979</v>
      </c>
      <c r="G42">
        <v>1915</v>
      </c>
      <c r="H42">
        <v>1590</v>
      </c>
      <c r="I42">
        <v>697</v>
      </c>
      <c r="J42">
        <v>435</v>
      </c>
      <c r="K42">
        <v>11552</v>
      </c>
      <c r="L42">
        <v>18570</v>
      </c>
      <c r="M42">
        <v>638</v>
      </c>
      <c r="N42">
        <v>198</v>
      </c>
      <c r="O42">
        <v>2125</v>
      </c>
      <c r="P42">
        <v>3802</v>
      </c>
      <c r="Q42">
        <v>643</v>
      </c>
      <c r="R42">
        <v>1064</v>
      </c>
      <c r="S42">
        <v>1924</v>
      </c>
      <c r="T42">
        <v>2709</v>
      </c>
      <c r="U42">
        <v>2077</v>
      </c>
      <c r="V42">
        <v>3565</v>
      </c>
      <c r="W42">
        <v>2313</v>
      </c>
      <c r="X42">
        <v>2966</v>
      </c>
      <c r="Y42">
        <v>757</v>
      </c>
      <c r="Z42">
        <v>1407</v>
      </c>
      <c r="AA42">
        <v>1884</v>
      </c>
      <c r="AB42">
        <v>93</v>
      </c>
      <c r="AC42">
        <v>158</v>
      </c>
      <c r="AD42">
        <v>1025</v>
      </c>
      <c r="AE42">
        <v>917</v>
      </c>
      <c r="AF42">
        <v>6517</v>
      </c>
      <c r="AG42">
        <v>1052</v>
      </c>
      <c r="AH42">
        <v>10746</v>
      </c>
      <c r="AI42">
        <v>24764</v>
      </c>
      <c r="AJ42">
        <v>656</v>
      </c>
      <c r="AK42">
        <v>4388</v>
      </c>
      <c r="AL42">
        <v>555</v>
      </c>
      <c r="AM42">
        <v>255</v>
      </c>
      <c r="AN42">
        <v>6497</v>
      </c>
      <c r="AO42">
        <v>538</v>
      </c>
      <c r="AP42">
        <v>0</v>
      </c>
      <c r="AQ42">
        <v>816</v>
      </c>
      <c r="AR42">
        <v>3550</v>
      </c>
      <c r="AS42">
        <v>5351</v>
      </c>
      <c r="AT42">
        <v>566</v>
      </c>
      <c r="AU42">
        <v>298</v>
      </c>
      <c r="AV42">
        <v>9377</v>
      </c>
      <c r="AW42">
        <v>1629</v>
      </c>
      <c r="AX42">
        <v>1345</v>
      </c>
      <c r="AY42">
        <v>832</v>
      </c>
      <c r="AZ42">
        <v>0</v>
      </c>
      <c r="BA42">
        <v>1070</v>
      </c>
    </row>
    <row r="43" spans="1:53" x14ac:dyDescent="0.25">
      <c r="A43" t="s">
        <v>92</v>
      </c>
      <c r="B43">
        <v>0</v>
      </c>
      <c r="C43">
        <v>855</v>
      </c>
      <c r="D43">
        <v>435</v>
      </c>
      <c r="E43">
        <v>227</v>
      </c>
      <c r="F43">
        <v>1494</v>
      </c>
      <c r="G43">
        <v>1744</v>
      </c>
      <c r="H43">
        <v>2</v>
      </c>
      <c r="I43">
        <v>0</v>
      </c>
      <c r="J43">
        <v>0</v>
      </c>
      <c r="K43">
        <v>970</v>
      </c>
      <c r="L43">
        <v>122</v>
      </c>
      <c r="M43">
        <v>8</v>
      </c>
      <c r="N43">
        <v>78</v>
      </c>
      <c r="O43">
        <v>74</v>
      </c>
      <c r="P43">
        <v>210</v>
      </c>
      <c r="Q43">
        <v>2441</v>
      </c>
      <c r="R43">
        <v>403</v>
      </c>
      <c r="S43">
        <v>0</v>
      </c>
      <c r="T43">
        <v>0</v>
      </c>
      <c r="U43">
        <v>0</v>
      </c>
      <c r="V43">
        <v>60</v>
      </c>
      <c r="W43">
        <v>61</v>
      </c>
      <c r="X43">
        <v>892</v>
      </c>
      <c r="Y43">
        <v>3568</v>
      </c>
      <c r="Z43">
        <v>34</v>
      </c>
      <c r="AA43">
        <v>474</v>
      </c>
      <c r="AB43">
        <v>248</v>
      </c>
      <c r="AC43">
        <v>2175</v>
      </c>
      <c r="AD43">
        <v>135</v>
      </c>
      <c r="AE43">
        <v>0</v>
      </c>
      <c r="AF43">
        <v>0</v>
      </c>
      <c r="AG43">
        <v>175</v>
      </c>
      <c r="AH43">
        <v>371</v>
      </c>
      <c r="AI43">
        <v>240</v>
      </c>
      <c r="AJ43">
        <v>1725</v>
      </c>
      <c r="AK43">
        <v>64</v>
      </c>
      <c r="AL43">
        <v>21</v>
      </c>
      <c r="AM43">
        <v>667</v>
      </c>
      <c r="AN43">
        <v>515</v>
      </c>
      <c r="AO43">
        <v>0</v>
      </c>
      <c r="AP43">
        <v>158</v>
      </c>
      <c r="AQ43">
        <v>0</v>
      </c>
      <c r="AR43">
        <v>507</v>
      </c>
      <c r="AS43">
        <v>1715</v>
      </c>
      <c r="AT43">
        <v>388</v>
      </c>
      <c r="AU43">
        <v>5</v>
      </c>
      <c r="AV43">
        <v>340</v>
      </c>
      <c r="AW43">
        <v>1026</v>
      </c>
      <c r="AX43">
        <v>131</v>
      </c>
      <c r="AY43">
        <v>314</v>
      </c>
      <c r="AZ43">
        <v>979</v>
      </c>
      <c r="BA43">
        <v>134</v>
      </c>
    </row>
    <row r="44" spans="1:53" x14ac:dyDescent="0.25">
      <c r="A44" t="s">
        <v>93</v>
      </c>
      <c r="B44">
        <v>12116</v>
      </c>
      <c r="C44">
        <v>1281</v>
      </c>
      <c r="D44">
        <v>2250</v>
      </c>
      <c r="E44">
        <v>3306</v>
      </c>
      <c r="F44">
        <v>8396</v>
      </c>
      <c r="G44">
        <v>2473</v>
      </c>
      <c r="H44">
        <v>936</v>
      </c>
      <c r="I44">
        <v>176</v>
      </c>
      <c r="J44">
        <v>180</v>
      </c>
      <c r="K44">
        <v>15641</v>
      </c>
      <c r="L44">
        <v>16012</v>
      </c>
      <c r="M44">
        <v>1058</v>
      </c>
      <c r="N44">
        <v>787</v>
      </c>
      <c r="O44">
        <v>7094</v>
      </c>
      <c r="P44">
        <v>5591</v>
      </c>
      <c r="Q44">
        <v>617</v>
      </c>
      <c r="R44">
        <v>2630</v>
      </c>
      <c r="S44">
        <v>13202</v>
      </c>
      <c r="T44">
        <v>2452</v>
      </c>
      <c r="U44">
        <v>1040</v>
      </c>
      <c r="V44">
        <v>1743</v>
      </c>
      <c r="W44">
        <v>1525</v>
      </c>
      <c r="X44">
        <v>4507</v>
      </c>
      <c r="Y44">
        <v>1178</v>
      </c>
      <c r="Z44">
        <v>10568</v>
      </c>
      <c r="AA44">
        <v>2694</v>
      </c>
      <c r="AB44">
        <v>308</v>
      </c>
      <c r="AC44">
        <v>432</v>
      </c>
      <c r="AD44">
        <v>735</v>
      </c>
      <c r="AE44">
        <v>271</v>
      </c>
      <c r="AF44">
        <v>783</v>
      </c>
      <c r="AG44">
        <v>751</v>
      </c>
      <c r="AH44">
        <v>6279</v>
      </c>
      <c r="AI44">
        <v>5904</v>
      </c>
      <c r="AJ44">
        <v>7</v>
      </c>
      <c r="AK44">
        <v>6200</v>
      </c>
      <c r="AL44">
        <v>2495</v>
      </c>
      <c r="AM44">
        <v>1080</v>
      </c>
      <c r="AN44">
        <v>3329</v>
      </c>
      <c r="AO44">
        <v>26</v>
      </c>
      <c r="AP44">
        <v>4300</v>
      </c>
      <c r="AQ44">
        <v>0</v>
      </c>
      <c r="AR44">
        <v>0</v>
      </c>
      <c r="AS44">
        <v>8716</v>
      </c>
      <c r="AT44">
        <v>784</v>
      </c>
      <c r="AU44">
        <v>133</v>
      </c>
      <c r="AV44">
        <v>8008</v>
      </c>
      <c r="AW44">
        <v>1876</v>
      </c>
      <c r="AX44">
        <v>3248</v>
      </c>
      <c r="AY44">
        <v>1622</v>
      </c>
      <c r="AZ44">
        <v>358</v>
      </c>
      <c r="BA44">
        <v>717</v>
      </c>
    </row>
    <row r="45" spans="1:53" x14ac:dyDescent="0.25">
      <c r="A45" t="s">
        <v>94</v>
      </c>
      <c r="B45">
        <v>9993</v>
      </c>
      <c r="C45">
        <v>6759</v>
      </c>
      <c r="D45">
        <v>18908</v>
      </c>
      <c r="E45">
        <v>13781</v>
      </c>
      <c r="F45">
        <v>62702</v>
      </c>
      <c r="G45">
        <v>16616</v>
      </c>
      <c r="H45">
        <v>2769</v>
      </c>
      <c r="I45">
        <v>181</v>
      </c>
      <c r="J45">
        <v>1189</v>
      </c>
      <c r="K45">
        <v>31259</v>
      </c>
      <c r="L45">
        <v>20362</v>
      </c>
      <c r="M45">
        <v>5040</v>
      </c>
      <c r="N45">
        <v>2387</v>
      </c>
      <c r="O45">
        <v>19672</v>
      </c>
      <c r="P45">
        <v>8264</v>
      </c>
      <c r="Q45">
        <v>4934</v>
      </c>
      <c r="R45">
        <v>12699</v>
      </c>
      <c r="S45">
        <v>6040</v>
      </c>
      <c r="T45">
        <v>29348</v>
      </c>
      <c r="U45">
        <v>1293</v>
      </c>
      <c r="V45">
        <v>4969</v>
      </c>
      <c r="W45">
        <v>4813</v>
      </c>
      <c r="X45">
        <v>9501</v>
      </c>
      <c r="Y45">
        <v>2803</v>
      </c>
      <c r="Z45">
        <v>6402</v>
      </c>
      <c r="AA45">
        <v>12319</v>
      </c>
      <c r="AB45">
        <v>1813</v>
      </c>
      <c r="AC45">
        <v>4794</v>
      </c>
      <c r="AD45">
        <v>8266</v>
      </c>
      <c r="AE45">
        <v>761</v>
      </c>
      <c r="AF45">
        <v>6797</v>
      </c>
      <c r="AG45">
        <v>16762</v>
      </c>
      <c r="AH45">
        <v>20274</v>
      </c>
      <c r="AI45">
        <v>22660</v>
      </c>
      <c r="AJ45">
        <v>989</v>
      </c>
      <c r="AK45">
        <v>8728</v>
      </c>
      <c r="AL45">
        <v>26284</v>
      </c>
      <c r="AM45">
        <v>3827</v>
      </c>
      <c r="AN45">
        <v>10449</v>
      </c>
      <c r="AO45">
        <v>1763</v>
      </c>
      <c r="AP45">
        <v>4470</v>
      </c>
      <c r="AQ45">
        <v>1264</v>
      </c>
      <c r="AR45">
        <v>10368</v>
      </c>
      <c r="AS45">
        <v>0</v>
      </c>
      <c r="AT45">
        <v>4610</v>
      </c>
      <c r="AU45">
        <v>113</v>
      </c>
      <c r="AV45">
        <v>17734</v>
      </c>
      <c r="AW45">
        <v>11630</v>
      </c>
      <c r="AX45">
        <v>1729</v>
      </c>
      <c r="AY45">
        <v>4192</v>
      </c>
      <c r="AZ45">
        <v>2472</v>
      </c>
      <c r="BA45">
        <v>4435</v>
      </c>
    </row>
    <row r="46" spans="1:53" x14ac:dyDescent="0.25">
      <c r="A46" t="s">
        <v>95</v>
      </c>
      <c r="B46">
        <v>126</v>
      </c>
      <c r="C46">
        <v>2819</v>
      </c>
      <c r="D46">
        <v>7966</v>
      </c>
      <c r="E46">
        <v>361</v>
      </c>
      <c r="F46">
        <v>15286</v>
      </c>
      <c r="G46">
        <v>5350</v>
      </c>
      <c r="H46">
        <v>142</v>
      </c>
      <c r="I46">
        <v>0</v>
      </c>
      <c r="J46">
        <v>0</v>
      </c>
      <c r="K46">
        <v>2428</v>
      </c>
      <c r="L46">
        <v>1142</v>
      </c>
      <c r="M46">
        <v>1436</v>
      </c>
      <c r="N46">
        <v>5129</v>
      </c>
      <c r="O46">
        <v>1588</v>
      </c>
      <c r="P46">
        <v>475</v>
      </c>
      <c r="Q46">
        <v>2791</v>
      </c>
      <c r="R46">
        <v>398</v>
      </c>
      <c r="S46">
        <v>217</v>
      </c>
      <c r="T46">
        <v>345</v>
      </c>
      <c r="U46">
        <v>380</v>
      </c>
      <c r="V46">
        <v>613</v>
      </c>
      <c r="W46">
        <v>1503</v>
      </c>
      <c r="X46">
        <v>1670</v>
      </c>
      <c r="Y46">
        <v>385</v>
      </c>
      <c r="Z46">
        <v>284</v>
      </c>
      <c r="AA46">
        <v>1553</v>
      </c>
      <c r="AB46">
        <v>1057</v>
      </c>
      <c r="AC46">
        <v>489</v>
      </c>
      <c r="AD46">
        <v>5391</v>
      </c>
      <c r="AE46">
        <v>507</v>
      </c>
      <c r="AF46">
        <v>437</v>
      </c>
      <c r="AG46">
        <v>686</v>
      </c>
      <c r="AH46">
        <v>2129</v>
      </c>
      <c r="AI46">
        <v>842</v>
      </c>
      <c r="AJ46">
        <v>175</v>
      </c>
      <c r="AK46">
        <v>1875</v>
      </c>
      <c r="AL46">
        <v>1338</v>
      </c>
      <c r="AM46">
        <v>4089</v>
      </c>
      <c r="AN46">
        <v>944</v>
      </c>
      <c r="AO46">
        <v>351</v>
      </c>
      <c r="AP46">
        <v>60</v>
      </c>
      <c r="AQ46">
        <v>47</v>
      </c>
      <c r="AR46">
        <v>863</v>
      </c>
      <c r="AS46">
        <v>3605</v>
      </c>
      <c r="AT46">
        <v>0</v>
      </c>
      <c r="AU46">
        <v>39</v>
      </c>
      <c r="AV46">
        <v>1369</v>
      </c>
      <c r="AW46">
        <v>3529</v>
      </c>
      <c r="AX46">
        <v>0</v>
      </c>
      <c r="AY46">
        <v>1445</v>
      </c>
      <c r="AZ46">
        <v>2216</v>
      </c>
      <c r="BA46">
        <v>239</v>
      </c>
    </row>
    <row r="47" spans="1:53" x14ac:dyDescent="0.25">
      <c r="A47" t="s">
        <v>96</v>
      </c>
      <c r="B47">
        <v>16</v>
      </c>
      <c r="C47">
        <v>93</v>
      </c>
      <c r="D47">
        <v>127</v>
      </c>
      <c r="E47">
        <v>0</v>
      </c>
      <c r="F47">
        <v>1112</v>
      </c>
      <c r="G47">
        <v>382</v>
      </c>
      <c r="H47">
        <v>1626</v>
      </c>
      <c r="I47">
        <v>0</v>
      </c>
      <c r="J47">
        <v>116</v>
      </c>
      <c r="K47">
        <v>966</v>
      </c>
      <c r="L47">
        <v>56</v>
      </c>
      <c r="M47">
        <v>6</v>
      </c>
      <c r="N47">
        <v>0</v>
      </c>
      <c r="O47">
        <v>230</v>
      </c>
      <c r="P47">
        <v>68</v>
      </c>
      <c r="Q47">
        <v>30</v>
      </c>
      <c r="R47">
        <v>0</v>
      </c>
      <c r="S47">
        <v>1243</v>
      </c>
      <c r="T47">
        <v>73</v>
      </c>
      <c r="U47">
        <v>883</v>
      </c>
      <c r="V47">
        <v>862</v>
      </c>
      <c r="W47">
        <v>3318</v>
      </c>
      <c r="X47">
        <v>284</v>
      </c>
      <c r="Y47">
        <v>315</v>
      </c>
      <c r="Z47">
        <v>0</v>
      </c>
      <c r="AA47">
        <v>23</v>
      </c>
      <c r="AB47">
        <v>147</v>
      </c>
      <c r="AC47">
        <v>0</v>
      </c>
      <c r="AD47">
        <v>17</v>
      </c>
      <c r="AE47">
        <v>2893</v>
      </c>
      <c r="AF47">
        <v>833</v>
      </c>
      <c r="AG47">
        <v>74</v>
      </c>
      <c r="AH47">
        <v>4780</v>
      </c>
      <c r="AI47">
        <v>328</v>
      </c>
      <c r="AJ47">
        <v>0</v>
      </c>
      <c r="AK47">
        <v>214</v>
      </c>
      <c r="AL47">
        <v>11</v>
      </c>
      <c r="AM47">
        <v>26</v>
      </c>
      <c r="AN47">
        <v>935</v>
      </c>
      <c r="AO47">
        <v>341</v>
      </c>
      <c r="AP47">
        <v>124</v>
      </c>
      <c r="AQ47">
        <v>39</v>
      </c>
      <c r="AR47">
        <v>193</v>
      </c>
      <c r="AS47">
        <v>493</v>
      </c>
      <c r="AT47">
        <v>81</v>
      </c>
      <c r="AU47">
        <v>0</v>
      </c>
      <c r="AV47">
        <v>728</v>
      </c>
      <c r="AW47">
        <v>98</v>
      </c>
      <c r="AX47">
        <v>0</v>
      </c>
      <c r="AY47">
        <v>151</v>
      </c>
      <c r="AZ47">
        <v>96</v>
      </c>
      <c r="BA47">
        <v>0</v>
      </c>
    </row>
    <row r="48" spans="1:53" x14ac:dyDescent="0.25">
      <c r="A48" t="s">
        <v>97</v>
      </c>
      <c r="B48">
        <v>2515</v>
      </c>
      <c r="C48">
        <v>1906</v>
      </c>
      <c r="D48">
        <v>2420</v>
      </c>
      <c r="E48">
        <v>445</v>
      </c>
      <c r="F48">
        <v>14780</v>
      </c>
      <c r="G48">
        <v>5352</v>
      </c>
      <c r="H48">
        <v>2725</v>
      </c>
      <c r="I48">
        <v>2279</v>
      </c>
      <c r="J48">
        <v>10964</v>
      </c>
      <c r="K48">
        <v>19574</v>
      </c>
      <c r="L48">
        <v>9535</v>
      </c>
      <c r="M48">
        <v>3823</v>
      </c>
      <c r="N48">
        <v>652</v>
      </c>
      <c r="O48">
        <v>7089</v>
      </c>
      <c r="P48">
        <v>2663</v>
      </c>
      <c r="Q48">
        <v>221</v>
      </c>
      <c r="R48">
        <v>1144</v>
      </c>
      <c r="S48">
        <v>3908</v>
      </c>
      <c r="T48">
        <v>1638</v>
      </c>
      <c r="U48">
        <v>1144</v>
      </c>
      <c r="V48">
        <v>23925</v>
      </c>
      <c r="W48">
        <v>3767</v>
      </c>
      <c r="X48">
        <v>2982</v>
      </c>
      <c r="Y48">
        <v>2294</v>
      </c>
      <c r="Z48">
        <v>1344</v>
      </c>
      <c r="AA48">
        <v>1914</v>
      </c>
      <c r="AB48">
        <v>658</v>
      </c>
      <c r="AC48">
        <v>357</v>
      </c>
      <c r="AD48">
        <v>973</v>
      </c>
      <c r="AE48">
        <v>535</v>
      </c>
      <c r="AF48">
        <v>9073</v>
      </c>
      <c r="AG48">
        <v>947</v>
      </c>
      <c r="AH48">
        <v>15893</v>
      </c>
      <c r="AI48">
        <v>25575</v>
      </c>
      <c r="AJ48">
        <v>852</v>
      </c>
      <c r="AK48">
        <v>5622</v>
      </c>
      <c r="AL48">
        <v>2810</v>
      </c>
      <c r="AM48">
        <v>1541</v>
      </c>
      <c r="AN48">
        <v>14190</v>
      </c>
      <c r="AO48">
        <v>1605</v>
      </c>
      <c r="AP48">
        <v>7936</v>
      </c>
      <c r="AQ48">
        <v>35</v>
      </c>
      <c r="AR48">
        <v>6189</v>
      </c>
      <c r="AS48">
        <v>12944</v>
      </c>
      <c r="AT48">
        <v>2092</v>
      </c>
      <c r="AU48">
        <v>423</v>
      </c>
      <c r="AV48">
        <v>0</v>
      </c>
      <c r="AW48">
        <v>4160</v>
      </c>
      <c r="AX48">
        <v>3839</v>
      </c>
      <c r="AY48">
        <v>1258</v>
      </c>
      <c r="AZ48">
        <v>143</v>
      </c>
      <c r="BA48">
        <v>516</v>
      </c>
    </row>
    <row r="49" spans="1:53" x14ac:dyDescent="0.25">
      <c r="A49" t="s">
        <v>98</v>
      </c>
      <c r="B49">
        <v>1507</v>
      </c>
      <c r="C49">
        <v>4328</v>
      </c>
      <c r="D49">
        <v>8362</v>
      </c>
      <c r="E49">
        <v>1413</v>
      </c>
      <c r="F49">
        <v>45597</v>
      </c>
      <c r="G49">
        <v>5195</v>
      </c>
      <c r="H49">
        <v>2901</v>
      </c>
      <c r="I49">
        <v>100</v>
      </c>
      <c r="J49">
        <v>773</v>
      </c>
      <c r="K49">
        <v>9370</v>
      </c>
      <c r="L49">
        <v>6363</v>
      </c>
      <c r="M49">
        <v>5239</v>
      </c>
      <c r="N49">
        <v>10604</v>
      </c>
      <c r="O49">
        <v>4298</v>
      </c>
      <c r="P49">
        <v>1089</v>
      </c>
      <c r="Q49">
        <v>1159</v>
      </c>
      <c r="R49">
        <v>2544</v>
      </c>
      <c r="S49">
        <v>1368</v>
      </c>
      <c r="T49">
        <v>1646</v>
      </c>
      <c r="U49">
        <v>532</v>
      </c>
      <c r="V49">
        <v>1191</v>
      </c>
      <c r="W49">
        <v>2911</v>
      </c>
      <c r="X49">
        <v>3470</v>
      </c>
      <c r="Y49">
        <v>2703</v>
      </c>
      <c r="Z49">
        <v>615</v>
      </c>
      <c r="AA49">
        <v>2802</v>
      </c>
      <c r="AB49">
        <v>2919</v>
      </c>
      <c r="AC49">
        <v>682</v>
      </c>
      <c r="AD49">
        <v>5671</v>
      </c>
      <c r="AE49">
        <v>309</v>
      </c>
      <c r="AF49">
        <v>2300</v>
      </c>
      <c r="AG49">
        <v>872</v>
      </c>
      <c r="AH49">
        <v>5562</v>
      </c>
      <c r="AI49">
        <v>4088</v>
      </c>
      <c r="AJ49">
        <v>217</v>
      </c>
      <c r="AK49">
        <v>3192</v>
      </c>
      <c r="AL49">
        <v>1223</v>
      </c>
      <c r="AM49">
        <v>25525</v>
      </c>
      <c r="AN49">
        <v>3397</v>
      </c>
      <c r="AO49">
        <v>97</v>
      </c>
      <c r="AP49">
        <v>2727</v>
      </c>
      <c r="AQ49">
        <v>94</v>
      </c>
      <c r="AR49">
        <v>3206</v>
      </c>
      <c r="AS49">
        <v>14196</v>
      </c>
      <c r="AT49">
        <v>5298</v>
      </c>
      <c r="AU49">
        <v>223</v>
      </c>
      <c r="AV49">
        <v>3839</v>
      </c>
      <c r="AW49">
        <v>0</v>
      </c>
      <c r="AX49">
        <v>215</v>
      </c>
      <c r="AY49">
        <v>1168</v>
      </c>
      <c r="AZ49">
        <v>394</v>
      </c>
      <c r="BA49">
        <v>1025</v>
      </c>
    </row>
    <row r="50" spans="1:53" x14ac:dyDescent="0.25">
      <c r="A50" t="s">
        <v>99</v>
      </c>
      <c r="B50">
        <v>477</v>
      </c>
      <c r="C50">
        <v>306</v>
      </c>
      <c r="D50">
        <v>79</v>
      </c>
      <c r="E50">
        <v>0</v>
      </c>
      <c r="F50">
        <v>1231</v>
      </c>
      <c r="G50">
        <v>104</v>
      </c>
      <c r="H50">
        <v>143</v>
      </c>
      <c r="I50">
        <v>674</v>
      </c>
      <c r="J50">
        <v>294</v>
      </c>
      <c r="K50">
        <v>1919</v>
      </c>
      <c r="L50">
        <v>1108</v>
      </c>
      <c r="M50">
        <v>166</v>
      </c>
      <c r="N50">
        <v>181</v>
      </c>
      <c r="O50">
        <v>220</v>
      </c>
      <c r="P50">
        <v>328</v>
      </c>
      <c r="Q50">
        <v>68</v>
      </c>
      <c r="R50">
        <v>39</v>
      </c>
      <c r="S50">
        <v>2249</v>
      </c>
      <c r="T50">
        <v>90</v>
      </c>
      <c r="U50">
        <v>35</v>
      </c>
      <c r="V50">
        <v>5352</v>
      </c>
      <c r="W50">
        <v>164</v>
      </c>
      <c r="X50">
        <v>778</v>
      </c>
      <c r="Y50">
        <v>20</v>
      </c>
      <c r="Z50">
        <v>0</v>
      </c>
      <c r="AA50">
        <v>59</v>
      </c>
      <c r="AB50">
        <v>0</v>
      </c>
      <c r="AC50">
        <v>0</v>
      </c>
      <c r="AD50">
        <v>229</v>
      </c>
      <c r="AE50">
        <v>129</v>
      </c>
      <c r="AF50">
        <v>1213</v>
      </c>
      <c r="AG50">
        <v>81</v>
      </c>
      <c r="AH50">
        <v>1721</v>
      </c>
      <c r="AI50">
        <v>4683</v>
      </c>
      <c r="AJ50">
        <v>175</v>
      </c>
      <c r="AK50">
        <v>6757</v>
      </c>
      <c r="AL50">
        <v>520</v>
      </c>
      <c r="AM50">
        <v>118</v>
      </c>
      <c r="AN50">
        <v>5208</v>
      </c>
      <c r="AO50">
        <v>0</v>
      </c>
      <c r="AP50">
        <v>1098</v>
      </c>
      <c r="AQ50">
        <v>36</v>
      </c>
      <c r="AR50">
        <v>1061</v>
      </c>
      <c r="AS50">
        <v>622</v>
      </c>
      <c r="AT50">
        <v>0</v>
      </c>
      <c r="AU50">
        <v>54</v>
      </c>
      <c r="AV50">
        <v>6317</v>
      </c>
      <c r="AW50">
        <v>297</v>
      </c>
      <c r="AX50">
        <v>0</v>
      </c>
      <c r="AY50">
        <v>470</v>
      </c>
      <c r="AZ50">
        <v>252</v>
      </c>
      <c r="BA50">
        <v>79</v>
      </c>
    </row>
    <row r="51" spans="1:53" x14ac:dyDescent="0.25">
      <c r="A51" t="s">
        <v>100</v>
      </c>
      <c r="B51">
        <v>323</v>
      </c>
      <c r="C51">
        <v>236</v>
      </c>
      <c r="D51">
        <v>3257</v>
      </c>
      <c r="E51">
        <v>253</v>
      </c>
      <c r="F51">
        <v>5347</v>
      </c>
      <c r="G51">
        <v>1600</v>
      </c>
      <c r="H51">
        <v>657</v>
      </c>
      <c r="I51">
        <v>296</v>
      </c>
      <c r="J51">
        <v>15</v>
      </c>
      <c r="K51">
        <v>4937</v>
      </c>
      <c r="L51">
        <v>970</v>
      </c>
      <c r="M51">
        <v>333</v>
      </c>
      <c r="N51">
        <v>360</v>
      </c>
      <c r="O51">
        <v>22285</v>
      </c>
      <c r="P51">
        <v>2480</v>
      </c>
      <c r="Q51">
        <v>4161</v>
      </c>
      <c r="R51">
        <v>1160</v>
      </c>
      <c r="S51">
        <v>635</v>
      </c>
      <c r="T51">
        <v>598</v>
      </c>
      <c r="U51">
        <v>233</v>
      </c>
      <c r="V51">
        <v>1306</v>
      </c>
      <c r="W51">
        <v>489</v>
      </c>
      <c r="X51">
        <v>3917</v>
      </c>
      <c r="Y51">
        <v>18965</v>
      </c>
      <c r="Z51">
        <v>238</v>
      </c>
      <c r="AA51">
        <v>1263</v>
      </c>
      <c r="AB51">
        <v>784</v>
      </c>
      <c r="AC51">
        <v>324</v>
      </c>
      <c r="AD51">
        <v>1163</v>
      </c>
      <c r="AE51">
        <v>3</v>
      </c>
      <c r="AF51">
        <v>606</v>
      </c>
      <c r="AG51">
        <v>526</v>
      </c>
      <c r="AH51">
        <v>2033</v>
      </c>
      <c r="AI51">
        <v>2939</v>
      </c>
      <c r="AJ51">
        <v>284</v>
      </c>
      <c r="AK51">
        <v>2610</v>
      </c>
      <c r="AL51">
        <v>289</v>
      </c>
      <c r="AM51">
        <v>945</v>
      </c>
      <c r="AN51">
        <v>1563</v>
      </c>
      <c r="AO51">
        <v>144</v>
      </c>
      <c r="AP51">
        <v>1053</v>
      </c>
      <c r="AQ51">
        <v>329</v>
      </c>
      <c r="AR51">
        <v>1051</v>
      </c>
      <c r="AS51">
        <v>2765</v>
      </c>
      <c r="AT51">
        <v>900</v>
      </c>
      <c r="AU51">
        <v>62</v>
      </c>
      <c r="AV51">
        <v>1267</v>
      </c>
      <c r="AW51">
        <v>1208</v>
      </c>
      <c r="AX51">
        <v>0</v>
      </c>
      <c r="AY51">
        <v>0</v>
      </c>
      <c r="AZ51">
        <v>30</v>
      </c>
      <c r="BA51">
        <v>975</v>
      </c>
    </row>
    <row r="52" spans="1:53" x14ac:dyDescent="0.25">
      <c r="A52" t="s">
        <v>101</v>
      </c>
      <c r="B52">
        <v>260</v>
      </c>
      <c r="C52">
        <v>590</v>
      </c>
      <c r="D52">
        <v>2014</v>
      </c>
      <c r="E52">
        <v>244</v>
      </c>
      <c r="F52">
        <v>2035</v>
      </c>
      <c r="G52">
        <v>5599</v>
      </c>
      <c r="H52">
        <v>0</v>
      </c>
      <c r="I52">
        <v>0</v>
      </c>
      <c r="J52">
        <v>0</v>
      </c>
      <c r="K52">
        <v>733</v>
      </c>
      <c r="L52">
        <v>166</v>
      </c>
      <c r="M52">
        <v>0</v>
      </c>
      <c r="N52">
        <v>745</v>
      </c>
      <c r="O52">
        <v>905</v>
      </c>
      <c r="P52">
        <v>179</v>
      </c>
      <c r="Q52">
        <v>259</v>
      </c>
      <c r="R52">
        <v>539</v>
      </c>
      <c r="S52">
        <v>4</v>
      </c>
      <c r="T52">
        <v>88</v>
      </c>
      <c r="U52">
        <v>0</v>
      </c>
      <c r="V52">
        <v>294</v>
      </c>
      <c r="W52">
        <v>548</v>
      </c>
      <c r="X52">
        <v>965</v>
      </c>
      <c r="Y52">
        <v>290</v>
      </c>
      <c r="Z52">
        <v>136</v>
      </c>
      <c r="AA52">
        <v>244</v>
      </c>
      <c r="AB52">
        <v>1901</v>
      </c>
      <c r="AC52">
        <v>1216</v>
      </c>
      <c r="AD52">
        <v>355</v>
      </c>
      <c r="AE52">
        <v>0</v>
      </c>
      <c r="AF52">
        <v>121</v>
      </c>
      <c r="AG52">
        <v>604</v>
      </c>
      <c r="AH52">
        <v>231</v>
      </c>
      <c r="AI52">
        <v>459</v>
      </c>
      <c r="AJ52">
        <v>338</v>
      </c>
      <c r="AK52">
        <v>819</v>
      </c>
      <c r="AL52">
        <v>964</v>
      </c>
      <c r="AM52">
        <v>893</v>
      </c>
      <c r="AN52">
        <v>230</v>
      </c>
      <c r="AO52">
        <v>0</v>
      </c>
      <c r="AP52">
        <v>122</v>
      </c>
      <c r="AQ52">
        <v>1175</v>
      </c>
      <c r="AR52">
        <v>4</v>
      </c>
      <c r="AS52">
        <v>1427</v>
      </c>
      <c r="AT52">
        <v>1710</v>
      </c>
      <c r="AU52">
        <v>0</v>
      </c>
      <c r="AV52">
        <v>138</v>
      </c>
      <c r="AW52">
        <v>1323</v>
      </c>
      <c r="AX52">
        <v>0</v>
      </c>
      <c r="AY52">
        <v>282</v>
      </c>
      <c r="AZ52">
        <v>0</v>
      </c>
      <c r="BA52">
        <v>16</v>
      </c>
    </row>
    <row r="53" spans="1:53" x14ac:dyDescent="0.25">
      <c r="A53" t="s">
        <v>102</v>
      </c>
      <c r="B53">
        <v>8</v>
      </c>
      <c r="C53">
        <v>57</v>
      </c>
      <c r="D53">
        <v>54</v>
      </c>
      <c r="E53">
        <v>93</v>
      </c>
      <c r="F53">
        <v>519</v>
      </c>
      <c r="G53">
        <v>0</v>
      </c>
      <c r="H53">
        <v>370</v>
      </c>
      <c r="I53">
        <v>0</v>
      </c>
      <c r="J53">
        <v>0</v>
      </c>
      <c r="K53">
        <v>4192</v>
      </c>
      <c r="L53">
        <v>232</v>
      </c>
      <c r="M53">
        <v>110</v>
      </c>
      <c r="N53">
        <v>0</v>
      </c>
      <c r="O53">
        <v>1021</v>
      </c>
      <c r="P53">
        <v>121</v>
      </c>
      <c r="Q53">
        <v>0</v>
      </c>
      <c r="R53">
        <v>143</v>
      </c>
      <c r="S53">
        <v>37</v>
      </c>
      <c r="T53">
        <v>59</v>
      </c>
      <c r="U53">
        <v>0</v>
      </c>
      <c r="V53">
        <v>108</v>
      </c>
      <c r="W53">
        <v>2258</v>
      </c>
      <c r="X53">
        <v>435</v>
      </c>
      <c r="Y53">
        <v>0</v>
      </c>
      <c r="Z53">
        <v>0</v>
      </c>
      <c r="AA53">
        <v>0</v>
      </c>
      <c r="AB53">
        <v>0</v>
      </c>
      <c r="AC53">
        <v>0</v>
      </c>
      <c r="AD53">
        <v>0</v>
      </c>
      <c r="AE53">
        <v>0</v>
      </c>
      <c r="AF53">
        <v>1922</v>
      </c>
      <c r="AG53">
        <v>28</v>
      </c>
      <c r="AH53">
        <v>2314</v>
      </c>
      <c r="AI53">
        <v>638</v>
      </c>
      <c r="AJ53">
        <v>0</v>
      </c>
      <c r="AK53">
        <v>328</v>
      </c>
      <c r="AL53">
        <v>0</v>
      </c>
      <c r="AM53">
        <v>0</v>
      </c>
      <c r="AN53">
        <v>2313</v>
      </c>
      <c r="AO53">
        <v>624</v>
      </c>
      <c r="AP53">
        <v>4</v>
      </c>
      <c r="AQ53">
        <v>0</v>
      </c>
      <c r="AR53">
        <v>15</v>
      </c>
      <c r="AS53">
        <v>360</v>
      </c>
      <c r="AT53">
        <v>0</v>
      </c>
      <c r="AU53">
        <v>0</v>
      </c>
      <c r="AV53">
        <v>684</v>
      </c>
      <c r="AW53">
        <v>0</v>
      </c>
      <c r="AX53">
        <v>8</v>
      </c>
      <c r="AY53">
        <v>989</v>
      </c>
      <c r="AZ53">
        <v>0</v>
      </c>
      <c r="BA53">
        <v>0</v>
      </c>
    </row>
  </sheetData>
  <phoneticPr fontId="1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
  <dimension ref="A1:BA53"/>
  <sheetViews>
    <sheetView topLeftCell="A34" workbookViewId="0">
      <selection activeCell="AQ15" sqref="AQ15"/>
    </sheetView>
  </sheetViews>
  <sheetFormatPr defaultRowHeight="15" x14ac:dyDescent="0.25"/>
  <cols>
    <col min="1" max="1" width="19.28515625" customWidth="1"/>
  </cols>
  <sheetData>
    <row r="1" spans="1:53" x14ac:dyDescent="0.25">
      <c r="A1" t="s">
        <v>156</v>
      </c>
      <c r="B1" t="s">
        <v>51</v>
      </c>
      <c r="C1" t="s">
        <v>52</v>
      </c>
      <c r="D1" t="s">
        <v>53</v>
      </c>
      <c r="E1" t="s">
        <v>54</v>
      </c>
      <c r="F1" t="s">
        <v>55</v>
      </c>
      <c r="G1" t="s">
        <v>56</v>
      </c>
      <c r="H1" t="s">
        <v>57</v>
      </c>
      <c r="I1" t="s">
        <v>58</v>
      </c>
      <c r="J1" t="s">
        <v>59</v>
      </c>
      <c r="K1" t="s">
        <v>60</v>
      </c>
      <c r="L1" t="s">
        <v>61</v>
      </c>
      <c r="M1" t="s">
        <v>62</v>
      </c>
      <c r="N1" t="s">
        <v>63</v>
      </c>
      <c r="O1" t="s">
        <v>64</v>
      </c>
      <c r="P1" t="s">
        <v>65</v>
      </c>
      <c r="Q1" t="s">
        <v>66</v>
      </c>
      <c r="R1" t="s">
        <v>67</v>
      </c>
      <c r="S1" t="s">
        <v>68</v>
      </c>
      <c r="T1" t="s">
        <v>69</v>
      </c>
      <c r="U1" t="s">
        <v>70</v>
      </c>
      <c r="V1" t="s">
        <v>71</v>
      </c>
      <c r="W1" t="s">
        <v>72</v>
      </c>
      <c r="X1" t="s">
        <v>73</v>
      </c>
      <c r="Y1" t="s">
        <v>74</v>
      </c>
      <c r="Z1" t="s">
        <v>75</v>
      </c>
      <c r="AA1" t="s">
        <v>76</v>
      </c>
      <c r="AB1" t="s">
        <v>77</v>
      </c>
      <c r="AC1" t="s">
        <v>78</v>
      </c>
      <c r="AD1" t="s">
        <v>79</v>
      </c>
      <c r="AE1" t="s">
        <v>80</v>
      </c>
      <c r="AF1" t="s">
        <v>81</v>
      </c>
      <c r="AG1" t="s">
        <v>82</v>
      </c>
      <c r="AH1" t="s">
        <v>83</v>
      </c>
      <c r="AI1" t="s">
        <v>84</v>
      </c>
      <c r="AJ1" t="s">
        <v>85</v>
      </c>
      <c r="AK1" t="s">
        <v>86</v>
      </c>
      <c r="AL1" t="s">
        <v>87</v>
      </c>
      <c r="AM1" t="s">
        <v>88</v>
      </c>
      <c r="AN1" t="s">
        <v>89</v>
      </c>
      <c r="AO1" t="s">
        <v>90</v>
      </c>
      <c r="AP1" t="s">
        <v>91</v>
      </c>
      <c r="AQ1" t="s">
        <v>92</v>
      </c>
      <c r="AR1" t="s">
        <v>93</v>
      </c>
      <c r="AS1" t="s">
        <v>94</v>
      </c>
      <c r="AT1" t="s">
        <v>95</v>
      </c>
      <c r="AU1" t="s">
        <v>96</v>
      </c>
      <c r="AV1" t="s">
        <v>97</v>
      </c>
      <c r="AW1" t="s">
        <v>98</v>
      </c>
      <c r="AX1" t="s">
        <v>99</v>
      </c>
      <c r="AY1" t="s">
        <v>100</v>
      </c>
      <c r="AZ1" t="s">
        <v>101</v>
      </c>
      <c r="BA1" t="s">
        <v>102</v>
      </c>
    </row>
    <row r="2" spans="1:53" x14ac:dyDescent="0.25">
      <c r="A2" t="s">
        <v>51</v>
      </c>
      <c r="B2">
        <v>0</v>
      </c>
      <c r="C2">
        <v>1771</v>
      </c>
      <c r="D2">
        <v>1677</v>
      </c>
      <c r="E2">
        <v>1642</v>
      </c>
      <c r="F2">
        <v>3389</v>
      </c>
      <c r="G2">
        <v>348</v>
      </c>
      <c r="H2">
        <v>2921</v>
      </c>
      <c r="I2">
        <v>232</v>
      </c>
      <c r="J2">
        <v>399</v>
      </c>
      <c r="K2">
        <v>20063</v>
      </c>
      <c r="L2">
        <v>19346</v>
      </c>
      <c r="M2">
        <v>1259</v>
      </c>
      <c r="N2">
        <v>137</v>
      </c>
      <c r="O2">
        <v>6991</v>
      </c>
      <c r="P2">
        <v>1434</v>
      </c>
      <c r="Q2">
        <v>30</v>
      </c>
      <c r="R2">
        <v>842</v>
      </c>
      <c r="S2">
        <v>2686</v>
      </c>
      <c r="T2">
        <v>2413</v>
      </c>
      <c r="U2">
        <v>626</v>
      </c>
      <c r="V2">
        <v>1606</v>
      </c>
      <c r="W2">
        <v>112</v>
      </c>
      <c r="X2">
        <v>2797</v>
      </c>
      <c r="Y2">
        <v>327</v>
      </c>
      <c r="Z2">
        <v>3945</v>
      </c>
      <c r="AA2">
        <v>1086</v>
      </c>
      <c r="AB2">
        <v>317</v>
      </c>
      <c r="AC2">
        <v>770</v>
      </c>
      <c r="AD2">
        <v>257</v>
      </c>
      <c r="AE2">
        <v>64</v>
      </c>
      <c r="AF2">
        <v>1996</v>
      </c>
      <c r="AG2">
        <v>119</v>
      </c>
      <c r="AH2">
        <v>1108</v>
      </c>
      <c r="AI2">
        <v>2697</v>
      </c>
      <c r="AJ2">
        <v>284</v>
      </c>
      <c r="AK2">
        <v>2596</v>
      </c>
      <c r="AL2">
        <v>973</v>
      </c>
      <c r="AM2">
        <v>169</v>
      </c>
      <c r="AN2">
        <v>1075</v>
      </c>
      <c r="AO2">
        <v>0</v>
      </c>
      <c r="AP2">
        <v>2036</v>
      </c>
      <c r="AQ2">
        <v>90</v>
      </c>
      <c r="AR2">
        <v>8710</v>
      </c>
      <c r="AS2">
        <v>7973</v>
      </c>
      <c r="AT2">
        <v>300</v>
      </c>
      <c r="AU2">
        <v>66</v>
      </c>
      <c r="AV2">
        <v>4935</v>
      </c>
      <c r="AW2">
        <v>2621</v>
      </c>
      <c r="AX2">
        <v>65</v>
      </c>
      <c r="AY2">
        <v>417</v>
      </c>
      <c r="AZ2">
        <v>9</v>
      </c>
      <c r="BA2">
        <v>569</v>
      </c>
    </row>
    <row r="3" spans="1:53" x14ac:dyDescent="0.25">
      <c r="A3" t="s">
        <v>52</v>
      </c>
      <c r="B3">
        <v>93</v>
      </c>
      <c r="C3">
        <v>0</v>
      </c>
      <c r="D3">
        <v>2467</v>
      </c>
      <c r="E3">
        <v>190</v>
      </c>
      <c r="F3">
        <v>3098</v>
      </c>
      <c r="G3">
        <v>1583</v>
      </c>
      <c r="H3">
        <v>138</v>
      </c>
      <c r="I3">
        <v>11</v>
      </c>
      <c r="J3">
        <v>140</v>
      </c>
      <c r="K3">
        <v>1188</v>
      </c>
      <c r="L3">
        <v>556</v>
      </c>
      <c r="M3">
        <v>1366</v>
      </c>
      <c r="N3">
        <v>475</v>
      </c>
      <c r="O3">
        <v>985</v>
      </c>
      <c r="P3">
        <v>181</v>
      </c>
      <c r="Q3">
        <v>319</v>
      </c>
      <c r="R3">
        <v>750</v>
      </c>
      <c r="S3">
        <v>237</v>
      </c>
      <c r="T3">
        <v>1077</v>
      </c>
      <c r="U3">
        <v>0</v>
      </c>
      <c r="V3">
        <v>216</v>
      </c>
      <c r="W3">
        <v>141</v>
      </c>
      <c r="X3">
        <v>771</v>
      </c>
      <c r="Y3">
        <v>593</v>
      </c>
      <c r="Z3">
        <v>554</v>
      </c>
      <c r="AA3">
        <v>921</v>
      </c>
      <c r="AB3">
        <v>248</v>
      </c>
      <c r="AC3">
        <v>5</v>
      </c>
      <c r="AD3">
        <v>532</v>
      </c>
      <c r="AE3">
        <v>520</v>
      </c>
      <c r="AF3">
        <v>128</v>
      </c>
      <c r="AG3">
        <v>226</v>
      </c>
      <c r="AH3">
        <v>940</v>
      </c>
      <c r="AI3">
        <v>470</v>
      </c>
      <c r="AJ3">
        <v>0</v>
      </c>
      <c r="AK3">
        <v>319</v>
      </c>
      <c r="AL3">
        <v>616</v>
      </c>
      <c r="AM3">
        <v>2161</v>
      </c>
      <c r="AN3">
        <v>378</v>
      </c>
      <c r="AO3">
        <v>0</v>
      </c>
      <c r="AP3">
        <v>186</v>
      </c>
      <c r="AQ3">
        <v>301</v>
      </c>
      <c r="AR3">
        <v>388</v>
      </c>
      <c r="AS3">
        <v>2492</v>
      </c>
      <c r="AT3">
        <v>662</v>
      </c>
      <c r="AU3">
        <v>68</v>
      </c>
      <c r="AV3">
        <v>1488</v>
      </c>
      <c r="AW3">
        <v>4548</v>
      </c>
      <c r="AX3">
        <v>89</v>
      </c>
      <c r="AY3">
        <v>23</v>
      </c>
      <c r="AZ3">
        <v>246</v>
      </c>
      <c r="BA3">
        <v>1044</v>
      </c>
    </row>
    <row r="4" spans="1:53" x14ac:dyDescent="0.25">
      <c r="A4" t="s">
        <v>53</v>
      </c>
      <c r="B4">
        <v>833</v>
      </c>
      <c r="C4">
        <v>5001</v>
      </c>
      <c r="D4">
        <v>0</v>
      </c>
      <c r="E4">
        <v>1066</v>
      </c>
      <c r="F4">
        <v>49635</v>
      </c>
      <c r="G4">
        <v>10189</v>
      </c>
      <c r="H4">
        <v>1875</v>
      </c>
      <c r="I4">
        <v>0</v>
      </c>
      <c r="J4">
        <v>389</v>
      </c>
      <c r="K4">
        <v>3732</v>
      </c>
      <c r="L4">
        <v>2206</v>
      </c>
      <c r="M4">
        <v>2199</v>
      </c>
      <c r="N4">
        <v>2190</v>
      </c>
      <c r="O4">
        <v>10035</v>
      </c>
      <c r="P4">
        <v>5855</v>
      </c>
      <c r="Q4">
        <v>4526</v>
      </c>
      <c r="R4">
        <v>1708</v>
      </c>
      <c r="S4">
        <v>2134</v>
      </c>
      <c r="T4">
        <v>844</v>
      </c>
      <c r="U4">
        <v>0</v>
      </c>
      <c r="V4">
        <v>1918</v>
      </c>
      <c r="W4">
        <v>743</v>
      </c>
      <c r="X4">
        <v>9396</v>
      </c>
      <c r="Y4">
        <v>3297</v>
      </c>
      <c r="Z4">
        <v>1226</v>
      </c>
      <c r="AA4">
        <v>3872</v>
      </c>
      <c r="AB4">
        <v>2431</v>
      </c>
      <c r="AC4">
        <v>1393</v>
      </c>
      <c r="AD4">
        <v>8756</v>
      </c>
      <c r="AE4">
        <v>228</v>
      </c>
      <c r="AF4">
        <v>3379</v>
      </c>
      <c r="AG4">
        <v>4610</v>
      </c>
      <c r="AH4">
        <v>3880</v>
      </c>
      <c r="AI4">
        <v>2548</v>
      </c>
      <c r="AJ4">
        <v>1159</v>
      </c>
      <c r="AK4">
        <v>4682</v>
      </c>
      <c r="AL4">
        <v>3219</v>
      </c>
      <c r="AM4">
        <v>4613</v>
      </c>
      <c r="AN4">
        <v>3436</v>
      </c>
      <c r="AO4">
        <v>72</v>
      </c>
      <c r="AP4">
        <v>1774</v>
      </c>
      <c r="AQ4">
        <v>1657</v>
      </c>
      <c r="AR4">
        <v>1680</v>
      </c>
      <c r="AS4">
        <v>12688</v>
      </c>
      <c r="AT4">
        <v>10577</v>
      </c>
      <c r="AU4">
        <v>0</v>
      </c>
      <c r="AV4">
        <v>2233</v>
      </c>
      <c r="AW4">
        <v>13940</v>
      </c>
      <c r="AX4">
        <v>70</v>
      </c>
      <c r="AY4">
        <v>6473</v>
      </c>
      <c r="AZ4">
        <v>2510</v>
      </c>
      <c r="BA4">
        <v>871</v>
      </c>
    </row>
    <row r="5" spans="1:53" x14ac:dyDescent="0.25">
      <c r="A5" t="s">
        <v>54</v>
      </c>
      <c r="B5">
        <v>691</v>
      </c>
      <c r="C5">
        <v>560</v>
      </c>
      <c r="D5">
        <v>439</v>
      </c>
      <c r="E5">
        <v>0</v>
      </c>
      <c r="F5">
        <v>4077</v>
      </c>
      <c r="G5">
        <v>746</v>
      </c>
      <c r="H5">
        <v>519</v>
      </c>
      <c r="I5">
        <v>79</v>
      </c>
      <c r="J5">
        <v>0</v>
      </c>
      <c r="K5">
        <v>3067</v>
      </c>
      <c r="L5">
        <v>1446</v>
      </c>
      <c r="M5">
        <v>13</v>
      </c>
      <c r="N5">
        <v>179</v>
      </c>
      <c r="O5">
        <v>3684</v>
      </c>
      <c r="P5">
        <v>1362</v>
      </c>
      <c r="Q5">
        <v>851</v>
      </c>
      <c r="R5">
        <v>2008</v>
      </c>
      <c r="S5">
        <v>213</v>
      </c>
      <c r="T5">
        <v>2120</v>
      </c>
      <c r="U5">
        <v>30</v>
      </c>
      <c r="V5">
        <v>133</v>
      </c>
      <c r="W5">
        <v>781</v>
      </c>
      <c r="X5">
        <v>1881</v>
      </c>
      <c r="Y5">
        <v>232</v>
      </c>
      <c r="Z5">
        <v>1731</v>
      </c>
      <c r="AA5">
        <v>7314</v>
      </c>
      <c r="AB5">
        <v>713</v>
      </c>
      <c r="AC5">
        <v>332</v>
      </c>
      <c r="AD5">
        <v>641</v>
      </c>
      <c r="AE5">
        <v>52</v>
      </c>
      <c r="AF5">
        <v>341</v>
      </c>
      <c r="AG5">
        <v>775</v>
      </c>
      <c r="AH5">
        <v>674</v>
      </c>
      <c r="AI5">
        <v>1664</v>
      </c>
      <c r="AJ5">
        <v>214</v>
      </c>
      <c r="AK5">
        <v>174</v>
      </c>
      <c r="AL5">
        <v>3761</v>
      </c>
      <c r="AM5">
        <v>632</v>
      </c>
      <c r="AN5">
        <v>567</v>
      </c>
      <c r="AO5">
        <v>0</v>
      </c>
      <c r="AP5">
        <v>235</v>
      </c>
      <c r="AQ5">
        <v>0</v>
      </c>
      <c r="AR5">
        <v>6462</v>
      </c>
      <c r="AS5">
        <v>14767</v>
      </c>
      <c r="AT5">
        <v>0</v>
      </c>
      <c r="AU5">
        <v>0</v>
      </c>
      <c r="AV5">
        <v>1245</v>
      </c>
      <c r="AW5">
        <v>1477</v>
      </c>
      <c r="AX5">
        <v>24</v>
      </c>
      <c r="AY5">
        <v>687</v>
      </c>
      <c r="AZ5">
        <v>252</v>
      </c>
      <c r="BA5">
        <v>529</v>
      </c>
    </row>
    <row r="6" spans="1:53" x14ac:dyDescent="0.25">
      <c r="A6" t="s">
        <v>55</v>
      </c>
      <c r="B6">
        <v>2087</v>
      </c>
      <c r="C6">
        <v>7358</v>
      </c>
      <c r="D6">
        <v>35650</v>
      </c>
      <c r="E6">
        <v>2648</v>
      </c>
      <c r="F6">
        <v>0</v>
      </c>
      <c r="G6">
        <v>21245</v>
      </c>
      <c r="H6">
        <v>3073</v>
      </c>
      <c r="I6">
        <v>1302</v>
      </c>
      <c r="J6">
        <v>3240</v>
      </c>
      <c r="K6">
        <v>22094</v>
      </c>
      <c r="L6">
        <v>13303</v>
      </c>
      <c r="M6">
        <v>9864</v>
      </c>
      <c r="N6">
        <v>4796</v>
      </c>
      <c r="O6">
        <v>20834</v>
      </c>
      <c r="P6">
        <v>4673</v>
      </c>
      <c r="Q6">
        <v>3324</v>
      </c>
      <c r="R6">
        <v>2810</v>
      </c>
      <c r="S6">
        <v>1201</v>
      </c>
      <c r="T6">
        <v>3600</v>
      </c>
      <c r="U6">
        <v>1658</v>
      </c>
      <c r="V6">
        <v>7793</v>
      </c>
      <c r="W6">
        <v>10244</v>
      </c>
      <c r="X6">
        <v>12069</v>
      </c>
      <c r="Y6">
        <v>5687</v>
      </c>
      <c r="Z6">
        <v>2092</v>
      </c>
      <c r="AA6">
        <v>7677</v>
      </c>
      <c r="AB6">
        <v>2599</v>
      </c>
      <c r="AC6">
        <v>1955</v>
      </c>
      <c r="AD6">
        <v>36159</v>
      </c>
      <c r="AE6">
        <v>1222</v>
      </c>
      <c r="AF6">
        <v>8053</v>
      </c>
      <c r="AG6">
        <v>5904</v>
      </c>
      <c r="AH6">
        <v>25629</v>
      </c>
      <c r="AI6">
        <v>8708</v>
      </c>
      <c r="AJ6">
        <v>1392</v>
      </c>
      <c r="AK6">
        <v>10474</v>
      </c>
      <c r="AL6">
        <v>5113</v>
      </c>
      <c r="AM6">
        <v>18165</v>
      </c>
      <c r="AN6">
        <v>8550</v>
      </c>
      <c r="AO6">
        <v>1103</v>
      </c>
      <c r="AP6">
        <v>5758</v>
      </c>
      <c r="AQ6">
        <v>1004</v>
      </c>
      <c r="AR6">
        <v>8761</v>
      </c>
      <c r="AS6">
        <v>37087</v>
      </c>
      <c r="AT6">
        <v>8944</v>
      </c>
      <c r="AU6">
        <v>745</v>
      </c>
      <c r="AV6">
        <v>15753</v>
      </c>
      <c r="AW6">
        <v>36481</v>
      </c>
      <c r="AX6">
        <v>832</v>
      </c>
      <c r="AY6">
        <v>5668</v>
      </c>
      <c r="AZ6">
        <v>2047</v>
      </c>
      <c r="BA6">
        <v>1344</v>
      </c>
    </row>
    <row r="7" spans="1:53" x14ac:dyDescent="0.25">
      <c r="A7" t="s">
        <v>56</v>
      </c>
      <c r="B7">
        <v>2340</v>
      </c>
      <c r="C7">
        <v>3191</v>
      </c>
      <c r="D7">
        <v>12338</v>
      </c>
      <c r="E7">
        <v>1615</v>
      </c>
      <c r="F7">
        <v>23234</v>
      </c>
      <c r="G7">
        <v>0</v>
      </c>
      <c r="H7">
        <v>1567</v>
      </c>
      <c r="I7">
        <v>501</v>
      </c>
      <c r="J7">
        <v>298</v>
      </c>
      <c r="K7">
        <v>8075</v>
      </c>
      <c r="L7">
        <v>3250</v>
      </c>
      <c r="M7">
        <v>1852</v>
      </c>
      <c r="N7">
        <v>1578</v>
      </c>
      <c r="O7">
        <v>6027</v>
      </c>
      <c r="P7">
        <v>2116</v>
      </c>
      <c r="Q7">
        <v>3510</v>
      </c>
      <c r="R7">
        <v>3718</v>
      </c>
      <c r="S7">
        <v>1361</v>
      </c>
      <c r="T7">
        <v>908</v>
      </c>
      <c r="U7">
        <v>1358</v>
      </c>
      <c r="V7">
        <v>3303</v>
      </c>
      <c r="W7">
        <v>2157</v>
      </c>
      <c r="X7">
        <v>3225</v>
      </c>
      <c r="Y7">
        <v>3055</v>
      </c>
      <c r="Z7">
        <v>879</v>
      </c>
      <c r="AA7">
        <v>4552</v>
      </c>
      <c r="AB7">
        <v>4079</v>
      </c>
      <c r="AC7">
        <v>4582</v>
      </c>
      <c r="AD7">
        <v>4061</v>
      </c>
      <c r="AE7">
        <v>489</v>
      </c>
      <c r="AF7">
        <v>2863</v>
      </c>
      <c r="AG7">
        <v>8797</v>
      </c>
      <c r="AH7">
        <v>3998</v>
      </c>
      <c r="AI7">
        <v>4756</v>
      </c>
      <c r="AJ7">
        <v>2249</v>
      </c>
      <c r="AK7">
        <v>5527</v>
      </c>
      <c r="AL7">
        <v>3824</v>
      </c>
      <c r="AM7">
        <v>5543</v>
      </c>
      <c r="AN7">
        <v>3348</v>
      </c>
      <c r="AO7">
        <v>435</v>
      </c>
      <c r="AP7">
        <v>718</v>
      </c>
      <c r="AQ7">
        <v>1340</v>
      </c>
      <c r="AR7">
        <v>3193</v>
      </c>
      <c r="AS7">
        <v>22390</v>
      </c>
      <c r="AT7">
        <v>3856</v>
      </c>
      <c r="AU7">
        <v>914</v>
      </c>
      <c r="AV7">
        <v>6281</v>
      </c>
      <c r="AW7">
        <v>5524</v>
      </c>
      <c r="AX7">
        <v>412</v>
      </c>
      <c r="AY7">
        <v>3995</v>
      </c>
      <c r="AZ7">
        <v>2942</v>
      </c>
      <c r="BA7">
        <v>476</v>
      </c>
    </row>
    <row r="8" spans="1:53" x14ac:dyDescent="0.25">
      <c r="A8" t="s">
        <v>57</v>
      </c>
      <c r="B8">
        <v>101</v>
      </c>
      <c r="C8">
        <v>180</v>
      </c>
      <c r="D8">
        <v>1387</v>
      </c>
      <c r="E8">
        <v>84</v>
      </c>
      <c r="F8">
        <v>3699</v>
      </c>
      <c r="G8">
        <v>1502</v>
      </c>
      <c r="H8">
        <v>0</v>
      </c>
      <c r="I8">
        <v>62</v>
      </c>
      <c r="J8">
        <v>607</v>
      </c>
      <c r="K8">
        <v>4771</v>
      </c>
      <c r="L8">
        <v>2000</v>
      </c>
      <c r="M8">
        <v>587</v>
      </c>
      <c r="N8">
        <v>133</v>
      </c>
      <c r="O8">
        <v>1843</v>
      </c>
      <c r="P8">
        <v>168</v>
      </c>
      <c r="Q8">
        <v>67</v>
      </c>
      <c r="R8">
        <v>16</v>
      </c>
      <c r="S8">
        <v>0</v>
      </c>
      <c r="T8">
        <v>315</v>
      </c>
      <c r="U8">
        <v>259</v>
      </c>
      <c r="V8">
        <v>1267</v>
      </c>
      <c r="W8">
        <v>8691</v>
      </c>
      <c r="X8">
        <v>692</v>
      </c>
      <c r="Y8">
        <v>76</v>
      </c>
      <c r="Z8">
        <v>69</v>
      </c>
      <c r="AA8">
        <v>365</v>
      </c>
      <c r="AB8">
        <v>206</v>
      </c>
      <c r="AC8">
        <v>62</v>
      </c>
      <c r="AD8">
        <v>160</v>
      </c>
      <c r="AE8">
        <v>1221</v>
      </c>
      <c r="AF8">
        <v>3809</v>
      </c>
      <c r="AG8">
        <v>265</v>
      </c>
      <c r="AH8">
        <v>20015</v>
      </c>
      <c r="AI8">
        <v>1029</v>
      </c>
      <c r="AJ8">
        <v>0</v>
      </c>
      <c r="AK8">
        <v>1383</v>
      </c>
      <c r="AL8">
        <v>217</v>
      </c>
      <c r="AM8">
        <v>117</v>
      </c>
      <c r="AN8">
        <v>3668</v>
      </c>
      <c r="AO8">
        <v>1488</v>
      </c>
      <c r="AP8">
        <v>997</v>
      </c>
      <c r="AQ8">
        <v>0</v>
      </c>
      <c r="AR8">
        <v>123</v>
      </c>
      <c r="AS8">
        <v>1214</v>
      </c>
      <c r="AT8">
        <v>398</v>
      </c>
      <c r="AU8">
        <v>608</v>
      </c>
      <c r="AV8">
        <v>2555</v>
      </c>
      <c r="AW8">
        <v>2255</v>
      </c>
      <c r="AX8">
        <v>46</v>
      </c>
      <c r="AY8">
        <v>660</v>
      </c>
      <c r="AZ8">
        <v>65</v>
      </c>
      <c r="BA8">
        <v>2105</v>
      </c>
    </row>
    <row r="9" spans="1:53" x14ac:dyDescent="0.25">
      <c r="A9" t="s">
        <v>58</v>
      </c>
      <c r="B9">
        <v>81</v>
      </c>
      <c r="C9">
        <v>329</v>
      </c>
      <c r="D9">
        <v>541</v>
      </c>
      <c r="E9">
        <v>0</v>
      </c>
      <c r="F9">
        <v>699</v>
      </c>
      <c r="G9">
        <v>169</v>
      </c>
      <c r="H9">
        <v>66</v>
      </c>
      <c r="I9">
        <v>0</v>
      </c>
      <c r="J9">
        <v>154</v>
      </c>
      <c r="K9">
        <v>810</v>
      </c>
      <c r="L9">
        <v>639</v>
      </c>
      <c r="M9">
        <v>201</v>
      </c>
      <c r="N9">
        <v>441</v>
      </c>
      <c r="O9">
        <v>34</v>
      </c>
      <c r="P9">
        <v>210</v>
      </c>
      <c r="Q9">
        <v>0</v>
      </c>
      <c r="R9">
        <v>7</v>
      </c>
      <c r="S9">
        <v>305</v>
      </c>
      <c r="T9">
        <v>0</v>
      </c>
      <c r="U9">
        <v>0</v>
      </c>
      <c r="V9">
        <v>4238</v>
      </c>
      <c r="W9">
        <v>806</v>
      </c>
      <c r="X9">
        <v>43</v>
      </c>
      <c r="Y9">
        <v>201</v>
      </c>
      <c r="Z9">
        <v>0</v>
      </c>
      <c r="AA9">
        <v>713</v>
      </c>
      <c r="AB9">
        <v>0</v>
      </c>
      <c r="AC9">
        <v>12</v>
      </c>
      <c r="AD9">
        <v>0</v>
      </c>
      <c r="AE9">
        <v>0</v>
      </c>
      <c r="AF9">
        <v>6297</v>
      </c>
      <c r="AG9">
        <v>0</v>
      </c>
      <c r="AH9">
        <v>3141</v>
      </c>
      <c r="AI9">
        <v>388</v>
      </c>
      <c r="AJ9">
        <v>0</v>
      </c>
      <c r="AK9">
        <v>664</v>
      </c>
      <c r="AL9">
        <v>27</v>
      </c>
      <c r="AM9">
        <v>0</v>
      </c>
      <c r="AN9">
        <v>8571</v>
      </c>
      <c r="AO9">
        <v>131</v>
      </c>
      <c r="AP9">
        <v>153</v>
      </c>
      <c r="AQ9">
        <v>0</v>
      </c>
      <c r="AR9">
        <v>221</v>
      </c>
      <c r="AS9">
        <v>883</v>
      </c>
      <c r="AT9">
        <v>475</v>
      </c>
      <c r="AU9">
        <v>0</v>
      </c>
      <c r="AV9">
        <v>1064</v>
      </c>
      <c r="AW9">
        <v>482</v>
      </c>
      <c r="AX9">
        <v>198</v>
      </c>
      <c r="AY9">
        <v>55</v>
      </c>
      <c r="AZ9">
        <v>463</v>
      </c>
      <c r="BA9">
        <v>1008</v>
      </c>
    </row>
    <row r="10" spans="1:53" x14ac:dyDescent="0.25">
      <c r="A10" t="s">
        <v>59</v>
      </c>
      <c r="B10">
        <v>13</v>
      </c>
      <c r="C10">
        <v>135</v>
      </c>
      <c r="D10">
        <v>43</v>
      </c>
      <c r="E10">
        <v>81</v>
      </c>
      <c r="F10">
        <v>3797</v>
      </c>
      <c r="G10">
        <v>452</v>
      </c>
      <c r="H10">
        <v>981</v>
      </c>
      <c r="I10">
        <v>128</v>
      </c>
      <c r="J10">
        <v>0</v>
      </c>
      <c r="K10">
        <v>1254</v>
      </c>
      <c r="L10">
        <v>937</v>
      </c>
      <c r="M10">
        <v>372</v>
      </c>
      <c r="N10">
        <v>68</v>
      </c>
      <c r="O10">
        <v>1397</v>
      </c>
      <c r="P10">
        <v>128</v>
      </c>
      <c r="Q10">
        <v>241</v>
      </c>
      <c r="R10">
        <v>6</v>
      </c>
      <c r="S10">
        <v>297</v>
      </c>
      <c r="T10">
        <v>0</v>
      </c>
      <c r="U10">
        <v>0</v>
      </c>
      <c r="V10">
        <v>14129</v>
      </c>
      <c r="W10">
        <v>2048</v>
      </c>
      <c r="X10">
        <v>1108</v>
      </c>
      <c r="Y10">
        <v>409</v>
      </c>
      <c r="Z10">
        <v>83</v>
      </c>
      <c r="AA10">
        <v>112</v>
      </c>
      <c r="AB10">
        <v>38</v>
      </c>
      <c r="AC10">
        <v>79</v>
      </c>
      <c r="AD10">
        <v>238</v>
      </c>
      <c r="AE10">
        <v>145</v>
      </c>
      <c r="AF10">
        <v>1035</v>
      </c>
      <c r="AG10">
        <v>0</v>
      </c>
      <c r="AH10">
        <v>2313</v>
      </c>
      <c r="AI10">
        <v>1716</v>
      </c>
      <c r="AJ10">
        <v>285</v>
      </c>
      <c r="AK10">
        <v>306</v>
      </c>
      <c r="AL10">
        <v>0</v>
      </c>
      <c r="AM10">
        <v>51</v>
      </c>
      <c r="AN10">
        <v>1589</v>
      </c>
      <c r="AO10">
        <v>50</v>
      </c>
      <c r="AP10">
        <v>357</v>
      </c>
      <c r="AQ10">
        <v>104</v>
      </c>
      <c r="AR10">
        <v>421</v>
      </c>
      <c r="AS10">
        <v>1083</v>
      </c>
      <c r="AT10">
        <v>75</v>
      </c>
      <c r="AU10">
        <v>445</v>
      </c>
      <c r="AV10">
        <v>7975</v>
      </c>
      <c r="AW10">
        <v>476</v>
      </c>
      <c r="AX10">
        <v>120</v>
      </c>
      <c r="AY10">
        <v>946</v>
      </c>
      <c r="AZ10">
        <v>0</v>
      </c>
      <c r="BA10">
        <v>0</v>
      </c>
    </row>
    <row r="11" spans="1:53" x14ac:dyDescent="0.25">
      <c r="A11" t="s">
        <v>60</v>
      </c>
      <c r="B11">
        <v>12635</v>
      </c>
      <c r="C11">
        <v>7405</v>
      </c>
      <c r="D11">
        <v>8451</v>
      </c>
      <c r="E11">
        <v>3025</v>
      </c>
      <c r="F11">
        <v>22420</v>
      </c>
      <c r="G11">
        <v>9383</v>
      </c>
      <c r="H11">
        <v>11704</v>
      </c>
      <c r="I11">
        <v>1264</v>
      </c>
      <c r="J11">
        <v>891</v>
      </c>
      <c r="K11">
        <v>0</v>
      </c>
      <c r="L11">
        <v>38658</v>
      </c>
      <c r="M11">
        <v>3639</v>
      </c>
      <c r="N11">
        <v>312</v>
      </c>
      <c r="O11">
        <v>19152</v>
      </c>
      <c r="P11">
        <v>11472</v>
      </c>
      <c r="Q11">
        <v>1846</v>
      </c>
      <c r="R11">
        <v>2661</v>
      </c>
      <c r="S11">
        <v>5441</v>
      </c>
      <c r="T11">
        <v>6094</v>
      </c>
      <c r="U11">
        <v>4689</v>
      </c>
      <c r="V11">
        <v>15410</v>
      </c>
      <c r="W11">
        <v>13701</v>
      </c>
      <c r="X11">
        <v>19640</v>
      </c>
      <c r="Y11">
        <v>4663</v>
      </c>
      <c r="Z11">
        <v>5175</v>
      </c>
      <c r="AA11">
        <v>7114</v>
      </c>
      <c r="AB11">
        <v>559</v>
      </c>
      <c r="AC11">
        <v>3857</v>
      </c>
      <c r="AD11">
        <v>3527</v>
      </c>
      <c r="AE11">
        <v>4324</v>
      </c>
      <c r="AF11">
        <v>25206</v>
      </c>
      <c r="AG11">
        <v>1376</v>
      </c>
      <c r="AH11">
        <v>59288</v>
      </c>
      <c r="AI11">
        <v>23983</v>
      </c>
      <c r="AJ11">
        <v>514</v>
      </c>
      <c r="AK11">
        <v>18191</v>
      </c>
      <c r="AL11">
        <v>2600</v>
      </c>
      <c r="AM11">
        <v>3315</v>
      </c>
      <c r="AN11">
        <v>20821</v>
      </c>
      <c r="AO11">
        <v>5002</v>
      </c>
      <c r="AP11">
        <v>11953</v>
      </c>
      <c r="AQ11">
        <v>716</v>
      </c>
      <c r="AR11">
        <v>10451</v>
      </c>
      <c r="AS11">
        <v>25532</v>
      </c>
      <c r="AT11">
        <v>2343</v>
      </c>
      <c r="AU11">
        <v>2019</v>
      </c>
      <c r="AV11">
        <v>16614</v>
      </c>
      <c r="AW11">
        <v>6339</v>
      </c>
      <c r="AX11">
        <v>4964</v>
      </c>
      <c r="AY11">
        <v>7412</v>
      </c>
      <c r="AZ11">
        <v>846</v>
      </c>
      <c r="BA11">
        <v>21611</v>
      </c>
    </row>
    <row r="12" spans="1:53" x14ac:dyDescent="0.25">
      <c r="A12" t="s">
        <v>61</v>
      </c>
      <c r="B12">
        <v>18799</v>
      </c>
      <c r="C12">
        <v>1079</v>
      </c>
      <c r="D12">
        <v>4292</v>
      </c>
      <c r="E12">
        <v>2112</v>
      </c>
      <c r="F12">
        <v>14949</v>
      </c>
      <c r="G12">
        <v>2325</v>
      </c>
      <c r="H12">
        <v>709</v>
      </c>
      <c r="I12">
        <v>619</v>
      </c>
      <c r="J12">
        <v>364</v>
      </c>
      <c r="K12">
        <v>42666</v>
      </c>
      <c r="L12">
        <v>0</v>
      </c>
      <c r="M12">
        <v>1006</v>
      </c>
      <c r="N12">
        <v>126</v>
      </c>
      <c r="O12">
        <v>6080</v>
      </c>
      <c r="P12">
        <v>2442</v>
      </c>
      <c r="Q12">
        <v>950</v>
      </c>
      <c r="R12">
        <v>4513</v>
      </c>
      <c r="S12">
        <v>3686</v>
      </c>
      <c r="T12">
        <v>6541</v>
      </c>
      <c r="U12">
        <v>408</v>
      </c>
      <c r="V12">
        <v>3708</v>
      </c>
      <c r="W12">
        <v>4436</v>
      </c>
      <c r="X12">
        <v>6992</v>
      </c>
      <c r="Y12">
        <v>1808</v>
      </c>
      <c r="Z12">
        <v>5380</v>
      </c>
      <c r="AA12">
        <v>2514</v>
      </c>
      <c r="AB12">
        <v>246</v>
      </c>
      <c r="AC12">
        <v>4144</v>
      </c>
      <c r="AD12">
        <v>774</v>
      </c>
      <c r="AE12">
        <v>132</v>
      </c>
      <c r="AF12">
        <v>8371</v>
      </c>
      <c r="AG12">
        <v>791</v>
      </c>
      <c r="AH12">
        <v>14454</v>
      </c>
      <c r="AI12">
        <v>19138</v>
      </c>
      <c r="AJ12">
        <v>201</v>
      </c>
      <c r="AK12">
        <v>6863</v>
      </c>
      <c r="AL12">
        <v>1632</v>
      </c>
      <c r="AM12">
        <v>727</v>
      </c>
      <c r="AN12">
        <v>5791</v>
      </c>
      <c r="AO12">
        <v>337</v>
      </c>
      <c r="AP12">
        <v>16914</v>
      </c>
      <c r="AQ12">
        <v>536</v>
      </c>
      <c r="AR12">
        <v>16898</v>
      </c>
      <c r="AS12">
        <v>15760</v>
      </c>
      <c r="AT12">
        <v>793</v>
      </c>
      <c r="AU12">
        <v>361</v>
      </c>
      <c r="AV12">
        <v>9438</v>
      </c>
      <c r="AW12">
        <v>3701</v>
      </c>
      <c r="AX12">
        <v>1340</v>
      </c>
      <c r="AY12">
        <v>2727</v>
      </c>
      <c r="AZ12">
        <v>504</v>
      </c>
      <c r="BA12">
        <v>1635</v>
      </c>
    </row>
    <row r="13" spans="1:53" x14ac:dyDescent="0.25">
      <c r="A13" t="s">
        <v>62</v>
      </c>
      <c r="B13">
        <v>1268</v>
      </c>
      <c r="C13">
        <v>844</v>
      </c>
      <c r="D13">
        <v>2900</v>
      </c>
      <c r="E13">
        <v>242</v>
      </c>
      <c r="F13">
        <v>10173</v>
      </c>
      <c r="G13">
        <v>950</v>
      </c>
      <c r="H13">
        <v>731</v>
      </c>
      <c r="I13">
        <v>784</v>
      </c>
      <c r="J13">
        <v>222</v>
      </c>
      <c r="K13">
        <v>3160</v>
      </c>
      <c r="L13">
        <v>2519</v>
      </c>
      <c r="M13">
        <v>0</v>
      </c>
      <c r="N13">
        <v>112</v>
      </c>
      <c r="O13">
        <v>1884</v>
      </c>
      <c r="P13">
        <v>402</v>
      </c>
      <c r="Q13">
        <v>478</v>
      </c>
      <c r="R13">
        <v>125</v>
      </c>
      <c r="S13">
        <v>18</v>
      </c>
      <c r="T13">
        <v>179</v>
      </c>
      <c r="U13">
        <v>106</v>
      </c>
      <c r="V13">
        <v>341</v>
      </c>
      <c r="W13">
        <v>92</v>
      </c>
      <c r="X13">
        <v>1303</v>
      </c>
      <c r="Y13">
        <v>933</v>
      </c>
      <c r="Z13">
        <v>371</v>
      </c>
      <c r="AA13">
        <v>308</v>
      </c>
      <c r="AB13">
        <v>85</v>
      </c>
      <c r="AC13">
        <v>91</v>
      </c>
      <c r="AD13">
        <v>1548</v>
      </c>
      <c r="AE13">
        <v>107</v>
      </c>
      <c r="AF13">
        <v>564</v>
      </c>
      <c r="AG13">
        <v>354</v>
      </c>
      <c r="AH13">
        <v>4246</v>
      </c>
      <c r="AI13">
        <v>2307</v>
      </c>
      <c r="AJ13">
        <v>32</v>
      </c>
      <c r="AK13">
        <v>970</v>
      </c>
      <c r="AL13">
        <v>685</v>
      </c>
      <c r="AM13">
        <v>2030</v>
      </c>
      <c r="AN13">
        <v>870</v>
      </c>
      <c r="AO13">
        <v>58</v>
      </c>
      <c r="AP13">
        <v>1681</v>
      </c>
      <c r="AQ13">
        <v>0</v>
      </c>
      <c r="AR13">
        <v>636</v>
      </c>
      <c r="AS13">
        <v>3007</v>
      </c>
      <c r="AT13">
        <v>1040</v>
      </c>
      <c r="AU13">
        <v>0</v>
      </c>
      <c r="AV13">
        <v>2523</v>
      </c>
      <c r="AW13">
        <v>3790</v>
      </c>
      <c r="AX13">
        <v>312</v>
      </c>
      <c r="AY13">
        <v>147</v>
      </c>
      <c r="AZ13">
        <v>14</v>
      </c>
      <c r="BA13">
        <v>238</v>
      </c>
    </row>
    <row r="14" spans="1:53" x14ac:dyDescent="0.25">
      <c r="A14" t="s">
        <v>63</v>
      </c>
      <c r="B14">
        <v>263</v>
      </c>
      <c r="C14">
        <v>4510</v>
      </c>
      <c r="D14">
        <v>3543</v>
      </c>
      <c r="E14">
        <v>224</v>
      </c>
      <c r="F14">
        <v>9021</v>
      </c>
      <c r="G14">
        <v>1813</v>
      </c>
      <c r="H14">
        <v>0</v>
      </c>
      <c r="I14">
        <v>0</v>
      </c>
      <c r="J14">
        <v>0</v>
      </c>
      <c r="K14">
        <v>1733</v>
      </c>
      <c r="L14">
        <v>275</v>
      </c>
      <c r="M14">
        <v>254</v>
      </c>
      <c r="N14">
        <v>0</v>
      </c>
      <c r="O14">
        <v>390</v>
      </c>
      <c r="P14">
        <v>296</v>
      </c>
      <c r="Q14">
        <v>318</v>
      </c>
      <c r="R14">
        <v>479</v>
      </c>
      <c r="S14">
        <v>120</v>
      </c>
      <c r="T14">
        <v>51</v>
      </c>
      <c r="U14">
        <v>0</v>
      </c>
      <c r="V14">
        <v>0</v>
      </c>
      <c r="W14">
        <v>396</v>
      </c>
      <c r="X14">
        <v>615</v>
      </c>
      <c r="Y14">
        <v>566</v>
      </c>
      <c r="Z14">
        <v>62</v>
      </c>
      <c r="AA14">
        <v>384</v>
      </c>
      <c r="AB14">
        <v>1602</v>
      </c>
      <c r="AC14">
        <v>439</v>
      </c>
      <c r="AD14">
        <v>3581</v>
      </c>
      <c r="AE14">
        <v>129</v>
      </c>
      <c r="AF14">
        <v>84</v>
      </c>
      <c r="AG14">
        <v>141</v>
      </c>
      <c r="AH14">
        <v>419</v>
      </c>
      <c r="AI14">
        <v>263</v>
      </c>
      <c r="AJ14">
        <v>1201</v>
      </c>
      <c r="AK14">
        <v>260</v>
      </c>
      <c r="AL14">
        <v>288</v>
      </c>
      <c r="AM14">
        <v>7170</v>
      </c>
      <c r="AN14">
        <v>343</v>
      </c>
      <c r="AO14">
        <v>0</v>
      </c>
      <c r="AP14">
        <v>55</v>
      </c>
      <c r="AQ14">
        <v>842</v>
      </c>
      <c r="AR14">
        <v>296</v>
      </c>
      <c r="AS14">
        <v>1303</v>
      </c>
      <c r="AT14">
        <v>6059</v>
      </c>
      <c r="AU14">
        <v>0</v>
      </c>
      <c r="AV14">
        <v>905</v>
      </c>
      <c r="AW14">
        <v>8991</v>
      </c>
      <c r="AX14">
        <v>0</v>
      </c>
      <c r="AY14">
        <v>165</v>
      </c>
      <c r="AZ14">
        <v>487</v>
      </c>
      <c r="BA14">
        <v>249</v>
      </c>
    </row>
    <row r="15" spans="1:53" x14ac:dyDescent="0.25">
      <c r="A15" t="s">
        <v>64</v>
      </c>
      <c r="B15">
        <v>2823</v>
      </c>
      <c r="C15">
        <v>4119</v>
      </c>
      <c r="D15">
        <v>7657</v>
      </c>
      <c r="E15">
        <v>3185</v>
      </c>
      <c r="F15">
        <v>13930</v>
      </c>
      <c r="G15">
        <v>3271</v>
      </c>
      <c r="H15">
        <v>1819</v>
      </c>
      <c r="I15">
        <v>277</v>
      </c>
      <c r="J15">
        <v>1440</v>
      </c>
      <c r="K15">
        <v>17548</v>
      </c>
      <c r="L15">
        <v>6042</v>
      </c>
      <c r="M15">
        <v>1269</v>
      </c>
      <c r="N15">
        <v>393</v>
      </c>
      <c r="O15">
        <v>0</v>
      </c>
      <c r="P15">
        <v>23491</v>
      </c>
      <c r="Q15">
        <v>8420</v>
      </c>
      <c r="R15">
        <v>2533</v>
      </c>
      <c r="S15">
        <v>5569</v>
      </c>
      <c r="T15">
        <v>1315</v>
      </c>
      <c r="U15">
        <v>693</v>
      </c>
      <c r="V15">
        <v>2565</v>
      </c>
      <c r="W15">
        <v>3507</v>
      </c>
      <c r="X15">
        <v>10274</v>
      </c>
      <c r="Y15">
        <v>4496</v>
      </c>
      <c r="Z15">
        <v>1521</v>
      </c>
      <c r="AA15">
        <v>13889</v>
      </c>
      <c r="AB15">
        <v>304</v>
      </c>
      <c r="AC15">
        <v>827</v>
      </c>
      <c r="AD15">
        <v>2454</v>
      </c>
      <c r="AE15">
        <v>590</v>
      </c>
      <c r="AF15">
        <v>3009</v>
      </c>
      <c r="AG15">
        <v>1573</v>
      </c>
      <c r="AH15">
        <v>6412</v>
      </c>
      <c r="AI15">
        <v>4057</v>
      </c>
      <c r="AJ15">
        <v>105</v>
      </c>
      <c r="AK15">
        <v>8384</v>
      </c>
      <c r="AL15">
        <v>1002</v>
      </c>
      <c r="AM15">
        <v>792</v>
      </c>
      <c r="AN15">
        <v>3012</v>
      </c>
      <c r="AO15">
        <v>278</v>
      </c>
      <c r="AP15">
        <v>1582</v>
      </c>
      <c r="AQ15">
        <v>1318</v>
      </c>
      <c r="AR15">
        <v>3223</v>
      </c>
      <c r="AS15">
        <v>11011</v>
      </c>
      <c r="AT15">
        <v>951</v>
      </c>
      <c r="AU15">
        <v>49</v>
      </c>
      <c r="AV15">
        <v>5233</v>
      </c>
      <c r="AW15">
        <v>3075</v>
      </c>
      <c r="AX15">
        <v>352</v>
      </c>
      <c r="AY15">
        <v>14507</v>
      </c>
      <c r="AZ15">
        <v>58</v>
      </c>
      <c r="BA15">
        <v>2387</v>
      </c>
    </row>
    <row r="16" spans="1:53" x14ac:dyDescent="0.25">
      <c r="A16" t="s">
        <v>65</v>
      </c>
      <c r="B16">
        <v>1562</v>
      </c>
      <c r="C16">
        <v>371</v>
      </c>
      <c r="D16">
        <v>3975</v>
      </c>
      <c r="E16">
        <v>2016</v>
      </c>
      <c r="F16">
        <v>7649</v>
      </c>
      <c r="G16">
        <v>1930</v>
      </c>
      <c r="H16">
        <v>1227</v>
      </c>
      <c r="I16">
        <v>79</v>
      </c>
      <c r="J16">
        <v>0</v>
      </c>
      <c r="K16">
        <v>8595</v>
      </c>
      <c r="L16">
        <v>2543</v>
      </c>
      <c r="M16">
        <v>1057</v>
      </c>
      <c r="N16">
        <v>1368</v>
      </c>
      <c r="O16">
        <v>23071</v>
      </c>
      <c r="P16">
        <v>0</v>
      </c>
      <c r="Q16">
        <v>916</v>
      </c>
      <c r="R16">
        <v>1321</v>
      </c>
      <c r="S16">
        <v>10177</v>
      </c>
      <c r="T16">
        <v>2241</v>
      </c>
      <c r="U16">
        <v>275</v>
      </c>
      <c r="V16">
        <v>480</v>
      </c>
      <c r="W16">
        <v>952</v>
      </c>
      <c r="X16">
        <v>7896</v>
      </c>
      <c r="Y16">
        <v>1168</v>
      </c>
      <c r="Z16">
        <v>469</v>
      </c>
      <c r="AA16">
        <v>1824</v>
      </c>
      <c r="AB16">
        <v>34</v>
      </c>
      <c r="AC16">
        <v>622</v>
      </c>
      <c r="AD16">
        <v>511</v>
      </c>
      <c r="AE16">
        <v>90</v>
      </c>
      <c r="AF16">
        <v>651</v>
      </c>
      <c r="AG16">
        <v>504</v>
      </c>
      <c r="AH16">
        <v>2518</v>
      </c>
      <c r="AI16">
        <v>3038</v>
      </c>
      <c r="AJ16">
        <v>70</v>
      </c>
      <c r="AK16">
        <v>11109</v>
      </c>
      <c r="AL16">
        <v>844</v>
      </c>
      <c r="AM16">
        <v>505</v>
      </c>
      <c r="AN16">
        <v>3998</v>
      </c>
      <c r="AO16">
        <v>49</v>
      </c>
      <c r="AP16">
        <v>3306</v>
      </c>
      <c r="AQ16">
        <v>235</v>
      </c>
      <c r="AR16">
        <v>3879</v>
      </c>
      <c r="AS16">
        <v>6326</v>
      </c>
      <c r="AT16">
        <v>123</v>
      </c>
      <c r="AU16">
        <v>530</v>
      </c>
      <c r="AV16">
        <v>1486</v>
      </c>
      <c r="AW16">
        <v>1028</v>
      </c>
      <c r="AX16">
        <v>216</v>
      </c>
      <c r="AY16">
        <v>2923</v>
      </c>
      <c r="AZ16">
        <v>117</v>
      </c>
      <c r="BA16">
        <v>132</v>
      </c>
    </row>
    <row r="17" spans="1:53" x14ac:dyDescent="0.25">
      <c r="A17" t="s">
        <v>66</v>
      </c>
      <c r="B17">
        <v>207</v>
      </c>
      <c r="C17">
        <v>967</v>
      </c>
      <c r="D17">
        <v>1411</v>
      </c>
      <c r="E17">
        <v>433</v>
      </c>
      <c r="F17">
        <v>3297</v>
      </c>
      <c r="G17">
        <v>2891</v>
      </c>
      <c r="H17">
        <v>424</v>
      </c>
      <c r="I17">
        <v>0</v>
      </c>
      <c r="J17">
        <v>0</v>
      </c>
      <c r="K17">
        <v>707</v>
      </c>
      <c r="L17">
        <v>1938</v>
      </c>
      <c r="M17">
        <v>299</v>
      </c>
      <c r="N17">
        <v>161</v>
      </c>
      <c r="O17">
        <v>13725</v>
      </c>
      <c r="P17">
        <v>349</v>
      </c>
      <c r="Q17">
        <v>0</v>
      </c>
      <c r="R17">
        <v>1776</v>
      </c>
      <c r="S17">
        <v>387</v>
      </c>
      <c r="T17">
        <v>228</v>
      </c>
      <c r="U17">
        <v>26</v>
      </c>
      <c r="V17">
        <v>487</v>
      </c>
      <c r="W17">
        <v>466</v>
      </c>
      <c r="X17">
        <v>1687</v>
      </c>
      <c r="Y17">
        <v>5634</v>
      </c>
      <c r="Z17">
        <v>408</v>
      </c>
      <c r="AA17">
        <v>3649</v>
      </c>
      <c r="AB17">
        <v>370</v>
      </c>
      <c r="AC17">
        <v>6490</v>
      </c>
      <c r="AD17">
        <v>2009</v>
      </c>
      <c r="AE17">
        <v>0</v>
      </c>
      <c r="AF17">
        <v>185</v>
      </c>
      <c r="AG17">
        <v>421</v>
      </c>
      <c r="AH17">
        <v>2361</v>
      </c>
      <c r="AI17">
        <v>1760</v>
      </c>
      <c r="AJ17">
        <v>604</v>
      </c>
      <c r="AK17">
        <v>993</v>
      </c>
      <c r="AL17">
        <v>532</v>
      </c>
      <c r="AM17">
        <v>811</v>
      </c>
      <c r="AN17">
        <v>388</v>
      </c>
      <c r="AO17">
        <v>65</v>
      </c>
      <c r="AP17">
        <v>172</v>
      </c>
      <c r="AQ17">
        <v>2842</v>
      </c>
      <c r="AR17">
        <v>623</v>
      </c>
      <c r="AS17">
        <v>2334</v>
      </c>
      <c r="AT17">
        <v>1482</v>
      </c>
      <c r="AU17">
        <v>38</v>
      </c>
      <c r="AV17">
        <v>720</v>
      </c>
      <c r="AW17">
        <v>856</v>
      </c>
      <c r="AX17">
        <v>115</v>
      </c>
      <c r="AY17">
        <v>2537</v>
      </c>
      <c r="AZ17">
        <v>140</v>
      </c>
      <c r="BA17">
        <v>57</v>
      </c>
    </row>
    <row r="18" spans="1:53" x14ac:dyDescent="0.25">
      <c r="A18" t="s">
        <v>67</v>
      </c>
      <c r="B18">
        <v>434</v>
      </c>
      <c r="C18">
        <v>108</v>
      </c>
      <c r="D18">
        <v>2028</v>
      </c>
      <c r="E18">
        <v>998</v>
      </c>
      <c r="F18">
        <v>4743</v>
      </c>
      <c r="G18">
        <v>5030</v>
      </c>
      <c r="H18">
        <v>412</v>
      </c>
      <c r="I18">
        <v>74</v>
      </c>
      <c r="J18">
        <v>128</v>
      </c>
      <c r="K18">
        <v>1581</v>
      </c>
      <c r="L18">
        <v>1146</v>
      </c>
      <c r="M18">
        <v>287</v>
      </c>
      <c r="N18">
        <v>264</v>
      </c>
      <c r="O18">
        <v>2760</v>
      </c>
      <c r="P18">
        <v>863</v>
      </c>
      <c r="Q18">
        <v>1715</v>
      </c>
      <c r="R18">
        <v>0</v>
      </c>
      <c r="S18">
        <v>1167</v>
      </c>
      <c r="T18">
        <v>519</v>
      </c>
      <c r="U18">
        <v>481</v>
      </c>
      <c r="V18">
        <v>3180</v>
      </c>
      <c r="W18">
        <v>28</v>
      </c>
      <c r="X18">
        <v>1947</v>
      </c>
      <c r="Y18">
        <v>679</v>
      </c>
      <c r="Z18">
        <v>1517</v>
      </c>
      <c r="AA18">
        <v>22033</v>
      </c>
      <c r="AB18">
        <v>270</v>
      </c>
      <c r="AC18">
        <v>1648</v>
      </c>
      <c r="AD18">
        <v>657</v>
      </c>
      <c r="AE18">
        <v>27</v>
      </c>
      <c r="AF18">
        <v>1189</v>
      </c>
      <c r="AG18">
        <v>769</v>
      </c>
      <c r="AH18">
        <v>780</v>
      </c>
      <c r="AI18">
        <v>1223</v>
      </c>
      <c r="AJ18">
        <v>379</v>
      </c>
      <c r="AK18">
        <v>1616</v>
      </c>
      <c r="AL18">
        <v>5022</v>
      </c>
      <c r="AM18">
        <v>285</v>
      </c>
      <c r="AN18">
        <v>1494</v>
      </c>
      <c r="AO18">
        <v>180</v>
      </c>
      <c r="AP18">
        <v>1102</v>
      </c>
      <c r="AQ18">
        <v>104</v>
      </c>
      <c r="AR18">
        <v>1066</v>
      </c>
      <c r="AS18">
        <v>6575</v>
      </c>
      <c r="AT18">
        <v>196</v>
      </c>
      <c r="AU18">
        <v>0</v>
      </c>
      <c r="AV18">
        <v>1986</v>
      </c>
      <c r="AW18">
        <v>772</v>
      </c>
      <c r="AX18">
        <v>0</v>
      </c>
      <c r="AY18">
        <v>893</v>
      </c>
      <c r="AZ18">
        <v>1285</v>
      </c>
      <c r="BA18">
        <v>775</v>
      </c>
    </row>
    <row r="19" spans="1:53" x14ac:dyDescent="0.25">
      <c r="A19" t="s">
        <v>68</v>
      </c>
      <c r="B19">
        <v>925</v>
      </c>
      <c r="C19">
        <v>0</v>
      </c>
      <c r="D19">
        <v>1818</v>
      </c>
      <c r="E19">
        <v>1058</v>
      </c>
      <c r="F19">
        <v>2130</v>
      </c>
      <c r="G19">
        <v>221</v>
      </c>
      <c r="H19">
        <v>176</v>
      </c>
      <c r="I19">
        <v>0</v>
      </c>
      <c r="J19">
        <v>201</v>
      </c>
      <c r="K19">
        <v>7400</v>
      </c>
      <c r="L19">
        <v>2725</v>
      </c>
      <c r="M19">
        <v>63</v>
      </c>
      <c r="N19">
        <v>36</v>
      </c>
      <c r="O19">
        <v>4273</v>
      </c>
      <c r="P19">
        <v>11071</v>
      </c>
      <c r="Q19">
        <v>536</v>
      </c>
      <c r="R19">
        <v>253</v>
      </c>
      <c r="S19">
        <v>0</v>
      </c>
      <c r="T19">
        <v>1399</v>
      </c>
      <c r="U19">
        <v>71</v>
      </c>
      <c r="V19">
        <v>2076</v>
      </c>
      <c r="W19">
        <v>1019</v>
      </c>
      <c r="X19">
        <v>3178</v>
      </c>
      <c r="Y19">
        <v>475</v>
      </c>
      <c r="Z19">
        <v>1248</v>
      </c>
      <c r="AA19">
        <v>2793</v>
      </c>
      <c r="AB19">
        <v>216</v>
      </c>
      <c r="AC19">
        <v>471</v>
      </c>
      <c r="AD19">
        <v>1358</v>
      </c>
      <c r="AE19">
        <v>52</v>
      </c>
      <c r="AF19">
        <v>1289</v>
      </c>
      <c r="AG19">
        <v>553</v>
      </c>
      <c r="AH19">
        <v>2174</v>
      </c>
      <c r="AI19">
        <v>3916</v>
      </c>
      <c r="AJ19">
        <v>117</v>
      </c>
      <c r="AK19">
        <v>19617</v>
      </c>
      <c r="AL19">
        <v>1256</v>
      </c>
      <c r="AM19">
        <v>459</v>
      </c>
      <c r="AN19">
        <v>1490</v>
      </c>
      <c r="AO19">
        <v>640</v>
      </c>
      <c r="AP19">
        <v>1387</v>
      </c>
      <c r="AQ19">
        <v>0</v>
      </c>
      <c r="AR19">
        <v>16852</v>
      </c>
      <c r="AS19">
        <v>4661</v>
      </c>
      <c r="AT19">
        <v>140</v>
      </c>
      <c r="AU19">
        <v>151</v>
      </c>
      <c r="AV19">
        <v>5154</v>
      </c>
      <c r="AW19">
        <v>1121</v>
      </c>
      <c r="AX19">
        <v>1174</v>
      </c>
      <c r="AY19">
        <v>581</v>
      </c>
      <c r="AZ19">
        <v>57</v>
      </c>
      <c r="BA19">
        <v>192</v>
      </c>
    </row>
    <row r="20" spans="1:53" x14ac:dyDescent="0.25">
      <c r="A20" t="s">
        <v>69</v>
      </c>
      <c r="B20">
        <v>3065</v>
      </c>
      <c r="C20">
        <v>288</v>
      </c>
      <c r="D20">
        <v>2010</v>
      </c>
      <c r="E20">
        <v>2774</v>
      </c>
      <c r="F20">
        <v>3957</v>
      </c>
      <c r="G20">
        <v>1202</v>
      </c>
      <c r="H20">
        <v>358</v>
      </c>
      <c r="I20">
        <v>0</v>
      </c>
      <c r="J20">
        <v>195</v>
      </c>
      <c r="K20">
        <v>5193</v>
      </c>
      <c r="L20">
        <v>4425</v>
      </c>
      <c r="M20">
        <v>688</v>
      </c>
      <c r="N20">
        <v>230</v>
      </c>
      <c r="O20">
        <v>1189</v>
      </c>
      <c r="P20">
        <v>1549</v>
      </c>
      <c r="Q20">
        <v>468</v>
      </c>
      <c r="R20">
        <v>312</v>
      </c>
      <c r="S20">
        <v>1520</v>
      </c>
      <c r="T20">
        <v>0</v>
      </c>
      <c r="U20">
        <v>120</v>
      </c>
      <c r="V20">
        <v>1221</v>
      </c>
      <c r="W20">
        <v>439</v>
      </c>
      <c r="X20">
        <v>1163</v>
      </c>
      <c r="Y20">
        <v>698</v>
      </c>
      <c r="Z20">
        <v>10255</v>
      </c>
      <c r="AA20">
        <v>1375</v>
      </c>
      <c r="AB20">
        <v>278</v>
      </c>
      <c r="AC20">
        <v>176</v>
      </c>
      <c r="AD20">
        <v>994</v>
      </c>
      <c r="AE20">
        <v>15</v>
      </c>
      <c r="AF20">
        <v>453</v>
      </c>
      <c r="AG20">
        <v>1028</v>
      </c>
      <c r="AH20">
        <v>1360</v>
      </c>
      <c r="AI20">
        <v>2134</v>
      </c>
      <c r="AJ20">
        <v>277</v>
      </c>
      <c r="AK20">
        <v>2641</v>
      </c>
      <c r="AL20">
        <v>4235</v>
      </c>
      <c r="AM20">
        <v>1531</v>
      </c>
      <c r="AN20">
        <v>455</v>
      </c>
      <c r="AO20">
        <v>268</v>
      </c>
      <c r="AP20">
        <v>1573</v>
      </c>
      <c r="AQ20">
        <v>37</v>
      </c>
      <c r="AR20">
        <v>2495</v>
      </c>
      <c r="AS20">
        <v>30292</v>
      </c>
      <c r="AT20">
        <v>179</v>
      </c>
      <c r="AU20">
        <v>87</v>
      </c>
      <c r="AV20">
        <v>2055</v>
      </c>
      <c r="AW20">
        <v>1075</v>
      </c>
      <c r="AX20">
        <v>110</v>
      </c>
      <c r="AY20">
        <v>339</v>
      </c>
      <c r="AZ20">
        <v>357</v>
      </c>
      <c r="BA20">
        <v>393</v>
      </c>
    </row>
    <row r="21" spans="1:53" x14ac:dyDescent="0.25">
      <c r="A21" t="s">
        <v>70</v>
      </c>
      <c r="B21">
        <v>634</v>
      </c>
      <c r="C21">
        <v>37</v>
      </c>
      <c r="D21">
        <v>325</v>
      </c>
      <c r="E21">
        <v>38</v>
      </c>
      <c r="F21">
        <v>829</v>
      </c>
      <c r="G21">
        <v>290</v>
      </c>
      <c r="H21">
        <v>2481</v>
      </c>
      <c r="I21">
        <v>238</v>
      </c>
      <c r="J21">
        <v>239</v>
      </c>
      <c r="K21">
        <v>4304</v>
      </c>
      <c r="L21">
        <v>507</v>
      </c>
      <c r="M21">
        <v>177</v>
      </c>
      <c r="N21">
        <v>0</v>
      </c>
      <c r="O21">
        <v>675</v>
      </c>
      <c r="P21">
        <v>164</v>
      </c>
      <c r="Q21">
        <v>275</v>
      </c>
      <c r="R21">
        <v>523</v>
      </c>
      <c r="S21">
        <v>158</v>
      </c>
      <c r="T21">
        <v>138</v>
      </c>
      <c r="U21">
        <v>0</v>
      </c>
      <c r="V21">
        <v>52</v>
      </c>
      <c r="W21">
        <v>4439</v>
      </c>
      <c r="X21">
        <v>702</v>
      </c>
      <c r="Y21">
        <v>296</v>
      </c>
      <c r="Z21">
        <v>0</v>
      </c>
      <c r="AA21">
        <v>325</v>
      </c>
      <c r="AB21">
        <v>10</v>
      </c>
      <c r="AC21">
        <v>0</v>
      </c>
      <c r="AD21">
        <v>150</v>
      </c>
      <c r="AE21">
        <v>4302</v>
      </c>
      <c r="AF21">
        <v>694</v>
      </c>
      <c r="AG21">
        <v>144</v>
      </c>
      <c r="AH21">
        <v>2589</v>
      </c>
      <c r="AI21">
        <v>1439</v>
      </c>
      <c r="AJ21">
        <v>19</v>
      </c>
      <c r="AK21">
        <v>483</v>
      </c>
      <c r="AL21">
        <v>25</v>
      </c>
      <c r="AM21">
        <v>471</v>
      </c>
      <c r="AN21">
        <v>915</v>
      </c>
      <c r="AO21">
        <v>234</v>
      </c>
      <c r="AP21">
        <v>587</v>
      </c>
      <c r="AQ21">
        <v>42</v>
      </c>
      <c r="AR21">
        <v>394</v>
      </c>
      <c r="AS21">
        <v>1637</v>
      </c>
      <c r="AT21">
        <v>182</v>
      </c>
      <c r="AU21">
        <v>612</v>
      </c>
      <c r="AV21">
        <v>570</v>
      </c>
      <c r="AW21">
        <v>88</v>
      </c>
      <c r="AX21">
        <v>43</v>
      </c>
      <c r="AY21">
        <v>321</v>
      </c>
      <c r="AZ21">
        <v>21</v>
      </c>
      <c r="BA21">
        <v>65</v>
      </c>
    </row>
    <row r="22" spans="1:53" x14ac:dyDescent="0.25">
      <c r="A22" t="s">
        <v>71</v>
      </c>
      <c r="B22">
        <v>228</v>
      </c>
      <c r="C22">
        <v>671</v>
      </c>
      <c r="D22">
        <v>945</v>
      </c>
      <c r="E22">
        <v>423</v>
      </c>
      <c r="F22">
        <v>8595</v>
      </c>
      <c r="G22">
        <v>1796</v>
      </c>
      <c r="H22">
        <v>1608</v>
      </c>
      <c r="I22">
        <v>6652</v>
      </c>
      <c r="J22">
        <v>18492</v>
      </c>
      <c r="K22">
        <v>7825</v>
      </c>
      <c r="L22">
        <v>7113</v>
      </c>
      <c r="M22">
        <v>1170</v>
      </c>
      <c r="N22">
        <v>389</v>
      </c>
      <c r="O22">
        <v>2392</v>
      </c>
      <c r="P22">
        <v>1318</v>
      </c>
      <c r="Q22">
        <v>110</v>
      </c>
      <c r="R22">
        <v>689</v>
      </c>
      <c r="S22">
        <v>848</v>
      </c>
      <c r="T22">
        <v>860</v>
      </c>
      <c r="U22">
        <v>1526</v>
      </c>
      <c r="V22">
        <v>0</v>
      </c>
      <c r="W22">
        <v>3470</v>
      </c>
      <c r="X22">
        <v>2077</v>
      </c>
      <c r="Y22">
        <v>810</v>
      </c>
      <c r="Z22">
        <v>1109</v>
      </c>
      <c r="AA22">
        <v>1469</v>
      </c>
      <c r="AB22">
        <v>73</v>
      </c>
      <c r="AC22">
        <v>0</v>
      </c>
      <c r="AD22">
        <v>1105</v>
      </c>
      <c r="AE22">
        <v>232</v>
      </c>
      <c r="AF22">
        <v>9627</v>
      </c>
      <c r="AG22">
        <v>797</v>
      </c>
      <c r="AH22">
        <v>9222</v>
      </c>
      <c r="AI22">
        <v>6686</v>
      </c>
      <c r="AJ22">
        <v>0</v>
      </c>
      <c r="AK22">
        <v>3396</v>
      </c>
      <c r="AL22">
        <v>845</v>
      </c>
      <c r="AM22">
        <v>276</v>
      </c>
      <c r="AN22">
        <v>14158</v>
      </c>
      <c r="AO22">
        <v>197</v>
      </c>
      <c r="AP22">
        <v>2882</v>
      </c>
      <c r="AQ22">
        <v>0</v>
      </c>
      <c r="AR22">
        <v>1942</v>
      </c>
      <c r="AS22">
        <v>3619</v>
      </c>
      <c r="AT22">
        <v>223</v>
      </c>
      <c r="AU22">
        <v>40</v>
      </c>
      <c r="AV22">
        <v>22089</v>
      </c>
      <c r="AW22">
        <v>1525</v>
      </c>
      <c r="AX22">
        <v>2027</v>
      </c>
      <c r="AY22">
        <v>353</v>
      </c>
      <c r="AZ22">
        <v>80</v>
      </c>
      <c r="BA22">
        <v>779</v>
      </c>
    </row>
    <row r="23" spans="1:53" x14ac:dyDescent="0.25">
      <c r="A23" t="s">
        <v>72</v>
      </c>
      <c r="B23">
        <v>1201</v>
      </c>
      <c r="C23">
        <v>225</v>
      </c>
      <c r="D23">
        <v>1017</v>
      </c>
      <c r="E23">
        <v>167</v>
      </c>
      <c r="F23">
        <v>11556</v>
      </c>
      <c r="G23">
        <v>1388</v>
      </c>
      <c r="H23">
        <v>9445</v>
      </c>
      <c r="I23">
        <v>399</v>
      </c>
      <c r="J23">
        <v>676</v>
      </c>
      <c r="K23">
        <v>11396</v>
      </c>
      <c r="L23">
        <v>3264</v>
      </c>
      <c r="M23">
        <v>733</v>
      </c>
      <c r="N23">
        <v>412</v>
      </c>
      <c r="O23">
        <v>2991</v>
      </c>
      <c r="P23">
        <v>640</v>
      </c>
      <c r="Q23">
        <v>138</v>
      </c>
      <c r="R23">
        <v>969</v>
      </c>
      <c r="S23">
        <v>180</v>
      </c>
      <c r="T23">
        <v>977</v>
      </c>
      <c r="U23">
        <v>4006</v>
      </c>
      <c r="V23">
        <v>2762</v>
      </c>
      <c r="W23">
        <v>0</v>
      </c>
      <c r="X23">
        <v>2629</v>
      </c>
      <c r="Y23">
        <v>862</v>
      </c>
      <c r="Z23">
        <v>356</v>
      </c>
      <c r="AA23">
        <v>1261</v>
      </c>
      <c r="AB23">
        <v>596</v>
      </c>
      <c r="AC23">
        <v>637</v>
      </c>
      <c r="AD23">
        <v>163</v>
      </c>
      <c r="AE23">
        <v>12010</v>
      </c>
      <c r="AF23">
        <v>8332</v>
      </c>
      <c r="AG23">
        <v>199</v>
      </c>
      <c r="AH23">
        <v>19431</v>
      </c>
      <c r="AI23">
        <v>3964</v>
      </c>
      <c r="AJ23">
        <v>61</v>
      </c>
      <c r="AK23">
        <v>1757</v>
      </c>
      <c r="AL23">
        <v>90</v>
      </c>
      <c r="AM23">
        <v>178</v>
      </c>
      <c r="AN23">
        <v>6538</v>
      </c>
      <c r="AO23">
        <v>10182</v>
      </c>
      <c r="AP23">
        <v>1621</v>
      </c>
      <c r="AQ23">
        <v>44</v>
      </c>
      <c r="AR23">
        <v>371</v>
      </c>
      <c r="AS23">
        <v>5203</v>
      </c>
      <c r="AT23">
        <v>548</v>
      </c>
      <c r="AU23">
        <v>2246</v>
      </c>
      <c r="AV23">
        <v>2984</v>
      </c>
      <c r="AW23">
        <v>1673</v>
      </c>
      <c r="AX23">
        <v>911</v>
      </c>
      <c r="AY23">
        <v>441</v>
      </c>
      <c r="AZ23">
        <v>0</v>
      </c>
      <c r="BA23">
        <v>4413</v>
      </c>
    </row>
    <row r="24" spans="1:53" x14ac:dyDescent="0.25">
      <c r="A24" t="s">
        <v>73</v>
      </c>
      <c r="B24">
        <v>3527</v>
      </c>
      <c r="C24">
        <v>3456</v>
      </c>
      <c r="D24">
        <v>3840</v>
      </c>
      <c r="E24">
        <v>2054</v>
      </c>
      <c r="F24">
        <v>7793</v>
      </c>
      <c r="G24">
        <v>3425</v>
      </c>
      <c r="H24">
        <v>1656</v>
      </c>
      <c r="I24">
        <v>0</v>
      </c>
      <c r="J24">
        <v>256</v>
      </c>
      <c r="K24">
        <v>17712</v>
      </c>
      <c r="L24">
        <v>4254</v>
      </c>
      <c r="M24">
        <v>630</v>
      </c>
      <c r="N24">
        <v>882</v>
      </c>
      <c r="O24">
        <v>9897</v>
      </c>
      <c r="P24">
        <v>7668</v>
      </c>
      <c r="Q24">
        <v>1709</v>
      </c>
      <c r="R24">
        <v>1148</v>
      </c>
      <c r="S24">
        <v>2578</v>
      </c>
      <c r="T24">
        <v>955</v>
      </c>
      <c r="U24">
        <v>599</v>
      </c>
      <c r="V24">
        <v>1035</v>
      </c>
      <c r="W24">
        <v>2861</v>
      </c>
      <c r="X24">
        <v>0</v>
      </c>
      <c r="Y24">
        <v>2671</v>
      </c>
      <c r="Z24">
        <v>715</v>
      </c>
      <c r="AA24">
        <v>2509</v>
      </c>
      <c r="AB24">
        <v>84</v>
      </c>
      <c r="AC24">
        <v>439</v>
      </c>
      <c r="AD24">
        <v>1215</v>
      </c>
      <c r="AE24">
        <v>73</v>
      </c>
      <c r="AF24">
        <v>1849</v>
      </c>
      <c r="AG24">
        <v>508</v>
      </c>
      <c r="AH24">
        <v>6087</v>
      </c>
      <c r="AI24">
        <v>3405</v>
      </c>
      <c r="AJ24">
        <v>159</v>
      </c>
      <c r="AK24">
        <v>11224</v>
      </c>
      <c r="AL24">
        <v>917</v>
      </c>
      <c r="AM24">
        <v>647</v>
      </c>
      <c r="AN24">
        <v>2864</v>
      </c>
      <c r="AO24">
        <v>385</v>
      </c>
      <c r="AP24">
        <v>2185</v>
      </c>
      <c r="AQ24">
        <v>571</v>
      </c>
      <c r="AR24">
        <v>3106</v>
      </c>
      <c r="AS24">
        <v>9935</v>
      </c>
      <c r="AT24">
        <v>642</v>
      </c>
      <c r="AU24">
        <v>0</v>
      </c>
      <c r="AV24">
        <v>2327</v>
      </c>
      <c r="AW24">
        <v>1430</v>
      </c>
      <c r="AX24">
        <v>417</v>
      </c>
      <c r="AY24">
        <v>4018</v>
      </c>
      <c r="AZ24">
        <v>841</v>
      </c>
      <c r="BA24">
        <v>908</v>
      </c>
    </row>
    <row r="25" spans="1:53" x14ac:dyDescent="0.25">
      <c r="A25" t="s">
        <v>74</v>
      </c>
      <c r="B25">
        <v>123</v>
      </c>
      <c r="C25">
        <v>893</v>
      </c>
      <c r="D25">
        <v>2314</v>
      </c>
      <c r="E25">
        <v>951</v>
      </c>
      <c r="F25">
        <v>6638</v>
      </c>
      <c r="G25">
        <v>2662</v>
      </c>
      <c r="H25">
        <v>74</v>
      </c>
      <c r="I25">
        <v>86</v>
      </c>
      <c r="J25">
        <v>367</v>
      </c>
      <c r="K25">
        <v>2820</v>
      </c>
      <c r="L25">
        <v>840</v>
      </c>
      <c r="M25">
        <v>901</v>
      </c>
      <c r="N25">
        <v>402</v>
      </c>
      <c r="O25">
        <v>8209</v>
      </c>
      <c r="P25">
        <v>786</v>
      </c>
      <c r="Q25">
        <v>6175</v>
      </c>
      <c r="R25">
        <v>606</v>
      </c>
      <c r="S25">
        <v>755</v>
      </c>
      <c r="T25">
        <v>573</v>
      </c>
      <c r="U25">
        <v>321</v>
      </c>
      <c r="V25">
        <v>424</v>
      </c>
      <c r="W25">
        <v>970</v>
      </c>
      <c r="X25">
        <v>5164</v>
      </c>
      <c r="Y25">
        <v>0</v>
      </c>
      <c r="Z25">
        <v>549</v>
      </c>
      <c r="AA25">
        <v>1345</v>
      </c>
      <c r="AB25">
        <v>1457</v>
      </c>
      <c r="AC25">
        <v>1936</v>
      </c>
      <c r="AD25">
        <v>2682</v>
      </c>
      <c r="AE25">
        <v>21</v>
      </c>
      <c r="AF25">
        <v>631</v>
      </c>
      <c r="AG25">
        <v>540</v>
      </c>
      <c r="AH25">
        <v>2416</v>
      </c>
      <c r="AI25">
        <v>845</v>
      </c>
      <c r="AJ25">
        <v>7574</v>
      </c>
      <c r="AK25">
        <v>1961</v>
      </c>
      <c r="AL25">
        <v>546</v>
      </c>
      <c r="AM25">
        <v>1800</v>
      </c>
      <c r="AN25">
        <v>870</v>
      </c>
      <c r="AO25">
        <v>0</v>
      </c>
      <c r="AP25">
        <v>447</v>
      </c>
      <c r="AQ25">
        <v>5305</v>
      </c>
      <c r="AR25">
        <v>874</v>
      </c>
      <c r="AS25">
        <v>3062</v>
      </c>
      <c r="AT25">
        <v>919</v>
      </c>
      <c r="AU25">
        <v>177</v>
      </c>
      <c r="AV25">
        <v>1034</v>
      </c>
      <c r="AW25">
        <v>1413</v>
      </c>
      <c r="AX25">
        <v>92</v>
      </c>
      <c r="AY25">
        <v>19255</v>
      </c>
      <c r="AZ25">
        <v>224</v>
      </c>
      <c r="BA25">
        <v>54</v>
      </c>
    </row>
    <row r="26" spans="1:53" x14ac:dyDescent="0.25">
      <c r="A26" t="s">
        <v>75</v>
      </c>
      <c r="B26">
        <v>8922</v>
      </c>
      <c r="C26">
        <v>117</v>
      </c>
      <c r="D26">
        <v>556</v>
      </c>
      <c r="E26">
        <v>2315</v>
      </c>
      <c r="F26">
        <v>4723</v>
      </c>
      <c r="G26">
        <v>484</v>
      </c>
      <c r="H26">
        <v>54</v>
      </c>
      <c r="I26">
        <v>0</v>
      </c>
      <c r="J26">
        <v>415</v>
      </c>
      <c r="K26">
        <v>6152</v>
      </c>
      <c r="L26">
        <v>3136</v>
      </c>
      <c r="M26">
        <v>369</v>
      </c>
      <c r="N26">
        <v>55</v>
      </c>
      <c r="O26">
        <v>2068</v>
      </c>
      <c r="P26">
        <v>611</v>
      </c>
      <c r="Q26">
        <v>650</v>
      </c>
      <c r="R26">
        <v>66</v>
      </c>
      <c r="S26">
        <v>1626</v>
      </c>
      <c r="T26">
        <v>7139</v>
      </c>
      <c r="U26">
        <v>0</v>
      </c>
      <c r="V26">
        <v>265</v>
      </c>
      <c r="W26">
        <v>1445</v>
      </c>
      <c r="X26">
        <v>1610</v>
      </c>
      <c r="Y26">
        <v>614</v>
      </c>
      <c r="Z26">
        <v>0</v>
      </c>
      <c r="AA26">
        <v>1581</v>
      </c>
      <c r="AB26">
        <v>0</v>
      </c>
      <c r="AC26">
        <v>118</v>
      </c>
      <c r="AD26">
        <v>84</v>
      </c>
      <c r="AE26">
        <v>65</v>
      </c>
      <c r="AF26">
        <v>269</v>
      </c>
      <c r="AG26">
        <v>1075</v>
      </c>
      <c r="AH26">
        <v>364</v>
      </c>
      <c r="AI26">
        <v>483</v>
      </c>
      <c r="AJ26">
        <v>0</v>
      </c>
      <c r="AK26">
        <v>991</v>
      </c>
      <c r="AL26">
        <v>566</v>
      </c>
      <c r="AM26">
        <v>74</v>
      </c>
      <c r="AN26">
        <v>2568</v>
      </c>
      <c r="AO26">
        <v>41</v>
      </c>
      <c r="AP26">
        <v>398</v>
      </c>
      <c r="AQ26">
        <v>6</v>
      </c>
      <c r="AR26">
        <v>7683</v>
      </c>
      <c r="AS26">
        <v>5243</v>
      </c>
      <c r="AT26">
        <v>332</v>
      </c>
      <c r="AU26">
        <v>0</v>
      </c>
      <c r="AV26">
        <v>1453</v>
      </c>
      <c r="AW26">
        <v>286</v>
      </c>
      <c r="AX26">
        <v>303</v>
      </c>
      <c r="AY26">
        <v>1136</v>
      </c>
      <c r="AZ26">
        <v>0</v>
      </c>
      <c r="BA26">
        <v>318</v>
      </c>
    </row>
    <row r="27" spans="1:53" x14ac:dyDescent="0.25">
      <c r="A27" t="s">
        <v>76</v>
      </c>
      <c r="B27">
        <v>1395</v>
      </c>
      <c r="C27">
        <v>2043</v>
      </c>
      <c r="D27">
        <v>2356</v>
      </c>
      <c r="E27">
        <v>6168</v>
      </c>
      <c r="F27">
        <v>8386</v>
      </c>
      <c r="G27">
        <v>3144</v>
      </c>
      <c r="H27">
        <v>1516</v>
      </c>
      <c r="I27">
        <v>0</v>
      </c>
      <c r="J27">
        <v>215</v>
      </c>
      <c r="K27">
        <v>4513</v>
      </c>
      <c r="L27">
        <v>2964</v>
      </c>
      <c r="M27">
        <v>871</v>
      </c>
      <c r="N27">
        <v>560</v>
      </c>
      <c r="O27">
        <v>20161</v>
      </c>
      <c r="P27">
        <v>4404</v>
      </c>
      <c r="Q27">
        <v>4811</v>
      </c>
      <c r="R27">
        <v>20884</v>
      </c>
      <c r="S27">
        <v>1993</v>
      </c>
      <c r="T27">
        <v>1728</v>
      </c>
      <c r="U27">
        <v>291</v>
      </c>
      <c r="V27">
        <v>716</v>
      </c>
      <c r="W27">
        <v>463</v>
      </c>
      <c r="X27">
        <v>2830</v>
      </c>
      <c r="Y27">
        <v>2026</v>
      </c>
      <c r="Z27">
        <v>1641</v>
      </c>
      <c r="AA27">
        <v>0</v>
      </c>
      <c r="AB27">
        <v>845</v>
      </c>
      <c r="AC27">
        <v>4860</v>
      </c>
      <c r="AD27">
        <v>1544</v>
      </c>
      <c r="AE27">
        <v>769</v>
      </c>
      <c r="AF27">
        <v>1114</v>
      </c>
      <c r="AG27">
        <v>1016</v>
      </c>
      <c r="AH27">
        <v>2904</v>
      </c>
      <c r="AI27">
        <v>3669</v>
      </c>
      <c r="AJ27">
        <v>977</v>
      </c>
      <c r="AK27">
        <v>3240</v>
      </c>
      <c r="AL27">
        <v>6073</v>
      </c>
      <c r="AM27">
        <v>777</v>
      </c>
      <c r="AN27">
        <v>1810</v>
      </c>
      <c r="AO27">
        <v>359</v>
      </c>
      <c r="AP27">
        <v>267</v>
      </c>
      <c r="AQ27">
        <v>361</v>
      </c>
      <c r="AR27">
        <v>2676</v>
      </c>
      <c r="AS27">
        <v>10293</v>
      </c>
      <c r="AT27">
        <v>1697</v>
      </c>
      <c r="AU27">
        <v>88</v>
      </c>
      <c r="AV27">
        <v>2684</v>
      </c>
      <c r="AW27">
        <v>2518</v>
      </c>
      <c r="AX27">
        <v>196</v>
      </c>
      <c r="AY27">
        <v>1503</v>
      </c>
      <c r="AZ27">
        <v>1120</v>
      </c>
      <c r="BA27">
        <v>709</v>
      </c>
    </row>
    <row r="28" spans="1:53" x14ac:dyDescent="0.25">
      <c r="A28" t="s">
        <v>77</v>
      </c>
      <c r="B28">
        <v>449</v>
      </c>
      <c r="C28">
        <v>1118</v>
      </c>
      <c r="D28">
        <v>1971</v>
      </c>
      <c r="E28">
        <v>49</v>
      </c>
      <c r="F28">
        <v>3033</v>
      </c>
      <c r="G28">
        <v>2856</v>
      </c>
      <c r="H28">
        <v>58</v>
      </c>
      <c r="I28">
        <v>365</v>
      </c>
      <c r="J28">
        <v>0</v>
      </c>
      <c r="K28">
        <v>291</v>
      </c>
      <c r="L28">
        <v>231</v>
      </c>
      <c r="M28">
        <v>32</v>
      </c>
      <c r="N28">
        <v>1543</v>
      </c>
      <c r="O28">
        <v>765</v>
      </c>
      <c r="P28">
        <v>646</v>
      </c>
      <c r="Q28">
        <v>417</v>
      </c>
      <c r="R28">
        <v>845</v>
      </c>
      <c r="S28">
        <v>0</v>
      </c>
      <c r="T28">
        <v>0</v>
      </c>
      <c r="U28">
        <v>71</v>
      </c>
      <c r="V28">
        <v>57</v>
      </c>
      <c r="W28">
        <v>10</v>
      </c>
      <c r="X28">
        <v>353</v>
      </c>
      <c r="Y28">
        <v>969</v>
      </c>
      <c r="Z28">
        <v>0</v>
      </c>
      <c r="AA28">
        <v>158</v>
      </c>
      <c r="AB28">
        <v>0</v>
      </c>
      <c r="AC28">
        <v>384</v>
      </c>
      <c r="AD28">
        <v>688</v>
      </c>
      <c r="AE28">
        <v>0</v>
      </c>
      <c r="AF28">
        <v>889</v>
      </c>
      <c r="AG28">
        <v>264</v>
      </c>
      <c r="AH28">
        <v>422</v>
      </c>
      <c r="AI28">
        <v>1173</v>
      </c>
      <c r="AJ28">
        <v>360</v>
      </c>
      <c r="AK28">
        <v>321</v>
      </c>
      <c r="AL28">
        <v>96</v>
      </c>
      <c r="AM28">
        <v>1959</v>
      </c>
      <c r="AN28">
        <v>840</v>
      </c>
      <c r="AO28">
        <v>0</v>
      </c>
      <c r="AP28">
        <v>77</v>
      </c>
      <c r="AQ28">
        <v>227</v>
      </c>
      <c r="AR28">
        <v>266</v>
      </c>
      <c r="AS28">
        <v>1329</v>
      </c>
      <c r="AT28">
        <v>1232</v>
      </c>
      <c r="AU28">
        <v>53</v>
      </c>
      <c r="AV28">
        <v>278</v>
      </c>
      <c r="AW28">
        <v>3835</v>
      </c>
      <c r="AX28">
        <v>14</v>
      </c>
      <c r="AY28">
        <v>146</v>
      </c>
      <c r="AZ28">
        <v>2413</v>
      </c>
      <c r="BA28">
        <v>353</v>
      </c>
    </row>
    <row r="29" spans="1:53" x14ac:dyDescent="0.25">
      <c r="A29" t="s">
        <v>78</v>
      </c>
      <c r="B29">
        <v>169</v>
      </c>
      <c r="C29">
        <v>721</v>
      </c>
      <c r="D29">
        <v>1646</v>
      </c>
      <c r="E29">
        <v>161</v>
      </c>
      <c r="F29">
        <v>5124</v>
      </c>
      <c r="G29">
        <v>3245</v>
      </c>
      <c r="H29">
        <v>381</v>
      </c>
      <c r="I29">
        <v>0</v>
      </c>
      <c r="J29">
        <v>29</v>
      </c>
      <c r="K29">
        <v>1105</v>
      </c>
      <c r="L29">
        <v>434</v>
      </c>
      <c r="M29">
        <v>275</v>
      </c>
      <c r="N29">
        <v>506</v>
      </c>
      <c r="O29">
        <v>1415</v>
      </c>
      <c r="P29">
        <v>615</v>
      </c>
      <c r="Q29">
        <v>9575</v>
      </c>
      <c r="R29">
        <v>3040</v>
      </c>
      <c r="S29">
        <v>352</v>
      </c>
      <c r="T29">
        <v>222</v>
      </c>
      <c r="U29">
        <v>122</v>
      </c>
      <c r="V29">
        <v>318</v>
      </c>
      <c r="W29">
        <v>0</v>
      </c>
      <c r="X29">
        <v>683</v>
      </c>
      <c r="Y29">
        <v>1455</v>
      </c>
      <c r="Z29">
        <v>424</v>
      </c>
      <c r="AA29">
        <v>1848</v>
      </c>
      <c r="AB29">
        <v>64</v>
      </c>
      <c r="AC29">
        <v>0</v>
      </c>
      <c r="AD29">
        <v>240</v>
      </c>
      <c r="AE29">
        <v>0</v>
      </c>
      <c r="AF29">
        <v>119</v>
      </c>
      <c r="AG29">
        <v>242</v>
      </c>
      <c r="AH29">
        <v>544</v>
      </c>
      <c r="AI29">
        <v>829</v>
      </c>
      <c r="AJ29">
        <v>292</v>
      </c>
      <c r="AK29">
        <v>268</v>
      </c>
      <c r="AL29">
        <v>1255</v>
      </c>
      <c r="AM29">
        <v>1556</v>
      </c>
      <c r="AN29">
        <v>252</v>
      </c>
      <c r="AO29">
        <v>0</v>
      </c>
      <c r="AP29">
        <v>243</v>
      </c>
      <c r="AQ29">
        <v>2999</v>
      </c>
      <c r="AR29">
        <v>226</v>
      </c>
      <c r="AS29">
        <v>5343</v>
      </c>
      <c r="AT29">
        <v>734</v>
      </c>
      <c r="AU29">
        <v>0</v>
      </c>
      <c r="AV29">
        <v>615</v>
      </c>
      <c r="AW29">
        <v>835</v>
      </c>
      <c r="AX29">
        <v>24</v>
      </c>
      <c r="AY29">
        <v>560</v>
      </c>
      <c r="AZ29">
        <v>965</v>
      </c>
      <c r="BA29">
        <v>0</v>
      </c>
    </row>
    <row r="30" spans="1:53" x14ac:dyDescent="0.25">
      <c r="A30" t="s">
        <v>79</v>
      </c>
      <c r="B30">
        <v>280</v>
      </c>
      <c r="C30">
        <v>597</v>
      </c>
      <c r="D30">
        <v>10142</v>
      </c>
      <c r="E30">
        <v>310</v>
      </c>
      <c r="F30">
        <v>40114</v>
      </c>
      <c r="G30">
        <v>2714</v>
      </c>
      <c r="H30">
        <v>189</v>
      </c>
      <c r="I30">
        <v>184</v>
      </c>
      <c r="J30">
        <v>983</v>
      </c>
      <c r="K30">
        <v>2923</v>
      </c>
      <c r="L30">
        <v>1731</v>
      </c>
      <c r="M30">
        <v>4093</v>
      </c>
      <c r="N30">
        <v>3929</v>
      </c>
      <c r="O30">
        <v>1668</v>
      </c>
      <c r="P30">
        <v>855</v>
      </c>
      <c r="Q30">
        <v>114</v>
      </c>
      <c r="R30">
        <v>602</v>
      </c>
      <c r="S30">
        <v>628</v>
      </c>
      <c r="T30">
        <v>78</v>
      </c>
      <c r="U30">
        <v>49</v>
      </c>
      <c r="V30">
        <v>931</v>
      </c>
      <c r="W30">
        <v>256</v>
      </c>
      <c r="X30">
        <v>1663</v>
      </c>
      <c r="Y30">
        <v>1055</v>
      </c>
      <c r="Z30">
        <v>203</v>
      </c>
      <c r="AA30">
        <v>335</v>
      </c>
      <c r="AB30">
        <v>1137</v>
      </c>
      <c r="AC30">
        <v>32</v>
      </c>
      <c r="AD30">
        <v>0</v>
      </c>
      <c r="AE30">
        <v>0</v>
      </c>
      <c r="AF30">
        <v>2118</v>
      </c>
      <c r="AG30">
        <v>2136</v>
      </c>
      <c r="AH30">
        <v>1516</v>
      </c>
      <c r="AI30">
        <v>1333</v>
      </c>
      <c r="AJ30">
        <v>0</v>
      </c>
      <c r="AK30">
        <v>1354</v>
      </c>
      <c r="AL30">
        <v>258</v>
      </c>
      <c r="AM30">
        <v>1691</v>
      </c>
      <c r="AN30">
        <v>570</v>
      </c>
      <c r="AO30">
        <v>86</v>
      </c>
      <c r="AP30">
        <v>165</v>
      </c>
      <c r="AQ30">
        <v>588</v>
      </c>
      <c r="AR30">
        <v>96</v>
      </c>
      <c r="AS30">
        <v>7249</v>
      </c>
      <c r="AT30">
        <v>3365</v>
      </c>
      <c r="AU30">
        <v>0</v>
      </c>
      <c r="AV30">
        <v>1740</v>
      </c>
      <c r="AW30">
        <v>4680</v>
      </c>
      <c r="AX30">
        <v>0</v>
      </c>
      <c r="AY30">
        <v>2672</v>
      </c>
      <c r="AZ30">
        <v>933</v>
      </c>
      <c r="BA30">
        <v>153</v>
      </c>
    </row>
    <row r="31" spans="1:53" x14ac:dyDescent="0.25">
      <c r="A31" t="s">
        <v>80</v>
      </c>
      <c r="B31">
        <v>193</v>
      </c>
      <c r="C31">
        <v>0</v>
      </c>
      <c r="D31">
        <v>246</v>
      </c>
      <c r="E31">
        <v>22</v>
      </c>
      <c r="F31">
        <v>547</v>
      </c>
      <c r="G31">
        <v>403</v>
      </c>
      <c r="H31">
        <v>1617</v>
      </c>
      <c r="I31">
        <v>20</v>
      </c>
      <c r="J31">
        <v>68</v>
      </c>
      <c r="K31">
        <v>1970</v>
      </c>
      <c r="L31">
        <v>535</v>
      </c>
      <c r="M31">
        <v>0</v>
      </c>
      <c r="N31">
        <v>0</v>
      </c>
      <c r="O31">
        <v>478</v>
      </c>
      <c r="P31">
        <v>470</v>
      </c>
      <c r="Q31">
        <v>47</v>
      </c>
      <c r="R31">
        <v>0</v>
      </c>
      <c r="S31">
        <v>0</v>
      </c>
      <c r="T31">
        <v>0</v>
      </c>
      <c r="U31">
        <v>3080</v>
      </c>
      <c r="V31">
        <v>222</v>
      </c>
      <c r="W31">
        <v>15526</v>
      </c>
      <c r="X31">
        <v>155</v>
      </c>
      <c r="Y31">
        <v>104</v>
      </c>
      <c r="Z31">
        <v>160</v>
      </c>
      <c r="AA31">
        <v>153</v>
      </c>
      <c r="AB31">
        <v>230</v>
      </c>
      <c r="AC31">
        <v>33</v>
      </c>
      <c r="AD31">
        <v>186</v>
      </c>
      <c r="AE31">
        <v>0</v>
      </c>
      <c r="AF31">
        <v>294</v>
      </c>
      <c r="AG31">
        <v>186</v>
      </c>
      <c r="AH31">
        <v>1471</v>
      </c>
      <c r="AI31">
        <v>1297</v>
      </c>
      <c r="AJ31">
        <v>47</v>
      </c>
      <c r="AK31">
        <v>248</v>
      </c>
      <c r="AL31">
        <v>0</v>
      </c>
      <c r="AM31">
        <v>198</v>
      </c>
      <c r="AN31">
        <v>1015</v>
      </c>
      <c r="AO31">
        <v>608</v>
      </c>
      <c r="AP31">
        <v>588</v>
      </c>
      <c r="AQ31">
        <v>86</v>
      </c>
      <c r="AR31">
        <v>126</v>
      </c>
      <c r="AS31">
        <v>605</v>
      </c>
      <c r="AT31">
        <v>158</v>
      </c>
      <c r="AU31">
        <v>2138</v>
      </c>
      <c r="AV31">
        <v>880</v>
      </c>
      <c r="AW31">
        <v>428</v>
      </c>
      <c r="AX31">
        <v>0</v>
      </c>
      <c r="AY31">
        <v>0</v>
      </c>
      <c r="AZ31">
        <v>162</v>
      </c>
      <c r="BA31">
        <v>0</v>
      </c>
    </row>
    <row r="32" spans="1:53" x14ac:dyDescent="0.25">
      <c r="A32" t="s">
        <v>81</v>
      </c>
      <c r="B32">
        <v>189</v>
      </c>
      <c r="C32">
        <v>1198</v>
      </c>
      <c r="D32">
        <v>3784</v>
      </c>
      <c r="E32">
        <v>57</v>
      </c>
      <c r="F32">
        <v>5986</v>
      </c>
      <c r="G32">
        <v>2203</v>
      </c>
      <c r="H32">
        <v>1924</v>
      </c>
      <c r="I32">
        <v>2100</v>
      </c>
      <c r="J32">
        <v>781</v>
      </c>
      <c r="K32">
        <v>12907</v>
      </c>
      <c r="L32">
        <v>4268</v>
      </c>
      <c r="M32">
        <v>264</v>
      </c>
      <c r="N32">
        <v>256</v>
      </c>
      <c r="O32">
        <v>3690</v>
      </c>
      <c r="P32">
        <v>718</v>
      </c>
      <c r="Q32">
        <v>332</v>
      </c>
      <c r="R32">
        <v>317</v>
      </c>
      <c r="S32">
        <v>102</v>
      </c>
      <c r="T32">
        <v>871</v>
      </c>
      <c r="U32">
        <v>624</v>
      </c>
      <c r="V32">
        <v>5335</v>
      </c>
      <c r="W32">
        <v>4675</v>
      </c>
      <c r="X32">
        <v>1889</v>
      </c>
      <c r="Y32">
        <v>1261</v>
      </c>
      <c r="Z32">
        <v>510</v>
      </c>
      <c r="AA32">
        <v>583</v>
      </c>
      <c r="AB32">
        <v>49</v>
      </c>
      <c r="AC32">
        <v>312</v>
      </c>
      <c r="AD32">
        <v>899</v>
      </c>
      <c r="AE32">
        <v>499</v>
      </c>
      <c r="AF32">
        <v>0</v>
      </c>
      <c r="AG32">
        <v>355</v>
      </c>
      <c r="AH32">
        <v>40815</v>
      </c>
      <c r="AI32">
        <v>2482</v>
      </c>
      <c r="AJ32">
        <v>61</v>
      </c>
      <c r="AK32">
        <v>1121</v>
      </c>
      <c r="AL32">
        <v>773</v>
      </c>
      <c r="AM32">
        <v>360</v>
      </c>
      <c r="AN32">
        <v>19733</v>
      </c>
      <c r="AO32">
        <v>463</v>
      </c>
      <c r="AP32">
        <v>1586</v>
      </c>
      <c r="AQ32">
        <v>0</v>
      </c>
      <c r="AR32">
        <v>1412</v>
      </c>
      <c r="AS32">
        <v>3801</v>
      </c>
      <c r="AT32">
        <v>256</v>
      </c>
      <c r="AU32">
        <v>0</v>
      </c>
      <c r="AV32">
        <v>4458</v>
      </c>
      <c r="AW32">
        <v>2454</v>
      </c>
      <c r="AX32">
        <v>1252</v>
      </c>
      <c r="AY32">
        <v>214</v>
      </c>
      <c r="AZ32">
        <v>15</v>
      </c>
      <c r="BA32">
        <v>4312</v>
      </c>
    </row>
    <row r="33" spans="1:53" x14ac:dyDescent="0.25">
      <c r="A33" t="s">
        <v>82</v>
      </c>
      <c r="B33">
        <v>410</v>
      </c>
      <c r="C33">
        <v>416</v>
      </c>
      <c r="D33">
        <v>7444</v>
      </c>
      <c r="E33">
        <v>682</v>
      </c>
      <c r="F33">
        <v>7066</v>
      </c>
      <c r="G33">
        <v>5525</v>
      </c>
      <c r="H33">
        <v>0</v>
      </c>
      <c r="I33">
        <v>0</v>
      </c>
      <c r="J33">
        <v>212</v>
      </c>
      <c r="K33">
        <v>2806</v>
      </c>
      <c r="L33">
        <v>676</v>
      </c>
      <c r="M33">
        <v>81</v>
      </c>
      <c r="N33">
        <v>355</v>
      </c>
      <c r="O33">
        <v>466</v>
      </c>
      <c r="P33">
        <v>2030</v>
      </c>
      <c r="Q33">
        <v>0</v>
      </c>
      <c r="R33">
        <v>1333</v>
      </c>
      <c r="S33">
        <v>87</v>
      </c>
      <c r="T33">
        <v>184</v>
      </c>
      <c r="U33">
        <v>510</v>
      </c>
      <c r="V33">
        <v>2277</v>
      </c>
      <c r="W33">
        <v>252</v>
      </c>
      <c r="X33">
        <v>908</v>
      </c>
      <c r="Y33">
        <v>438</v>
      </c>
      <c r="Z33">
        <v>556</v>
      </c>
      <c r="AA33">
        <v>1183</v>
      </c>
      <c r="AB33">
        <v>544</v>
      </c>
      <c r="AC33">
        <v>353</v>
      </c>
      <c r="AD33">
        <v>2099</v>
      </c>
      <c r="AE33">
        <v>114</v>
      </c>
      <c r="AF33">
        <v>245</v>
      </c>
      <c r="AG33">
        <v>0</v>
      </c>
      <c r="AH33">
        <v>1445</v>
      </c>
      <c r="AI33">
        <v>522</v>
      </c>
      <c r="AJ33">
        <v>264</v>
      </c>
      <c r="AK33">
        <v>1742</v>
      </c>
      <c r="AL33">
        <v>234</v>
      </c>
      <c r="AM33">
        <v>916</v>
      </c>
      <c r="AN33">
        <v>492</v>
      </c>
      <c r="AO33">
        <v>0</v>
      </c>
      <c r="AP33">
        <v>145</v>
      </c>
      <c r="AQ33">
        <v>240</v>
      </c>
      <c r="AR33">
        <v>899</v>
      </c>
      <c r="AS33">
        <v>13633</v>
      </c>
      <c r="AT33">
        <v>303</v>
      </c>
      <c r="AU33">
        <v>71</v>
      </c>
      <c r="AV33">
        <v>425</v>
      </c>
      <c r="AW33">
        <v>924</v>
      </c>
      <c r="AX33">
        <v>0</v>
      </c>
      <c r="AY33">
        <v>340</v>
      </c>
      <c r="AZ33">
        <v>283</v>
      </c>
      <c r="BA33">
        <v>99</v>
      </c>
    </row>
    <row r="34" spans="1:53" x14ac:dyDescent="0.25">
      <c r="A34" t="s">
        <v>83</v>
      </c>
      <c r="B34">
        <v>1812</v>
      </c>
      <c r="C34">
        <v>6124</v>
      </c>
      <c r="D34">
        <v>2821</v>
      </c>
      <c r="E34">
        <v>1041</v>
      </c>
      <c r="F34">
        <v>25761</v>
      </c>
      <c r="G34">
        <v>3724</v>
      </c>
      <c r="H34">
        <v>15123</v>
      </c>
      <c r="I34">
        <v>1124</v>
      </c>
      <c r="J34">
        <v>3702</v>
      </c>
      <c r="K34">
        <v>29344</v>
      </c>
      <c r="L34">
        <v>10584</v>
      </c>
      <c r="M34">
        <v>1002</v>
      </c>
      <c r="N34">
        <v>434</v>
      </c>
      <c r="O34">
        <v>6914</v>
      </c>
      <c r="P34">
        <v>2198</v>
      </c>
      <c r="Q34">
        <v>928</v>
      </c>
      <c r="R34">
        <v>838</v>
      </c>
      <c r="S34">
        <v>2414</v>
      </c>
      <c r="T34">
        <v>1495</v>
      </c>
      <c r="U34">
        <v>2915</v>
      </c>
      <c r="V34">
        <v>5037</v>
      </c>
      <c r="W34">
        <v>14646</v>
      </c>
      <c r="X34">
        <v>3936</v>
      </c>
      <c r="Y34">
        <v>1824</v>
      </c>
      <c r="Z34">
        <v>401</v>
      </c>
      <c r="AA34">
        <v>1417</v>
      </c>
      <c r="AB34">
        <v>391</v>
      </c>
      <c r="AC34">
        <v>579</v>
      </c>
      <c r="AD34">
        <v>1785</v>
      </c>
      <c r="AE34">
        <v>2972</v>
      </c>
      <c r="AF34">
        <v>41450</v>
      </c>
      <c r="AG34">
        <v>461</v>
      </c>
      <c r="AH34">
        <v>0</v>
      </c>
      <c r="AI34">
        <v>9336</v>
      </c>
      <c r="AJ34">
        <v>374</v>
      </c>
      <c r="AK34">
        <v>5191</v>
      </c>
      <c r="AL34">
        <v>1425</v>
      </c>
      <c r="AM34">
        <v>2189</v>
      </c>
      <c r="AN34">
        <v>26596</v>
      </c>
      <c r="AO34">
        <v>1393</v>
      </c>
      <c r="AP34">
        <v>6947</v>
      </c>
      <c r="AQ34">
        <v>112</v>
      </c>
      <c r="AR34">
        <v>2660</v>
      </c>
      <c r="AS34">
        <v>9151</v>
      </c>
      <c r="AT34">
        <v>773</v>
      </c>
      <c r="AU34">
        <v>3882</v>
      </c>
      <c r="AV34">
        <v>10800</v>
      </c>
      <c r="AW34">
        <v>2986</v>
      </c>
      <c r="AX34">
        <v>631</v>
      </c>
      <c r="AY34">
        <v>1878</v>
      </c>
      <c r="AZ34">
        <v>688</v>
      </c>
      <c r="BA34">
        <v>10582</v>
      </c>
    </row>
    <row r="35" spans="1:53" x14ac:dyDescent="0.25">
      <c r="A35" t="s">
        <v>84</v>
      </c>
      <c r="B35">
        <v>5420</v>
      </c>
      <c r="C35">
        <v>3991</v>
      </c>
      <c r="D35">
        <v>4286</v>
      </c>
      <c r="E35">
        <v>327</v>
      </c>
      <c r="F35">
        <v>15373</v>
      </c>
      <c r="G35">
        <v>3919</v>
      </c>
      <c r="H35">
        <v>1975</v>
      </c>
      <c r="I35">
        <v>954</v>
      </c>
      <c r="J35">
        <v>1135</v>
      </c>
      <c r="K35">
        <v>28044</v>
      </c>
      <c r="L35">
        <v>16192</v>
      </c>
      <c r="M35">
        <v>1806</v>
      </c>
      <c r="N35">
        <v>675</v>
      </c>
      <c r="O35">
        <v>5971</v>
      </c>
      <c r="P35">
        <v>3228</v>
      </c>
      <c r="Q35">
        <v>654</v>
      </c>
      <c r="R35">
        <v>4995</v>
      </c>
      <c r="S35">
        <v>1637</v>
      </c>
      <c r="T35">
        <v>2936</v>
      </c>
      <c r="U35">
        <v>824</v>
      </c>
      <c r="V35">
        <v>10485</v>
      </c>
      <c r="W35">
        <v>9053</v>
      </c>
      <c r="X35">
        <v>7530</v>
      </c>
      <c r="Y35">
        <v>1294</v>
      </c>
      <c r="Z35">
        <v>1273</v>
      </c>
      <c r="AA35">
        <v>2638</v>
      </c>
      <c r="AB35">
        <v>563</v>
      </c>
      <c r="AC35">
        <v>1056</v>
      </c>
      <c r="AD35">
        <v>1048</v>
      </c>
      <c r="AE35">
        <v>2078</v>
      </c>
      <c r="AF35">
        <v>10374</v>
      </c>
      <c r="AG35">
        <v>1737</v>
      </c>
      <c r="AH35">
        <v>18321</v>
      </c>
      <c r="AI35">
        <v>0</v>
      </c>
      <c r="AJ35">
        <v>189</v>
      </c>
      <c r="AK35">
        <v>10187</v>
      </c>
      <c r="AL35">
        <v>1390</v>
      </c>
      <c r="AM35">
        <v>1175</v>
      </c>
      <c r="AN35">
        <v>9450</v>
      </c>
      <c r="AO35">
        <v>444</v>
      </c>
      <c r="AP35">
        <v>20427</v>
      </c>
      <c r="AQ35">
        <v>565</v>
      </c>
      <c r="AR35">
        <v>6057</v>
      </c>
      <c r="AS35">
        <v>6621</v>
      </c>
      <c r="AT35">
        <v>961</v>
      </c>
      <c r="AU35">
        <v>212</v>
      </c>
      <c r="AV35">
        <v>27302</v>
      </c>
      <c r="AW35">
        <v>3295</v>
      </c>
      <c r="AX35">
        <v>2780</v>
      </c>
      <c r="AY35">
        <v>2291</v>
      </c>
      <c r="AZ35">
        <v>153</v>
      </c>
      <c r="BA35">
        <v>844</v>
      </c>
    </row>
    <row r="36" spans="1:53" x14ac:dyDescent="0.25">
      <c r="A36" t="s">
        <v>85</v>
      </c>
      <c r="B36">
        <v>97</v>
      </c>
      <c r="C36">
        <v>393</v>
      </c>
      <c r="D36">
        <v>1313</v>
      </c>
      <c r="E36">
        <v>249</v>
      </c>
      <c r="F36">
        <v>1356</v>
      </c>
      <c r="G36">
        <v>1229</v>
      </c>
      <c r="H36">
        <v>0</v>
      </c>
      <c r="I36">
        <v>84</v>
      </c>
      <c r="J36">
        <v>0</v>
      </c>
      <c r="K36">
        <v>459</v>
      </c>
      <c r="L36">
        <v>364</v>
      </c>
      <c r="M36">
        <v>138</v>
      </c>
      <c r="N36">
        <v>1209</v>
      </c>
      <c r="O36">
        <v>571</v>
      </c>
      <c r="P36">
        <v>130</v>
      </c>
      <c r="Q36">
        <v>208</v>
      </c>
      <c r="R36">
        <v>75</v>
      </c>
      <c r="S36">
        <v>0</v>
      </c>
      <c r="T36">
        <v>422</v>
      </c>
      <c r="U36">
        <v>50</v>
      </c>
      <c r="V36">
        <v>10</v>
      </c>
      <c r="W36">
        <v>369</v>
      </c>
      <c r="X36">
        <v>328</v>
      </c>
      <c r="Y36">
        <v>12244</v>
      </c>
      <c r="Z36">
        <v>80</v>
      </c>
      <c r="AA36">
        <v>330</v>
      </c>
      <c r="AB36">
        <v>1227</v>
      </c>
      <c r="AC36">
        <v>218</v>
      </c>
      <c r="AD36">
        <v>845</v>
      </c>
      <c r="AE36">
        <v>0</v>
      </c>
      <c r="AF36">
        <v>183</v>
      </c>
      <c r="AG36">
        <v>99</v>
      </c>
      <c r="AH36">
        <v>264</v>
      </c>
      <c r="AI36">
        <v>900</v>
      </c>
      <c r="AJ36">
        <v>0</v>
      </c>
      <c r="AK36">
        <v>286</v>
      </c>
      <c r="AL36">
        <v>59</v>
      </c>
      <c r="AM36">
        <v>264</v>
      </c>
      <c r="AN36">
        <v>652</v>
      </c>
      <c r="AO36">
        <v>0</v>
      </c>
      <c r="AP36">
        <v>1</v>
      </c>
      <c r="AQ36">
        <v>1293</v>
      </c>
      <c r="AR36">
        <v>113</v>
      </c>
      <c r="AS36">
        <v>1862</v>
      </c>
      <c r="AT36">
        <v>429</v>
      </c>
      <c r="AU36">
        <v>0</v>
      </c>
      <c r="AV36">
        <v>166</v>
      </c>
      <c r="AW36">
        <v>404</v>
      </c>
      <c r="AX36">
        <v>0</v>
      </c>
      <c r="AY36">
        <v>1398</v>
      </c>
      <c r="AZ36">
        <v>139</v>
      </c>
      <c r="BA36">
        <v>76</v>
      </c>
    </row>
    <row r="37" spans="1:53" x14ac:dyDescent="0.25">
      <c r="A37" t="s">
        <v>86</v>
      </c>
      <c r="B37">
        <v>1567</v>
      </c>
      <c r="C37">
        <v>1637</v>
      </c>
      <c r="D37">
        <v>6763</v>
      </c>
      <c r="E37">
        <v>1952</v>
      </c>
      <c r="F37">
        <v>9032</v>
      </c>
      <c r="G37">
        <v>2690</v>
      </c>
      <c r="H37">
        <v>1189</v>
      </c>
      <c r="I37">
        <v>263</v>
      </c>
      <c r="J37">
        <v>587</v>
      </c>
      <c r="K37">
        <v>16492</v>
      </c>
      <c r="L37">
        <v>4290</v>
      </c>
      <c r="M37">
        <v>1044</v>
      </c>
      <c r="N37">
        <v>312</v>
      </c>
      <c r="O37">
        <v>7027</v>
      </c>
      <c r="P37">
        <v>11588</v>
      </c>
      <c r="Q37">
        <v>1146</v>
      </c>
      <c r="R37">
        <v>657</v>
      </c>
      <c r="S37">
        <v>12744</v>
      </c>
      <c r="T37">
        <v>1872</v>
      </c>
      <c r="U37">
        <v>0</v>
      </c>
      <c r="V37">
        <v>4982</v>
      </c>
      <c r="W37">
        <v>2101</v>
      </c>
      <c r="X37">
        <v>14330</v>
      </c>
      <c r="Y37">
        <v>1788</v>
      </c>
      <c r="Z37">
        <v>691</v>
      </c>
      <c r="AA37">
        <v>2003</v>
      </c>
      <c r="AB37">
        <v>101</v>
      </c>
      <c r="AC37">
        <v>1176</v>
      </c>
      <c r="AD37">
        <v>1851</v>
      </c>
      <c r="AE37">
        <v>1992</v>
      </c>
      <c r="AF37">
        <v>3936</v>
      </c>
      <c r="AG37">
        <v>255</v>
      </c>
      <c r="AH37">
        <v>8784</v>
      </c>
      <c r="AI37">
        <v>4572</v>
      </c>
      <c r="AJ37">
        <v>204</v>
      </c>
      <c r="AK37">
        <v>0</v>
      </c>
      <c r="AL37">
        <v>2333</v>
      </c>
      <c r="AM37">
        <v>1326</v>
      </c>
      <c r="AN37">
        <v>14292</v>
      </c>
      <c r="AO37">
        <v>369</v>
      </c>
      <c r="AP37">
        <v>3826</v>
      </c>
      <c r="AQ37">
        <v>34</v>
      </c>
      <c r="AR37">
        <v>6468</v>
      </c>
      <c r="AS37">
        <v>11987</v>
      </c>
      <c r="AT37">
        <v>691</v>
      </c>
      <c r="AU37">
        <v>68</v>
      </c>
      <c r="AV37">
        <v>5425</v>
      </c>
      <c r="AW37">
        <v>1979</v>
      </c>
      <c r="AX37">
        <v>7548</v>
      </c>
      <c r="AY37">
        <v>2534</v>
      </c>
      <c r="AZ37">
        <v>1280</v>
      </c>
      <c r="BA37">
        <v>1607</v>
      </c>
    </row>
    <row r="38" spans="1:53" x14ac:dyDescent="0.25">
      <c r="A38" t="s">
        <v>87</v>
      </c>
      <c r="B38">
        <v>591</v>
      </c>
      <c r="C38">
        <v>1137</v>
      </c>
      <c r="D38">
        <v>3770</v>
      </c>
      <c r="E38">
        <v>6894</v>
      </c>
      <c r="F38">
        <v>8233</v>
      </c>
      <c r="G38">
        <v>3273</v>
      </c>
      <c r="H38">
        <v>97</v>
      </c>
      <c r="I38">
        <v>66</v>
      </c>
      <c r="J38">
        <v>191</v>
      </c>
      <c r="K38">
        <v>6056</v>
      </c>
      <c r="L38">
        <v>3514</v>
      </c>
      <c r="M38">
        <v>140</v>
      </c>
      <c r="N38">
        <v>21</v>
      </c>
      <c r="O38">
        <v>2179</v>
      </c>
      <c r="P38">
        <v>2113</v>
      </c>
      <c r="Q38">
        <v>580</v>
      </c>
      <c r="R38">
        <v>4626</v>
      </c>
      <c r="S38">
        <v>1398</v>
      </c>
      <c r="T38">
        <v>1934</v>
      </c>
      <c r="U38">
        <v>271</v>
      </c>
      <c r="V38">
        <v>432</v>
      </c>
      <c r="W38">
        <v>160</v>
      </c>
      <c r="X38">
        <v>1038</v>
      </c>
      <c r="Y38">
        <v>497</v>
      </c>
      <c r="Z38">
        <v>199</v>
      </c>
      <c r="AA38">
        <v>5781</v>
      </c>
      <c r="AB38">
        <v>803</v>
      </c>
      <c r="AC38">
        <v>1979</v>
      </c>
      <c r="AD38">
        <v>705</v>
      </c>
      <c r="AE38">
        <v>0</v>
      </c>
      <c r="AF38">
        <v>391</v>
      </c>
      <c r="AG38">
        <v>403</v>
      </c>
      <c r="AH38">
        <v>1858</v>
      </c>
      <c r="AI38">
        <v>1322</v>
      </c>
      <c r="AJ38">
        <v>928</v>
      </c>
      <c r="AK38">
        <v>1608</v>
      </c>
      <c r="AL38">
        <v>0</v>
      </c>
      <c r="AM38">
        <v>917</v>
      </c>
      <c r="AN38">
        <v>1116</v>
      </c>
      <c r="AO38">
        <v>152</v>
      </c>
      <c r="AP38">
        <v>2015</v>
      </c>
      <c r="AQ38">
        <v>600</v>
      </c>
      <c r="AR38">
        <v>1700</v>
      </c>
      <c r="AS38">
        <v>31595</v>
      </c>
      <c r="AT38">
        <v>587</v>
      </c>
      <c r="AU38">
        <v>0</v>
      </c>
      <c r="AV38">
        <v>1013</v>
      </c>
      <c r="AW38">
        <v>1246</v>
      </c>
      <c r="AX38">
        <v>44</v>
      </c>
      <c r="AY38">
        <v>942</v>
      </c>
      <c r="AZ38">
        <v>1763</v>
      </c>
      <c r="BA38">
        <v>105</v>
      </c>
    </row>
    <row r="39" spans="1:53" x14ac:dyDescent="0.25">
      <c r="A39" t="s">
        <v>88</v>
      </c>
      <c r="B39">
        <v>758</v>
      </c>
      <c r="C39">
        <v>1935</v>
      </c>
      <c r="D39">
        <v>7911</v>
      </c>
      <c r="E39">
        <v>988</v>
      </c>
      <c r="F39">
        <v>34214</v>
      </c>
      <c r="G39">
        <v>2110</v>
      </c>
      <c r="H39">
        <v>949</v>
      </c>
      <c r="I39">
        <v>251</v>
      </c>
      <c r="J39">
        <v>349</v>
      </c>
      <c r="K39">
        <v>3384</v>
      </c>
      <c r="L39">
        <v>1946</v>
      </c>
      <c r="M39">
        <v>2491</v>
      </c>
      <c r="N39">
        <v>6236</v>
      </c>
      <c r="O39">
        <v>1350</v>
      </c>
      <c r="P39">
        <v>1371</v>
      </c>
      <c r="Q39">
        <v>659</v>
      </c>
      <c r="R39">
        <v>1263</v>
      </c>
      <c r="S39">
        <v>71</v>
      </c>
      <c r="T39">
        <v>0</v>
      </c>
      <c r="U39">
        <v>269</v>
      </c>
      <c r="V39">
        <v>453</v>
      </c>
      <c r="W39">
        <v>1423</v>
      </c>
      <c r="X39">
        <v>1652</v>
      </c>
      <c r="Y39">
        <v>1413</v>
      </c>
      <c r="Z39">
        <v>7</v>
      </c>
      <c r="AA39">
        <v>1172</v>
      </c>
      <c r="AB39">
        <v>1079</v>
      </c>
      <c r="AC39">
        <v>324</v>
      </c>
      <c r="AD39">
        <v>7222</v>
      </c>
      <c r="AE39">
        <v>427</v>
      </c>
      <c r="AF39">
        <v>1322</v>
      </c>
      <c r="AG39">
        <v>537</v>
      </c>
      <c r="AH39">
        <v>2056</v>
      </c>
      <c r="AI39">
        <v>1099</v>
      </c>
      <c r="AJ39">
        <v>313</v>
      </c>
      <c r="AK39">
        <v>949</v>
      </c>
      <c r="AL39">
        <v>2034</v>
      </c>
      <c r="AM39">
        <v>0</v>
      </c>
      <c r="AN39">
        <v>1407</v>
      </c>
      <c r="AO39">
        <v>0</v>
      </c>
      <c r="AP39">
        <v>370</v>
      </c>
      <c r="AQ39">
        <v>417</v>
      </c>
      <c r="AR39">
        <v>673</v>
      </c>
      <c r="AS39">
        <v>4498</v>
      </c>
      <c r="AT39">
        <v>3443</v>
      </c>
      <c r="AU39">
        <v>176</v>
      </c>
      <c r="AV39">
        <v>1179</v>
      </c>
      <c r="AW39">
        <v>21862</v>
      </c>
      <c r="AX39">
        <v>66</v>
      </c>
      <c r="AY39">
        <v>914</v>
      </c>
      <c r="AZ39">
        <v>914</v>
      </c>
      <c r="BA39">
        <v>4</v>
      </c>
    </row>
    <row r="40" spans="1:53" x14ac:dyDescent="0.25">
      <c r="A40" t="s">
        <v>89</v>
      </c>
      <c r="B40">
        <v>1332</v>
      </c>
      <c r="C40">
        <v>759</v>
      </c>
      <c r="D40">
        <v>2278</v>
      </c>
      <c r="E40">
        <v>582</v>
      </c>
      <c r="F40">
        <v>10672</v>
      </c>
      <c r="G40">
        <v>2491</v>
      </c>
      <c r="H40">
        <v>4150</v>
      </c>
      <c r="I40">
        <v>5177</v>
      </c>
      <c r="J40">
        <v>1401</v>
      </c>
      <c r="K40">
        <v>19299</v>
      </c>
      <c r="L40">
        <v>4627</v>
      </c>
      <c r="M40">
        <v>495</v>
      </c>
      <c r="N40">
        <v>236</v>
      </c>
      <c r="O40">
        <v>3902</v>
      </c>
      <c r="P40">
        <v>4086</v>
      </c>
      <c r="Q40">
        <v>1176</v>
      </c>
      <c r="R40">
        <v>2323</v>
      </c>
      <c r="S40">
        <v>4013</v>
      </c>
      <c r="T40">
        <v>615</v>
      </c>
      <c r="U40">
        <v>608</v>
      </c>
      <c r="V40">
        <v>17751</v>
      </c>
      <c r="W40">
        <v>6284</v>
      </c>
      <c r="X40">
        <v>4406</v>
      </c>
      <c r="Y40">
        <v>853</v>
      </c>
      <c r="Z40">
        <v>1238</v>
      </c>
      <c r="AA40">
        <v>1761</v>
      </c>
      <c r="AB40">
        <v>338</v>
      </c>
      <c r="AC40">
        <v>582</v>
      </c>
      <c r="AD40">
        <v>1057</v>
      </c>
      <c r="AE40">
        <v>1326</v>
      </c>
      <c r="AF40">
        <v>36133</v>
      </c>
      <c r="AG40">
        <v>325</v>
      </c>
      <c r="AH40">
        <v>29436</v>
      </c>
      <c r="AI40">
        <v>11254</v>
      </c>
      <c r="AJ40">
        <v>195</v>
      </c>
      <c r="AK40">
        <v>13075</v>
      </c>
      <c r="AL40">
        <v>283</v>
      </c>
      <c r="AM40">
        <v>1594</v>
      </c>
      <c r="AN40">
        <v>0</v>
      </c>
      <c r="AO40">
        <v>799</v>
      </c>
      <c r="AP40">
        <v>3438</v>
      </c>
      <c r="AQ40">
        <v>142</v>
      </c>
      <c r="AR40">
        <v>3742</v>
      </c>
      <c r="AS40">
        <v>7006</v>
      </c>
      <c r="AT40">
        <v>1246</v>
      </c>
      <c r="AU40">
        <v>446</v>
      </c>
      <c r="AV40">
        <v>8419</v>
      </c>
      <c r="AW40">
        <v>3688</v>
      </c>
      <c r="AX40">
        <v>4631</v>
      </c>
      <c r="AY40">
        <v>2426</v>
      </c>
      <c r="AZ40">
        <v>195</v>
      </c>
      <c r="BA40">
        <v>2723</v>
      </c>
    </row>
    <row r="41" spans="1:53" x14ac:dyDescent="0.25">
      <c r="A41" t="s">
        <v>90</v>
      </c>
      <c r="B41">
        <v>0</v>
      </c>
      <c r="C41">
        <v>0</v>
      </c>
      <c r="D41">
        <v>214</v>
      </c>
      <c r="E41">
        <v>0</v>
      </c>
      <c r="F41">
        <v>1949</v>
      </c>
      <c r="G41">
        <v>301</v>
      </c>
      <c r="H41">
        <v>2613</v>
      </c>
      <c r="I41">
        <v>0</v>
      </c>
      <c r="J41">
        <v>0</v>
      </c>
      <c r="K41">
        <v>2230</v>
      </c>
      <c r="L41">
        <v>476</v>
      </c>
      <c r="M41">
        <v>0</v>
      </c>
      <c r="N41">
        <v>107</v>
      </c>
      <c r="O41">
        <v>373</v>
      </c>
      <c r="P41">
        <v>41</v>
      </c>
      <c r="Q41">
        <v>82</v>
      </c>
      <c r="R41">
        <v>374</v>
      </c>
      <c r="S41">
        <v>211</v>
      </c>
      <c r="T41">
        <v>121</v>
      </c>
      <c r="U41">
        <v>228</v>
      </c>
      <c r="V41">
        <v>472</v>
      </c>
      <c r="W41">
        <v>7715</v>
      </c>
      <c r="X41">
        <v>178</v>
      </c>
      <c r="Y41">
        <v>27</v>
      </c>
      <c r="Z41">
        <v>0</v>
      </c>
      <c r="AA41">
        <v>109</v>
      </c>
      <c r="AB41">
        <v>0</v>
      </c>
      <c r="AC41">
        <v>0</v>
      </c>
      <c r="AD41">
        <v>0</v>
      </c>
      <c r="AE41">
        <v>941</v>
      </c>
      <c r="AF41">
        <v>1224</v>
      </c>
      <c r="AG41">
        <v>93</v>
      </c>
      <c r="AH41">
        <v>2776</v>
      </c>
      <c r="AI41">
        <v>259</v>
      </c>
      <c r="AJ41">
        <v>0</v>
      </c>
      <c r="AK41">
        <v>60</v>
      </c>
      <c r="AL41">
        <v>0</v>
      </c>
      <c r="AM41">
        <v>57</v>
      </c>
      <c r="AN41">
        <v>1125</v>
      </c>
      <c r="AO41">
        <v>0</v>
      </c>
      <c r="AP41">
        <v>223</v>
      </c>
      <c r="AQ41">
        <v>0</v>
      </c>
      <c r="AR41">
        <v>210</v>
      </c>
      <c r="AS41">
        <v>207</v>
      </c>
      <c r="AT41">
        <v>181</v>
      </c>
      <c r="AU41">
        <v>621</v>
      </c>
      <c r="AV41">
        <v>485</v>
      </c>
      <c r="AW41">
        <v>262</v>
      </c>
      <c r="AX41">
        <v>199</v>
      </c>
      <c r="AY41">
        <v>2</v>
      </c>
      <c r="AZ41">
        <v>23</v>
      </c>
      <c r="BA41">
        <v>293</v>
      </c>
    </row>
    <row r="42" spans="1:53" x14ac:dyDescent="0.25">
      <c r="A42" t="s">
        <v>91</v>
      </c>
      <c r="B42">
        <v>2999</v>
      </c>
      <c r="C42">
        <v>2421</v>
      </c>
      <c r="D42">
        <v>1971</v>
      </c>
      <c r="E42">
        <v>1333</v>
      </c>
      <c r="F42">
        <v>6592</v>
      </c>
      <c r="G42">
        <v>1000</v>
      </c>
      <c r="H42">
        <v>1752</v>
      </c>
      <c r="I42">
        <v>841</v>
      </c>
      <c r="J42">
        <v>589</v>
      </c>
      <c r="K42">
        <v>15476</v>
      </c>
      <c r="L42">
        <v>16355</v>
      </c>
      <c r="M42">
        <v>712</v>
      </c>
      <c r="N42">
        <v>55</v>
      </c>
      <c r="O42">
        <v>2371</v>
      </c>
      <c r="P42">
        <v>3249</v>
      </c>
      <c r="Q42">
        <v>1379</v>
      </c>
      <c r="R42">
        <v>1885</v>
      </c>
      <c r="S42">
        <v>2454</v>
      </c>
      <c r="T42">
        <v>878</v>
      </c>
      <c r="U42">
        <v>652</v>
      </c>
      <c r="V42">
        <v>3807</v>
      </c>
      <c r="W42">
        <v>730</v>
      </c>
      <c r="X42">
        <v>4483</v>
      </c>
      <c r="Y42">
        <v>471</v>
      </c>
      <c r="Z42">
        <v>2163</v>
      </c>
      <c r="AA42">
        <v>1522</v>
      </c>
      <c r="AB42">
        <v>915</v>
      </c>
      <c r="AC42">
        <v>204</v>
      </c>
      <c r="AD42">
        <v>1017</v>
      </c>
      <c r="AE42">
        <v>372</v>
      </c>
      <c r="AF42">
        <v>4241</v>
      </c>
      <c r="AG42">
        <v>598</v>
      </c>
      <c r="AH42">
        <v>11317</v>
      </c>
      <c r="AI42">
        <v>23102</v>
      </c>
      <c r="AJ42">
        <v>271</v>
      </c>
      <c r="AK42">
        <v>6327</v>
      </c>
      <c r="AL42">
        <v>1008</v>
      </c>
      <c r="AM42">
        <v>833</v>
      </c>
      <c r="AN42">
        <v>3523</v>
      </c>
      <c r="AO42">
        <v>453</v>
      </c>
      <c r="AP42">
        <v>0</v>
      </c>
      <c r="AQ42">
        <v>62</v>
      </c>
      <c r="AR42">
        <v>3324</v>
      </c>
      <c r="AS42">
        <v>8623</v>
      </c>
      <c r="AT42">
        <v>181</v>
      </c>
      <c r="AU42">
        <v>91</v>
      </c>
      <c r="AV42">
        <v>7879</v>
      </c>
      <c r="AW42">
        <v>2510</v>
      </c>
      <c r="AX42">
        <v>1680</v>
      </c>
      <c r="AY42">
        <v>341</v>
      </c>
      <c r="AZ42">
        <v>632</v>
      </c>
      <c r="BA42">
        <v>2166</v>
      </c>
    </row>
    <row r="43" spans="1:53" x14ac:dyDescent="0.25">
      <c r="A43" t="s">
        <v>92</v>
      </c>
      <c r="B43">
        <v>0</v>
      </c>
      <c r="C43">
        <v>554</v>
      </c>
      <c r="D43">
        <v>1422</v>
      </c>
      <c r="E43">
        <v>659</v>
      </c>
      <c r="F43">
        <v>1286</v>
      </c>
      <c r="G43">
        <v>1021</v>
      </c>
      <c r="H43">
        <v>0</v>
      </c>
      <c r="I43">
        <v>0</v>
      </c>
      <c r="J43">
        <v>0</v>
      </c>
      <c r="K43">
        <v>101</v>
      </c>
      <c r="L43">
        <v>69</v>
      </c>
      <c r="M43">
        <v>0</v>
      </c>
      <c r="N43">
        <v>186</v>
      </c>
      <c r="O43">
        <v>267</v>
      </c>
      <c r="P43">
        <v>285</v>
      </c>
      <c r="Q43">
        <v>4772</v>
      </c>
      <c r="R43">
        <v>144</v>
      </c>
      <c r="S43">
        <v>211</v>
      </c>
      <c r="T43">
        <v>0</v>
      </c>
      <c r="U43">
        <v>0</v>
      </c>
      <c r="V43">
        <v>254</v>
      </c>
      <c r="W43">
        <v>113</v>
      </c>
      <c r="X43">
        <v>239</v>
      </c>
      <c r="Y43">
        <v>5342</v>
      </c>
      <c r="Z43">
        <v>129</v>
      </c>
      <c r="AA43">
        <v>354</v>
      </c>
      <c r="AB43">
        <v>232</v>
      </c>
      <c r="AC43">
        <v>1695</v>
      </c>
      <c r="AD43">
        <v>110</v>
      </c>
      <c r="AE43">
        <v>0</v>
      </c>
      <c r="AF43">
        <v>441</v>
      </c>
      <c r="AG43">
        <v>513</v>
      </c>
      <c r="AH43">
        <v>6</v>
      </c>
      <c r="AI43">
        <v>166</v>
      </c>
      <c r="AJ43">
        <v>2060</v>
      </c>
      <c r="AK43">
        <v>84</v>
      </c>
      <c r="AL43">
        <v>40</v>
      </c>
      <c r="AM43">
        <v>15</v>
      </c>
      <c r="AN43">
        <v>57</v>
      </c>
      <c r="AO43">
        <v>7</v>
      </c>
      <c r="AP43">
        <v>529</v>
      </c>
      <c r="AQ43">
        <v>0</v>
      </c>
      <c r="AR43">
        <v>0</v>
      </c>
      <c r="AS43">
        <v>1156</v>
      </c>
      <c r="AT43">
        <v>560</v>
      </c>
      <c r="AU43">
        <v>0</v>
      </c>
      <c r="AV43">
        <v>79</v>
      </c>
      <c r="AW43">
        <v>557</v>
      </c>
      <c r="AX43">
        <v>0</v>
      </c>
      <c r="AY43">
        <v>481</v>
      </c>
      <c r="AZ43">
        <v>1310</v>
      </c>
      <c r="BA43">
        <v>0</v>
      </c>
    </row>
    <row r="44" spans="1:53" x14ac:dyDescent="0.25">
      <c r="A44" t="s">
        <v>93</v>
      </c>
      <c r="B44">
        <v>9326</v>
      </c>
      <c r="C44">
        <v>531</v>
      </c>
      <c r="D44">
        <v>1346</v>
      </c>
      <c r="E44">
        <v>7393</v>
      </c>
      <c r="F44">
        <v>7130</v>
      </c>
      <c r="G44">
        <v>1372</v>
      </c>
      <c r="H44">
        <v>150</v>
      </c>
      <c r="I44">
        <v>155</v>
      </c>
      <c r="J44">
        <v>307</v>
      </c>
      <c r="K44">
        <v>15491</v>
      </c>
      <c r="L44">
        <v>17507</v>
      </c>
      <c r="M44">
        <v>179</v>
      </c>
      <c r="N44">
        <v>0</v>
      </c>
      <c r="O44">
        <v>8593</v>
      </c>
      <c r="P44">
        <v>5645</v>
      </c>
      <c r="Q44">
        <v>387</v>
      </c>
      <c r="R44">
        <v>1805</v>
      </c>
      <c r="S44">
        <v>13884</v>
      </c>
      <c r="T44">
        <v>1901</v>
      </c>
      <c r="U44">
        <v>9</v>
      </c>
      <c r="V44">
        <v>1135</v>
      </c>
      <c r="W44">
        <v>1690</v>
      </c>
      <c r="X44">
        <v>5983</v>
      </c>
      <c r="Y44">
        <v>445</v>
      </c>
      <c r="Z44">
        <v>9172</v>
      </c>
      <c r="AA44">
        <v>3795</v>
      </c>
      <c r="AB44">
        <v>43</v>
      </c>
      <c r="AC44">
        <v>631</v>
      </c>
      <c r="AD44">
        <v>883</v>
      </c>
      <c r="AE44">
        <v>132</v>
      </c>
      <c r="AF44">
        <v>1396</v>
      </c>
      <c r="AG44">
        <v>381</v>
      </c>
      <c r="AH44">
        <v>4921</v>
      </c>
      <c r="AI44">
        <v>9353</v>
      </c>
      <c r="AJ44">
        <v>50</v>
      </c>
      <c r="AK44">
        <v>5944</v>
      </c>
      <c r="AL44">
        <v>3166</v>
      </c>
      <c r="AM44">
        <v>726</v>
      </c>
      <c r="AN44">
        <v>3360</v>
      </c>
      <c r="AO44">
        <v>14</v>
      </c>
      <c r="AP44">
        <v>5531</v>
      </c>
      <c r="AQ44">
        <v>181</v>
      </c>
      <c r="AR44">
        <v>0</v>
      </c>
      <c r="AS44">
        <v>7009</v>
      </c>
      <c r="AT44">
        <v>200</v>
      </c>
      <c r="AU44">
        <v>38</v>
      </c>
      <c r="AV44">
        <v>6098</v>
      </c>
      <c r="AW44">
        <v>2852</v>
      </c>
      <c r="AX44">
        <v>1385</v>
      </c>
      <c r="AY44">
        <v>1213</v>
      </c>
      <c r="AZ44">
        <v>131</v>
      </c>
      <c r="BA44">
        <v>1083</v>
      </c>
    </row>
    <row r="45" spans="1:53" x14ac:dyDescent="0.25">
      <c r="A45" t="s">
        <v>94</v>
      </c>
      <c r="B45">
        <v>8747</v>
      </c>
      <c r="C45">
        <v>6670</v>
      </c>
      <c r="D45">
        <v>20073</v>
      </c>
      <c r="E45">
        <v>16461</v>
      </c>
      <c r="F45">
        <v>58992</v>
      </c>
      <c r="G45">
        <v>19126</v>
      </c>
      <c r="H45">
        <v>2927</v>
      </c>
      <c r="I45">
        <v>884</v>
      </c>
      <c r="J45">
        <v>2276</v>
      </c>
      <c r="K45">
        <v>35777</v>
      </c>
      <c r="L45">
        <v>17401</v>
      </c>
      <c r="M45">
        <v>6106</v>
      </c>
      <c r="N45">
        <v>4379</v>
      </c>
      <c r="O45">
        <v>15064</v>
      </c>
      <c r="P45">
        <v>10265</v>
      </c>
      <c r="Q45">
        <v>3236</v>
      </c>
      <c r="R45">
        <v>12766</v>
      </c>
      <c r="S45">
        <v>6616</v>
      </c>
      <c r="T45">
        <v>25513</v>
      </c>
      <c r="U45">
        <v>1357</v>
      </c>
      <c r="V45">
        <v>9443</v>
      </c>
      <c r="W45">
        <v>5035</v>
      </c>
      <c r="X45">
        <v>15654</v>
      </c>
      <c r="Y45">
        <v>7691</v>
      </c>
      <c r="Z45">
        <v>6048</v>
      </c>
      <c r="AA45">
        <v>13473</v>
      </c>
      <c r="AB45">
        <v>537</v>
      </c>
      <c r="AC45">
        <v>3837</v>
      </c>
      <c r="AD45">
        <v>7793</v>
      </c>
      <c r="AE45">
        <v>459</v>
      </c>
      <c r="AF45">
        <v>7578</v>
      </c>
      <c r="AG45">
        <v>15225</v>
      </c>
      <c r="AH45">
        <v>26155</v>
      </c>
      <c r="AI45">
        <v>14956</v>
      </c>
      <c r="AJ45">
        <v>809</v>
      </c>
      <c r="AK45">
        <v>12315</v>
      </c>
      <c r="AL45">
        <v>19302</v>
      </c>
      <c r="AM45">
        <v>3743</v>
      </c>
      <c r="AN45">
        <v>9107</v>
      </c>
      <c r="AO45">
        <v>1297</v>
      </c>
      <c r="AP45">
        <v>4075</v>
      </c>
      <c r="AQ45">
        <v>1486</v>
      </c>
      <c r="AR45">
        <v>10788</v>
      </c>
      <c r="AS45">
        <v>0</v>
      </c>
      <c r="AT45">
        <v>5234</v>
      </c>
      <c r="AU45">
        <v>349</v>
      </c>
      <c r="AV45">
        <v>13231</v>
      </c>
      <c r="AW45">
        <v>15325</v>
      </c>
      <c r="AX45">
        <v>663</v>
      </c>
      <c r="AY45">
        <v>5982</v>
      </c>
      <c r="AZ45">
        <v>2500</v>
      </c>
      <c r="BA45">
        <v>5225</v>
      </c>
    </row>
    <row r="46" spans="1:53" x14ac:dyDescent="0.25">
      <c r="A46" t="s">
        <v>95</v>
      </c>
      <c r="B46">
        <v>486</v>
      </c>
      <c r="C46">
        <v>2151</v>
      </c>
      <c r="D46">
        <v>6585</v>
      </c>
      <c r="E46">
        <v>422</v>
      </c>
      <c r="F46">
        <v>18237</v>
      </c>
      <c r="G46">
        <v>3986</v>
      </c>
      <c r="H46">
        <v>562</v>
      </c>
      <c r="I46">
        <v>0</v>
      </c>
      <c r="J46">
        <v>132</v>
      </c>
      <c r="K46">
        <v>1643</v>
      </c>
      <c r="L46">
        <v>1052</v>
      </c>
      <c r="M46">
        <v>1701</v>
      </c>
      <c r="N46">
        <v>7538</v>
      </c>
      <c r="O46">
        <v>1447</v>
      </c>
      <c r="P46">
        <v>545</v>
      </c>
      <c r="Q46">
        <v>290</v>
      </c>
      <c r="R46">
        <v>1146</v>
      </c>
      <c r="S46">
        <v>611</v>
      </c>
      <c r="T46">
        <v>494</v>
      </c>
      <c r="U46">
        <v>0</v>
      </c>
      <c r="V46">
        <v>342</v>
      </c>
      <c r="W46">
        <v>959</v>
      </c>
      <c r="X46">
        <v>1099</v>
      </c>
      <c r="Y46">
        <v>939</v>
      </c>
      <c r="Z46">
        <v>143</v>
      </c>
      <c r="AA46">
        <v>511</v>
      </c>
      <c r="AB46">
        <v>1241</v>
      </c>
      <c r="AC46">
        <v>195</v>
      </c>
      <c r="AD46">
        <v>4315</v>
      </c>
      <c r="AE46">
        <v>34</v>
      </c>
      <c r="AF46">
        <v>506</v>
      </c>
      <c r="AG46">
        <v>1707</v>
      </c>
      <c r="AH46">
        <v>1937</v>
      </c>
      <c r="AI46">
        <v>1653</v>
      </c>
      <c r="AJ46">
        <v>2</v>
      </c>
      <c r="AK46">
        <v>2584</v>
      </c>
      <c r="AL46">
        <v>150</v>
      </c>
      <c r="AM46">
        <v>2037</v>
      </c>
      <c r="AN46">
        <v>1496</v>
      </c>
      <c r="AO46">
        <v>0</v>
      </c>
      <c r="AP46">
        <v>309</v>
      </c>
      <c r="AQ46">
        <v>128</v>
      </c>
      <c r="AR46">
        <v>549</v>
      </c>
      <c r="AS46">
        <v>4507</v>
      </c>
      <c r="AT46">
        <v>0</v>
      </c>
      <c r="AU46">
        <v>122</v>
      </c>
      <c r="AV46">
        <v>2413</v>
      </c>
      <c r="AW46">
        <v>4825</v>
      </c>
      <c r="AX46">
        <v>270</v>
      </c>
      <c r="AY46">
        <v>158</v>
      </c>
      <c r="AZ46">
        <v>1058</v>
      </c>
      <c r="BA46">
        <v>0</v>
      </c>
    </row>
    <row r="47" spans="1:53" x14ac:dyDescent="0.25">
      <c r="A47" t="s">
        <v>96</v>
      </c>
      <c r="B47">
        <v>0</v>
      </c>
      <c r="C47">
        <v>580</v>
      </c>
      <c r="D47">
        <v>310</v>
      </c>
      <c r="E47">
        <v>0</v>
      </c>
      <c r="F47">
        <v>819</v>
      </c>
      <c r="G47">
        <v>529</v>
      </c>
      <c r="H47">
        <v>2105</v>
      </c>
      <c r="I47">
        <v>107</v>
      </c>
      <c r="J47">
        <v>27</v>
      </c>
      <c r="K47">
        <v>366</v>
      </c>
      <c r="L47">
        <v>101</v>
      </c>
      <c r="M47">
        <v>143</v>
      </c>
      <c r="N47">
        <v>0</v>
      </c>
      <c r="O47">
        <v>386</v>
      </c>
      <c r="P47">
        <v>258</v>
      </c>
      <c r="Q47">
        <v>0</v>
      </c>
      <c r="R47">
        <v>7</v>
      </c>
      <c r="S47">
        <v>627</v>
      </c>
      <c r="T47">
        <v>41</v>
      </c>
      <c r="U47">
        <v>322</v>
      </c>
      <c r="V47">
        <v>361</v>
      </c>
      <c r="W47">
        <v>2378</v>
      </c>
      <c r="X47">
        <v>335</v>
      </c>
      <c r="Y47">
        <v>206</v>
      </c>
      <c r="Z47">
        <v>0</v>
      </c>
      <c r="AA47">
        <v>69</v>
      </c>
      <c r="AB47">
        <v>0</v>
      </c>
      <c r="AC47">
        <v>0</v>
      </c>
      <c r="AD47">
        <v>15</v>
      </c>
      <c r="AE47">
        <v>2244</v>
      </c>
      <c r="AF47">
        <v>962</v>
      </c>
      <c r="AG47">
        <v>56</v>
      </c>
      <c r="AH47">
        <v>3723</v>
      </c>
      <c r="AI47">
        <v>250</v>
      </c>
      <c r="AJ47">
        <v>0</v>
      </c>
      <c r="AK47">
        <v>383</v>
      </c>
      <c r="AL47">
        <v>0</v>
      </c>
      <c r="AM47">
        <v>124</v>
      </c>
      <c r="AN47">
        <v>389</v>
      </c>
      <c r="AO47">
        <v>401</v>
      </c>
      <c r="AP47">
        <v>21</v>
      </c>
      <c r="AQ47">
        <v>0</v>
      </c>
      <c r="AR47">
        <v>327</v>
      </c>
      <c r="AS47">
        <v>185</v>
      </c>
      <c r="AT47">
        <v>182</v>
      </c>
      <c r="AU47">
        <v>0</v>
      </c>
      <c r="AV47">
        <v>740</v>
      </c>
      <c r="AW47">
        <v>156</v>
      </c>
      <c r="AX47">
        <v>53</v>
      </c>
      <c r="AY47">
        <v>137</v>
      </c>
      <c r="AZ47">
        <v>38</v>
      </c>
      <c r="BA47">
        <v>19</v>
      </c>
    </row>
    <row r="48" spans="1:53" x14ac:dyDescent="0.25">
      <c r="A48" t="s">
        <v>97</v>
      </c>
      <c r="B48">
        <v>4930</v>
      </c>
      <c r="C48">
        <v>3202</v>
      </c>
      <c r="D48">
        <v>4679</v>
      </c>
      <c r="E48">
        <v>645</v>
      </c>
      <c r="F48">
        <v>19371</v>
      </c>
      <c r="G48">
        <v>4908</v>
      </c>
      <c r="H48">
        <v>5376</v>
      </c>
      <c r="I48">
        <v>961</v>
      </c>
      <c r="J48">
        <v>6854</v>
      </c>
      <c r="K48">
        <v>17773</v>
      </c>
      <c r="L48">
        <v>8715</v>
      </c>
      <c r="M48">
        <v>2917</v>
      </c>
      <c r="N48">
        <v>434</v>
      </c>
      <c r="O48">
        <v>4000</v>
      </c>
      <c r="P48">
        <v>2703</v>
      </c>
      <c r="Q48">
        <v>1503</v>
      </c>
      <c r="R48">
        <v>892</v>
      </c>
      <c r="S48">
        <v>3630</v>
      </c>
      <c r="T48">
        <v>2496</v>
      </c>
      <c r="U48">
        <v>2855</v>
      </c>
      <c r="V48">
        <v>22051</v>
      </c>
      <c r="W48">
        <v>5386</v>
      </c>
      <c r="X48">
        <v>7323</v>
      </c>
      <c r="Y48">
        <v>834</v>
      </c>
      <c r="Z48">
        <v>1682</v>
      </c>
      <c r="AA48">
        <v>2277</v>
      </c>
      <c r="AB48">
        <v>617</v>
      </c>
      <c r="AC48">
        <v>256</v>
      </c>
      <c r="AD48">
        <v>1717</v>
      </c>
      <c r="AE48">
        <v>1344</v>
      </c>
      <c r="AF48">
        <v>7327</v>
      </c>
      <c r="AG48">
        <v>1014</v>
      </c>
      <c r="AH48">
        <v>12455</v>
      </c>
      <c r="AI48">
        <v>22753</v>
      </c>
      <c r="AJ48">
        <v>462</v>
      </c>
      <c r="AK48">
        <v>9570</v>
      </c>
      <c r="AL48">
        <v>853</v>
      </c>
      <c r="AM48">
        <v>3499</v>
      </c>
      <c r="AN48">
        <v>12009</v>
      </c>
      <c r="AO48">
        <v>1897</v>
      </c>
      <c r="AP48">
        <v>6612</v>
      </c>
      <c r="AQ48">
        <v>908</v>
      </c>
      <c r="AR48">
        <v>7482</v>
      </c>
      <c r="AS48">
        <v>11655</v>
      </c>
      <c r="AT48">
        <v>1426</v>
      </c>
      <c r="AU48">
        <v>173</v>
      </c>
      <c r="AV48">
        <v>0</v>
      </c>
      <c r="AW48">
        <v>4615</v>
      </c>
      <c r="AX48">
        <v>9041</v>
      </c>
      <c r="AY48">
        <v>858</v>
      </c>
      <c r="AZ48">
        <v>190</v>
      </c>
      <c r="BA48">
        <v>1222</v>
      </c>
    </row>
    <row r="49" spans="1:53" x14ac:dyDescent="0.25">
      <c r="A49" t="s">
        <v>98</v>
      </c>
      <c r="B49">
        <v>1821</v>
      </c>
      <c r="C49">
        <v>5266</v>
      </c>
      <c r="D49">
        <v>12397</v>
      </c>
      <c r="E49">
        <v>756</v>
      </c>
      <c r="F49">
        <v>38421</v>
      </c>
      <c r="G49">
        <v>3938</v>
      </c>
      <c r="H49">
        <v>1026</v>
      </c>
      <c r="I49">
        <v>0</v>
      </c>
      <c r="J49">
        <v>358</v>
      </c>
      <c r="K49">
        <v>6094</v>
      </c>
      <c r="L49">
        <v>8705</v>
      </c>
      <c r="M49">
        <v>5940</v>
      </c>
      <c r="N49">
        <v>10895</v>
      </c>
      <c r="O49">
        <v>2062</v>
      </c>
      <c r="P49">
        <v>2303</v>
      </c>
      <c r="Q49">
        <v>1000</v>
      </c>
      <c r="R49">
        <v>2820</v>
      </c>
      <c r="S49">
        <v>1271</v>
      </c>
      <c r="T49">
        <v>1016</v>
      </c>
      <c r="U49">
        <v>1313</v>
      </c>
      <c r="V49">
        <v>1899</v>
      </c>
      <c r="W49">
        <v>1580</v>
      </c>
      <c r="X49">
        <v>3720</v>
      </c>
      <c r="Y49">
        <v>1543</v>
      </c>
      <c r="Z49">
        <v>1110</v>
      </c>
      <c r="AA49">
        <v>3307</v>
      </c>
      <c r="AB49">
        <v>2125</v>
      </c>
      <c r="AC49">
        <v>673</v>
      </c>
      <c r="AD49">
        <v>4925</v>
      </c>
      <c r="AE49">
        <v>824</v>
      </c>
      <c r="AF49">
        <v>2006</v>
      </c>
      <c r="AG49">
        <v>1569</v>
      </c>
      <c r="AH49">
        <v>4512</v>
      </c>
      <c r="AI49">
        <v>3870</v>
      </c>
      <c r="AJ49">
        <v>189</v>
      </c>
      <c r="AK49">
        <v>2686</v>
      </c>
      <c r="AL49">
        <v>765</v>
      </c>
      <c r="AM49">
        <v>29168</v>
      </c>
      <c r="AN49">
        <v>2296</v>
      </c>
      <c r="AO49">
        <v>463</v>
      </c>
      <c r="AP49">
        <v>1519</v>
      </c>
      <c r="AQ49">
        <v>227</v>
      </c>
      <c r="AR49">
        <v>2342</v>
      </c>
      <c r="AS49">
        <v>15491</v>
      </c>
      <c r="AT49">
        <v>4789</v>
      </c>
      <c r="AU49">
        <v>119</v>
      </c>
      <c r="AV49">
        <v>4233</v>
      </c>
      <c r="AW49">
        <v>0</v>
      </c>
      <c r="AX49">
        <v>157</v>
      </c>
      <c r="AY49">
        <v>1491</v>
      </c>
      <c r="AZ49">
        <v>1507</v>
      </c>
      <c r="BA49">
        <v>1083</v>
      </c>
    </row>
    <row r="50" spans="1:53" x14ac:dyDescent="0.25">
      <c r="A50" t="s">
        <v>99</v>
      </c>
      <c r="B50">
        <v>221</v>
      </c>
      <c r="C50">
        <v>598</v>
      </c>
      <c r="D50">
        <v>50</v>
      </c>
      <c r="E50">
        <v>225</v>
      </c>
      <c r="F50">
        <v>1442</v>
      </c>
      <c r="G50">
        <v>124</v>
      </c>
      <c r="H50">
        <v>594</v>
      </c>
      <c r="I50">
        <v>89</v>
      </c>
      <c r="J50">
        <v>300</v>
      </c>
      <c r="K50">
        <v>2949</v>
      </c>
      <c r="L50">
        <v>1296</v>
      </c>
      <c r="M50">
        <v>147</v>
      </c>
      <c r="N50">
        <v>120</v>
      </c>
      <c r="O50">
        <v>1331</v>
      </c>
      <c r="P50">
        <v>210</v>
      </c>
      <c r="Q50">
        <v>0</v>
      </c>
      <c r="R50">
        <v>0</v>
      </c>
      <c r="S50">
        <v>515</v>
      </c>
      <c r="T50">
        <v>326</v>
      </c>
      <c r="U50">
        <v>45</v>
      </c>
      <c r="V50">
        <v>7515</v>
      </c>
      <c r="W50">
        <v>236</v>
      </c>
      <c r="X50">
        <v>459</v>
      </c>
      <c r="Y50">
        <v>0</v>
      </c>
      <c r="Z50">
        <v>0</v>
      </c>
      <c r="AA50">
        <v>309</v>
      </c>
      <c r="AB50">
        <v>60</v>
      </c>
      <c r="AC50">
        <v>78</v>
      </c>
      <c r="AD50">
        <v>293</v>
      </c>
      <c r="AE50">
        <v>160</v>
      </c>
      <c r="AF50">
        <v>1431</v>
      </c>
      <c r="AG50">
        <v>0</v>
      </c>
      <c r="AH50">
        <v>2017</v>
      </c>
      <c r="AI50">
        <v>3865</v>
      </c>
      <c r="AJ50">
        <v>0</v>
      </c>
      <c r="AK50">
        <v>8545</v>
      </c>
      <c r="AL50">
        <v>97</v>
      </c>
      <c r="AM50">
        <v>132</v>
      </c>
      <c r="AN50">
        <v>4205</v>
      </c>
      <c r="AO50">
        <v>284</v>
      </c>
      <c r="AP50">
        <v>1857</v>
      </c>
      <c r="AQ50">
        <v>0</v>
      </c>
      <c r="AR50">
        <v>546</v>
      </c>
      <c r="AS50">
        <v>1574</v>
      </c>
      <c r="AT50">
        <v>114</v>
      </c>
      <c r="AU50">
        <v>23</v>
      </c>
      <c r="AV50">
        <v>5561</v>
      </c>
      <c r="AW50">
        <v>83</v>
      </c>
      <c r="AX50">
        <v>0</v>
      </c>
      <c r="AY50">
        <v>42</v>
      </c>
      <c r="AZ50">
        <v>0</v>
      </c>
      <c r="BA50">
        <v>680</v>
      </c>
    </row>
    <row r="51" spans="1:53" x14ac:dyDescent="0.25">
      <c r="A51" t="s">
        <v>100</v>
      </c>
      <c r="B51">
        <v>708</v>
      </c>
      <c r="C51">
        <v>432</v>
      </c>
      <c r="D51">
        <v>4045</v>
      </c>
      <c r="E51">
        <v>335</v>
      </c>
      <c r="F51">
        <v>6637</v>
      </c>
      <c r="G51">
        <v>2592</v>
      </c>
      <c r="H51">
        <v>993</v>
      </c>
      <c r="I51">
        <v>219</v>
      </c>
      <c r="J51">
        <v>123</v>
      </c>
      <c r="K51">
        <v>4338</v>
      </c>
      <c r="L51">
        <v>1745</v>
      </c>
      <c r="M51">
        <v>1108</v>
      </c>
      <c r="N51">
        <v>566</v>
      </c>
      <c r="O51">
        <v>25521</v>
      </c>
      <c r="P51">
        <v>4017</v>
      </c>
      <c r="Q51">
        <v>3306</v>
      </c>
      <c r="R51">
        <v>418</v>
      </c>
      <c r="S51">
        <v>1040</v>
      </c>
      <c r="T51">
        <v>850</v>
      </c>
      <c r="U51">
        <v>12</v>
      </c>
      <c r="V51">
        <v>147</v>
      </c>
      <c r="W51">
        <v>733</v>
      </c>
      <c r="X51">
        <v>5623</v>
      </c>
      <c r="Y51">
        <v>17927</v>
      </c>
      <c r="Z51">
        <v>983</v>
      </c>
      <c r="AA51">
        <v>2090</v>
      </c>
      <c r="AB51">
        <v>143</v>
      </c>
      <c r="AC51">
        <v>483</v>
      </c>
      <c r="AD51">
        <v>663</v>
      </c>
      <c r="AE51">
        <v>480</v>
      </c>
      <c r="AF51">
        <v>378</v>
      </c>
      <c r="AG51">
        <v>714</v>
      </c>
      <c r="AH51">
        <v>2213</v>
      </c>
      <c r="AI51">
        <v>2120</v>
      </c>
      <c r="AJ51">
        <v>1383</v>
      </c>
      <c r="AK51">
        <v>1358</v>
      </c>
      <c r="AL51">
        <v>118</v>
      </c>
      <c r="AM51">
        <v>1057</v>
      </c>
      <c r="AN51">
        <v>1294</v>
      </c>
      <c r="AO51">
        <v>368</v>
      </c>
      <c r="AP51">
        <v>377</v>
      </c>
      <c r="AQ51">
        <v>590</v>
      </c>
      <c r="AR51">
        <v>744</v>
      </c>
      <c r="AS51">
        <v>1984</v>
      </c>
      <c r="AT51">
        <v>890</v>
      </c>
      <c r="AU51">
        <v>342</v>
      </c>
      <c r="AV51">
        <v>2573</v>
      </c>
      <c r="AW51">
        <v>1555</v>
      </c>
      <c r="AX51">
        <v>1090</v>
      </c>
      <c r="AY51">
        <v>0</v>
      </c>
      <c r="AZ51">
        <v>14</v>
      </c>
      <c r="BA51">
        <v>728</v>
      </c>
    </row>
    <row r="52" spans="1:53" x14ac:dyDescent="0.25">
      <c r="A52" t="s">
        <v>101</v>
      </c>
      <c r="B52">
        <v>51</v>
      </c>
      <c r="C52">
        <v>761</v>
      </c>
      <c r="D52">
        <v>369</v>
      </c>
      <c r="E52">
        <v>174</v>
      </c>
      <c r="F52">
        <v>2539</v>
      </c>
      <c r="G52">
        <v>6905</v>
      </c>
      <c r="H52">
        <v>11</v>
      </c>
      <c r="I52">
        <v>0</v>
      </c>
      <c r="J52">
        <v>0</v>
      </c>
      <c r="K52">
        <v>1525</v>
      </c>
      <c r="L52">
        <v>46</v>
      </c>
      <c r="M52">
        <v>0</v>
      </c>
      <c r="N52">
        <v>2140</v>
      </c>
      <c r="O52">
        <v>450</v>
      </c>
      <c r="P52">
        <v>6</v>
      </c>
      <c r="Q52">
        <v>342</v>
      </c>
      <c r="R52">
        <v>286</v>
      </c>
      <c r="S52">
        <v>83</v>
      </c>
      <c r="T52">
        <v>114</v>
      </c>
      <c r="U52">
        <v>0</v>
      </c>
      <c r="V52">
        <v>0</v>
      </c>
      <c r="W52">
        <v>152</v>
      </c>
      <c r="X52">
        <v>849</v>
      </c>
      <c r="Y52">
        <v>357</v>
      </c>
      <c r="Z52">
        <v>70</v>
      </c>
      <c r="AA52">
        <v>241</v>
      </c>
      <c r="AB52">
        <v>1105</v>
      </c>
      <c r="AC52">
        <v>1784</v>
      </c>
      <c r="AD52">
        <v>427</v>
      </c>
      <c r="AE52">
        <v>0</v>
      </c>
      <c r="AF52">
        <v>7</v>
      </c>
      <c r="AG52">
        <v>76</v>
      </c>
      <c r="AH52">
        <v>113</v>
      </c>
      <c r="AI52">
        <v>395</v>
      </c>
      <c r="AJ52">
        <v>237</v>
      </c>
      <c r="AK52">
        <v>22</v>
      </c>
      <c r="AL52">
        <v>462</v>
      </c>
      <c r="AM52">
        <v>960</v>
      </c>
      <c r="AN52">
        <v>284</v>
      </c>
      <c r="AO52">
        <v>13</v>
      </c>
      <c r="AP52">
        <v>219</v>
      </c>
      <c r="AQ52">
        <v>1043</v>
      </c>
      <c r="AR52">
        <v>69</v>
      </c>
      <c r="AS52">
        <v>1398</v>
      </c>
      <c r="AT52">
        <v>2140</v>
      </c>
      <c r="AU52">
        <v>4</v>
      </c>
      <c r="AV52">
        <v>451</v>
      </c>
      <c r="AW52">
        <v>1803</v>
      </c>
      <c r="AX52">
        <v>0</v>
      </c>
      <c r="AY52">
        <v>168</v>
      </c>
      <c r="AZ52">
        <v>0</v>
      </c>
      <c r="BA52">
        <v>0</v>
      </c>
    </row>
    <row r="53" spans="1:53" x14ac:dyDescent="0.25">
      <c r="A53" t="s">
        <v>102</v>
      </c>
      <c r="B53">
        <v>35</v>
      </c>
      <c r="C53">
        <v>378</v>
      </c>
      <c r="D53">
        <v>229</v>
      </c>
      <c r="E53">
        <v>0</v>
      </c>
      <c r="F53">
        <v>207</v>
      </c>
      <c r="G53">
        <v>0</v>
      </c>
      <c r="H53">
        <v>1849</v>
      </c>
      <c r="I53">
        <v>13</v>
      </c>
      <c r="J53">
        <v>212</v>
      </c>
      <c r="K53">
        <v>6614</v>
      </c>
      <c r="L53">
        <v>247</v>
      </c>
      <c r="M53">
        <v>0</v>
      </c>
      <c r="N53">
        <v>13</v>
      </c>
      <c r="O53">
        <v>624</v>
      </c>
      <c r="P53">
        <v>784</v>
      </c>
      <c r="Q53">
        <v>0</v>
      </c>
      <c r="R53">
        <v>38</v>
      </c>
      <c r="S53">
        <v>0</v>
      </c>
      <c r="T53">
        <v>0</v>
      </c>
      <c r="U53">
        <v>0</v>
      </c>
      <c r="V53">
        <v>70</v>
      </c>
      <c r="W53">
        <v>1412</v>
      </c>
      <c r="X53">
        <v>88</v>
      </c>
      <c r="Y53">
        <v>0</v>
      </c>
      <c r="Z53">
        <v>27</v>
      </c>
      <c r="AA53">
        <v>101</v>
      </c>
      <c r="AB53">
        <v>0</v>
      </c>
      <c r="AC53">
        <v>0</v>
      </c>
      <c r="AD53">
        <v>0</v>
      </c>
      <c r="AE53">
        <v>0</v>
      </c>
      <c r="AF53">
        <v>2150</v>
      </c>
      <c r="AG53">
        <v>51</v>
      </c>
      <c r="AH53">
        <v>2615</v>
      </c>
      <c r="AI53">
        <v>200</v>
      </c>
      <c r="AJ53">
        <v>0</v>
      </c>
      <c r="AK53">
        <v>0</v>
      </c>
      <c r="AL53">
        <v>79</v>
      </c>
      <c r="AM53">
        <v>0</v>
      </c>
      <c r="AN53">
        <v>1978</v>
      </c>
      <c r="AO53">
        <v>490</v>
      </c>
      <c r="AP53">
        <v>3</v>
      </c>
      <c r="AQ53">
        <v>113</v>
      </c>
      <c r="AR53">
        <v>224</v>
      </c>
      <c r="AS53">
        <v>444</v>
      </c>
      <c r="AT53">
        <v>0</v>
      </c>
      <c r="AU53">
        <v>0</v>
      </c>
      <c r="AV53">
        <v>1077</v>
      </c>
      <c r="AW53">
        <v>41</v>
      </c>
      <c r="AX53">
        <v>14</v>
      </c>
      <c r="AY53">
        <v>229</v>
      </c>
      <c r="AZ53">
        <v>0</v>
      </c>
      <c r="BA53">
        <v>0</v>
      </c>
    </row>
  </sheetData>
  <phoneticPr fontId="17"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5"/>
  <dimension ref="A1:BA53"/>
  <sheetViews>
    <sheetView topLeftCell="A43" workbookViewId="0">
      <selection activeCell="A59" sqref="A59"/>
    </sheetView>
  </sheetViews>
  <sheetFormatPr defaultRowHeight="15" x14ac:dyDescent="0.25"/>
  <cols>
    <col min="1" max="1" width="19.28515625" customWidth="1"/>
  </cols>
  <sheetData>
    <row r="1" spans="1:53" x14ac:dyDescent="0.25">
      <c r="A1" t="s">
        <v>156</v>
      </c>
      <c r="B1" t="s">
        <v>51</v>
      </c>
      <c r="C1" t="s">
        <v>52</v>
      </c>
      <c r="D1" t="s">
        <v>53</v>
      </c>
      <c r="E1" t="s">
        <v>54</v>
      </c>
      <c r="F1" t="s">
        <v>55</v>
      </c>
      <c r="G1" t="s">
        <v>56</v>
      </c>
      <c r="H1" t="s">
        <v>57</v>
      </c>
      <c r="I1" t="s">
        <v>58</v>
      </c>
      <c r="J1" t="s">
        <v>59</v>
      </c>
      <c r="K1" t="s">
        <v>60</v>
      </c>
      <c r="L1" t="s">
        <v>61</v>
      </c>
      <c r="M1" t="s">
        <v>62</v>
      </c>
      <c r="N1" t="s">
        <v>63</v>
      </c>
      <c r="O1" t="s">
        <v>64</v>
      </c>
      <c r="P1" t="s">
        <v>65</v>
      </c>
      <c r="Q1" t="s">
        <v>66</v>
      </c>
      <c r="R1" t="s">
        <v>67</v>
      </c>
      <c r="S1" t="s">
        <v>68</v>
      </c>
      <c r="T1" t="s">
        <v>69</v>
      </c>
      <c r="U1" t="s">
        <v>70</v>
      </c>
      <c r="V1" t="s">
        <v>71</v>
      </c>
      <c r="W1" t="s">
        <v>72</v>
      </c>
      <c r="X1" t="s">
        <v>73</v>
      </c>
      <c r="Y1" t="s">
        <v>74</v>
      </c>
      <c r="Z1" t="s">
        <v>75</v>
      </c>
      <c r="AA1" t="s">
        <v>76</v>
      </c>
      <c r="AB1" t="s">
        <v>77</v>
      </c>
      <c r="AC1" t="s">
        <v>78</v>
      </c>
      <c r="AD1" t="s">
        <v>79</v>
      </c>
      <c r="AE1" t="s">
        <v>80</v>
      </c>
      <c r="AF1" t="s">
        <v>81</v>
      </c>
      <c r="AG1" t="s">
        <v>82</v>
      </c>
      <c r="AH1" t="s">
        <v>83</v>
      </c>
      <c r="AI1" t="s">
        <v>84</v>
      </c>
      <c r="AJ1" t="s">
        <v>85</v>
      </c>
      <c r="AK1" t="s">
        <v>86</v>
      </c>
      <c r="AL1" t="s">
        <v>87</v>
      </c>
      <c r="AM1" t="s">
        <v>88</v>
      </c>
      <c r="AN1" t="s">
        <v>89</v>
      </c>
      <c r="AO1" t="s">
        <v>90</v>
      </c>
      <c r="AP1" t="s">
        <v>91</v>
      </c>
      <c r="AQ1" t="s">
        <v>92</v>
      </c>
      <c r="AR1" t="s">
        <v>93</v>
      </c>
      <c r="AS1" t="s">
        <v>94</v>
      </c>
      <c r="AT1" t="s">
        <v>95</v>
      </c>
      <c r="AU1" t="s">
        <v>96</v>
      </c>
      <c r="AV1" t="s">
        <v>97</v>
      </c>
      <c r="AW1" t="s">
        <v>98</v>
      </c>
      <c r="AX1" t="s">
        <v>99</v>
      </c>
      <c r="AY1" t="s">
        <v>100</v>
      </c>
      <c r="AZ1" t="s">
        <v>101</v>
      </c>
      <c r="BA1" t="s">
        <v>102</v>
      </c>
    </row>
    <row r="2" spans="1:53" x14ac:dyDescent="0.25">
      <c r="A2" t="s">
        <v>51</v>
      </c>
      <c r="B2">
        <v>0</v>
      </c>
      <c r="C2">
        <v>3013</v>
      </c>
      <c r="D2">
        <v>676</v>
      </c>
      <c r="E2">
        <v>1481</v>
      </c>
      <c r="F2">
        <v>3827</v>
      </c>
      <c r="G2">
        <v>1278</v>
      </c>
      <c r="H2">
        <v>454</v>
      </c>
      <c r="I2">
        <v>811</v>
      </c>
      <c r="J2">
        <v>211</v>
      </c>
      <c r="K2">
        <v>15062</v>
      </c>
      <c r="L2">
        <v>21644</v>
      </c>
      <c r="M2">
        <v>267</v>
      </c>
      <c r="N2">
        <v>304</v>
      </c>
      <c r="O2">
        <v>2503</v>
      </c>
      <c r="P2">
        <v>3945</v>
      </c>
      <c r="Q2">
        <v>669</v>
      </c>
      <c r="R2">
        <v>649</v>
      </c>
      <c r="S2">
        <v>1967</v>
      </c>
      <c r="T2">
        <v>1901</v>
      </c>
      <c r="U2">
        <v>97</v>
      </c>
      <c r="V2">
        <v>716</v>
      </c>
      <c r="W2">
        <v>435</v>
      </c>
      <c r="X2">
        <v>2334</v>
      </c>
      <c r="Y2">
        <v>386</v>
      </c>
      <c r="Z2">
        <v>7233</v>
      </c>
      <c r="AA2">
        <v>1373</v>
      </c>
      <c r="AB2">
        <v>229</v>
      </c>
      <c r="AC2">
        <v>169</v>
      </c>
      <c r="AD2">
        <v>265</v>
      </c>
      <c r="AE2">
        <v>0</v>
      </c>
      <c r="AF2">
        <v>356</v>
      </c>
      <c r="AG2">
        <v>650</v>
      </c>
      <c r="AH2">
        <v>3686</v>
      </c>
      <c r="AI2">
        <v>2371</v>
      </c>
      <c r="AJ2">
        <v>169</v>
      </c>
      <c r="AK2">
        <v>2222</v>
      </c>
      <c r="AL2">
        <v>880</v>
      </c>
      <c r="AM2">
        <v>485</v>
      </c>
      <c r="AN2">
        <v>1477</v>
      </c>
      <c r="AO2">
        <v>0</v>
      </c>
      <c r="AP2">
        <v>2368</v>
      </c>
      <c r="AQ2">
        <v>31</v>
      </c>
      <c r="AR2">
        <v>7409</v>
      </c>
      <c r="AS2">
        <v>6500</v>
      </c>
      <c r="AT2">
        <v>1336</v>
      </c>
      <c r="AU2">
        <v>0</v>
      </c>
      <c r="AV2">
        <v>2490</v>
      </c>
      <c r="AW2">
        <v>1171</v>
      </c>
      <c r="AX2">
        <v>41</v>
      </c>
      <c r="AY2">
        <v>1155</v>
      </c>
      <c r="AZ2">
        <v>27</v>
      </c>
      <c r="BA2">
        <v>228</v>
      </c>
    </row>
    <row r="3" spans="1:53" x14ac:dyDescent="0.25">
      <c r="A3" t="s">
        <v>52</v>
      </c>
      <c r="B3">
        <v>477</v>
      </c>
      <c r="C3">
        <v>0</v>
      </c>
      <c r="D3">
        <v>1354</v>
      </c>
      <c r="E3">
        <v>47</v>
      </c>
      <c r="F3">
        <v>3906</v>
      </c>
      <c r="G3">
        <v>1930</v>
      </c>
      <c r="H3">
        <v>0</v>
      </c>
      <c r="I3">
        <v>0</v>
      </c>
      <c r="J3">
        <v>14</v>
      </c>
      <c r="K3">
        <v>2315</v>
      </c>
      <c r="L3">
        <v>1251</v>
      </c>
      <c r="M3">
        <v>1705</v>
      </c>
      <c r="N3">
        <v>895</v>
      </c>
      <c r="O3">
        <v>388</v>
      </c>
      <c r="P3">
        <v>9</v>
      </c>
      <c r="Q3">
        <v>262</v>
      </c>
      <c r="R3">
        <v>106</v>
      </c>
      <c r="S3">
        <v>1440</v>
      </c>
      <c r="T3">
        <v>100</v>
      </c>
      <c r="U3">
        <v>574</v>
      </c>
      <c r="V3">
        <v>704</v>
      </c>
      <c r="W3">
        <v>107</v>
      </c>
      <c r="X3">
        <v>923</v>
      </c>
      <c r="Y3">
        <v>530</v>
      </c>
      <c r="Z3">
        <v>263</v>
      </c>
      <c r="AA3">
        <v>0</v>
      </c>
      <c r="AB3">
        <v>616</v>
      </c>
      <c r="AC3">
        <v>215</v>
      </c>
      <c r="AD3">
        <v>240</v>
      </c>
      <c r="AE3">
        <v>316</v>
      </c>
      <c r="AF3">
        <v>413</v>
      </c>
      <c r="AG3">
        <v>421</v>
      </c>
      <c r="AH3">
        <v>255</v>
      </c>
      <c r="AI3">
        <v>698</v>
      </c>
      <c r="AJ3">
        <v>69</v>
      </c>
      <c r="AK3">
        <v>156</v>
      </c>
      <c r="AL3">
        <v>1455</v>
      </c>
      <c r="AM3">
        <v>1793</v>
      </c>
      <c r="AN3">
        <v>126</v>
      </c>
      <c r="AO3">
        <v>0</v>
      </c>
      <c r="AP3">
        <v>121</v>
      </c>
      <c r="AQ3">
        <v>531</v>
      </c>
      <c r="AR3">
        <v>477</v>
      </c>
      <c r="AS3">
        <v>4123</v>
      </c>
      <c r="AT3">
        <v>1274</v>
      </c>
      <c r="AU3">
        <v>353</v>
      </c>
      <c r="AV3">
        <v>714</v>
      </c>
      <c r="AW3">
        <v>2421</v>
      </c>
      <c r="AX3">
        <v>0</v>
      </c>
      <c r="AY3">
        <v>158</v>
      </c>
      <c r="AZ3">
        <v>81</v>
      </c>
      <c r="BA3">
        <v>19</v>
      </c>
    </row>
    <row r="4" spans="1:53" x14ac:dyDescent="0.25">
      <c r="A4" t="s">
        <v>53</v>
      </c>
      <c r="B4">
        <v>416</v>
      </c>
      <c r="C4">
        <v>3109</v>
      </c>
      <c r="D4">
        <v>0</v>
      </c>
      <c r="E4">
        <v>689</v>
      </c>
      <c r="F4">
        <v>47164</v>
      </c>
      <c r="G4">
        <v>7687</v>
      </c>
      <c r="H4">
        <v>479</v>
      </c>
      <c r="I4">
        <v>738</v>
      </c>
      <c r="J4">
        <v>0</v>
      </c>
      <c r="K4">
        <v>7712</v>
      </c>
      <c r="L4">
        <v>4261</v>
      </c>
      <c r="M4">
        <v>1966</v>
      </c>
      <c r="N4">
        <v>2147</v>
      </c>
      <c r="O4">
        <v>12250</v>
      </c>
      <c r="P4">
        <v>2690</v>
      </c>
      <c r="Q4">
        <v>3008</v>
      </c>
      <c r="R4">
        <v>1935</v>
      </c>
      <c r="S4">
        <v>1705</v>
      </c>
      <c r="T4">
        <v>2014</v>
      </c>
      <c r="U4">
        <v>241</v>
      </c>
      <c r="V4">
        <v>1284</v>
      </c>
      <c r="W4">
        <v>1449</v>
      </c>
      <c r="X4">
        <v>6354</v>
      </c>
      <c r="Y4">
        <v>5421</v>
      </c>
      <c r="Z4">
        <v>272</v>
      </c>
      <c r="AA4">
        <v>4567</v>
      </c>
      <c r="AB4">
        <v>1343</v>
      </c>
      <c r="AC4">
        <v>1750</v>
      </c>
      <c r="AD4">
        <v>10342</v>
      </c>
      <c r="AE4">
        <v>64</v>
      </c>
      <c r="AF4">
        <v>1782</v>
      </c>
      <c r="AG4">
        <v>4419</v>
      </c>
      <c r="AH4">
        <v>6618</v>
      </c>
      <c r="AI4">
        <v>4463</v>
      </c>
      <c r="AJ4">
        <v>826</v>
      </c>
      <c r="AK4">
        <v>5225</v>
      </c>
      <c r="AL4">
        <v>2910</v>
      </c>
      <c r="AM4">
        <v>5430</v>
      </c>
      <c r="AN4">
        <v>5535</v>
      </c>
      <c r="AO4">
        <v>403</v>
      </c>
      <c r="AP4">
        <v>2310</v>
      </c>
      <c r="AQ4">
        <v>1351</v>
      </c>
      <c r="AR4">
        <v>3061</v>
      </c>
      <c r="AS4">
        <v>14705</v>
      </c>
      <c r="AT4">
        <v>7164</v>
      </c>
      <c r="AU4">
        <v>664</v>
      </c>
      <c r="AV4">
        <v>3413</v>
      </c>
      <c r="AW4">
        <v>12645</v>
      </c>
      <c r="AX4">
        <v>595</v>
      </c>
      <c r="AY4">
        <v>5556</v>
      </c>
      <c r="AZ4">
        <v>593</v>
      </c>
      <c r="BA4">
        <v>599</v>
      </c>
    </row>
    <row r="5" spans="1:53" x14ac:dyDescent="0.25">
      <c r="A5" t="s">
        <v>54</v>
      </c>
      <c r="B5">
        <v>1405</v>
      </c>
      <c r="C5">
        <v>934</v>
      </c>
      <c r="D5">
        <v>777</v>
      </c>
      <c r="E5">
        <v>0</v>
      </c>
      <c r="F5">
        <v>4457</v>
      </c>
      <c r="G5">
        <v>2535</v>
      </c>
      <c r="H5">
        <v>451</v>
      </c>
      <c r="I5">
        <v>0</v>
      </c>
      <c r="J5">
        <v>154</v>
      </c>
      <c r="K5">
        <v>3578</v>
      </c>
      <c r="L5">
        <v>3921</v>
      </c>
      <c r="M5">
        <v>129</v>
      </c>
      <c r="N5">
        <v>618</v>
      </c>
      <c r="O5">
        <v>3221</v>
      </c>
      <c r="P5">
        <v>722</v>
      </c>
      <c r="Q5">
        <v>85</v>
      </c>
      <c r="R5">
        <v>3611</v>
      </c>
      <c r="S5">
        <v>2540</v>
      </c>
      <c r="T5">
        <v>4012</v>
      </c>
      <c r="U5">
        <v>0</v>
      </c>
      <c r="V5">
        <v>306</v>
      </c>
      <c r="W5">
        <v>190</v>
      </c>
      <c r="X5">
        <v>1506</v>
      </c>
      <c r="Y5">
        <v>222</v>
      </c>
      <c r="Z5">
        <v>2764</v>
      </c>
      <c r="AA5">
        <v>7320</v>
      </c>
      <c r="AB5">
        <v>85</v>
      </c>
      <c r="AC5">
        <v>394</v>
      </c>
      <c r="AD5">
        <v>67</v>
      </c>
      <c r="AE5">
        <v>0</v>
      </c>
      <c r="AF5">
        <v>77</v>
      </c>
      <c r="AG5">
        <v>0</v>
      </c>
      <c r="AH5">
        <v>289</v>
      </c>
      <c r="AI5">
        <v>1561</v>
      </c>
      <c r="AJ5">
        <v>0</v>
      </c>
      <c r="AK5">
        <v>1137</v>
      </c>
      <c r="AL5">
        <v>8607</v>
      </c>
      <c r="AM5">
        <v>239</v>
      </c>
      <c r="AN5">
        <v>731</v>
      </c>
      <c r="AO5">
        <v>0</v>
      </c>
      <c r="AP5">
        <v>1496</v>
      </c>
      <c r="AQ5">
        <v>243</v>
      </c>
      <c r="AR5">
        <v>2653</v>
      </c>
      <c r="AS5">
        <v>13707</v>
      </c>
      <c r="AT5">
        <v>361</v>
      </c>
      <c r="AU5">
        <v>0</v>
      </c>
      <c r="AV5">
        <v>494</v>
      </c>
      <c r="AW5">
        <v>264</v>
      </c>
      <c r="AX5">
        <v>0</v>
      </c>
      <c r="AY5">
        <v>821</v>
      </c>
      <c r="AZ5">
        <v>443</v>
      </c>
      <c r="BA5">
        <v>87</v>
      </c>
    </row>
    <row r="6" spans="1:53" x14ac:dyDescent="0.25">
      <c r="A6" t="s">
        <v>55</v>
      </c>
      <c r="B6">
        <v>3364</v>
      </c>
      <c r="C6">
        <v>9579</v>
      </c>
      <c r="D6">
        <v>33854</v>
      </c>
      <c r="E6">
        <v>4172</v>
      </c>
      <c r="F6">
        <v>0</v>
      </c>
      <c r="G6">
        <v>15662</v>
      </c>
      <c r="H6">
        <v>4631</v>
      </c>
      <c r="I6">
        <v>643</v>
      </c>
      <c r="J6">
        <v>3683</v>
      </c>
      <c r="K6">
        <v>20362</v>
      </c>
      <c r="L6">
        <v>8820</v>
      </c>
      <c r="M6">
        <v>9528</v>
      </c>
      <c r="N6">
        <v>5719</v>
      </c>
      <c r="O6">
        <v>16482</v>
      </c>
      <c r="P6">
        <v>6550</v>
      </c>
      <c r="Q6">
        <v>3163</v>
      </c>
      <c r="R6">
        <v>3857</v>
      </c>
      <c r="S6">
        <v>3394</v>
      </c>
      <c r="T6">
        <v>2989</v>
      </c>
      <c r="U6">
        <v>1796</v>
      </c>
      <c r="V6">
        <v>10626</v>
      </c>
      <c r="W6">
        <v>11969</v>
      </c>
      <c r="X6">
        <v>10435</v>
      </c>
      <c r="Y6">
        <v>5095</v>
      </c>
      <c r="Z6">
        <v>2757</v>
      </c>
      <c r="AA6">
        <v>6921</v>
      </c>
      <c r="AB6">
        <v>3009</v>
      </c>
      <c r="AC6">
        <v>3062</v>
      </c>
      <c r="AD6">
        <v>27724</v>
      </c>
      <c r="AE6">
        <v>1614</v>
      </c>
      <c r="AF6">
        <v>10108</v>
      </c>
      <c r="AG6">
        <v>4632</v>
      </c>
      <c r="AH6">
        <v>20981</v>
      </c>
      <c r="AI6">
        <v>9593</v>
      </c>
      <c r="AJ6">
        <v>392</v>
      </c>
      <c r="AK6">
        <v>8170</v>
      </c>
      <c r="AL6">
        <v>5708</v>
      </c>
      <c r="AM6">
        <v>20913</v>
      </c>
      <c r="AN6">
        <v>9948</v>
      </c>
      <c r="AO6">
        <v>526</v>
      </c>
      <c r="AP6">
        <v>5016</v>
      </c>
      <c r="AQ6">
        <v>1604</v>
      </c>
      <c r="AR6">
        <v>4349</v>
      </c>
      <c r="AS6">
        <v>36582</v>
      </c>
      <c r="AT6">
        <v>10653</v>
      </c>
      <c r="AU6">
        <v>525</v>
      </c>
      <c r="AV6">
        <v>14232</v>
      </c>
      <c r="AW6">
        <v>30544</v>
      </c>
      <c r="AX6">
        <v>1446</v>
      </c>
      <c r="AY6">
        <v>6031</v>
      </c>
      <c r="AZ6">
        <v>1336</v>
      </c>
      <c r="BA6">
        <v>1223</v>
      </c>
    </row>
    <row r="7" spans="1:53" x14ac:dyDescent="0.25">
      <c r="A7" t="s">
        <v>56</v>
      </c>
      <c r="B7">
        <v>954</v>
      </c>
      <c r="C7">
        <v>2225</v>
      </c>
      <c r="D7">
        <v>12287</v>
      </c>
      <c r="E7">
        <v>1034</v>
      </c>
      <c r="F7">
        <v>26089</v>
      </c>
      <c r="G7">
        <v>0</v>
      </c>
      <c r="H7">
        <v>459</v>
      </c>
      <c r="I7">
        <v>486</v>
      </c>
      <c r="J7">
        <v>479</v>
      </c>
      <c r="K7">
        <v>8849</v>
      </c>
      <c r="L7">
        <v>6445</v>
      </c>
      <c r="M7">
        <v>2355</v>
      </c>
      <c r="N7">
        <v>839</v>
      </c>
      <c r="O7">
        <v>6950</v>
      </c>
      <c r="P7">
        <v>3296</v>
      </c>
      <c r="Q7">
        <v>2140</v>
      </c>
      <c r="R7">
        <v>4308</v>
      </c>
      <c r="S7">
        <v>1961</v>
      </c>
      <c r="T7">
        <v>968</v>
      </c>
      <c r="U7">
        <v>532</v>
      </c>
      <c r="V7">
        <v>1532</v>
      </c>
      <c r="W7">
        <v>2242</v>
      </c>
      <c r="X7">
        <v>4587</v>
      </c>
      <c r="Y7">
        <v>2878</v>
      </c>
      <c r="Z7">
        <v>1277</v>
      </c>
      <c r="AA7">
        <v>1978</v>
      </c>
      <c r="AB7">
        <v>2042</v>
      </c>
      <c r="AC7">
        <v>4065</v>
      </c>
      <c r="AD7">
        <v>4131</v>
      </c>
      <c r="AE7">
        <v>791</v>
      </c>
      <c r="AF7">
        <v>1259</v>
      </c>
      <c r="AG7">
        <v>3921</v>
      </c>
      <c r="AH7">
        <v>4594</v>
      </c>
      <c r="AI7">
        <v>2940</v>
      </c>
      <c r="AJ7">
        <v>802</v>
      </c>
      <c r="AK7">
        <v>2838</v>
      </c>
      <c r="AL7">
        <v>3464</v>
      </c>
      <c r="AM7">
        <v>4330</v>
      </c>
      <c r="AN7">
        <v>3928</v>
      </c>
      <c r="AO7">
        <v>192</v>
      </c>
      <c r="AP7">
        <v>1231</v>
      </c>
      <c r="AQ7">
        <v>1847</v>
      </c>
      <c r="AR7">
        <v>1628</v>
      </c>
      <c r="AS7">
        <v>22253</v>
      </c>
      <c r="AT7">
        <v>4748</v>
      </c>
      <c r="AU7">
        <v>350</v>
      </c>
      <c r="AV7">
        <v>2739</v>
      </c>
      <c r="AW7">
        <v>7583</v>
      </c>
      <c r="AX7">
        <v>623</v>
      </c>
      <c r="AY7">
        <v>2499</v>
      </c>
      <c r="AZ7">
        <v>4418</v>
      </c>
      <c r="BA7">
        <v>874</v>
      </c>
    </row>
    <row r="8" spans="1:53" x14ac:dyDescent="0.25">
      <c r="A8" t="s">
        <v>57</v>
      </c>
      <c r="B8">
        <v>896</v>
      </c>
      <c r="C8">
        <v>0</v>
      </c>
      <c r="D8">
        <v>664</v>
      </c>
      <c r="E8">
        <v>334</v>
      </c>
      <c r="F8">
        <v>4479</v>
      </c>
      <c r="G8">
        <v>547</v>
      </c>
      <c r="H8">
        <v>0</v>
      </c>
      <c r="I8">
        <v>149</v>
      </c>
      <c r="J8">
        <v>331</v>
      </c>
      <c r="K8">
        <v>9207</v>
      </c>
      <c r="L8">
        <v>748</v>
      </c>
      <c r="M8">
        <v>182</v>
      </c>
      <c r="N8">
        <v>147</v>
      </c>
      <c r="O8">
        <v>3391</v>
      </c>
      <c r="P8">
        <v>1074</v>
      </c>
      <c r="Q8">
        <v>108</v>
      </c>
      <c r="R8">
        <v>0</v>
      </c>
      <c r="S8">
        <v>400</v>
      </c>
      <c r="T8">
        <v>0</v>
      </c>
      <c r="U8">
        <v>528</v>
      </c>
      <c r="V8">
        <v>1531</v>
      </c>
      <c r="W8">
        <v>8510</v>
      </c>
      <c r="X8">
        <v>770</v>
      </c>
      <c r="Y8">
        <v>934</v>
      </c>
      <c r="Z8">
        <v>67</v>
      </c>
      <c r="AA8">
        <v>42</v>
      </c>
      <c r="AB8">
        <v>0</v>
      </c>
      <c r="AC8">
        <v>0</v>
      </c>
      <c r="AD8">
        <v>507</v>
      </c>
      <c r="AE8">
        <v>1049</v>
      </c>
      <c r="AF8">
        <v>3475</v>
      </c>
      <c r="AG8">
        <v>112</v>
      </c>
      <c r="AH8">
        <v>20727</v>
      </c>
      <c r="AI8">
        <v>1345</v>
      </c>
      <c r="AJ8">
        <v>0</v>
      </c>
      <c r="AK8">
        <v>1296</v>
      </c>
      <c r="AL8">
        <v>145</v>
      </c>
      <c r="AM8">
        <v>640</v>
      </c>
      <c r="AN8">
        <v>1955</v>
      </c>
      <c r="AO8">
        <v>1728</v>
      </c>
      <c r="AP8">
        <v>1140</v>
      </c>
      <c r="AQ8">
        <v>0</v>
      </c>
      <c r="AR8">
        <v>430</v>
      </c>
      <c r="AS8">
        <v>1887</v>
      </c>
      <c r="AT8">
        <v>0</v>
      </c>
      <c r="AU8">
        <v>458</v>
      </c>
      <c r="AV8">
        <v>1735</v>
      </c>
      <c r="AW8">
        <v>2084</v>
      </c>
      <c r="AX8">
        <v>442</v>
      </c>
      <c r="AY8">
        <v>1092</v>
      </c>
      <c r="AZ8">
        <v>47</v>
      </c>
      <c r="BA8">
        <v>2027</v>
      </c>
    </row>
    <row r="9" spans="1:53" x14ac:dyDescent="0.25">
      <c r="A9" t="s">
        <v>58</v>
      </c>
      <c r="B9">
        <v>128</v>
      </c>
      <c r="C9">
        <v>68</v>
      </c>
      <c r="D9">
        <v>60</v>
      </c>
      <c r="E9">
        <v>0</v>
      </c>
      <c r="F9">
        <v>353</v>
      </c>
      <c r="G9">
        <v>178</v>
      </c>
      <c r="H9">
        <v>714</v>
      </c>
      <c r="I9">
        <v>0</v>
      </c>
      <c r="J9">
        <v>432</v>
      </c>
      <c r="K9">
        <v>2362</v>
      </c>
      <c r="L9">
        <v>585</v>
      </c>
      <c r="M9">
        <v>0</v>
      </c>
      <c r="N9">
        <v>0</v>
      </c>
      <c r="O9">
        <v>612</v>
      </c>
      <c r="P9">
        <v>0</v>
      </c>
      <c r="Q9">
        <v>0</v>
      </c>
      <c r="R9">
        <v>28</v>
      </c>
      <c r="S9">
        <v>163</v>
      </c>
      <c r="T9">
        <v>0</v>
      </c>
      <c r="U9">
        <v>294</v>
      </c>
      <c r="V9">
        <v>4969</v>
      </c>
      <c r="W9">
        <v>689</v>
      </c>
      <c r="X9">
        <v>61</v>
      </c>
      <c r="Y9">
        <v>55</v>
      </c>
      <c r="Z9">
        <v>0</v>
      </c>
      <c r="AA9">
        <v>539</v>
      </c>
      <c r="AB9">
        <v>73</v>
      </c>
      <c r="AC9">
        <v>0</v>
      </c>
      <c r="AD9">
        <v>106</v>
      </c>
      <c r="AE9">
        <v>139</v>
      </c>
      <c r="AF9">
        <v>3678</v>
      </c>
      <c r="AG9">
        <v>59</v>
      </c>
      <c r="AH9">
        <v>4251</v>
      </c>
      <c r="AI9">
        <v>424</v>
      </c>
      <c r="AJ9">
        <v>0</v>
      </c>
      <c r="AK9">
        <v>325</v>
      </c>
      <c r="AL9">
        <v>0</v>
      </c>
      <c r="AM9">
        <v>0</v>
      </c>
      <c r="AN9">
        <v>7318</v>
      </c>
      <c r="AO9">
        <v>149</v>
      </c>
      <c r="AP9">
        <v>195</v>
      </c>
      <c r="AQ9">
        <v>0</v>
      </c>
      <c r="AR9">
        <v>146</v>
      </c>
      <c r="AS9">
        <v>178</v>
      </c>
      <c r="AT9">
        <v>0</v>
      </c>
      <c r="AU9">
        <v>0</v>
      </c>
      <c r="AV9">
        <v>1051</v>
      </c>
      <c r="AW9">
        <v>377</v>
      </c>
      <c r="AX9">
        <v>0</v>
      </c>
      <c r="AY9">
        <v>0</v>
      </c>
      <c r="AZ9">
        <v>0</v>
      </c>
      <c r="BA9">
        <v>954</v>
      </c>
    </row>
    <row r="10" spans="1:53" x14ac:dyDescent="0.25">
      <c r="A10" t="s">
        <v>59</v>
      </c>
      <c r="B10">
        <v>360</v>
      </c>
      <c r="C10">
        <v>591</v>
      </c>
      <c r="D10">
        <v>662</v>
      </c>
      <c r="E10">
        <v>155</v>
      </c>
      <c r="F10">
        <v>4205</v>
      </c>
      <c r="G10">
        <v>656</v>
      </c>
      <c r="H10">
        <v>926</v>
      </c>
      <c r="I10">
        <v>0</v>
      </c>
      <c r="J10">
        <v>0</v>
      </c>
      <c r="K10">
        <v>1100</v>
      </c>
      <c r="L10">
        <v>1597</v>
      </c>
      <c r="M10">
        <v>0</v>
      </c>
      <c r="N10">
        <v>0</v>
      </c>
      <c r="O10">
        <v>615</v>
      </c>
      <c r="P10">
        <v>711</v>
      </c>
      <c r="Q10">
        <v>392</v>
      </c>
      <c r="R10">
        <v>83</v>
      </c>
      <c r="S10">
        <v>94</v>
      </c>
      <c r="T10">
        <v>0</v>
      </c>
      <c r="U10">
        <v>76</v>
      </c>
      <c r="V10">
        <v>13503</v>
      </c>
      <c r="W10">
        <v>1376</v>
      </c>
      <c r="X10">
        <v>126</v>
      </c>
      <c r="Y10">
        <v>87</v>
      </c>
      <c r="Z10">
        <v>0</v>
      </c>
      <c r="AA10">
        <v>272</v>
      </c>
      <c r="AB10">
        <v>0</v>
      </c>
      <c r="AC10">
        <v>62</v>
      </c>
      <c r="AD10">
        <v>0</v>
      </c>
      <c r="AE10">
        <v>137</v>
      </c>
      <c r="AF10">
        <v>1924</v>
      </c>
      <c r="AG10">
        <v>61</v>
      </c>
      <c r="AH10">
        <v>3852</v>
      </c>
      <c r="AI10">
        <v>1897</v>
      </c>
      <c r="AJ10">
        <v>98</v>
      </c>
      <c r="AK10">
        <v>598</v>
      </c>
      <c r="AL10">
        <v>0</v>
      </c>
      <c r="AM10">
        <v>601</v>
      </c>
      <c r="AN10">
        <v>2378</v>
      </c>
      <c r="AO10">
        <v>249</v>
      </c>
      <c r="AP10">
        <v>380</v>
      </c>
      <c r="AQ10">
        <v>0</v>
      </c>
      <c r="AR10">
        <v>591</v>
      </c>
      <c r="AS10">
        <v>1180</v>
      </c>
      <c r="AT10">
        <v>0</v>
      </c>
      <c r="AU10">
        <v>199</v>
      </c>
      <c r="AV10">
        <v>7915</v>
      </c>
      <c r="AW10">
        <v>284</v>
      </c>
      <c r="AX10">
        <v>860</v>
      </c>
      <c r="AY10">
        <v>391</v>
      </c>
      <c r="AZ10">
        <v>0</v>
      </c>
      <c r="BA10">
        <v>0</v>
      </c>
    </row>
    <row r="11" spans="1:53" x14ac:dyDescent="0.25">
      <c r="A11" t="s">
        <v>60</v>
      </c>
      <c r="B11">
        <v>15830</v>
      </c>
      <c r="C11">
        <v>5887</v>
      </c>
      <c r="D11">
        <v>3907</v>
      </c>
      <c r="E11">
        <v>3611</v>
      </c>
      <c r="F11">
        <v>22130</v>
      </c>
      <c r="G11">
        <v>6428</v>
      </c>
      <c r="H11">
        <v>11183</v>
      </c>
      <c r="I11">
        <v>3099</v>
      </c>
      <c r="J11">
        <v>1110</v>
      </c>
      <c r="K11">
        <v>0</v>
      </c>
      <c r="L11">
        <v>35615</v>
      </c>
      <c r="M11">
        <v>2021</v>
      </c>
      <c r="N11">
        <v>884</v>
      </c>
      <c r="O11">
        <v>17432</v>
      </c>
      <c r="P11">
        <v>9030</v>
      </c>
      <c r="Q11">
        <v>2921</v>
      </c>
      <c r="R11">
        <v>4136</v>
      </c>
      <c r="S11">
        <v>6321</v>
      </c>
      <c r="T11">
        <v>7232</v>
      </c>
      <c r="U11">
        <v>5497</v>
      </c>
      <c r="V11">
        <v>13241</v>
      </c>
      <c r="W11">
        <v>13900</v>
      </c>
      <c r="X11">
        <v>21359</v>
      </c>
      <c r="Y11">
        <v>5439</v>
      </c>
      <c r="Z11">
        <v>7929</v>
      </c>
      <c r="AA11">
        <v>7984</v>
      </c>
      <c r="AB11">
        <v>338</v>
      </c>
      <c r="AC11">
        <v>1544</v>
      </c>
      <c r="AD11">
        <v>7050</v>
      </c>
      <c r="AE11">
        <v>3645</v>
      </c>
      <c r="AF11">
        <v>22344</v>
      </c>
      <c r="AG11">
        <v>900</v>
      </c>
      <c r="AH11">
        <v>55011</v>
      </c>
      <c r="AI11">
        <v>19108</v>
      </c>
      <c r="AJ11">
        <v>794</v>
      </c>
      <c r="AK11">
        <v>21047</v>
      </c>
      <c r="AL11">
        <v>3466</v>
      </c>
      <c r="AM11">
        <v>1655</v>
      </c>
      <c r="AN11">
        <v>19935</v>
      </c>
      <c r="AO11">
        <v>1982</v>
      </c>
      <c r="AP11">
        <v>10759</v>
      </c>
      <c r="AQ11">
        <v>430</v>
      </c>
      <c r="AR11">
        <v>12882</v>
      </c>
      <c r="AS11">
        <v>24039</v>
      </c>
      <c r="AT11">
        <v>2833</v>
      </c>
      <c r="AU11">
        <v>1442</v>
      </c>
      <c r="AV11">
        <v>20080</v>
      </c>
      <c r="AW11">
        <v>3573</v>
      </c>
      <c r="AX11">
        <v>5634</v>
      </c>
      <c r="AY11">
        <v>8081</v>
      </c>
      <c r="AZ11">
        <v>191</v>
      </c>
      <c r="BA11">
        <v>12968</v>
      </c>
    </row>
    <row r="12" spans="1:53" x14ac:dyDescent="0.25">
      <c r="A12" t="s">
        <v>61</v>
      </c>
      <c r="B12">
        <v>13840</v>
      </c>
      <c r="C12">
        <v>3645</v>
      </c>
      <c r="D12">
        <v>2554</v>
      </c>
      <c r="E12">
        <v>599</v>
      </c>
      <c r="F12">
        <v>8909</v>
      </c>
      <c r="G12">
        <v>3224</v>
      </c>
      <c r="H12">
        <v>2619</v>
      </c>
      <c r="I12">
        <v>837</v>
      </c>
      <c r="J12">
        <v>1708</v>
      </c>
      <c r="K12">
        <v>49901</v>
      </c>
      <c r="L12">
        <v>0</v>
      </c>
      <c r="M12">
        <v>1040</v>
      </c>
      <c r="N12">
        <v>414</v>
      </c>
      <c r="O12">
        <v>9736</v>
      </c>
      <c r="P12">
        <v>2649</v>
      </c>
      <c r="Q12">
        <v>1096</v>
      </c>
      <c r="R12">
        <v>1355</v>
      </c>
      <c r="S12">
        <v>6525</v>
      </c>
      <c r="T12">
        <v>3645</v>
      </c>
      <c r="U12">
        <v>0</v>
      </c>
      <c r="V12">
        <v>5382</v>
      </c>
      <c r="W12">
        <v>3910</v>
      </c>
      <c r="X12">
        <v>6857</v>
      </c>
      <c r="Y12">
        <v>1169</v>
      </c>
      <c r="Z12">
        <v>2380</v>
      </c>
      <c r="AA12">
        <v>3072</v>
      </c>
      <c r="AB12">
        <v>52</v>
      </c>
      <c r="AC12">
        <v>148</v>
      </c>
      <c r="AD12">
        <v>1155</v>
      </c>
      <c r="AE12">
        <v>162</v>
      </c>
      <c r="AF12">
        <v>4151</v>
      </c>
      <c r="AG12">
        <v>826</v>
      </c>
      <c r="AH12">
        <v>12472</v>
      </c>
      <c r="AI12">
        <v>15361</v>
      </c>
      <c r="AJ12">
        <v>0</v>
      </c>
      <c r="AK12">
        <v>9323</v>
      </c>
      <c r="AL12">
        <v>2070</v>
      </c>
      <c r="AM12">
        <v>843</v>
      </c>
      <c r="AN12">
        <v>6294</v>
      </c>
      <c r="AO12">
        <v>43</v>
      </c>
      <c r="AP12">
        <v>15562</v>
      </c>
      <c r="AQ12">
        <v>557</v>
      </c>
      <c r="AR12">
        <v>14445</v>
      </c>
      <c r="AS12">
        <v>11424</v>
      </c>
      <c r="AT12">
        <v>380</v>
      </c>
      <c r="AU12">
        <v>361</v>
      </c>
      <c r="AV12">
        <v>8393</v>
      </c>
      <c r="AW12">
        <v>4495</v>
      </c>
      <c r="AX12">
        <v>358</v>
      </c>
      <c r="AY12">
        <v>3416</v>
      </c>
      <c r="AZ12">
        <v>102</v>
      </c>
      <c r="BA12">
        <v>1010</v>
      </c>
    </row>
    <row r="13" spans="1:53" x14ac:dyDescent="0.25">
      <c r="A13" t="s">
        <v>62</v>
      </c>
      <c r="B13">
        <v>749</v>
      </c>
      <c r="C13">
        <v>743</v>
      </c>
      <c r="D13">
        <v>1398</v>
      </c>
      <c r="E13">
        <v>0</v>
      </c>
      <c r="F13">
        <v>12677</v>
      </c>
      <c r="G13">
        <v>1073</v>
      </c>
      <c r="H13">
        <v>307</v>
      </c>
      <c r="I13">
        <v>0</v>
      </c>
      <c r="J13">
        <v>0</v>
      </c>
      <c r="K13">
        <v>4599</v>
      </c>
      <c r="L13">
        <v>2013</v>
      </c>
      <c r="M13">
        <v>0</v>
      </c>
      <c r="N13">
        <v>42</v>
      </c>
      <c r="O13">
        <v>715</v>
      </c>
      <c r="P13">
        <v>192</v>
      </c>
      <c r="Q13">
        <v>68</v>
      </c>
      <c r="R13">
        <v>387</v>
      </c>
      <c r="S13">
        <v>95</v>
      </c>
      <c r="T13">
        <v>88</v>
      </c>
      <c r="U13">
        <v>89</v>
      </c>
      <c r="V13">
        <v>990</v>
      </c>
      <c r="W13">
        <v>1283</v>
      </c>
      <c r="X13">
        <v>627</v>
      </c>
      <c r="Y13">
        <v>476</v>
      </c>
      <c r="Z13">
        <v>234</v>
      </c>
      <c r="AA13">
        <v>170</v>
      </c>
      <c r="AB13">
        <v>150</v>
      </c>
      <c r="AC13">
        <v>0</v>
      </c>
      <c r="AD13">
        <v>1925</v>
      </c>
      <c r="AE13">
        <v>496</v>
      </c>
      <c r="AF13">
        <v>443</v>
      </c>
      <c r="AG13">
        <v>11</v>
      </c>
      <c r="AH13">
        <v>1339</v>
      </c>
      <c r="AI13">
        <v>1510</v>
      </c>
      <c r="AJ13">
        <v>69</v>
      </c>
      <c r="AK13">
        <v>625</v>
      </c>
      <c r="AL13">
        <v>57</v>
      </c>
      <c r="AM13">
        <v>1834</v>
      </c>
      <c r="AN13">
        <v>553</v>
      </c>
      <c r="AO13">
        <v>644</v>
      </c>
      <c r="AP13">
        <v>322</v>
      </c>
      <c r="AQ13">
        <v>267</v>
      </c>
      <c r="AR13">
        <v>142</v>
      </c>
      <c r="AS13">
        <v>6694</v>
      </c>
      <c r="AT13">
        <v>467</v>
      </c>
      <c r="AU13">
        <v>0</v>
      </c>
      <c r="AV13">
        <v>2644</v>
      </c>
      <c r="AW13">
        <v>2705</v>
      </c>
      <c r="AX13">
        <v>483</v>
      </c>
      <c r="AY13">
        <v>1168</v>
      </c>
      <c r="AZ13">
        <v>18</v>
      </c>
      <c r="BA13">
        <v>0</v>
      </c>
    </row>
    <row r="14" spans="1:53" x14ac:dyDescent="0.25">
      <c r="A14" t="s">
        <v>63</v>
      </c>
      <c r="B14">
        <v>376</v>
      </c>
      <c r="C14">
        <v>3264</v>
      </c>
      <c r="D14">
        <v>3086</v>
      </c>
      <c r="E14">
        <v>45</v>
      </c>
      <c r="F14">
        <v>8932</v>
      </c>
      <c r="G14">
        <v>1372</v>
      </c>
      <c r="H14">
        <v>0</v>
      </c>
      <c r="I14">
        <v>0</v>
      </c>
      <c r="J14">
        <v>144</v>
      </c>
      <c r="K14">
        <v>612</v>
      </c>
      <c r="L14">
        <v>313</v>
      </c>
      <c r="M14">
        <v>123</v>
      </c>
      <c r="N14">
        <v>0</v>
      </c>
      <c r="O14">
        <v>169</v>
      </c>
      <c r="P14">
        <v>132</v>
      </c>
      <c r="Q14">
        <v>773</v>
      </c>
      <c r="R14">
        <v>422</v>
      </c>
      <c r="S14">
        <v>315</v>
      </c>
      <c r="T14">
        <v>59</v>
      </c>
      <c r="U14">
        <v>202</v>
      </c>
      <c r="V14">
        <v>44</v>
      </c>
      <c r="W14">
        <v>115</v>
      </c>
      <c r="X14">
        <v>427</v>
      </c>
      <c r="Y14">
        <v>465</v>
      </c>
      <c r="Z14">
        <v>37</v>
      </c>
      <c r="AA14">
        <v>425</v>
      </c>
      <c r="AB14">
        <v>1509</v>
      </c>
      <c r="AC14">
        <v>0</v>
      </c>
      <c r="AD14">
        <v>2110</v>
      </c>
      <c r="AE14">
        <v>109</v>
      </c>
      <c r="AF14">
        <v>97</v>
      </c>
      <c r="AG14">
        <v>694</v>
      </c>
      <c r="AH14">
        <v>155</v>
      </c>
      <c r="AI14">
        <v>134</v>
      </c>
      <c r="AJ14">
        <v>96</v>
      </c>
      <c r="AK14">
        <v>325</v>
      </c>
      <c r="AL14">
        <v>711</v>
      </c>
      <c r="AM14">
        <v>3202</v>
      </c>
      <c r="AN14">
        <v>172</v>
      </c>
      <c r="AO14">
        <v>0</v>
      </c>
      <c r="AP14">
        <v>0</v>
      </c>
      <c r="AQ14">
        <v>296</v>
      </c>
      <c r="AR14">
        <v>1153</v>
      </c>
      <c r="AS14">
        <v>1746</v>
      </c>
      <c r="AT14">
        <v>8014</v>
      </c>
      <c r="AU14">
        <v>0</v>
      </c>
      <c r="AV14">
        <v>611</v>
      </c>
      <c r="AW14">
        <v>10876</v>
      </c>
      <c r="AX14">
        <v>133</v>
      </c>
      <c r="AY14">
        <v>233</v>
      </c>
      <c r="AZ14">
        <v>1410</v>
      </c>
      <c r="BA14">
        <v>233</v>
      </c>
    </row>
    <row r="15" spans="1:53" x14ac:dyDescent="0.25">
      <c r="A15" t="s">
        <v>64</v>
      </c>
      <c r="B15">
        <v>1397</v>
      </c>
      <c r="C15">
        <v>1764</v>
      </c>
      <c r="D15">
        <v>5921</v>
      </c>
      <c r="E15">
        <v>1194</v>
      </c>
      <c r="F15">
        <v>16205</v>
      </c>
      <c r="G15">
        <v>3850</v>
      </c>
      <c r="H15">
        <v>2264</v>
      </c>
      <c r="I15">
        <v>56</v>
      </c>
      <c r="J15">
        <v>1047</v>
      </c>
      <c r="K15">
        <v>8051</v>
      </c>
      <c r="L15">
        <v>6781</v>
      </c>
      <c r="M15">
        <v>1224</v>
      </c>
      <c r="N15">
        <v>313</v>
      </c>
      <c r="O15">
        <v>0</v>
      </c>
      <c r="P15">
        <v>21918</v>
      </c>
      <c r="Q15">
        <v>9141</v>
      </c>
      <c r="R15">
        <v>1970</v>
      </c>
      <c r="S15">
        <v>2921</v>
      </c>
      <c r="T15">
        <v>1419</v>
      </c>
      <c r="U15">
        <v>55</v>
      </c>
      <c r="V15">
        <v>1985</v>
      </c>
      <c r="W15">
        <v>2811</v>
      </c>
      <c r="X15">
        <v>11865</v>
      </c>
      <c r="Y15">
        <v>4300</v>
      </c>
      <c r="Z15">
        <v>1093</v>
      </c>
      <c r="AA15">
        <v>16703</v>
      </c>
      <c r="AB15">
        <v>928</v>
      </c>
      <c r="AC15">
        <v>546</v>
      </c>
      <c r="AD15">
        <v>2541</v>
      </c>
      <c r="AE15">
        <v>206</v>
      </c>
      <c r="AF15">
        <v>2331</v>
      </c>
      <c r="AG15">
        <v>996</v>
      </c>
      <c r="AH15">
        <v>8479</v>
      </c>
      <c r="AI15">
        <v>5504</v>
      </c>
      <c r="AJ15">
        <v>1112</v>
      </c>
      <c r="AK15">
        <v>5103</v>
      </c>
      <c r="AL15">
        <v>1459</v>
      </c>
      <c r="AM15">
        <v>1224</v>
      </c>
      <c r="AN15">
        <v>5190</v>
      </c>
      <c r="AO15">
        <v>838</v>
      </c>
      <c r="AP15">
        <v>1565</v>
      </c>
      <c r="AQ15">
        <v>292</v>
      </c>
      <c r="AR15">
        <v>3999</v>
      </c>
      <c r="AS15">
        <v>12245</v>
      </c>
      <c r="AT15">
        <v>658</v>
      </c>
      <c r="AU15">
        <v>260</v>
      </c>
      <c r="AV15">
        <v>3831</v>
      </c>
      <c r="AW15">
        <v>1642</v>
      </c>
      <c r="AX15">
        <v>812</v>
      </c>
      <c r="AY15">
        <v>15364</v>
      </c>
      <c r="AZ15">
        <v>586</v>
      </c>
      <c r="BA15">
        <v>2055</v>
      </c>
    </row>
    <row r="16" spans="1:53" x14ac:dyDescent="0.25">
      <c r="A16" t="s">
        <v>65</v>
      </c>
      <c r="B16">
        <v>1502</v>
      </c>
      <c r="C16">
        <v>177</v>
      </c>
      <c r="D16">
        <v>2210</v>
      </c>
      <c r="E16">
        <v>1548</v>
      </c>
      <c r="F16">
        <v>8959</v>
      </c>
      <c r="G16">
        <v>1362</v>
      </c>
      <c r="H16">
        <v>544</v>
      </c>
      <c r="I16">
        <v>0</v>
      </c>
      <c r="J16">
        <v>181</v>
      </c>
      <c r="K16">
        <v>5496</v>
      </c>
      <c r="L16">
        <v>1623</v>
      </c>
      <c r="M16">
        <v>267</v>
      </c>
      <c r="N16">
        <v>772</v>
      </c>
      <c r="O16">
        <v>27950</v>
      </c>
      <c r="P16">
        <v>0</v>
      </c>
      <c r="Q16">
        <v>1885</v>
      </c>
      <c r="R16">
        <v>1582</v>
      </c>
      <c r="S16">
        <v>10643</v>
      </c>
      <c r="T16">
        <v>749</v>
      </c>
      <c r="U16">
        <v>30</v>
      </c>
      <c r="V16">
        <v>1641</v>
      </c>
      <c r="W16">
        <v>103</v>
      </c>
      <c r="X16">
        <v>9361</v>
      </c>
      <c r="Y16">
        <v>916</v>
      </c>
      <c r="Z16">
        <v>270</v>
      </c>
      <c r="AA16">
        <v>3893</v>
      </c>
      <c r="AB16">
        <v>164</v>
      </c>
      <c r="AC16">
        <v>705</v>
      </c>
      <c r="AD16">
        <v>227</v>
      </c>
      <c r="AE16">
        <v>114</v>
      </c>
      <c r="AF16">
        <v>1876</v>
      </c>
      <c r="AG16">
        <v>188</v>
      </c>
      <c r="AH16">
        <v>2564</v>
      </c>
      <c r="AI16">
        <v>2828</v>
      </c>
      <c r="AJ16">
        <v>0</v>
      </c>
      <c r="AK16">
        <v>13272</v>
      </c>
      <c r="AL16">
        <v>681</v>
      </c>
      <c r="AM16">
        <v>423</v>
      </c>
      <c r="AN16">
        <v>2668</v>
      </c>
      <c r="AO16">
        <v>174</v>
      </c>
      <c r="AP16">
        <v>584</v>
      </c>
      <c r="AQ16">
        <v>216</v>
      </c>
      <c r="AR16">
        <v>3093</v>
      </c>
      <c r="AS16">
        <v>6335</v>
      </c>
      <c r="AT16">
        <v>444</v>
      </c>
      <c r="AU16">
        <v>45</v>
      </c>
      <c r="AV16">
        <v>3673</v>
      </c>
      <c r="AW16">
        <v>571</v>
      </c>
      <c r="AX16">
        <v>669</v>
      </c>
      <c r="AY16">
        <v>1762</v>
      </c>
      <c r="AZ16">
        <v>413</v>
      </c>
      <c r="BA16">
        <v>572</v>
      </c>
    </row>
    <row r="17" spans="1:53" x14ac:dyDescent="0.25">
      <c r="A17" t="s">
        <v>66</v>
      </c>
      <c r="B17">
        <v>330</v>
      </c>
      <c r="C17">
        <v>519</v>
      </c>
      <c r="D17">
        <v>1483</v>
      </c>
      <c r="E17">
        <v>247</v>
      </c>
      <c r="F17">
        <v>2847</v>
      </c>
      <c r="G17">
        <v>2554</v>
      </c>
      <c r="H17">
        <v>114</v>
      </c>
      <c r="I17">
        <v>0</v>
      </c>
      <c r="J17">
        <v>53</v>
      </c>
      <c r="K17">
        <v>1364</v>
      </c>
      <c r="L17">
        <v>973</v>
      </c>
      <c r="M17">
        <v>866</v>
      </c>
      <c r="N17">
        <v>315</v>
      </c>
      <c r="O17">
        <v>17016</v>
      </c>
      <c r="P17">
        <v>1710</v>
      </c>
      <c r="Q17">
        <v>0</v>
      </c>
      <c r="R17">
        <v>1520</v>
      </c>
      <c r="S17">
        <v>334</v>
      </c>
      <c r="T17">
        <v>315</v>
      </c>
      <c r="U17">
        <v>0</v>
      </c>
      <c r="V17">
        <v>134</v>
      </c>
      <c r="W17">
        <v>189</v>
      </c>
      <c r="X17">
        <v>1439</v>
      </c>
      <c r="Y17">
        <v>7564</v>
      </c>
      <c r="Z17">
        <v>117</v>
      </c>
      <c r="AA17">
        <v>6031</v>
      </c>
      <c r="AB17">
        <v>836</v>
      </c>
      <c r="AC17">
        <v>4783</v>
      </c>
      <c r="AD17">
        <v>623</v>
      </c>
      <c r="AE17">
        <v>381</v>
      </c>
      <c r="AF17">
        <v>472</v>
      </c>
      <c r="AG17">
        <v>492</v>
      </c>
      <c r="AH17">
        <v>273</v>
      </c>
      <c r="AI17">
        <v>1123</v>
      </c>
      <c r="AJ17">
        <v>601</v>
      </c>
      <c r="AK17">
        <v>632</v>
      </c>
      <c r="AL17">
        <v>679</v>
      </c>
      <c r="AM17">
        <v>1071</v>
      </c>
      <c r="AN17">
        <v>378</v>
      </c>
      <c r="AO17">
        <v>0</v>
      </c>
      <c r="AP17">
        <v>591</v>
      </c>
      <c r="AQ17">
        <v>1992</v>
      </c>
      <c r="AR17">
        <v>1617</v>
      </c>
      <c r="AS17">
        <v>4131</v>
      </c>
      <c r="AT17">
        <v>146</v>
      </c>
      <c r="AU17">
        <v>45</v>
      </c>
      <c r="AV17">
        <v>303</v>
      </c>
      <c r="AW17">
        <v>538</v>
      </c>
      <c r="AX17">
        <v>0</v>
      </c>
      <c r="AY17">
        <v>2705</v>
      </c>
      <c r="AZ17">
        <v>111</v>
      </c>
      <c r="BA17">
        <v>149</v>
      </c>
    </row>
    <row r="18" spans="1:53" x14ac:dyDescent="0.25">
      <c r="A18" t="s">
        <v>67</v>
      </c>
      <c r="B18">
        <v>44</v>
      </c>
      <c r="C18">
        <v>1050</v>
      </c>
      <c r="D18">
        <v>2238</v>
      </c>
      <c r="E18">
        <v>1596</v>
      </c>
      <c r="F18">
        <v>6125</v>
      </c>
      <c r="G18">
        <v>6022</v>
      </c>
      <c r="H18">
        <v>85</v>
      </c>
      <c r="I18">
        <v>238</v>
      </c>
      <c r="J18">
        <v>0</v>
      </c>
      <c r="K18">
        <v>2863</v>
      </c>
      <c r="L18">
        <v>1916</v>
      </c>
      <c r="M18">
        <v>128</v>
      </c>
      <c r="N18">
        <v>398</v>
      </c>
      <c r="O18">
        <v>2943</v>
      </c>
      <c r="P18">
        <v>1544</v>
      </c>
      <c r="Q18">
        <v>1875</v>
      </c>
      <c r="R18">
        <v>0</v>
      </c>
      <c r="S18">
        <v>1048</v>
      </c>
      <c r="T18">
        <v>890</v>
      </c>
      <c r="U18">
        <v>0</v>
      </c>
      <c r="V18">
        <v>1369</v>
      </c>
      <c r="W18">
        <v>100</v>
      </c>
      <c r="X18">
        <v>806</v>
      </c>
      <c r="Y18">
        <v>1562</v>
      </c>
      <c r="Z18">
        <v>167</v>
      </c>
      <c r="AA18">
        <v>23384</v>
      </c>
      <c r="AB18">
        <v>289</v>
      </c>
      <c r="AC18">
        <v>2678</v>
      </c>
      <c r="AD18">
        <v>1318</v>
      </c>
      <c r="AE18">
        <v>76</v>
      </c>
      <c r="AF18">
        <v>1743</v>
      </c>
      <c r="AG18">
        <v>873</v>
      </c>
      <c r="AH18">
        <v>2390</v>
      </c>
      <c r="AI18">
        <v>1083</v>
      </c>
      <c r="AJ18">
        <v>225</v>
      </c>
      <c r="AK18">
        <v>1509</v>
      </c>
      <c r="AL18">
        <v>7568</v>
      </c>
      <c r="AM18">
        <v>514</v>
      </c>
      <c r="AN18">
        <v>563</v>
      </c>
      <c r="AO18">
        <v>39</v>
      </c>
      <c r="AP18">
        <v>137</v>
      </c>
      <c r="AQ18">
        <v>352</v>
      </c>
      <c r="AR18">
        <v>1152</v>
      </c>
      <c r="AS18">
        <v>9217</v>
      </c>
      <c r="AT18">
        <v>238</v>
      </c>
      <c r="AU18">
        <v>75</v>
      </c>
      <c r="AV18">
        <v>1648</v>
      </c>
      <c r="AW18">
        <v>1175</v>
      </c>
      <c r="AX18">
        <v>0</v>
      </c>
      <c r="AY18">
        <v>1233</v>
      </c>
      <c r="AZ18">
        <v>573</v>
      </c>
      <c r="BA18">
        <v>68</v>
      </c>
    </row>
    <row r="19" spans="1:53" x14ac:dyDescent="0.25">
      <c r="A19" t="s">
        <v>68</v>
      </c>
      <c r="B19">
        <v>2161</v>
      </c>
      <c r="C19">
        <v>3017</v>
      </c>
      <c r="D19">
        <v>2598</v>
      </c>
      <c r="E19">
        <v>558</v>
      </c>
      <c r="F19">
        <v>3779</v>
      </c>
      <c r="G19">
        <v>329</v>
      </c>
      <c r="H19">
        <v>698</v>
      </c>
      <c r="I19">
        <v>38</v>
      </c>
      <c r="J19">
        <v>147</v>
      </c>
      <c r="K19">
        <v>10119</v>
      </c>
      <c r="L19">
        <v>6397</v>
      </c>
      <c r="M19">
        <v>520</v>
      </c>
      <c r="N19">
        <v>71</v>
      </c>
      <c r="O19">
        <v>4659</v>
      </c>
      <c r="P19">
        <v>11906</v>
      </c>
      <c r="Q19">
        <v>656</v>
      </c>
      <c r="R19">
        <v>1109</v>
      </c>
      <c r="S19">
        <v>0</v>
      </c>
      <c r="T19">
        <v>437</v>
      </c>
      <c r="U19">
        <v>0</v>
      </c>
      <c r="V19">
        <v>1395</v>
      </c>
      <c r="W19">
        <v>1036</v>
      </c>
      <c r="X19">
        <v>4672</v>
      </c>
      <c r="Y19">
        <v>930</v>
      </c>
      <c r="Z19">
        <v>1442</v>
      </c>
      <c r="AA19">
        <v>3153</v>
      </c>
      <c r="AB19">
        <v>0</v>
      </c>
      <c r="AC19">
        <v>858</v>
      </c>
      <c r="AD19">
        <v>76</v>
      </c>
      <c r="AE19">
        <v>0</v>
      </c>
      <c r="AF19">
        <v>1147</v>
      </c>
      <c r="AG19">
        <v>122</v>
      </c>
      <c r="AH19">
        <v>2057</v>
      </c>
      <c r="AI19">
        <v>3758</v>
      </c>
      <c r="AJ19">
        <v>0</v>
      </c>
      <c r="AK19">
        <v>15598</v>
      </c>
      <c r="AL19">
        <v>1153</v>
      </c>
      <c r="AM19">
        <v>181</v>
      </c>
      <c r="AN19">
        <v>2618</v>
      </c>
      <c r="AO19">
        <v>289</v>
      </c>
      <c r="AP19">
        <v>1286</v>
      </c>
      <c r="AQ19">
        <v>163</v>
      </c>
      <c r="AR19">
        <v>11153</v>
      </c>
      <c r="AS19">
        <v>5758</v>
      </c>
      <c r="AT19">
        <v>905</v>
      </c>
      <c r="AU19">
        <v>525</v>
      </c>
      <c r="AV19">
        <v>3671</v>
      </c>
      <c r="AW19">
        <v>716</v>
      </c>
      <c r="AX19">
        <v>2297</v>
      </c>
      <c r="AY19">
        <v>1993</v>
      </c>
      <c r="AZ19">
        <v>292</v>
      </c>
      <c r="BA19">
        <v>179</v>
      </c>
    </row>
    <row r="20" spans="1:53" x14ac:dyDescent="0.25">
      <c r="A20" t="s">
        <v>69</v>
      </c>
      <c r="B20">
        <v>5740</v>
      </c>
      <c r="C20">
        <v>1504</v>
      </c>
      <c r="D20">
        <v>1960</v>
      </c>
      <c r="E20">
        <v>2382</v>
      </c>
      <c r="F20">
        <v>5751</v>
      </c>
      <c r="G20">
        <v>1215</v>
      </c>
      <c r="H20">
        <v>89</v>
      </c>
      <c r="I20">
        <v>0</v>
      </c>
      <c r="J20">
        <v>264</v>
      </c>
      <c r="K20">
        <v>9394</v>
      </c>
      <c r="L20">
        <v>5766</v>
      </c>
      <c r="M20">
        <v>342</v>
      </c>
      <c r="N20">
        <v>202</v>
      </c>
      <c r="O20">
        <v>2131</v>
      </c>
      <c r="P20">
        <v>948</v>
      </c>
      <c r="Q20">
        <v>625</v>
      </c>
      <c r="R20">
        <v>706</v>
      </c>
      <c r="S20">
        <v>1656</v>
      </c>
      <c r="T20">
        <v>0</v>
      </c>
      <c r="U20">
        <v>162</v>
      </c>
      <c r="V20">
        <v>963</v>
      </c>
      <c r="W20">
        <v>995</v>
      </c>
      <c r="X20">
        <v>1301</v>
      </c>
      <c r="Y20">
        <v>569</v>
      </c>
      <c r="Z20">
        <v>7032</v>
      </c>
      <c r="AA20">
        <v>2852</v>
      </c>
      <c r="AB20">
        <v>40</v>
      </c>
      <c r="AC20">
        <v>119</v>
      </c>
      <c r="AD20">
        <v>1552</v>
      </c>
      <c r="AE20">
        <v>462</v>
      </c>
      <c r="AF20">
        <v>171</v>
      </c>
      <c r="AG20">
        <v>294</v>
      </c>
      <c r="AH20">
        <v>2161</v>
      </c>
      <c r="AI20">
        <v>1443</v>
      </c>
      <c r="AJ20">
        <v>438</v>
      </c>
      <c r="AK20">
        <v>1100</v>
      </c>
      <c r="AL20">
        <v>1074</v>
      </c>
      <c r="AM20">
        <v>281</v>
      </c>
      <c r="AN20">
        <v>1350</v>
      </c>
      <c r="AO20">
        <v>0</v>
      </c>
      <c r="AP20">
        <v>1130</v>
      </c>
      <c r="AQ20">
        <v>0</v>
      </c>
      <c r="AR20">
        <v>1853</v>
      </c>
      <c r="AS20">
        <v>26134</v>
      </c>
      <c r="AT20">
        <v>473</v>
      </c>
      <c r="AU20">
        <v>0</v>
      </c>
      <c r="AV20">
        <v>1278</v>
      </c>
      <c r="AW20">
        <v>1509</v>
      </c>
      <c r="AX20">
        <v>210</v>
      </c>
      <c r="AY20">
        <v>237</v>
      </c>
      <c r="AZ20">
        <v>31</v>
      </c>
      <c r="BA20">
        <v>402</v>
      </c>
    </row>
    <row r="21" spans="1:53" x14ac:dyDescent="0.25">
      <c r="A21" t="s">
        <v>70</v>
      </c>
      <c r="B21">
        <v>402</v>
      </c>
      <c r="C21">
        <v>424</v>
      </c>
      <c r="D21">
        <v>254</v>
      </c>
      <c r="E21">
        <v>67</v>
      </c>
      <c r="F21">
        <v>1066</v>
      </c>
      <c r="G21">
        <v>478</v>
      </c>
      <c r="H21">
        <v>1361</v>
      </c>
      <c r="I21">
        <v>174</v>
      </c>
      <c r="J21">
        <v>55</v>
      </c>
      <c r="K21">
        <v>3025</v>
      </c>
      <c r="L21">
        <v>844</v>
      </c>
      <c r="M21">
        <v>62</v>
      </c>
      <c r="N21">
        <v>0</v>
      </c>
      <c r="O21">
        <v>311</v>
      </c>
      <c r="P21">
        <v>259</v>
      </c>
      <c r="Q21">
        <v>337</v>
      </c>
      <c r="R21">
        <v>56</v>
      </c>
      <c r="S21">
        <v>484</v>
      </c>
      <c r="T21">
        <v>115</v>
      </c>
      <c r="U21">
        <v>0</v>
      </c>
      <c r="V21">
        <v>243</v>
      </c>
      <c r="W21">
        <v>3521</v>
      </c>
      <c r="X21">
        <v>122</v>
      </c>
      <c r="Y21">
        <v>91</v>
      </c>
      <c r="Z21">
        <v>0</v>
      </c>
      <c r="AA21">
        <v>201</v>
      </c>
      <c r="AB21">
        <v>275</v>
      </c>
      <c r="AC21">
        <v>204</v>
      </c>
      <c r="AD21">
        <v>345</v>
      </c>
      <c r="AE21">
        <v>4058</v>
      </c>
      <c r="AF21">
        <v>902</v>
      </c>
      <c r="AG21">
        <v>234</v>
      </c>
      <c r="AH21">
        <v>2339</v>
      </c>
      <c r="AI21">
        <v>1001</v>
      </c>
      <c r="AJ21">
        <v>55</v>
      </c>
      <c r="AK21">
        <v>315</v>
      </c>
      <c r="AL21">
        <v>124</v>
      </c>
      <c r="AM21">
        <v>0</v>
      </c>
      <c r="AN21">
        <v>375</v>
      </c>
      <c r="AO21">
        <v>379</v>
      </c>
      <c r="AP21">
        <v>148</v>
      </c>
      <c r="AQ21">
        <v>0</v>
      </c>
      <c r="AR21">
        <v>249</v>
      </c>
      <c r="AS21">
        <v>458</v>
      </c>
      <c r="AT21">
        <v>390</v>
      </c>
      <c r="AU21">
        <v>420</v>
      </c>
      <c r="AV21">
        <v>654</v>
      </c>
      <c r="AW21">
        <v>381</v>
      </c>
      <c r="AX21">
        <v>0</v>
      </c>
      <c r="AY21">
        <v>0</v>
      </c>
      <c r="AZ21">
        <v>500</v>
      </c>
      <c r="BA21">
        <v>204</v>
      </c>
    </row>
    <row r="22" spans="1:53" x14ac:dyDescent="0.25">
      <c r="A22" t="s">
        <v>71</v>
      </c>
      <c r="B22">
        <v>1641</v>
      </c>
      <c r="C22">
        <v>2672</v>
      </c>
      <c r="D22">
        <v>1124</v>
      </c>
      <c r="E22">
        <v>273</v>
      </c>
      <c r="F22">
        <v>8206</v>
      </c>
      <c r="G22">
        <v>2501</v>
      </c>
      <c r="H22">
        <v>1603</v>
      </c>
      <c r="I22">
        <v>8340</v>
      </c>
      <c r="J22">
        <v>23202</v>
      </c>
      <c r="K22">
        <v>6564</v>
      </c>
      <c r="L22">
        <v>3454</v>
      </c>
      <c r="M22">
        <v>422</v>
      </c>
      <c r="N22">
        <v>357</v>
      </c>
      <c r="O22">
        <v>3300</v>
      </c>
      <c r="P22">
        <v>431</v>
      </c>
      <c r="Q22">
        <v>160</v>
      </c>
      <c r="R22">
        <v>781</v>
      </c>
      <c r="S22">
        <v>396</v>
      </c>
      <c r="T22">
        <v>1376</v>
      </c>
      <c r="U22">
        <v>53</v>
      </c>
      <c r="V22">
        <v>0</v>
      </c>
      <c r="W22">
        <v>1983</v>
      </c>
      <c r="X22">
        <v>3572</v>
      </c>
      <c r="Y22">
        <v>820</v>
      </c>
      <c r="Z22">
        <v>403</v>
      </c>
      <c r="AA22">
        <v>1147</v>
      </c>
      <c r="AB22">
        <v>86</v>
      </c>
      <c r="AC22">
        <v>54</v>
      </c>
      <c r="AD22">
        <v>979</v>
      </c>
      <c r="AE22">
        <v>1369</v>
      </c>
      <c r="AF22">
        <v>9058</v>
      </c>
      <c r="AG22">
        <v>238</v>
      </c>
      <c r="AH22">
        <v>10736</v>
      </c>
      <c r="AI22">
        <v>5787</v>
      </c>
      <c r="AJ22">
        <v>0</v>
      </c>
      <c r="AK22">
        <v>3277</v>
      </c>
      <c r="AL22">
        <v>607</v>
      </c>
      <c r="AM22">
        <v>723</v>
      </c>
      <c r="AN22">
        <v>13467</v>
      </c>
      <c r="AO22">
        <v>782</v>
      </c>
      <c r="AP22">
        <v>1710</v>
      </c>
      <c r="AQ22">
        <v>49</v>
      </c>
      <c r="AR22">
        <v>2669</v>
      </c>
      <c r="AS22">
        <v>5883</v>
      </c>
      <c r="AT22">
        <v>655</v>
      </c>
      <c r="AU22">
        <v>350</v>
      </c>
      <c r="AV22">
        <v>24765</v>
      </c>
      <c r="AW22">
        <v>1542</v>
      </c>
      <c r="AX22">
        <v>4363</v>
      </c>
      <c r="AY22">
        <v>324</v>
      </c>
      <c r="AZ22">
        <v>230</v>
      </c>
      <c r="BA22">
        <v>612</v>
      </c>
    </row>
    <row r="23" spans="1:53" x14ac:dyDescent="0.25">
      <c r="A23" t="s">
        <v>72</v>
      </c>
      <c r="B23">
        <v>583</v>
      </c>
      <c r="C23">
        <v>1891</v>
      </c>
      <c r="D23">
        <v>1572</v>
      </c>
      <c r="E23">
        <v>206</v>
      </c>
      <c r="F23">
        <v>14971</v>
      </c>
      <c r="G23">
        <v>1051</v>
      </c>
      <c r="H23">
        <v>13270</v>
      </c>
      <c r="I23">
        <v>131</v>
      </c>
      <c r="J23">
        <v>1539</v>
      </c>
      <c r="K23">
        <v>11118</v>
      </c>
      <c r="L23">
        <v>1409</v>
      </c>
      <c r="M23">
        <v>682</v>
      </c>
      <c r="N23">
        <v>79</v>
      </c>
      <c r="O23">
        <v>2842</v>
      </c>
      <c r="P23">
        <v>1891</v>
      </c>
      <c r="Q23">
        <v>307</v>
      </c>
      <c r="R23">
        <v>0</v>
      </c>
      <c r="S23">
        <v>340</v>
      </c>
      <c r="T23">
        <v>0</v>
      </c>
      <c r="U23">
        <v>4666</v>
      </c>
      <c r="V23">
        <v>3660</v>
      </c>
      <c r="W23">
        <v>0</v>
      </c>
      <c r="X23">
        <v>1624</v>
      </c>
      <c r="Y23">
        <v>2185</v>
      </c>
      <c r="Z23">
        <v>453</v>
      </c>
      <c r="AA23">
        <v>1957</v>
      </c>
      <c r="AB23">
        <v>388</v>
      </c>
      <c r="AC23">
        <v>46</v>
      </c>
      <c r="AD23">
        <v>792</v>
      </c>
      <c r="AE23">
        <v>9911</v>
      </c>
      <c r="AF23">
        <v>4709</v>
      </c>
      <c r="AG23">
        <v>161</v>
      </c>
      <c r="AH23">
        <v>20002</v>
      </c>
      <c r="AI23">
        <v>2798</v>
      </c>
      <c r="AJ23">
        <v>0</v>
      </c>
      <c r="AK23">
        <v>2163</v>
      </c>
      <c r="AL23">
        <v>158</v>
      </c>
      <c r="AM23">
        <v>228</v>
      </c>
      <c r="AN23">
        <v>5316</v>
      </c>
      <c r="AO23">
        <v>6965</v>
      </c>
      <c r="AP23">
        <v>1659</v>
      </c>
      <c r="AQ23">
        <v>0</v>
      </c>
      <c r="AR23">
        <v>918</v>
      </c>
      <c r="AS23">
        <v>7073</v>
      </c>
      <c r="AT23">
        <v>207</v>
      </c>
      <c r="AU23">
        <v>1526</v>
      </c>
      <c r="AV23">
        <v>4542</v>
      </c>
      <c r="AW23">
        <v>1627</v>
      </c>
      <c r="AX23">
        <v>0</v>
      </c>
      <c r="AY23">
        <v>546</v>
      </c>
      <c r="AZ23">
        <v>0</v>
      </c>
      <c r="BA23">
        <v>3085</v>
      </c>
    </row>
    <row r="24" spans="1:53" x14ac:dyDescent="0.25">
      <c r="A24" t="s">
        <v>73</v>
      </c>
      <c r="B24">
        <v>2403</v>
      </c>
      <c r="C24">
        <v>1040</v>
      </c>
      <c r="D24">
        <v>3197</v>
      </c>
      <c r="E24">
        <v>636</v>
      </c>
      <c r="F24">
        <v>6726</v>
      </c>
      <c r="G24">
        <v>2031</v>
      </c>
      <c r="H24">
        <v>277</v>
      </c>
      <c r="I24">
        <v>167</v>
      </c>
      <c r="J24">
        <v>471</v>
      </c>
      <c r="K24">
        <v>11646</v>
      </c>
      <c r="L24">
        <v>3913</v>
      </c>
      <c r="M24">
        <v>313</v>
      </c>
      <c r="N24">
        <v>66</v>
      </c>
      <c r="O24">
        <v>10651</v>
      </c>
      <c r="P24">
        <v>7816</v>
      </c>
      <c r="Q24">
        <v>758</v>
      </c>
      <c r="R24">
        <v>640</v>
      </c>
      <c r="S24">
        <v>2353</v>
      </c>
      <c r="T24">
        <v>1342</v>
      </c>
      <c r="U24">
        <v>645</v>
      </c>
      <c r="V24">
        <v>620</v>
      </c>
      <c r="W24">
        <v>1206</v>
      </c>
      <c r="X24">
        <v>0</v>
      </c>
      <c r="Y24">
        <v>1275</v>
      </c>
      <c r="Z24">
        <v>656</v>
      </c>
      <c r="AA24">
        <v>2921</v>
      </c>
      <c r="AB24">
        <v>312</v>
      </c>
      <c r="AC24">
        <v>213</v>
      </c>
      <c r="AD24">
        <v>1874</v>
      </c>
      <c r="AE24">
        <v>437</v>
      </c>
      <c r="AF24">
        <v>1676</v>
      </c>
      <c r="AG24">
        <v>669</v>
      </c>
      <c r="AH24">
        <v>3135</v>
      </c>
      <c r="AI24">
        <v>2444</v>
      </c>
      <c r="AJ24">
        <v>53</v>
      </c>
      <c r="AK24">
        <v>9783</v>
      </c>
      <c r="AL24">
        <v>2276</v>
      </c>
      <c r="AM24">
        <v>537</v>
      </c>
      <c r="AN24">
        <v>3134</v>
      </c>
      <c r="AO24">
        <v>653</v>
      </c>
      <c r="AP24">
        <v>1446</v>
      </c>
      <c r="AQ24">
        <v>706</v>
      </c>
      <c r="AR24">
        <v>4453</v>
      </c>
      <c r="AS24">
        <v>7184</v>
      </c>
      <c r="AT24">
        <v>545</v>
      </c>
      <c r="AU24">
        <v>45</v>
      </c>
      <c r="AV24">
        <v>2073</v>
      </c>
      <c r="AW24">
        <v>1427</v>
      </c>
      <c r="AX24">
        <v>446</v>
      </c>
      <c r="AY24">
        <v>6291</v>
      </c>
      <c r="AZ24">
        <v>568</v>
      </c>
      <c r="BA24">
        <v>1432</v>
      </c>
    </row>
    <row r="25" spans="1:53" x14ac:dyDescent="0.25">
      <c r="A25" t="s">
        <v>74</v>
      </c>
      <c r="B25">
        <v>266</v>
      </c>
      <c r="C25">
        <v>1169</v>
      </c>
      <c r="D25">
        <v>4165</v>
      </c>
      <c r="E25">
        <v>279</v>
      </c>
      <c r="F25">
        <v>6233</v>
      </c>
      <c r="G25">
        <v>2521</v>
      </c>
      <c r="H25">
        <v>211</v>
      </c>
      <c r="I25">
        <v>176</v>
      </c>
      <c r="J25">
        <v>306</v>
      </c>
      <c r="K25">
        <v>2575</v>
      </c>
      <c r="L25">
        <v>1776</v>
      </c>
      <c r="M25">
        <v>227</v>
      </c>
      <c r="N25">
        <v>231</v>
      </c>
      <c r="O25">
        <v>6641</v>
      </c>
      <c r="P25">
        <v>1120</v>
      </c>
      <c r="Q25">
        <v>4948</v>
      </c>
      <c r="R25">
        <v>1067</v>
      </c>
      <c r="S25">
        <v>402</v>
      </c>
      <c r="T25">
        <v>519</v>
      </c>
      <c r="U25">
        <v>172</v>
      </c>
      <c r="V25">
        <v>1259</v>
      </c>
      <c r="W25">
        <v>1092</v>
      </c>
      <c r="X25">
        <v>2631</v>
      </c>
      <c r="Y25">
        <v>0</v>
      </c>
      <c r="Z25">
        <v>196</v>
      </c>
      <c r="AA25">
        <v>1549</v>
      </c>
      <c r="AB25">
        <v>1020</v>
      </c>
      <c r="AC25">
        <v>734</v>
      </c>
      <c r="AD25">
        <v>540</v>
      </c>
      <c r="AE25">
        <v>183</v>
      </c>
      <c r="AF25">
        <v>513</v>
      </c>
      <c r="AG25">
        <v>151</v>
      </c>
      <c r="AH25">
        <v>1309</v>
      </c>
      <c r="AI25">
        <v>1673</v>
      </c>
      <c r="AJ25">
        <v>7316</v>
      </c>
      <c r="AK25">
        <v>1035</v>
      </c>
      <c r="AL25">
        <v>284</v>
      </c>
      <c r="AM25">
        <v>738</v>
      </c>
      <c r="AN25">
        <v>730</v>
      </c>
      <c r="AO25">
        <v>123</v>
      </c>
      <c r="AP25">
        <v>1597</v>
      </c>
      <c r="AQ25">
        <v>3237</v>
      </c>
      <c r="AR25">
        <v>1155</v>
      </c>
      <c r="AS25">
        <v>2619</v>
      </c>
      <c r="AT25">
        <v>1013</v>
      </c>
      <c r="AU25">
        <v>0</v>
      </c>
      <c r="AV25">
        <v>2371</v>
      </c>
      <c r="AW25">
        <v>1328</v>
      </c>
      <c r="AX25">
        <v>200</v>
      </c>
      <c r="AY25">
        <v>17929</v>
      </c>
      <c r="AZ25">
        <v>343</v>
      </c>
      <c r="BA25">
        <v>39</v>
      </c>
    </row>
    <row r="26" spans="1:53" x14ac:dyDescent="0.25">
      <c r="A26" t="s">
        <v>75</v>
      </c>
      <c r="B26">
        <v>8306</v>
      </c>
      <c r="C26">
        <v>1192</v>
      </c>
      <c r="D26">
        <v>187</v>
      </c>
      <c r="E26">
        <v>4941</v>
      </c>
      <c r="F26">
        <v>3000</v>
      </c>
      <c r="G26">
        <v>1167</v>
      </c>
      <c r="H26">
        <v>71</v>
      </c>
      <c r="I26">
        <v>0</v>
      </c>
      <c r="J26">
        <v>0</v>
      </c>
      <c r="K26">
        <v>4814</v>
      </c>
      <c r="L26">
        <v>4014</v>
      </c>
      <c r="M26">
        <v>276</v>
      </c>
      <c r="N26">
        <v>121</v>
      </c>
      <c r="O26">
        <v>3030</v>
      </c>
      <c r="P26">
        <v>1403</v>
      </c>
      <c r="Q26">
        <v>114</v>
      </c>
      <c r="R26">
        <v>330</v>
      </c>
      <c r="S26">
        <v>407</v>
      </c>
      <c r="T26">
        <v>7390</v>
      </c>
      <c r="U26">
        <v>0</v>
      </c>
      <c r="V26">
        <v>649</v>
      </c>
      <c r="W26">
        <v>107</v>
      </c>
      <c r="X26">
        <v>2495</v>
      </c>
      <c r="Y26">
        <v>863</v>
      </c>
      <c r="Z26">
        <v>0</v>
      </c>
      <c r="AA26">
        <v>959</v>
      </c>
      <c r="AB26">
        <v>314</v>
      </c>
      <c r="AC26">
        <v>0</v>
      </c>
      <c r="AD26">
        <v>408</v>
      </c>
      <c r="AE26">
        <v>0</v>
      </c>
      <c r="AF26">
        <v>403</v>
      </c>
      <c r="AG26">
        <v>633</v>
      </c>
      <c r="AH26">
        <v>1026</v>
      </c>
      <c r="AI26">
        <v>2227</v>
      </c>
      <c r="AJ26">
        <v>0</v>
      </c>
      <c r="AK26">
        <v>1312</v>
      </c>
      <c r="AL26">
        <v>663</v>
      </c>
      <c r="AM26">
        <v>0</v>
      </c>
      <c r="AN26">
        <v>750</v>
      </c>
      <c r="AO26">
        <v>145</v>
      </c>
      <c r="AP26">
        <v>1860</v>
      </c>
      <c r="AQ26">
        <v>56</v>
      </c>
      <c r="AR26">
        <v>8158</v>
      </c>
      <c r="AS26">
        <v>5755</v>
      </c>
      <c r="AT26">
        <v>232</v>
      </c>
      <c r="AU26">
        <v>0</v>
      </c>
      <c r="AV26">
        <v>572</v>
      </c>
      <c r="AW26">
        <v>508</v>
      </c>
      <c r="AX26">
        <v>94</v>
      </c>
      <c r="AY26">
        <v>879</v>
      </c>
      <c r="AZ26">
        <v>490</v>
      </c>
      <c r="BA26">
        <v>814</v>
      </c>
    </row>
    <row r="27" spans="1:53" x14ac:dyDescent="0.25">
      <c r="A27" t="s">
        <v>76</v>
      </c>
      <c r="B27">
        <v>819</v>
      </c>
      <c r="C27">
        <v>1051</v>
      </c>
      <c r="D27">
        <v>2988</v>
      </c>
      <c r="E27">
        <v>4381</v>
      </c>
      <c r="F27">
        <v>9840</v>
      </c>
      <c r="G27">
        <v>1903</v>
      </c>
      <c r="H27">
        <v>243</v>
      </c>
      <c r="I27">
        <v>314</v>
      </c>
      <c r="J27">
        <v>478</v>
      </c>
      <c r="K27">
        <v>8317</v>
      </c>
      <c r="L27">
        <v>2492</v>
      </c>
      <c r="M27">
        <v>380</v>
      </c>
      <c r="N27">
        <v>830</v>
      </c>
      <c r="O27">
        <v>21277</v>
      </c>
      <c r="P27">
        <v>3351</v>
      </c>
      <c r="Q27">
        <v>4708</v>
      </c>
      <c r="R27">
        <v>23427</v>
      </c>
      <c r="S27">
        <v>2552</v>
      </c>
      <c r="T27">
        <v>2238</v>
      </c>
      <c r="U27">
        <v>171</v>
      </c>
      <c r="V27">
        <v>1359</v>
      </c>
      <c r="W27">
        <v>1395</v>
      </c>
      <c r="X27">
        <v>2610</v>
      </c>
      <c r="Y27">
        <v>1701</v>
      </c>
      <c r="Z27">
        <v>1183</v>
      </c>
      <c r="AA27">
        <v>0</v>
      </c>
      <c r="AB27">
        <v>220</v>
      </c>
      <c r="AC27">
        <v>2636</v>
      </c>
      <c r="AD27">
        <v>1060</v>
      </c>
      <c r="AE27">
        <v>108</v>
      </c>
      <c r="AF27">
        <v>1320</v>
      </c>
      <c r="AG27">
        <v>150</v>
      </c>
      <c r="AH27">
        <v>2630</v>
      </c>
      <c r="AI27">
        <v>1825</v>
      </c>
      <c r="AJ27">
        <v>848</v>
      </c>
      <c r="AK27">
        <v>2163</v>
      </c>
      <c r="AL27">
        <v>4647</v>
      </c>
      <c r="AM27">
        <v>314</v>
      </c>
      <c r="AN27">
        <v>1639</v>
      </c>
      <c r="AO27">
        <v>0</v>
      </c>
      <c r="AP27">
        <v>954</v>
      </c>
      <c r="AQ27">
        <v>512</v>
      </c>
      <c r="AR27">
        <v>3311</v>
      </c>
      <c r="AS27">
        <v>12884</v>
      </c>
      <c r="AT27">
        <v>1319</v>
      </c>
      <c r="AU27">
        <v>498</v>
      </c>
      <c r="AV27">
        <v>3206</v>
      </c>
      <c r="AW27">
        <v>1107</v>
      </c>
      <c r="AX27">
        <v>177</v>
      </c>
      <c r="AY27">
        <v>1331</v>
      </c>
      <c r="AZ27">
        <v>359</v>
      </c>
      <c r="BA27">
        <v>867</v>
      </c>
    </row>
    <row r="28" spans="1:53" x14ac:dyDescent="0.25">
      <c r="A28" t="s">
        <v>77</v>
      </c>
      <c r="B28">
        <v>212</v>
      </c>
      <c r="C28">
        <v>650</v>
      </c>
      <c r="D28">
        <v>1909</v>
      </c>
      <c r="E28">
        <v>672</v>
      </c>
      <c r="F28">
        <v>5756</v>
      </c>
      <c r="G28">
        <v>2185</v>
      </c>
      <c r="H28">
        <v>128</v>
      </c>
      <c r="I28">
        <v>71</v>
      </c>
      <c r="J28">
        <v>0</v>
      </c>
      <c r="K28">
        <v>1373</v>
      </c>
      <c r="L28">
        <v>46</v>
      </c>
      <c r="M28">
        <v>0</v>
      </c>
      <c r="N28">
        <v>1458</v>
      </c>
      <c r="O28">
        <v>1094</v>
      </c>
      <c r="P28">
        <v>251</v>
      </c>
      <c r="Q28">
        <v>169</v>
      </c>
      <c r="R28">
        <v>60</v>
      </c>
      <c r="S28">
        <v>321</v>
      </c>
      <c r="T28">
        <v>85</v>
      </c>
      <c r="U28">
        <v>76</v>
      </c>
      <c r="V28">
        <v>51</v>
      </c>
      <c r="W28">
        <v>59</v>
      </c>
      <c r="X28">
        <v>648</v>
      </c>
      <c r="Y28">
        <v>1323</v>
      </c>
      <c r="Z28">
        <v>242</v>
      </c>
      <c r="AA28">
        <v>564</v>
      </c>
      <c r="AB28">
        <v>0</v>
      </c>
      <c r="AC28">
        <v>340</v>
      </c>
      <c r="AD28">
        <v>548</v>
      </c>
      <c r="AE28">
        <v>0</v>
      </c>
      <c r="AF28">
        <v>0</v>
      </c>
      <c r="AG28">
        <v>660</v>
      </c>
      <c r="AH28">
        <v>246</v>
      </c>
      <c r="AI28">
        <v>1072</v>
      </c>
      <c r="AJ28">
        <v>1677</v>
      </c>
      <c r="AK28">
        <v>89</v>
      </c>
      <c r="AL28">
        <v>182</v>
      </c>
      <c r="AM28">
        <v>1620</v>
      </c>
      <c r="AN28">
        <v>419</v>
      </c>
      <c r="AO28">
        <v>0</v>
      </c>
      <c r="AP28">
        <v>110</v>
      </c>
      <c r="AQ28">
        <v>295</v>
      </c>
      <c r="AR28">
        <v>111</v>
      </c>
      <c r="AS28">
        <v>2101</v>
      </c>
      <c r="AT28">
        <v>964</v>
      </c>
      <c r="AU28">
        <v>0</v>
      </c>
      <c r="AV28">
        <v>497</v>
      </c>
      <c r="AW28">
        <v>3250</v>
      </c>
      <c r="AX28">
        <v>0</v>
      </c>
      <c r="AY28">
        <v>357</v>
      </c>
      <c r="AZ28">
        <v>1689</v>
      </c>
      <c r="BA28">
        <v>11</v>
      </c>
    </row>
    <row r="29" spans="1:53" x14ac:dyDescent="0.25">
      <c r="A29" t="s">
        <v>78</v>
      </c>
      <c r="B29">
        <v>232</v>
      </c>
      <c r="C29">
        <v>35</v>
      </c>
      <c r="D29">
        <v>2322</v>
      </c>
      <c r="E29">
        <v>674</v>
      </c>
      <c r="F29">
        <v>4430</v>
      </c>
      <c r="G29">
        <v>4182</v>
      </c>
      <c r="H29">
        <v>361</v>
      </c>
      <c r="I29">
        <v>177</v>
      </c>
      <c r="J29">
        <v>0</v>
      </c>
      <c r="K29">
        <v>1775</v>
      </c>
      <c r="L29">
        <v>1202</v>
      </c>
      <c r="M29">
        <v>257</v>
      </c>
      <c r="N29">
        <v>127</v>
      </c>
      <c r="O29">
        <v>1820</v>
      </c>
      <c r="P29">
        <v>639</v>
      </c>
      <c r="Q29">
        <v>5536</v>
      </c>
      <c r="R29">
        <v>2484</v>
      </c>
      <c r="S29">
        <v>153</v>
      </c>
      <c r="T29">
        <v>89</v>
      </c>
      <c r="U29">
        <v>0</v>
      </c>
      <c r="V29">
        <v>77</v>
      </c>
      <c r="W29">
        <v>100</v>
      </c>
      <c r="X29">
        <v>726</v>
      </c>
      <c r="Y29">
        <v>2254</v>
      </c>
      <c r="Z29">
        <v>823</v>
      </c>
      <c r="AA29">
        <v>2723</v>
      </c>
      <c r="AB29">
        <v>112</v>
      </c>
      <c r="AC29">
        <v>0</v>
      </c>
      <c r="AD29">
        <v>232</v>
      </c>
      <c r="AE29">
        <v>0</v>
      </c>
      <c r="AF29">
        <v>143</v>
      </c>
      <c r="AG29">
        <v>831</v>
      </c>
      <c r="AH29">
        <v>111</v>
      </c>
      <c r="AI29">
        <v>442</v>
      </c>
      <c r="AJ29">
        <v>777</v>
      </c>
      <c r="AK29">
        <v>1232</v>
      </c>
      <c r="AL29">
        <v>702</v>
      </c>
      <c r="AM29">
        <v>506</v>
      </c>
      <c r="AN29">
        <v>345</v>
      </c>
      <c r="AO29">
        <v>0</v>
      </c>
      <c r="AP29">
        <v>65</v>
      </c>
      <c r="AQ29">
        <v>2936</v>
      </c>
      <c r="AR29">
        <v>77</v>
      </c>
      <c r="AS29">
        <v>4445</v>
      </c>
      <c r="AT29">
        <v>537</v>
      </c>
      <c r="AU29">
        <v>0</v>
      </c>
      <c r="AV29">
        <v>772</v>
      </c>
      <c r="AW29">
        <v>1230</v>
      </c>
      <c r="AX29">
        <v>73</v>
      </c>
      <c r="AY29">
        <v>1046</v>
      </c>
      <c r="AZ29">
        <v>1478</v>
      </c>
      <c r="BA29">
        <v>0</v>
      </c>
    </row>
    <row r="30" spans="1:53" x14ac:dyDescent="0.25">
      <c r="A30" t="s">
        <v>79</v>
      </c>
      <c r="B30">
        <v>150</v>
      </c>
      <c r="C30">
        <v>511</v>
      </c>
      <c r="D30">
        <v>7818</v>
      </c>
      <c r="E30">
        <v>530</v>
      </c>
      <c r="F30">
        <v>35472</v>
      </c>
      <c r="G30">
        <v>2935</v>
      </c>
      <c r="H30">
        <v>648</v>
      </c>
      <c r="I30">
        <v>0</v>
      </c>
      <c r="J30">
        <v>0</v>
      </c>
      <c r="K30">
        <v>3579</v>
      </c>
      <c r="L30">
        <v>1187</v>
      </c>
      <c r="M30">
        <v>4363</v>
      </c>
      <c r="N30">
        <v>1686</v>
      </c>
      <c r="O30">
        <v>1711</v>
      </c>
      <c r="P30">
        <v>739</v>
      </c>
      <c r="Q30">
        <v>543</v>
      </c>
      <c r="R30">
        <v>453</v>
      </c>
      <c r="S30">
        <v>569</v>
      </c>
      <c r="T30">
        <v>733</v>
      </c>
      <c r="U30">
        <v>0</v>
      </c>
      <c r="V30">
        <v>485</v>
      </c>
      <c r="W30">
        <v>1275</v>
      </c>
      <c r="X30">
        <v>2202</v>
      </c>
      <c r="Y30">
        <v>805</v>
      </c>
      <c r="Z30">
        <v>946</v>
      </c>
      <c r="AA30">
        <v>1747</v>
      </c>
      <c r="AB30">
        <v>770</v>
      </c>
      <c r="AC30">
        <v>1129</v>
      </c>
      <c r="AD30">
        <v>0</v>
      </c>
      <c r="AE30">
        <v>59</v>
      </c>
      <c r="AF30">
        <v>1528</v>
      </c>
      <c r="AG30">
        <v>1220</v>
      </c>
      <c r="AH30">
        <v>1204</v>
      </c>
      <c r="AI30">
        <v>957</v>
      </c>
      <c r="AJ30">
        <v>37</v>
      </c>
      <c r="AK30">
        <v>1554</v>
      </c>
      <c r="AL30">
        <v>886</v>
      </c>
      <c r="AM30">
        <v>2629</v>
      </c>
      <c r="AN30">
        <v>1567</v>
      </c>
      <c r="AO30">
        <v>167</v>
      </c>
      <c r="AP30">
        <v>312</v>
      </c>
      <c r="AQ30">
        <v>1203</v>
      </c>
      <c r="AR30">
        <v>706</v>
      </c>
      <c r="AS30">
        <v>5224</v>
      </c>
      <c r="AT30">
        <v>4500</v>
      </c>
      <c r="AU30">
        <v>197</v>
      </c>
      <c r="AV30">
        <v>1832</v>
      </c>
      <c r="AW30">
        <v>3290</v>
      </c>
      <c r="AX30">
        <v>56</v>
      </c>
      <c r="AY30">
        <v>419</v>
      </c>
      <c r="AZ30">
        <v>144</v>
      </c>
      <c r="BA30">
        <v>502</v>
      </c>
    </row>
    <row r="31" spans="1:53" x14ac:dyDescent="0.25">
      <c r="A31" t="s">
        <v>80</v>
      </c>
      <c r="B31">
        <v>152</v>
      </c>
      <c r="C31">
        <v>0</v>
      </c>
      <c r="D31">
        <v>544</v>
      </c>
      <c r="E31">
        <v>0</v>
      </c>
      <c r="F31">
        <v>1692</v>
      </c>
      <c r="G31">
        <v>240</v>
      </c>
      <c r="H31">
        <v>3134</v>
      </c>
      <c r="I31">
        <v>0</v>
      </c>
      <c r="J31">
        <v>298</v>
      </c>
      <c r="K31">
        <v>1659</v>
      </c>
      <c r="L31">
        <v>0</v>
      </c>
      <c r="M31">
        <v>51</v>
      </c>
      <c r="N31">
        <v>66</v>
      </c>
      <c r="O31">
        <v>850</v>
      </c>
      <c r="P31">
        <v>23</v>
      </c>
      <c r="Q31">
        <v>109</v>
      </c>
      <c r="R31">
        <v>57</v>
      </c>
      <c r="S31">
        <v>0</v>
      </c>
      <c r="T31">
        <v>19</v>
      </c>
      <c r="U31">
        <v>3242</v>
      </c>
      <c r="V31">
        <v>49</v>
      </c>
      <c r="W31">
        <v>13752</v>
      </c>
      <c r="X31">
        <v>230</v>
      </c>
      <c r="Y31">
        <v>240</v>
      </c>
      <c r="Z31">
        <v>25</v>
      </c>
      <c r="AA31">
        <v>295</v>
      </c>
      <c r="AB31">
        <v>486</v>
      </c>
      <c r="AC31">
        <v>0</v>
      </c>
      <c r="AD31">
        <v>95</v>
      </c>
      <c r="AE31">
        <v>0</v>
      </c>
      <c r="AF31">
        <v>540</v>
      </c>
      <c r="AG31">
        <v>276</v>
      </c>
      <c r="AH31">
        <v>2462</v>
      </c>
      <c r="AI31">
        <v>471</v>
      </c>
      <c r="AJ31">
        <v>0</v>
      </c>
      <c r="AK31">
        <v>28</v>
      </c>
      <c r="AL31">
        <v>0</v>
      </c>
      <c r="AM31">
        <v>508</v>
      </c>
      <c r="AN31">
        <v>674</v>
      </c>
      <c r="AO31">
        <v>988</v>
      </c>
      <c r="AP31">
        <v>51</v>
      </c>
      <c r="AQ31">
        <v>0</v>
      </c>
      <c r="AR31">
        <v>372</v>
      </c>
      <c r="AS31">
        <v>1570</v>
      </c>
      <c r="AT31">
        <v>279</v>
      </c>
      <c r="AU31">
        <v>2566</v>
      </c>
      <c r="AV31">
        <v>745</v>
      </c>
      <c r="AW31">
        <v>261</v>
      </c>
      <c r="AX31">
        <v>0</v>
      </c>
      <c r="AY31">
        <v>268</v>
      </c>
      <c r="AZ31">
        <v>0</v>
      </c>
      <c r="BA31">
        <v>56</v>
      </c>
    </row>
    <row r="32" spans="1:53" x14ac:dyDescent="0.25">
      <c r="A32" t="s">
        <v>81</v>
      </c>
      <c r="B32">
        <v>616</v>
      </c>
      <c r="C32">
        <v>383</v>
      </c>
      <c r="D32">
        <v>1625</v>
      </c>
      <c r="E32">
        <v>258</v>
      </c>
      <c r="F32">
        <v>8777</v>
      </c>
      <c r="G32">
        <v>807</v>
      </c>
      <c r="H32">
        <v>2503</v>
      </c>
      <c r="I32">
        <v>1543</v>
      </c>
      <c r="J32">
        <v>431</v>
      </c>
      <c r="K32">
        <v>9841</v>
      </c>
      <c r="L32">
        <v>4588</v>
      </c>
      <c r="M32">
        <v>385</v>
      </c>
      <c r="N32">
        <v>91</v>
      </c>
      <c r="O32">
        <v>2656</v>
      </c>
      <c r="P32">
        <v>402</v>
      </c>
      <c r="Q32">
        <v>332</v>
      </c>
      <c r="R32">
        <v>442</v>
      </c>
      <c r="S32">
        <v>91</v>
      </c>
      <c r="T32">
        <v>249</v>
      </c>
      <c r="U32">
        <v>95</v>
      </c>
      <c r="V32">
        <v>4231</v>
      </c>
      <c r="W32">
        <v>2626</v>
      </c>
      <c r="X32">
        <v>1070</v>
      </c>
      <c r="Y32">
        <v>322</v>
      </c>
      <c r="Z32">
        <v>450</v>
      </c>
      <c r="AA32">
        <v>727</v>
      </c>
      <c r="AB32">
        <v>122</v>
      </c>
      <c r="AC32">
        <v>261</v>
      </c>
      <c r="AD32">
        <v>874</v>
      </c>
      <c r="AE32">
        <v>705</v>
      </c>
      <c r="AF32">
        <v>0</v>
      </c>
      <c r="AG32">
        <v>421</v>
      </c>
      <c r="AH32">
        <v>41374</v>
      </c>
      <c r="AI32">
        <v>3052</v>
      </c>
      <c r="AJ32">
        <v>0</v>
      </c>
      <c r="AK32">
        <v>1584</v>
      </c>
      <c r="AL32">
        <v>32</v>
      </c>
      <c r="AM32">
        <v>613</v>
      </c>
      <c r="AN32">
        <v>22225</v>
      </c>
      <c r="AO32">
        <v>332</v>
      </c>
      <c r="AP32">
        <v>1134</v>
      </c>
      <c r="AQ32">
        <v>0</v>
      </c>
      <c r="AR32">
        <v>852</v>
      </c>
      <c r="AS32">
        <v>3434</v>
      </c>
      <c r="AT32">
        <v>178</v>
      </c>
      <c r="AU32">
        <v>57</v>
      </c>
      <c r="AV32">
        <v>2670</v>
      </c>
      <c r="AW32">
        <v>964</v>
      </c>
      <c r="AX32">
        <v>358</v>
      </c>
      <c r="AY32">
        <v>586</v>
      </c>
      <c r="AZ32">
        <v>0</v>
      </c>
      <c r="BA32">
        <v>2732</v>
      </c>
    </row>
    <row r="33" spans="1:53" x14ac:dyDescent="0.25">
      <c r="A33" t="s">
        <v>82</v>
      </c>
      <c r="B33">
        <v>751</v>
      </c>
      <c r="C33">
        <v>969</v>
      </c>
      <c r="D33">
        <v>6117</v>
      </c>
      <c r="E33">
        <v>77</v>
      </c>
      <c r="F33">
        <v>6547</v>
      </c>
      <c r="G33">
        <v>2852</v>
      </c>
      <c r="H33">
        <v>25</v>
      </c>
      <c r="I33">
        <v>391</v>
      </c>
      <c r="J33">
        <v>56</v>
      </c>
      <c r="K33">
        <v>3259</v>
      </c>
      <c r="L33">
        <v>1977</v>
      </c>
      <c r="M33">
        <v>122</v>
      </c>
      <c r="N33">
        <v>755</v>
      </c>
      <c r="O33">
        <v>526</v>
      </c>
      <c r="P33">
        <v>465</v>
      </c>
      <c r="Q33">
        <v>0</v>
      </c>
      <c r="R33">
        <v>751</v>
      </c>
      <c r="S33">
        <v>739</v>
      </c>
      <c r="T33">
        <v>65</v>
      </c>
      <c r="U33">
        <v>94</v>
      </c>
      <c r="V33">
        <v>1968</v>
      </c>
      <c r="W33">
        <v>2076</v>
      </c>
      <c r="X33">
        <v>1460</v>
      </c>
      <c r="Y33">
        <v>179</v>
      </c>
      <c r="Z33">
        <v>719</v>
      </c>
      <c r="AA33">
        <v>138</v>
      </c>
      <c r="AB33">
        <v>1003</v>
      </c>
      <c r="AC33">
        <v>530</v>
      </c>
      <c r="AD33">
        <v>4192</v>
      </c>
      <c r="AE33">
        <v>79</v>
      </c>
      <c r="AF33">
        <v>160</v>
      </c>
      <c r="AG33">
        <v>0</v>
      </c>
      <c r="AH33">
        <v>784</v>
      </c>
      <c r="AI33">
        <v>1793</v>
      </c>
      <c r="AJ33">
        <v>79</v>
      </c>
      <c r="AK33">
        <v>1712</v>
      </c>
      <c r="AL33">
        <v>1182</v>
      </c>
      <c r="AM33">
        <v>1659</v>
      </c>
      <c r="AN33">
        <v>809</v>
      </c>
      <c r="AO33">
        <v>46</v>
      </c>
      <c r="AP33">
        <v>152</v>
      </c>
      <c r="AQ33">
        <v>204</v>
      </c>
      <c r="AR33">
        <v>1269</v>
      </c>
      <c r="AS33">
        <v>18511</v>
      </c>
      <c r="AT33">
        <v>1601</v>
      </c>
      <c r="AU33">
        <v>309</v>
      </c>
      <c r="AV33">
        <v>290</v>
      </c>
      <c r="AW33">
        <v>3004</v>
      </c>
      <c r="AX33">
        <v>0</v>
      </c>
      <c r="AY33">
        <v>407</v>
      </c>
      <c r="AZ33">
        <v>752</v>
      </c>
      <c r="BA33">
        <v>632</v>
      </c>
    </row>
    <row r="34" spans="1:53" x14ac:dyDescent="0.25">
      <c r="A34" t="s">
        <v>83</v>
      </c>
      <c r="B34">
        <v>1310</v>
      </c>
      <c r="C34">
        <v>5070</v>
      </c>
      <c r="D34">
        <v>2649</v>
      </c>
      <c r="E34">
        <v>362</v>
      </c>
      <c r="F34">
        <v>25177</v>
      </c>
      <c r="G34">
        <v>3135</v>
      </c>
      <c r="H34">
        <v>15338</v>
      </c>
      <c r="I34">
        <v>2603</v>
      </c>
      <c r="J34">
        <v>1983</v>
      </c>
      <c r="K34">
        <v>30553</v>
      </c>
      <c r="L34">
        <v>7676</v>
      </c>
      <c r="M34">
        <v>259</v>
      </c>
      <c r="N34">
        <v>198</v>
      </c>
      <c r="O34">
        <v>6533</v>
      </c>
      <c r="P34">
        <v>2497</v>
      </c>
      <c r="Q34">
        <v>477</v>
      </c>
      <c r="R34">
        <v>1189</v>
      </c>
      <c r="S34">
        <v>804</v>
      </c>
      <c r="T34">
        <v>1321</v>
      </c>
      <c r="U34">
        <v>2270</v>
      </c>
      <c r="V34">
        <v>5912</v>
      </c>
      <c r="W34">
        <v>16855</v>
      </c>
      <c r="X34">
        <v>4779</v>
      </c>
      <c r="Y34">
        <v>1649</v>
      </c>
      <c r="Z34">
        <v>872</v>
      </c>
      <c r="AA34">
        <v>1870</v>
      </c>
      <c r="AB34">
        <v>237</v>
      </c>
      <c r="AC34">
        <v>886</v>
      </c>
      <c r="AD34">
        <v>2077</v>
      </c>
      <c r="AE34">
        <v>2636</v>
      </c>
      <c r="AF34">
        <v>35333</v>
      </c>
      <c r="AG34">
        <v>829</v>
      </c>
      <c r="AH34">
        <v>0</v>
      </c>
      <c r="AI34">
        <v>13322</v>
      </c>
      <c r="AJ34">
        <v>0</v>
      </c>
      <c r="AK34">
        <v>6510</v>
      </c>
      <c r="AL34">
        <v>2298</v>
      </c>
      <c r="AM34">
        <v>2284</v>
      </c>
      <c r="AN34">
        <v>20514</v>
      </c>
      <c r="AO34">
        <v>1913</v>
      </c>
      <c r="AP34">
        <v>7161</v>
      </c>
      <c r="AQ34">
        <v>521</v>
      </c>
      <c r="AR34">
        <v>1730</v>
      </c>
      <c r="AS34">
        <v>9692</v>
      </c>
      <c r="AT34">
        <v>910</v>
      </c>
      <c r="AU34">
        <v>2900</v>
      </c>
      <c r="AV34">
        <v>8881</v>
      </c>
      <c r="AW34">
        <v>2503</v>
      </c>
      <c r="AX34">
        <v>444</v>
      </c>
      <c r="AY34">
        <v>2354</v>
      </c>
      <c r="AZ34">
        <v>151</v>
      </c>
      <c r="BA34">
        <v>6740</v>
      </c>
    </row>
    <row r="35" spans="1:53" x14ac:dyDescent="0.25">
      <c r="A35" t="s">
        <v>84</v>
      </c>
      <c r="B35">
        <v>3044</v>
      </c>
      <c r="C35">
        <v>1618</v>
      </c>
      <c r="D35">
        <v>2847</v>
      </c>
      <c r="E35">
        <v>550</v>
      </c>
      <c r="F35">
        <v>16699</v>
      </c>
      <c r="G35">
        <v>1842</v>
      </c>
      <c r="H35">
        <v>3752</v>
      </c>
      <c r="I35">
        <v>479</v>
      </c>
      <c r="J35">
        <v>1691</v>
      </c>
      <c r="K35">
        <v>28983</v>
      </c>
      <c r="L35">
        <v>15943</v>
      </c>
      <c r="M35">
        <v>1567</v>
      </c>
      <c r="N35">
        <v>724</v>
      </c>
      <c r="O35">
        <v>5657</v>
      </c>
      <c r="P35">
        <v>4132</v>
      </c>
      <c r="Q35">
        <v>1077</v>
      </c>
      <c r="R35">
        <v>2192</v>
      </c>
      <c r="S35">
        <v>4419</v>
      </c>
      <c r="T35">
        <v>2180</v>
      </c>
      <c r="U35">
        <v>2259</v>
      </c>
      <c r="V35">
        <v>9881</v>
      </c>
      <c r="W35">
        <v>4052</v>
      </c>
      <c r="X35">
        <v>5789</v>
      </c>
      <c r="Y35">
        <v>1839</v>
      </c>
      <c r="Z35">
        <v>1187</v>
      </c>
      <c r="AA35">
        <v>1932</v>
      </c>
      <c r="AB35">
        <v>230</v>
      </c>
      <c r="AC35">
        <v>516</v>
      </c>
      <c r="AD35">
        <v>698</v>
      </c>
      <c r="AE35">
        <v>2130</v>
      </c>
      <c r="AF35">
        <v>7195</v>
      </c>
      <c r="AG35">
        <v>1186</v>
      </c>
      <c r="AH35">
        <v>19406</v>
      </c>
      <c r="AI35">
        <v>0</v>
      </c>
      <c r="AJ35">
        <v>243</v>
      </c>
      <c r="AK35">
        <v>8661</v>
      </c>
      <c r="AL35">
        <v>1453</v>
      </c>
      <c r="AM35">
        <v>1796</v>
      </c>
      <c r="AN35">
        <v>11155</v>
      </c>
      <c r="AO35">
        <v>97</v>
      </c>
      <c r="AP35">
        <v>23196</v>
      </c>
      <c r="AQ35">
        <v>362</v>
      </c>
      <c r="AR35">
        <v>8685</v>
      </c>
      <c r="AS35">
        <v>14329</v>
      </c>
      <c r="AT35">
        <v>790</v>
      </c>
      <c r="AU35">
        <v>350</v>
      </c>
      <c r="AV35">
        <v>25662</v>
      </c>
      <c r="AW35">
        <v>2874</v>
      </c>
      <c r="AX35">
        <v>3025</v>
      </c>
      <c r="AY35">
        <v>2012</v>
      </c>
      <c r="AZ35">
        <v>870</v>
      </c>
      <c r="BA35">
        <v>1950</v>
      </c>
    </row>
    <row r="36" spans="1:53" x14ac:dyDescent="0.25">
      <c r="A36" t="s">
        <v>85</v>
      </c>
      <c r="B36">
        <v>109</v>
      </c>
      <c r="C36">
        <v>1066</v>
      </c>
      <c r="D36">
        <v>662</v>
      </c>
      <c r="E36">
        <v>168</v>
      </c>
      <c r="F36">
        <v>1411</v>
      </c>
      <c r="G36">
        <v>873</v>
      </c>
      <c r="H36">
        <v>30</v>
      </c>
      <c r="I36">
        <v>0</v>
      </c>
      <c r="J36">
        <v>175</v>
      </c>
      <c r="K36">
        <v>492</v>
      </c>
      <c r="L36">
        <v>799</v>
      </c>
      <c r="M36">
        <v>53</v>
      </c>
      <c r="N36">
        <v>69</v>
      </c>
      <c r="O36">
        <v>39</v>
      </c>
      <c r="P36">
        <v>45</v>
      </c>
      <c r="Q36">
        <v>289</v>
      </c>
      <c r="R36">
        <v>114</v>
      </c>
      <c r="S36">
        <v>97</v>
      </c>
      <c r="T36">
        <v>374</v>
      </c>
      <c r="U36">
        <v>0</v>
      </c>
      <c r="V36">
        <v>121</v>
      </c>
      <c r="W36">
        <v>52</v>
      </c>
      <c r="X36">
        <v>298</v>
      </c>
      <c r="Y36">
        <v>12350</v>
      </c>
      <c r="Z36">
        <v>0</v>
      </c>
      <c r="AA36">
        <v>197</v>
      </c>
      <c r="AB36">
        <v>1236</v>
      </c>
      <c r="AC36">
        <v>328</v>
      </c>
      <c r="AD36">
        <v>382</v>
      </c>
      <c r="AE36">
        <v>0</v>
      </c>
      <c r="AF36">
        <v>144</v>
      </c>
      <c r="AG36">
        <v>380</v>
      </c>
      <c r="AH36">
        <v>188</v>
      </c>
      <c r="AI36">
        <v>637</v>
      </c>
      <c r="AJ36">
        <v>0</v>
      </c>
      <c r="AK36">
        <v>134</v>
      </c>
      <c r="AL36">
        <v>108</v>
      </c>
      <c r="AM36">
        <v>313</v>
      </c>
      <c r="AN36">
        <v>392</v>
      </c>
      <c r="AO36">
        <v>0</v>
      </c>
      <c r="AP36">
        <v>0</v>
      </c>
      <c r="AQ36">
        <v>1038</v>
      </c>
      <c r="AR36">
        <v>273</v>
      </c>
      <c r="AS36">
        <v>2513</v>
      </c>
      <c r="AT36">
        <v>462</v>
      </c>
      <c r="AU36">
        <v>0</v>
      </c>
      <c r="AV36">
        <v>25</v>
      </c>
      <c r="AW36">
        <v>696</v>
      </c>
      <c r="AX36">
        <v>0</v>
      </c>
      <c r="AY36">
        <v>749</v>
      </c>
      <c r="AZ36">
        <v>219</v>
      </c>
      <c r="BA36">
        <v>0</v>
      </c>
    </row>
    <row r="37" spans="1:53" x14ac:dyDescent="0.25">
      <c r="A37" t="s">
        <v>86</v>
      </c>
      <c r="B37">
        <v>1289</v>
      </c>
      <c r="C37">
        <v>1556</v>
      </c>
      <c r="D37">
        <v>4715</v>
      </c>
      <c r="E37">
        <v>434</v>
      </c>
      <c r="F37">
        <v>8997</v>
      </c>
      <c r="G37">
        <v>2859</v>
      </c>
      <c r="H37">
        <v>1307</v>
      </c>
      <c r="I37">
        <v>15</v>
      </c>
      <c r="J37">
        <v>972</v>
      </c>
      <c r="K37">
        <v>16495</v>
      </c>
      <c r="L37">
        <v>9502</v>
      </c>
      <c r="M37">
        <v>436</v>
      </c>
      <c r="N37">
        <v>564</v>
      </c>
      <c r="O37">
        <v>7092</v>
      </c>
      <c r="P37">
        <v>9438</v>
      </c>
      <c r="Q37">
        <v>1270</v>
      </c>
      <c r="R37">
        <v>1016</v>
      </c>
      <c r="S37">
        <v>9159</v>
      </c>
      <c r="T37">
        <v>743</v>
      </c>
      <c r="U37">
        <v>291</v>
      </c>
      <c r="V37">
        <v>3828</v>
      </c>
      <c r="W37">
        <v>3686</v>
      </c>
      <c r="X37">
        <v>15130</v>
      </c>
      <c r="Y37">
        <v>2298</v>
      </c>
      <c r="Z37">
        <v>89</v>
      </c>
      <c r="AA37">
        <v>1171</v>
      </c>
      <c r="AB37">
        <v>460</v>
      </c>
      <c r="AC37">
        <v>1531</v>
      </c>
      <c r="AD37">
        <v>2240</v>
      </c>
      <c r="AE37">
        <v>175</v>
      </c>
      <c r="AF37">
        <v>2465</v>
      </c>
      <c r="AG37">
        <v>515</v>
      </c>
      <c r="AH37">
        <v>5988</v>
      </c>
      <c r="AI37">
        <v>5985</v>
      </c>
      <c r="AJ37">
        <v>26</v>
      </c>
      <c r="AK37">
        <v>0</v>
      </c>
      <c r="AL37">
        <v>1228</v>
      </c>
      <c r="AM37">
        <v>342</v>
      </c>
      <c r="AN37">
        <v>12012</v>
      </c>
      <c r="AO37">
        <v>444</v>
      </c>
      <c r="AP37">
        <v>2479</v>
      </c>
      <c r="AQ37">
        <v>207</v>
      </c>
      <c r="AR37">
        <v>4987</v>
      </c>
      <c r="AS37">
        <v>7465</v>
      </c>
      <c r="AT37">
        <v>485</v>
      </c>
      <c r="AU37">
        <v>182</v>
      </c>
      <c r="AV37">
        <v>6769</v>
      </c>
      <c r="AW37">
        <v>2567</v>
      </c>
      <c r="AX37">
        <v>7814</v>
      </c>
      <c r="AY37">
        <v>1771</v>
      </c>
      <c r="AZ37">
        <v>144</v>
      </c>
      <c r="BA37">
        <v>2140</v>
      </c>
    </row>
    <row r="38" spans="1:53" x14ac:dyDescent="0.25">
      <c r="A38" t="s">
        <v>87</v>
      </c>
      <c r="B38">
        <v>1612</v>
      </c>
      <c r="C38">
        <v>1397</v>
      </c>
      <c r="D38">
        <v>2759</v>
      </c>
      <c r="E38">
        <v>5873</v>
      </c>
      <c r="F38">
        <v>9429</v>
      </c>
      <c r="G38">
        <v>3184</v>
      </c>
      <c r="H38">
        <v>68</v>
      </c>
      <c r="I38">
        <v>109</v>
      </c>
      <c r="J38">
        <v>0</v>
      </c>
      <c r="K38">
        <v>5438</v>
      </c>
      <c r="L38">
        <v>3159</v>
      </c>
      <c r="M38">
        <v>773</v>
      </c>
      <c r="N38">
        <v>611</v>
      </c>
      <c r="O38">
        <v>2679</v>
      </c>
      <c r="P38">
        <v>957</v>
      </c>
      <c r="Q38">
        <v>1108</v>
      </c>
      <c r="R38">
        <v>5024</v>
      </c>
      <c r="S38">
        <v>877</v>
      </c>
      <c r="T38">
        <v>2208</v>
      </c>
      <c r="U38">
        <v>298</v>
      </c>
      <c r="V38">
        <v>382</v>
      </c>
      <c r="W38">
        <v>465</v>
      </c>
      <c r="X38">
        <v>1047</v>
      </c>
      <c r="Y38">
        <v>599</v>
      </c>
      <c r="Z38">
        <v>1733</v>
      </c>
      <c r="AA38">
        <v>4102</v>
      </c>
      <c r="AB38">
        <v>448</v>
      </c>
      <c r="AC38">
        <v>829</v>
      </c>
      <c r="AD38">
        <v>1079</v>
      </c>
      <c r="AE38">
        <v>69</v>
      </c>
      <c r="AF38">
        <v>890</v>
      </c>
      <c r="AG38">
        <v>2723</v>
      </c>
      <c r="AH38">
        <v>1118</v>
      </c>
      <c r="AI38">
        <v>1991</v>
      </c>
      <c r="AJ38">
        <v>139</v>
      </c>
      <c r="AK38">
        <v>1385</v>
      </c>
      <c r="AL38">
        <v>0</v>
      </c>
      <c r="AM38">
        <v>398</v>
      </c>
      <c r="AN38">
        <v>1316</v>
      </c>
      <c r="AO38">
        <v>119</v>
      </c>
      <c r="AP38">
        <v>596</v>
      </c>
      <c r="AQ38">
        <v>83</v>
      </c>
      <c r="AR38">
        <v>1872</v>
      </c>
      <c r="AS38">
        <v>28238</v>
      </c>
      <c r="AT38">
        <v>428</v>
      </c>
      <c r="AU38">
        <v>93</v>
      </c>
      <c r="AV38">
        <v>2286</v>
      </c>
      <c r="AW38">
        <v>2035</v>
      </c>
      <c r="AX38">
        <v>221</v>
      </c>
      <c r="AY38">
        <v>551</v>
      </c>
      <c r="AZ38">
        <v>1713</v>
      </c>
      <c r="BA38">
        <v>209</v>
      </c>
    </row>
    <row r="39" spans="1:53" x14ac:dyDescent="0.25">
      <c r="A39" t="s">
        <v>88</v>
      </c>
      <c r="B39">
        <v>400</v>
      </c>
      <c r="C39">
        <v>2027</v>
      </c>
      <c r="D39">
        <v>5264</v>
      </c>
      <c r="E39">
        <v>246</v>
      </c>
      <c r="F39">
        <v>34190</v>
      </c>
      <c r="G39">
        <v>2050</v>
      </c>
      <c r="H39">
        <v>270</v>
      </c>
      <c r="I39">
        <v>0</v>
      </c>
      <c r="J39">
        <v>217</v>
      </c>
      <c r="K39">
        <v>2273</v>
      </c>
      <c r="L39">
        <v>688</v>
      </c>
      <c r="M39">
        <v>2323</v>
      </c>
      <c r="N39">
        <v>4129</v>
      </c>
      <c r="O39">
        <v>1565</v>
      </c>
      <c r="P39">
        <v>317</v>
      </c>
      <c r="Q39">
        <v>161</v>
      </c>
      <c r="R39">
        <v>678</v>
      </c>
      <c r="S39">
        <v>0</v>
      </c>
      <c r="T39">
        <v>0</v>
      </c>
      <c r="U39">
        <v>0</v>
      </c>
      <c r="V39">
        <v>595</v>
      </c>
      <c r="W39">
        <v>1471</v>
      </c>
      <c r="X39">
        <v>1159</v>
      </c>
      <c r="Y39">
        <v>668</v>
      </c>
      <c r="Z39">
        <v>735</v>
      </c>
      <c r="AA39">
        <v>1786</v>
      </c>
      <c r="AB39">
        <v>3386</v>
      </c>
      <c r="AC39">
        <v>777</v>
      </c>
      <c r="AD39">
        <v>2805</v>
      </c>
      <c r="AE39">
        <v>317</v>
      </c>
      <c r="AF39">
        <v>544</v>
      </c>
      <c r="AG39">
        <v>981</v>
      </c>
      <c r="AH39">
        <v>2538</v>
      </c>
      <c r="AI39">
        <v>1040</v>
      </c>
      <c r="AJ39">
        <v>592</v>
      </c>
      <c r="AK39">
        <v>1541</v>
      </c>
      <c r="AL39">
        <v>821</v>
      </c>
      <c r="AM39">
        <v>0</v>
      </c>
      <c r="AN39">
        <v>1689</v>
      </c>
      <c r="AO39">
        <v>0</v>
      </c>
      <c r="AP39">
        <v>989</v>
      </c>
      <c r="AQ39">
        <v>741</v>
      </c>
      <c r="AR39">
        <v>787</v>
      </c>
      <c r="AS39">
        <v>3826</v>
      </c>
      <c r="AT39">
        <v>2879</v>
      </c>
      <c r="AU39">
        <v>456</v>
      </c>
      <c r="AV39">
        <v>1124</v>
      </c>
      <c r="AW39">
        <v>22793</v>
      </c>
      <c r="AX39">
        <v>358</v>
      </c>
      <c r="AY39">
        <v>1981</v>
      </c>
      <c r="AZ39">
        <v>523</v>
      </c>
      <c r="BA39">
        <v>821</v>
      </c>
    </row>
    <row r="40" spans="1:53" x14ac:dyDescent="0.25">
      <c r="A40" t="s">
        <v>89</v>
      </c>
      <c r="B40">
        <v>369</v>
      </c>
      <c r="C40">
        <v>2185</v>
      </c>
      <c r="D40">
        <v>3668</v>
      </c>
      <c r="E40">
        <v>807</v>
      </c>
      <c r="F40">
        <v>12077</v>
      </c>
      <c r="G40">
        <v>3657</v>
      </c>
      <c r="H40">
        <v>4007</v>
      </c>
      <c r="I40">
        <v>4608</v>
      </c>
      <c r="J40">
        <v>1621</v>
      </c>
      <c r="K40">
        <v>18212</v>
      </c>
      <c r="L40">
        <v>4644</v>
      </c>
      <c r="M40">
        <v>332</v>
      </c>
      <c r="N40">
        <v>380</v>
      </c>
      <c r="O40">
        <v>4490</v>
      </c>
      <c r="P40">
        <v>2018</v>
      </c>
      <c r="Q40">
        <v>227</v>
      </c>
      <c r="R40">
        <v>1426</v>
      </c>
      <c r="S40">
        <v>1675</v>
      </c>
      <c r="T40">
        <v>625</v>
      </c>
      <c r="U40">
        <v>1621</v>
      </c>
      <c r="V40">
        <v>18281</v>
      </c>
      <c r="W40">
        <v>4455</v>
      </c>
      <c r="X40">
        <v>4961</v>
      </c>
      <c r="Y40">
        <v>1491</v>
      </c>
      <c r="Z40">
        <v>563</v>
      </c>
      <c r="AA40">
        <v>1725</v>
      </c>
      <c r="AB40">
        <v>339</v>
      </c>
      <c r="AC40">
        <v>551</v>
      </c>
      <c r="AD40">
        <v>1810</v>
      </c>
      <c r="AE40">
        <v>729</v>
      </c>
      <c r="AF40">
        <v>42456</v>
      </c>
      <c r="AG40">
        <v>1250</v>
      </c>
      <c r="AH40">
        <v>30481</v>
      </c>
      <c r="AI40">
        <v>7611</v>
      </c>
      <c r="AJ40">
        <v>521</v>
      </c>
      <c r="AK40">
        <v>14545</v>
      </c>
      <c r="AL40">
        <v>1254</v>
      </c>
      <c r="AM40">
        <v>918</v>
      </c>
      <c r="AN40">
        <v>0</v>
      </c>
      <c r="AO40">
        <v>377</v>
      </c>
      <c r="AP40">
        <v>1315</v>
      </c>
      <c r="AQ40">
        <v>966</v>
      </c>
      <c r="AR40">
        <v>1611</v>
      </c>
      <c r="AS40">
        <v>7778</v>
      </c>
      <c r="AT40">
        <v>1048</v>
      </c>
      <c r="AU40">
        <v>215</v>
      </c>
      <c r="AV40">
        <v>10558</v>
      </c>
      <c r="AW40">
        <v>2495</v>
      </c>
      <c r="AX40">
        <v>4258</v>
      </c>
      <c r="AY40">
        <v>1300</v>
      </c>
      <c r="AZ40">
        <v>1069</v>
      </c>
      <c r="BA40">
        <v>6275</v>
      </c>
    </row>
    <row r="41" spans="1:53" x14ac:dyDescent="0.25">
      <c r="A41" t="s">
        <v>90</v>
      </c>
      <c r="B41">
        <v>136</v>
      </c>
      <c r="C41">
        <v>0</v>
      </c>
      <c r="D41">
        <v>324</v>
      </c>
      <c r="E41">
        <v>0</v>
      </c>
      <c r="F41">
        <v>1697</v>
      </c>
      <c r="G41">
        <v>59</v>
      </c>
      <c r="H41">
        <v>4090</v>
      </c>
      <c r="I41">
        <v>0</v>
      </c>
      <c r="J41">
        <v>146</v>
      </c>
      <c r="K41">
        <v>1336</v>
      </c>
      <c r="L41">
        <v>382</v>
      </c>
      <c r="M41">
        <v>274</v>
      </c>
      <c r="N41">
        <v>0</v>
      </c>
      <c r="O41">
        <v>1210</v>
      </c>
      <c r="P41">
        <v>206</v>
      </c>
      <c r="Q41">
        <v>48</v>
      </c>
      <c r="R41">
        <v>0</v>
      </c>
      <c r="S41">
        <v>0</v>
      </c>
      <c r="T41">
        <v>0</v>
      </c>
      <c r="U41">
        <v>447</v>
      </c>
      <c r="V41">
        <v>977</v>
      </c>
      <c r="W41">
        <v>8639</v>
      </c>
      <c r="X41">
        <v>77</v>
      </c>
      <c r="Y41">
        <v>47</v>
      </c>
      <c r="Z41">
        <v>0</v>
      </c>
      <c r="AA41">
        <v>47</v>
      </c>
      <c r="AB41">
        <v>0</v>
      </c>
      <c r="AC41">
        <v>0</v>
      </c>
      <c r="AD41">
        <v>297</v>
      </c>
      <c r="AE41">
        <v>333</v>
      </c>
      <c r="AF41">
        <v>1868</v>
      </c>
      <c r="AG41">
        <v>0</v>
      </c>
      <c r="AH41">
        <v>4583</v>
      </c>
      <c r="AI41">
        <v>1376</v>
      </c>
      <c r="AJ41">
        <v>62</v>
      </c>
      <c r="AK41">
        <v>0</v>
      </c>
      <c r="AL41">
        <v>199</v>
      </c>
      <c r="AM41">
        <v>0</v>
      </c>
      <c r="AN41">
        <v>560</v>
      </c>
      <c r="AO41">
        <v>0</v>
      </c>
      <c r="AP41">
        <v>61</v>
      </c>
      <c r="AQ41">
        <v>48</v>
      </c>
      <c r="AR41">
        <v>71</v>
      </c>
      <c r="AS41">
        <v>678</v>
      </c>
      <c r="AT41">
        <v>0</v>
      </c>
      <c r="AU41">
        <v>72</v>
      </c>
      <c r="AV41">
        <v>1399</v>
      </c>
      <c r="AW41">
        <v>160</v>
      </c>
      <c r="AX41">
        <v>150</v>
      </c>
      <c r="AY41">
        <v>0</v>
      </c>
      <c r="AZ41">
        <v>0</v>
      </c>
      <c r="BA41">
        <v>276</v>
      </c>
    </row>
    <row r="42" spans="1:53" x14ac:dyDescent="0.25">
      <c r="A42" t="s">
        <v>91</v>
      </c>
      <c r="B42">
        <v>1741</v>
      </c>
      <c r="C42">
        <v>1670</v>
      </c>
      <c r="D42">
        <v>1457</v>
      </c>
      <c r="E42">
        <v>365</v>
      </c>
      <c r="F42">
        <v>4691</v>
      </c>
      <c r="G42">
        <v>1867</v>
      </c>
      <c r="H42">
        <v>3998</v>
      </c>
      <c r="I42">
        <v>249</v>
      </c>
      <c r="J42">
        <v>38</v>
      </c>
      <c r="K42">
        <v>16060</v>
      </c>
      <c r="L42">
        <v>17486</v>
      </c>
      <c r="M42">
        <v>813</v>
      </c>
      <c r="N42">
        <v>233</v>
      </c>
      <c r="O42">
        <v>4253</v>
      </c>
      <c r="P42">
        <v>2174</v>
      </c>
      <c r="Q42">
        <v>703</v>
      </c>
      <c r="R42">
        <v>514</v>
      </c>
      <c r="S42">
        <v>2211</v>
      </c>
      <c r="T42">
        <v>2059</v>
      </c>
      <c r="U42">
        <v>603</v>
      </c>
      <c r="V42">
        <v>5184</v>
      </c>
      <c r="W42">
        <v>3765</v>
      </c>
      <c r="X42">
        <v>3709</v>
      </c>
      <c r="Y42">
        <v>818</v>
      </c>
      <c r="Z42">
        <v>1175</v>
      </c>
      <c r="AA42">
        <v>1371</v>
      </c>
      <c r="AB42">
        <v>0</v>
      </c>
      <c r="AC42">
        <v>0</v>
      </c>
      <c r="AD42">
        <v>1173</v>
      </c>
      <c r="AE42">
        <v>486</v>
      </c>
      <c r="AF42">
        <v>4908</v>
      </c>
      <c r="AG42">
        <v>1390</v>
      </c>
      <c r="AH42">
        <v>7912</v>
      </c>
      <c r="AI42">
        <v>20749</v>
      </c>
      <c r="AJ42">
        <v>118</v>
      </c>
      <c r="AK42">
        <v>3883</v>
      </c>
      <c r="AL42">
        <v>1458</v>
      </c>
      <c r="AM42">
        <v>1020</v>
      </c>
      <c r="AN42">
        <v>4689</v>
      </c>
      <c r="AO42">
        <v>154</v>
      </c>
      <c r="AP42">
        <v>0</v>
      </c>
      <c r="AQ42">
        <v>95</v>
      </c>
      <c r="AR42">
        <v>3816</v>
      </c>
      <c r="AS42">
        <v>4965</v>
      </c>
      <c r="AT42">
        <v>455</v>
      </c>
      <c r="AU42">
        <v>478</v>
      </c>
      <c r="AV42">
        <v>9786</v>
      </c>
      <c r="AW42">
        <v>3070</v>
      </c>
      <c r="AX42">
        <v>1190</v>
      </c>
      <c r="AY42">
        <v>1057</v>
      </c>
      <c r="AZ42">
        <v>382</v>
      </c>
      <c r="BA42">
        <v>269</v>
      </c>
    </row>
    <row r="43" spans="1:53" x14ac:dyDescent="0.25">
      <c r="A43" t="s">
        <v>92</v>
      </c>
      <c r="B43">
        <v>325</v>
      </c>
      <c r="C43">
        <v>25</v>
      </c>
      <c r="D43">
        <v>745</v>
      </c>
      <c r="E43">
        <v>61</v>
      </c>
      <c r="F43">
        <v>1338</v>
      </c>
      <c r="G43">
        <v>807</v>
      </c>
      <c r="H43">
        <v>0</v>
      </c>
      <c r="I43">
        <v>0</v>
      </c>
      <c r="J43">
        <v>0</v>
      </c>
      <c r="K43">
        <v>251</v>
      </c>
      <c r="L43">
        <v>24</v>
      </c>
      <c r="M43">
        <v>75</v>
      </c>
      <c r="N43">
        <v>457</v>
      </c>
      <c r="O43">
        <v>80</v>
      </c>
      <c r="P43">
        <v>439</v>
      </c>
      <c r="Q43">
        <v>3520</v>
      </c>
      <c r="R43">
        <v>571</v>
      </c>
      <c r="S43">
        <v>82</v>
      </c>
      <c r="T43">
        <v>129</v>
      </c>
      <c r="U43">
        <v>0</v>
      </c>
      <c r="V43">
        <v>0</v>
      </c>
      <c r="W43">
        <v>407</v>
      </c>
      <c r="X43">
        <v>144</v>
      </c>
      <c r="Y43">
        <v>4615</v>
      </c>
      <c r="Z43">
        <v>201</v>
      </c>
      <c r="AA43">
        <v>252</v>
      </c>
      <c r="AB43">
        <v>560</v>
      </c>
      <c r="AC43">
        <v>2260</v>
      </c>
      <c r="AD43">
        <v>38</v>
      </c>
      <c r="AE43">
        <v>0</v>
      </c>
      <c r="AF43">
        <v>0</v>
      </c>
      <c r="AG43">
        <v>38</v>
      </c>
      <c r="AH43">
        <v>758</v>
      </c>
      <c r="AI43">
        <v>262</v>
      </c>
      <c r="AJ43">
        <v>2020</v>
      </c>
      <c r="AK43">
        <v>160</v>
      </c>
      <c r="AL43">
        <v>296</v>
      </c>
      <c r="AM43">
        <v>122</v>
      </c>
      <c r="AN43">
        <v>209</v>
      </c>
      <c r="AO43">
        <v>0</v>
      </c>
      <c r="AP43">
        <v>0</v>
      </c>
      <c r="AQ43">
        <v>0</v>
      </c>
      <c r="AR43">
        <v>0</v>
      </c>
      <c r="AS43">
        <v>1334</v>
      </c>
      <c r="AT43">
        <v>0</v>
      </c>
      <c r="AU43">
        <v>0</v>
      </c>
      <c r="AV43">
        <v>224</v>
      </c>
      <c r="AW43">
        <v>1564</v>
      </c>
      <c r="AX43">
        <v>0</v>
      </c>
      <c r="AY43">
        <v>736</v>
      </c>
      <c r="AZ43">
        <v>648</v>
      </c>
      <c r="BA43">
        <v>0</v>
      </c>
    </row>
    <row r="44" spans="1:53" x14ac:dyDescent="0.25">
      <c r="A44" t="s">
        <v>93</v>
      </c>
      <c r="B44">
        <v>8897</v>
      </c>
      <c r="C44">
        <v>343</v>
      </c>
      <c r="D44">
        <v>2291</v>
      </c>
      <c r="E44">
        <v>4736</v>
      </c>
      <c r="F44">
        <v>8019</v>
      </c>
      <c r="G44">
        <v>1858</v>
      </c>
      <c r="H44">
        <v>765</v>
      </c>
      <c r="I44">
        <v>248</v>
      </c>
      <c r="J44">
        <v>394</v>
      </c>
      <c r="K44">
        <v>14168</v>
      </c>
      <c r="L44">
        <v>11065</v>
      </c>
      <c r="M44">
        <v>243</v>
      </c>
      <c r="N44">
        <v>333</v>
      </c>
      <c r="O44">
        <v>3162</v>
      </c>
      <c r="P44">
        <v>4764</v>
      </c>
      <c r="Q44">
        <v>1052</v>
      </c>
      <c r="R44">
        <v>2506</v>
      </c>
      <c r="S44">
        <v>11188</v>
      </c>
      <c r="T44">
        <v>2602</v>
      </c>
      <c r="U44">
        <v>84</v>
      </c>
      <c r="V44">
        <v>1450</v>
      </c>
      <c r="W44">
        <v>1733</v>
      </c>
      <c r="X44">
        <v>5529</v>
      </c>
      <c r="Y44">
        <v>1504</v>
      </c>
      <c r="Z44">
        <v>9029</v>
      </c>
      <c r="AA44">
        <v>4342</v>
      </c>
      <c r="AB44">
        <v>290</v>
      </c>
      <c r="AC44">
        <v>187</v>
      </c>
      <c r="AD44">
        <v>2433</v>
      </c>
      <c r="AE44">
        <v>197</v>
      </c>
      <c r="AF44">
        <v>2230</v>
      </c>
      <c r="AG44">
        <v>621</v>
      </c>
      <c r="AH44">
        <v>4800</v>
      </c>
      <c r="AI44">
        <v>7102</v>
      </c>
      <c r="AJ44">
        <v>0</v>
      </c>
      <c r="AK44">
        <v>4462</v>
      </c>
      <c r="AL44">
        <v>669</v>
      </c>
      <c r="AM44">
        <v>430</v>
      </c>
      <c r="AN44">
        <v>2562</v>
      </c>
      <c r="AO44">
        <v>805</v>
      </c>
      <c r="AP44">
        <v>4765</v>
      </c>
      <c r="AQ44">
        <v>63</v>
      </c>
      <c r="AR44">
        <v>0</v>
      </c>
      <c r="AS44">
        <v>8701</v>
      </c>
      <c r="AT44">
        <v>2062</v>
      </c>
      <c r="AU44">
        <v>0</v>
      </c>
      <c r="AV44">
        <v>8650</v>
      </c>
      <c r="AW44">
        <v>1412</v>
      </c>
      <c r="AX44">
        <v>2201</v>
      </c>
      <c r="AY44">
        <v>2831</v>
      </c>
      <c r="AZ44">
        <v>0</v>
      </c>
      <c r="BA44">
        <v>0</v>
      </c>
    </row>
    <row r="45" spans="1:53" x14ac:dyDescent="0.25">
      <c r="A45" t="s">
        <v>94</v>
      </c>
      <c r="B45">
        <v>8636</v>
      </c>
      <c r="C45">
        <v>11613</v>
      </c>
      <c r="D45">
        <v>16521</v>
      </c>
      <c r="E45">
        <v>15251</v>
      </c>
      <c r="F45">
        <v>68959</v>
      </c>
      <c r="G45">
        <v>16361</v>
      </c>
      <c r="H45">
        <v>924</v>
      </c>
      <c r="I45">
        <v>704</v>
      </c>
      <c r="J45">
        <v>460</v>
      </c>
      <c r="K45">
        <v>26668</v>
      </c>
      <c r="L45">
        <v>16671</v>
      </c>
      <c r="M45">
        <v>3718</v>
      </c>
      <c r="N45">
        <v>2033</v>
      </c>
      <c r="O45">
        <v>20169</v>
      </c>
      <c r="P45">
        <v>6985</v>
      </c>
      <c r="Q45">
        <v>3946</v>
      </c>
      <c r="R45">
        <v>11598</v>
      </c>
      <c r="S45">
        <v>5153</v>
      </c>
      <c r="T45">
        <v>31149</v>
      </c>
      <c r="U45">
        <v>1318</v>
      </c>
      <c r="V45">
        <v>4724</v>
      </c>
      <c r="W45">
        <v>7139</v>
      </c>
      <c r="X45">
        <v>13775</v>
      </c>
      <c r="Y45">
        <v>6088</v>
      </c>
      <c r="Z45">
        <v>7773</v>
      </c>
      <c r="AA45">
        <v>12061</v>
      </c>
      <c r="AB45">
        <v>1027</v>
      </c>
      <c r="AC45">
        <v>4893</v>
      </c>
      <c r="AD45">
        <v>8324</v>
      </c>
      <c r="AE45">
        <v>1067</v>
      </c>
      <c r="AF45">
        <v>7058</v>
      </c>
      <c r="AG45">
        <v>11752</v>
      </c>
      <c r="AH45">
        <v>16624</v>
      </c>
      <c r="AI45">
        <v>12183</v>
      </c>
      <c r="AJ45">
        <v>2452</v>
      </c>
      <c r="AK45">
        <v>8317</v>
      </c>
      <c r="AL45">
        <v>22969</v>
      </c>
      <c r="AM45">
        <v>4373</v>
      </c>
      <c r="AN45">
        <v>7161</v>
      </c>
      <c r="AO45">
        <v>975</v>
      </c>
      <c r="AP45">
        <v>5249</v>
      </c>
      <c r="AQ45">
        <v>1936</v>
      </c>
      <c r="AR45">
        <v>13044</v>
      </c>
      <c r="AS45">
        <v>0</v>
      </c>
      <c r="AT45">
        <v>4123</v>
      </c>
      <c r="AU45">
        <v>52</v>
      </c>
      <c r="AV45">
        <v>13713</v>
      </c>
      <c r="AW45">
        <v>8847</v>
      </c>
      <c r="AX45">
        <v>2221</v>
      </c>
      <c r="AY45">
        <v>5927</v>
      </c>
      <c r="AZ45">
        <v>1874</v>
      </c>
      <c r="BA45">
        <v>4180</v>
      </c>
    </row>
    <row r="46" spans="1:53" x14ac:dyDescent="0.25">
      <c r="A46" t="s">
        <v>95</v>
      </c>
      <c r="B46">
        <v>93</v>
      </c>
      <c r="C46">
        <v>1798</v>
      </c>
      <c r="D46">
        <v>8147</v>
      </c>
      <c r="E46">
        <v>316</v>
      </c>
      <c r="F46">
        <v>12187</v>
      </c>
      <c r="G46">
        <v>3987</v>
      </c>
      <c r="H46">
        <v>119</v>
      </c>
      <c r="I46">
        <v>0</v>
      </c>
      <c r="J46">
        <v>138</v>
      </c>
      <c r="K46">
        <v>2097</v>
      </c>
      <c r="L46">
        <v>966</v>
      </c>
      <c r="M46">
        <v>932</v>
      </c>
      <c r="N46">
        <v>7692</v>
      </c>
      <c r="O46">
        <v>1831</v>
      </c>
      <c r="P46">
        <v>517</v>
      </c>
      <c r="Q46">
        <v>483</v>
      </c>
      <c r="R46">
        <v>299</v>
      </c>
      <c r="S46">
        <v>235</v>
      </c>
      <c r="T46">
        <v>46</v>
      </c>
      <c r="U46">
        <v>148</v>
      </c>
      <c r="V46">
        <v>426</v>
      </c>
      <c r="W46">
        <v>246</v>
      </c>
      <c r="X46">
        <v>261</v>
      </c>
      <c r="Y46">
        <v>914</v>
      </c>
      <c r="Z46">
        <v>127</v>
      </c>
      <c r="AA46">
        <v>1255</v>
      </c>
      <c r="AB46">
        <v>1929</v>
      </c>
      <c r="AC46">
        <v>118</v>
      </c>
      <c r="AD46">
        <v>4549</v>
      </c>
      <c r="AE46">
        <v>0</v>
      </c>
      <c r="AF46">
        <v>247</v>
      </c>
      <c r="AG46">
        <v>518</v>
      </c>
      <c r="AH46">
        <v>1462</v>
      </c>
      <c r="AI46">
        <v>1167</v>
      </c>
      <c r="AJ46">
        <v>0</v>
      </c>
      <c r="AK46">
        <v>1527</v>
      </c>
      <c r="AL46">
        <v>886</v>
      </c>
      <c r="AM46">
        <v>2525</v>
      </c>
      <c r="AN46">
        <v>557</v>
      </c>
      <c r="AO46">
        <v>0</v>
      </c>
      <c r="AP46">
        <v>838</v>
      </c>
      <c r="AQ46">
        <v>875</v>
      </c>
      <c r="AR46">
        <v>459</v>
      </c>
      <c r="AS46">
        <v>5305</v>
      </c>
      <c r="AT46">
        <v>0</v>
      </c>
      <c r="AU46">
        <v>297</v>
      </c>
      <c r="AV46">
        <v>3005</v>
      </c>
      <c r="AW46">
        <v>3792</v>
      </c>
      <c r="AX46">
        <v>0</v>
      </c>
      <c r="AY46">
        <v>338</v>
      </c>
      <c r="AZ46">
        <v>2126</v>
      </c>
      <c r="BA46">
        <v>383</v>
      </c>
    </row>
    <row r="47" spans="1:53" x14ac:dyDescent="0.25">
      <c r="A47" t="s">
        <v>96</v>
      </c>
      <c r="B47">
        <v>0</v>
      </c>
      <c r="C47">
        <v>184</v>
      </c>
      <c r="D47">
        <v>65</v>
      </c>
      <c r="E47">
        <v>0</v>
      </c>
      <c r="F47">
        <v>1001</v>
      </c>
      <c r="G47">
        <v>326</v>
      </c>
      <c r="H47">
        <v>1287</v>
      </c>
      <c r="I47">
        <v>87</v>
      </c>
      <c r="J47">
        <v>9</v>
      </c>
      <c r="K47">
        <v>2063</v>
      </c>
      <c r="L47">
        <v>496</v>
      </c>
      <c r="M47">
        <v>49</v>
      </c>
      <c r="N47">
        <v>0</v>
      </c>
      <c r="O47">
        <v>370</v>
      </c>
      <c r="P47">
        <v>0</v>
      </c>
      <c r="Q47">
        <v>91</v>
      </c>
      <c r="R47">
        <v>0</v>
      </c>
      <c r="S47">
        <v>176</v>
      </c>
      <c r="T47">
        <v>0</v>
      </c>
      <c r="U47">
        <v>824</v>
      </c>
      <c r="V47">
        <v>300</v>
      </c>
      <c r="W47">
        <v>3599</v>
      </c>
      <c r="X47">
        <v>201</v>
      </c>
      <c r="Y47">
        <v>85</v>
      </c>
      <c r="Z47">
        <v>0</v>
      </c>
      <c r="AA47">
        <v>51</v>
      </c>
      <c r="AB47">
        <v>236</v>
      </c>
      <c r="AC47">
        <v>0</v>
      </c>
      <c r="AD47">
        <v>58</v>
      </c>
      <c r="AE47">
        <v>2760</v>
      </c>
      <c r="AF47">
        <v>751</v>
      </c>
      <c r="AG47">
        <v>0</v>
      </c>
      <c r="AH47">
        <v>4056</v>
      </c>
      <c r="AI47">
        <v>539</v>
      </c>
      <c r="AJ47">
        <v>30</v>
      </c>
      <c r="AK47">
        <v>50</v>
      </c>
      <c r="AL47">
        <v>0</v>
      </c>
      <c r="AM47">
        <v>100</v>
      </c>
      <c r="AN47">
        <v>524</v>
      </c>
      <c r="AO47">
        <v>227</v>
      </c>
      <c r="AP47">
        <v>134</v>
      </c>
      <c r="AQ47">
        <v>153</v>
      </c>
      <c r="AR47">
        <v>125</v>
      </c>
      <c r="AS47">
        <v>565</v>
      </c>
      <c r="AT47">
        <v>0</v>
      </c>
      <c r="AU47">
        <v>0</v>
      </c>
      <c r="AV47">
        <v>400</v>
      </c>
      <c r="AW47">
        <v>128</v>
      </c>
      <c r="AX47">
        <v>0</v>
      </c>
      <c r="AY47">
        <v>377</v>
      </c>
      <c r="AZ47">
        <v>52</v>
      </c>
      <c r="BA47">
        <v>0</v>
      </c>
    </row>
    <row r="48" spans="1:53" x14ac:dyDescent="0.25">
      <c r="A48" t="s">
        <v>97</v>
      </c>
      <c r="B48">
        <v>2671</v>
      </c>
      <c r="C48">
        <v>3296</v>
      </c>
      <c r="D48">
        <v>3807</v>
      </c>
      <c r="E48">
        <v>1233</v>
      </c>
      <c r="F48">
        <v>17088</v>
      </c>
      <c r="G48">
        <v>3229</v>
      </c>
      <c r="H48">
        <v>2468</v>
      </c>
      <c r="I48">
        <v>1265</v>
      </c>
      <c r="J48">
        <v>10593</v>
      </c>
      <c r="K48">
        <v>18165</v>
      </c>
      <c r="L48">
        <v>11927</v>
      </c>
      <c r="M48">
        <v>2347</v>
      </c>
      <c r="N48">
        <v>1159</v>
      </c>
      <c r="O48">
        <v>7576</v>
      </c>
      <c r="P48">
        <v>2892</v>
      </c>
      <c r="Q48">
        <v>1135</v>
      </c>
      <c r="R48">
        <v>2103</v>
      </c>
      <c r="S48">
        <v>2051</v>
      </c>
      <c r="T48">
        <v>2148</v>
      </c>
      <c r="U48">
        <v>1494</v>
      </c>
      <c r="V48">
        <v>24822</v>
      </c>
      <c r="W48">
        <v>4104</v>
      </c>
      <c r="X48">
        <v>5733</v>
      </c>
      <c r="Y48">
        <v>462</v>
      </c>
      <c r="Z48">
        <v>1858</v>
      </c>
      <c r="AA48">
        <v>4262</v>
      </c>
      <c r="AB48">
        <v>866</v>
      </c>
      <c r="AC48">
        <v>523</v>
      </c>
      <c r="AD48">
        <v>748</v>
      </c>
      <c r="AE48">
        <v>372</v>
      </c>
      <c r="AF48">
        <v>6825</v>
      </c>
      <c r="AG48">
        <v>1098</v>
      </c>
      <c r="AH48">
        <v>17525</v>
      </c>
      <c r="AI48">
        <v>23829</v>
      </c>
      <c r="AJ48">
        <v>201</v>
      </c>
      <c r="AK48">
        <v>7708</v>
      </c>
      <c r="AL48">
        <v>781</v>
      </c>
      <c r="AM48">
        <v>2137</v>
      </c>
      <c r="AN48">
        <v>11796</v>
      </c>
      <c r="AO48">
        <v>1543</v>
      </c>
      <c r="AP48">
        <v>8339</v>
      </c>
      <c r="AQ48">
        <v>98</v>
      </c>
      <c r="AR48">
        <v>5842</v>
      </c>
      <c r="AS48">
        <v>12938</v>
      </c>
      <c r="AT48">
        <v>1551</v>
      </c>
      <c r="AU48">
        <v>676</v>
      </c>
      <c r="AV48">
        <v>0</v>
      </c>
      <c r="AW48">
        <v>4373</v>
      </c>
      <c r="AX48">
        <v>6779</v>
      </c>
      <c r="AY48">
        <v>2648</v>
      </c>
      <c r="AZ48">
        <v>423</v>
      </c>
      <c r="BA48">
        <v>1306</v>
      </c>
    </row>
    <row r="49" spans="1:53" x14ac:dyDescent="0.25">
      <c r="A49" t="s">
        <v>98</v>
      </c>
      <c r="B49">
        <v>1322</v>
      </c>
      <c r="C49">
        <v>5644</v>
      </c>
      <c r="D49">
        <v>5971</v>
      </c>
      <c r="E49">
        <v>658</v>
      </c>
      <c r="F49">
        <v>39468</v>
      </c>
      <c r="G49">
        <v>4883</v>
      </c>
      <c r="H49">
        <v>642</v>
      </c>
      <c r="I49">
        <v>202</v>
      </c>
      <c r="J49">
        <v>243</v>
      </c>
      <c r="K49">
        <v>5378</v>
      </c>
      <c r="L49">
        <v>3107</v>
      </c>
      <c r="M49">
        <v>4246</v>
      </c>
      <c r="N49">
        <v>12661</v>
      </c>
      <c r="O49">
        <v>3931</v>
      </c>
      <c r="P49">
        <v>1912</v>
      </c>
      <c r="Q49">
        <v>1685</v>
      </c>
      <c r="R49">
        <v>1694</v>
      </c>
      <c r="S49">
        <v>886</v>
      </c>
      <c r="T49">
        <v>1011</v>
      </c>
      <c r="U49">
        <v>717</v>
      </c>
      <c r="V49">
        <v>629</v>
      </c>
      <c r="W49">
        <v>1448</v>
      </c>
      <c r="X49">
        <v>2871</v>
      </c>
      <c r="Y49">
        <v>1323</v>
      </c>
      <c r="Z49">
        <v>737</v>
      </c>
      <c r="AA49">
        <v>3727</v>
      </c>
      <c r="AB49">
        <v>5094</v>
      </c>
      <c r="AC49">
        <v>323</v>
      </c>
      <c r="AD49">
        <v>5310</v>
      </c>
      <c r="AE49">
        <v>282</v>
      </c>
      <c r="AF49">
        <v>721</v>
      </c>
      <c r="AG49">
        <v>1012</v>
      </c>
      <c r="AH49">
        <v>4140</v>
      </c>
      <c r="AI49">
        <v>2143</v>
      </c>
      <c r="AJ49">
        <v>515</v>
      </c>
      <c r="AK49">
        <v>2727</v>
      </c>
      <c r="AL49">
        <v>1986</v>
      </c>
      <c r="AM49">
        <v>26235</v>
      </c>
      <c r="AN49">
        <v>2893</v>
      </c>
      <c r="AO49">
        <v>220</v>
      </c>
      <c r="AP49">
        <v>3047</v>
      </c>
      <c r="AQ49">
        <v>866</v>
      </c>
      <c r="AR49">
        <v>789</v>
      </c>
      <c r="AS49">
        <v>11338</v>
      </c>
      <c r="AT49">
        <v>4020</v>
      </c>
      <c r="AU49">
        <v>981</v>
      </c>
      <c r="AV49">
        <v>7266</v>
      </c>
      <c r="AW49">
        <v>0</v>
      </c>
      <c r="AX49">
        <v>62</v>
      </c>
      <c r="AY49">
        <v>2180</v>
      </c>
      <c r="AZ49">
        <v>638</v>
      </c>
      <c r="BA49">
        <v>0</v>
      </c>
    </row>
    <row r="50" spans="1:53" x14ac:dyDescent="0.25">
      <c r="A50" t="s">
        <v>99</v>
      </c>
      <c r="B50">
        <v>41</v>
      </c>
      <c r="C50">
        <v>1326</v>
      </c>
      <c r="D50">
        <v>0</v>
      </c>
      <c r="E50">
        <v>0</v>
      </c>
      <c r="F50">
        <v>760</v>
      </c>
      <c r="G50">
        <v>608</v>
      </c>
      <c r="H50">
        <v>84</v>
      </c>
      <c r="I50">
        <v>556</v>
      </c>
      <c r="J50">
        <v>480</v>
      </c>
      <c r="K50">
        <v>1842</v>
      </c>
      <c r="L50">
        <v>485</v>
      </c>
      <c r="M50">
        <v>0</v>
      </c>
      <c r="N50">
        <v>88</v>
      </c>
      <c r="O50">
        <v>356</v>
      </c>
      <c r="P50">
        <v>366</v>
      </c>
      <c r="Q50">
        <v>0</v>
      </c>
      <c r="R50">
        <v>161</v>
      </c>
      <c r="S50">
        <v>851</v>
      </c>
      <c r="T50">
        <v>60</v>
      </c>
      <c r="U50">
        <v>0</v>
      </c>
      <c r="V50">
        <v>4249</v>
      </c>
      <c r="W50">
        <v>191</v>
      </c>
      <c r="X50">
        <v>657</v>
      </c>
      <c r="Y50">
        <v>0</v>
      </c>
      <c r="Z50">
        <v>44</v>
      </c>
      <c r="AA50">
        <v>160</v>
      </c>
      <c r="AB50">
        <v>39</v>
      </c>
      <c r="AC50">
        <v>0</v>
      </c>
      <c r="AD50">
        <v>25</v>
      </c>
      <c r="AE50">
        <v>107</v>
      </c>
      <c r="AF50">
        <v>906</v>
      </c>
      <c r="AG50">
        <v>0</v>
      </c>
      <c r="AH50">
        <v>611</v>
      </c>
      <c r="AI50">
        <v>2552</v>
      </c>
      <c r="AJ50">
        <v>268</v>
      </c>
      <c r="AK50">
        <v>7925</v>
      </c>
      <c r="AL50">
        <v>229</v>
      </c>
      <c r="AM50">
        <v>0</v>
      </c>
      <c r="AN50">
        <v>4908</v>
      </c>
      <c r="AO50">
        <v>238</v>
      </c>
      <c r="AP50">
        <v>647</v>
      </c>
      <c r="AQ50">
        <v>0</v>
      </c>
      <c r="AR50">
        <v>1160</v>
      </c>
      <c r="AS50">
        <v>968</v>
      </c>
      <c r="AT50">
        <v>112</v>
      </c>
      <c r="AU50">
        <v>208</v>
      </c>
      <c r="AV50">
        <v>4999</v>
      </c>
      <c r="AW50">
        <v>192</v>
      </c>
      <c r="AX50">
        <v>0</v>
      </c>
      <c r="AY50">
        <v>150</v>
      </c>
      <c r="AZ50">
        <v>0</v>
      </c>
      <c r="BA50">
        <v>182</v>
      </c>
    </row>
    <row r="51" spans="1:53" x14ac:dyDescent="0.25">
      <c r="A51" t="s">
        <v>100</v>
      </c>
      <c r="B51">
        <v>552</v>
      </c>
      <c r="C51">
        <v>798</v>
      </c>
      <c r="D51">
        <v>1854</v>
      </c>
      <c r="E51">
        <v>518</v>
      </c>
      <c r="F51">
        <v>4506</v>
      </c>
      <c r="G51">
        <v>1890</v>
      </c>
      <c r="H51">
        <v>359</v>
      </c>
      <c r="I51">
        <v>351</v>
      </c>
      <c r="J51">
        <v>98</v>
      </c>
      <c r="K51">
        <v>4492</v>
      </c>
      <c r="L51">
        <v>1656</v>
      </c>
      <c r="M51">
        <v>550</v>
      </c>
      <c r="N51">
        <v>902</v>
      </c>
      <c r="O51">
        <v>20299</v>
      </c>
      <c r="P51">
        <v>2563</v>
      </c>
      <c r="Q51">
        <v>2300</v>
      </c>
      <c r="R51">
        <v>752</v>
      </c>
      <c r="S51">
        <v>287</v>
      </c>
      <c r="T51">
        <v>331</v>
      </c>
      <c r="U51">
        <v>448</v>
      </c>
      <c r="V51">
        <v>1088</v>
      </c>
      <c r="W51">
        <v>992</v>
      </c>
      <c r="X51">
        <v>6317</v>
      </c>
      <c r="Y51">
        <v>16741</v>
      </c>
      <c r="Z51">
        <v>810</v>
      </c>
      <c r="AA51">
        <v>1716</v>
      </c>
      <c r="AB51">
        <v>154</v>
      </c>
      <c r="AC51">
        <v>853</v>
      </c>
      <c r="AD51">
        <v>1049</v>
      </c>
      <c r="AE51">
        <v>69</v>
      </c>
      <c r="AF51">
        <v>632</v>
      </c>
      <c r="AG51">
        <v>123</v>
      </c>
      <c r="AH51">
        <v>1291</v>
      </c>
      <c r="AI51">
        <v>1817</v>
      </c>
      <c r="AJ51">
        <v>497</v>
      </c>
      <c r="AK51">
        <v>1674</v>
      </c>
      <c r="AL51">
        <v>89</v>
      </c>
      <c r="AM51">
        <v>1444</v>
      </c>
      <c r="AN51">
        <v>2211</v>
      </c>
      <c r="AO51">
        <v>0</v>
      </c>
      <c r="AP51">
        <v>1142</v>
      </c>
      <c r="AQ51">
        <v>235</v>
      </c>
      <c r="AR51">
        <v>856</v>
      </c>
      <c r="AS51">
        <v>3039</v>
      </c>
      <c r="AT51">
        <v>476</v>
      </c>
      <c r="AU51">
        <v>75</v>
      </c>
      <c r="AV51">
        <v>771</v>
      </c>
      <c r="AW51">
        <v>1013</v>
      </c>
      <c r="AX51">
        <v>256</v>
      </c>
      <c r="AY51">
        <v>0</v>
      </c>
      <c r="AZ51">
        <v>129</v>
      </c>
      <c r="BA51">
        <v>521</v>
      </c>
    </row>
    <row r="52" spans="1:53" x14ac:dyDescent="0.25">
      <c r="A52" t="s">
        <v>101</v>
      </c>
      <c r="B52">
        <v>172</v>
      </c>
      <c r="C52">
        <v>0</v>
      </c>
      <c r="D52">
        <v>1511</v>
      </c>
      <c r="E52">
        <v>0</v>
      </c>
      <c r="F52">
        <v>2784</v>
      </c>
      <c r="G52">
        <v>4390</v>
      </c>
      <c r="H52">
        <v>0</v>
      </c>
      <c r="I52">
        <v>0</v>
      </c>
      <c r="J52">
        <v>0</v>
      </c>
      <c r="K52">
        <v>396</v>
      </c>
      <c r="L52">
        <v>745</v>
      </c>
      <c r="M52">
        <v>25</v>
      </c>
      <c r="N52">
        <v>942</v>
      </c>
      <c r="O52">
        <v>415</v>
      </c>
      <c r="P52">
        <v>132</v>
      </c>
      <c r="Q52">
        <v>462</v>
      </c>
      <c r="R52">
        <v>532</v>
      </c>
      <c r="S52">
        <v>519</v>
      </c>
      <c r="T52">
        <v>107</v>
      </c>
      <c r="U52">
        <v>0</v>
      </c>
      <c r="V52">
        <v>51</v>
      </c>
      <c r="W52">
        <v>252</v>
      </c>
      <c r="X52">
        <v>570</v>
      </c>
      <c r="Y52">
        <v>218</v>
      </c>
      <c r="Z52">
        <v>0</v>
      </c>
      <c r="AA52">
        <v>421</v>
      </c>
      <c r="AB52">
        <v>2528</v>
      </c>
      <c r="AC52">
        <v>1711</v>
      </c>
      <c r="AD52">
        <v>416</v>
      </c>
      <c r="AE52">
        <v>0</v>
      </c>
      <c r="AF52">
        <v>0</v>
      </c>
      <c r="AG52">
        <v>707</v>
      </c>
      <c r="AH52">
        <v>146</v>
      </c>
      <c r="AI52">
        <v>34</v>
      </c>
      <c r="AJ52">
        <v>233</v>
      </c>
      <c r="AK52">
        <v>56</v>
      </c>
      <c r="AL52">
        <v>62</v>
      </c>
      <c r="AM52">
        <v>14</v>
      </c>
      <c r="AN52">
        <v>95</v>
      </c>
      <c r="AO52">
        <v>0</v>
      </c>
      <c r="AP52">
        <v>220</v>
      </c>
      <c r="AQ52">
        <v>258</v>
      </c>
      <c r="AR52">
        <v>495</v>
      </c>
      <c r="AS52">
        <v>1990</v>
      </c>
      <c r="AT52">
        <v>3226</v>
      </c>
      <c r="AU52">
        <v>75</v>
      </c>
      <c r="AV52">
        <v>580</v>
      </c>
      <c r="AW52">
        <v>556</v>
      </c>
      <c r="AX52">
        <v>0</v>
      </c>
      <c r="AY52">
        <v>0</v>
      </c>
      <c r="AZ52">
        <v>0</v>
      </c>
      <c r="BA52">
        <v>0</v>
      </c>
    </row>
    <row r="53" spans="1:53" x14ac:dyDescent="0.25">
      <c r="A53" t="s">
        <v>102</v>
      </c>
      <c r="B53">
        <v>629</v>
      </c>
      <c r="C53">
        <v>156</v>
      </c>
      <c r="D53">
        <v>288</v>
      </c>
      <c r="E53">
        <v>0</v>
      </c>
      <c r="F53">
        <v>1177</v>
      </c>
      <c r="G53">
        <v>388</v>
      </c>
      <c r="H53">
        <v>899</v>
      </c>
      <c r="I53">
        <v>0</v>
      </c>
      <c r="J53">
        <v>0</v>
      </c>
      <c r="K53">
        <v>11262</v>
      </c>
      <c r="L53">
        <v>207</v>
      </c>
      <c r="M53">
        <v>0</v>
      </c>
      <c r="N53">
        <v>0</v>
      </c>
      <c r="O53">
        <v>1642</v>
      </c>
      <c r="P53">
        <v>109</v>
      </c>
      <c r="Q53">
        <v>0</v>
      </c>
      <c r="R53">
        <v>112</v>
      </c>
      <c r="S53">
        <v>254</v>
      </c>
      <c r="T53">
        <v>109</v>
      </c>
      <c r="U53">
        <v>0</v>
      </c>
      <c r="V53">
        <v>59</v>
      </c>
      <c r="W53">
        <v>2004</v>
      </c>
      <c r="X53">
        <v>89</v>
      </c>
      <c r="Y53">
        <v>50</v>
      </c>
      <c r="Z53">
        <v>170</v>
      </c>
      <c r="AA53">
        <v>221</v>
      </c>
      <c r="AB53">
        <v>0</v>
      </c>
      <c r="AC53">
        <v>0</v>
      </c>
      <c r="AD53">
        <v>0</v>
      </c>
      <c r="AE53">
        <v>0</v>
      </c>
      <c r="AF53">
        <v>1244</v>
      </c>
      <c r="AG53">
        <v>364</v>
      </c>
      <c r="AH53">
        <v>4768</v>
      </c>
      <c r="AI53">
        <v>146</v>
      </c>
      <c r="AJ53">
        <v>0</v>
      </c>
      <c r="AK53">
        <v>69</v>
      </c>
      <c r="AL53">
        <v>0</v>
      </c>
      <c r="AM53">
        <v>0</v>
      </c>
      <c r="AN53">
        <v>1516</v>
      </c>
      <c r="AO53">
        <v>684</v>
      </c>
      <c r="AP53">
        <v>109</v>
      </c>
      <c r="AQ53">
        <v>0</v>
      </c>
      <c r="AR53">
        <v>30</v>
      </c>
      <c r="AS53">
        <v>977</v>
      </c>
      <c r="AT53">
        <v>882</v>
      </c>
      <c r="AU53">
        <v>0</v>
      </c>
      <c r="AV53">
        <v>392</v>
      </c>
      <c r="AW53">
        <v>0</v>
      </c>
      <c r="AX53">
        <v>141</v>
      </c>
      <c r="AY53">
        <v>585</v>
      </c>
      <c r="AZ53">
        <v>0</v>
      </c>
      <c r="BA53">
        <v>0</v>
      </c>
    </row>
  </sheetData>
  <phoneticPr fontId="1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
  <dimension ref="A1:J54"/>
  <sheetViews>
    <sheetView zoomScale="85" zoomScaleNormal="85" workbookViewId="0">
      <selection activeCell="D17" sqref="D17"/>
    </sheetView>
  </sheetViews>
  <sheetFormatPr defaultRowHeight="15" x14ac:dyDescent="0.25"/>
  <cols>
    <col min="1" max="1" width="19.28515625" customWidth="1"/>
    <col min="2" max="10" width="17.28515625" customWidth="1"/>
  </cols>
  <sheetData>
    <row r="1" spans="1:10" x14ac:dyDescent="0.25">
      <c r="B1">
        <v>2012</v>
      </c>
      <c r="E1">
        <v>2011</v>
      </c>
      <c r="H1">
        <v>2010</v>
      </c>
    </row>
    <row r="2" spans="1:10" ht="29.25" customHeight="1" x14ac:dyDescent="0.25">
      <c r="B2" s="24" t="s">
        <v>181</v>
      </c>
      <c r="C2" s="24" t="s">
        <v>182</v>
      </c>
      <c r="D2" s="24" t="s">
        <v>183</v>
      </c>
      <c r="E2" s="24" t="s">
        <v>181</v>
      </c>
      <c r="F2" s="24" t="s">
        <v>182</v>
      </c>
      <c r="G2" s="24" t="s">
        <v>183</v>
      </c>
      <c r="H2" s="24" t="s">
        <v>181</v>
      </c>
      <c r="I2" s="24" t="s">
        <v>182</v>
      </c>
      <c r="J2" s="24" t="s">
        <v>183</v>
      </c>
    </row>
    <row r="3" spans="1:10" x14ac:dyDescent="0.25">
      <c r="A3" t="s">
        <v>51</v>
      </c>
      <c r="B3">
        <v>4764428</v>
      </c>
      <c r="C3">
        <v>4054260</v>
      </c>
      <c r="D3">
        <v>590326</v>
      </c>
      <c r="E3">
        <v>4745278</v>
      </c>
      <c r="F3">
        <v>4024442</v>
      </c>
      <c r="G3">
        <v>588293</v>
      </c>
      <c r="H3">
        <v>4729509</v>
      </c>
      <c r="I3">
        <v>3987155</v>
      </c>
      <c r="J3">
        <v>620465</v>
      </c>
    </row>
    <row r="4" spans="1:10" x14ac:dyDescent="0.25">
      <c r="A4" t="s">
        <v>52</v>
      </c>
      <c r="B4">
        <v>721186</v>
      </c>
      <c r="C4">
        <v>592551</v>
      </c>
      <c r="D4">
        <v>90613</v>
      </c>
      <c r="E4">
        <v>711962</v>
      </c>
      <c r="F4">
        <v>571857</v>
      </c>
      <c r="G4">
        <v>100280</v>
      </c>
      <c r="H4">
        <v>702974</v>
      </c>
      <c r="I4">
        <v>565031</v>
      </c>
      <c r="J4">
        <v>95878</v>
      </c>
    </row>
    <row r="5" spans="1:10" x14ac:dyDescent="0.25">
      <c r="A5" t="s">
        <v>53</v>
      </c>
      <c r="B5">
        <v>6468907</v>
      </c>
      <c r="C5">
        <v>5242674</v>
      </c>
      <c r="D5">
        <v>953789</v>
      </c>
      <c r="E5">
        <v>6402301</v>
      </c>
      <c r="F5">
        <v>5107496</v>
      </c>
      <c r="G5">
        <v>1028366</v>
      </c>
      <c r="H5">
        <v>6332786</v>
      </c>
      <c r="I5">
        <v>5069002</v>
      </c>
      <c r="J5">
        <v>1001991</v>
      </c>
    </row>
    <row r="6" spans="1:10" x14ac:dyDescent="0.25">
      <c r="A6" t="s">
        <v>54</v>
      </c>
      <c r="B6">
        <v>2912680</v>
      </c>
      <c r="C6">
        <v>2453347</v>
      </c>
      <c r="D6">
        <v>373046</v>
      </c>
      <c r="E6">
        <v>2906632</v>
      </c>
      <c r="F6">
        <v>2421746</v>
      </c>
      <c r="G6">
        <v>405831</v>
      </c>
      <c r="H6">
        <v>2888304</v>
      </c>
      <c r="I6">
        <v>2387806</v>
      </c>
      <c r="J6">
        <v>412997</v>
      </c>
    </row>
    <row r="7" spans="1:10" x14ac:dyDescent="0.25">
      <c r="A7" t="s">
        <v>55</v>
      </c>
      <c r="B7">
        <v>37572738</v>
      </c>
      <c r="C7">
        <v>31777868</v>
      </c>
      <c r="D7">
        <v>5046618</v>
      </c>
      <c r="E7">
        <v>37222678</v>
      </c>
      <c r="F7">
        <v>31213310</v>
      </c>
      <c r="G7">
        <v>5271168</v>
      </c>
      <c r="H7">
        <v>36907897</v>
      </c>
      <c r="I7">
        <v>30790221</v>
      </c>
      <c r="J7">
        <v>5413287</v>
      </c>
    </row>
    <row r="8" spans="1:10" x14ac:dyDescent="0.25">
      <c r="A8" t="s">
        <v>56</v>
      </c>
      <c r="B8">
        <v>5123944</v>
      </c>
      <c r="C8">
        <v>4131357</v>
      </c>
      <c r="D8">
        <v>751921</v>
      </c>
      <c r="E8">
        <v>5048443</v>
      </c>
      <c r="F8">
        <v>4048042</v>
      </c>
      <c r="G8">
        <v>763233</v>
      </c>
      <c r="H8">
        <v>4988190</v>
      </c>
      <c r="I8">
        <v>4042039</v>
      </c>
      <c r="J8">
        <v>725413</v>
      </c>
    </row>
    <row r="9" spans="1:10" x14ac:dyDescent="0.25">
      <c r="A9" t="s">
        <v>57</v>
      </c>
      <c r="B9">
        <v>3555319</v>
      </c>
      <c r="C9">
        <v>3114940</v>
      </c>
      <c r="D9">
        <v>334918</v>
      </c>
      <c r="E9">
        <v>3548667</v>
      </c>
      <c r="F9">
        <v>3139496</v>
      </c>
      <c r="G9">
        <v>316883</v>
      </c>
      <c r="H9">
        <v>3541146</v>
      </c>
      <c r="I9">
        <v>3100742</v>
      </c>
      <c r="J9">
        <v>342904</v>
      </c>
    </row>
    <row r="10" spans="1:10" x14ac:dyDescent="0.25">
      <c r="A10" t="s">
        <v>58</v>
      </c>
      <c r="B10">
        <v>906576</v>
      </c>
      <c r="C10">
        <v>782216</v>
      </c>
      <c r="D10">
        <v>86003</v>
      </c>
      <c r="E10">
        <v>897187</v>
      </c>
      <c r="F10">
        <v>775414</v>
      </c>
      <c r="G10">
        <v>83156</v>
      </c>
      <c r="H10">
        <v>889812</v>
      </c>
      <c r="I10">
        <v>764640</v>
      </c>
      <c r="J10">
        <v>90001</v>
      </c>
    </row>
    <row r="11" spans="1:10" x14ac:dyDescent="0.25">
      <c r="A11" t="s">
        <v>59</v>
      </c>
      <c r="B11">
        <v>624847</v>
      </c>
      <c r="C11">
        <v>500267</v>
      </c>
      <c r="D11">
        <v>61992</v>
      </c>
      <c r="E11">
        <v>611608</v>
      </c>
      <c r="F11">
        <v>489659</v>
      </c>
      <c r="G11">
        <v>66519</v>
      </c>
      <c r="H11">
        <v>596747</v>
      </c>
      <c r="I11">
        <v>474676</v>
      </c>
      <c r="J11">
        <v>63766</v>
      </c>
    </row>
    <row r="12" spans="1:10" x14ac:dyDescent="0.25">
      <c r="A12" t="s">
        <v>60</v>
      </c>
      <c r="B12">
        <v>19114620</v>
      </c>
      <c r="C12">
        <v>16032617</v>
      </c>
      <c r="D12">
        <v>2380288</v>
      </c>
      <c r="E12">
        <v>18863948</v>
      </c>
      <c r="F12">
        <v>15742168</v>
      </c>
      <c r="G12">
        <v>2454255</v>
      </c>
      <c r="H12">
        <v>18647600</v>
      </c>
      <c r="I12">
        <v>15554008</v>
      </c>
      <c r="J12">
        <v>2459530</v>
      </c>
    </row>
    <row r="13" spans="1:10" x14ac:dyDescent="0.25">
      <c r="A13" t="s">
        <v>61</v>
      </c>
      <c r="B13">
        <v>9796547</v>
      </c>
      <c r="C13">
        <v>8231384</v>
      </c>
      <c r="D13">
        <v>1236302</v>
      </c>
      <c r="E13">
        <v>9699859</v>
      </c>
      <c r="F13">
        <v>8095407</v>
      </c>
      <c r="G13">
        <v>1289450</v>
      </c>
      <c r="H13">
        <v>9587237</v>
      </c>
      <c r="I13">
        <v>8015409</v>
      </c>
      <c r="J13">
        <v>1278548</v>
      </c>
    </row>
    <row r="14" spans="1:10" x14ac:dyDescent="0.25">
      <c r="A14" t="s">
        <v>62</v>
      </c>
      <c r="B14">
        <v>1374852</v>
      </c>
      <c r="C14">
        <v>1164145</v>
      </c>
      <c r="D14">
        <v>134827</v>
      </c>
      <c r="E14">
        <v>1357806</v>
      </c>
      <c r="F14">
        <v>1160948</v>
      </c>
      <c r="G14">
        <v>122727</v>
      </c>
      <c r="H14">
        <v>1346274</v>
      </c>
      <c r="I14">
        <v>1140572</v>
      </c>
      <c r="J14">
        <v>134315</v>
      </c>
    </row>
    <row r="15" spans="1:10" x14ac:dyDescent="0.25">
      <c r="A15" t="s">
        <v>63</v>
      </c>
      <c r="B15">
        <v>1573036</v>
      </c>
      <c r="C15">
        <v>1296975</v>
      </c>
      <c r="D15">
        <v>210151</v>
      </c>
      <c r="E15">
        <v>1559637</v>
      </c>
      <c r="F15">
        <v>1284530</v>
      </c>
      <c r="G15">
        <v>208434</v>
      </c>
      <c r="H15">
        <v>1550967</v>
      </c>
      <c r="I15">
        <v>1279856</v>
      </c>
      <c r="J15">
        <v>209272</v>
      </c>
    </row>
    <row r="16" spans="1:10" x14ac:dyDescent="0.25">
      <c r="A16" t="s">
        <v>64</v>
      </c>
      <c r="B16">
        <v>12725119</v>
      </c>
      <c r="C16">
        <v>11009321</v>
      </c>
      <c r="D16">
        <v>1441191</v>
      </c>
      <c r="E16">
        <v>12718402</v>
      </c>
      <c r="F16">
        <v>11076528</v>
      </c>
      <c r="G16">
        <v>1353853</v>
      </c>
      <c r="H16">
        <v>12680126</v>
      </c>
      <c r="I16">
        <v>11009852</v>
      </c>
      <c r="J16">
        <v>1404525</v>
      </c>
    </row>
    <row r="17" spans="1:10" x14ac:dyDescent="0.25">
      <c r="A17" t="s">
        <v>65</v>
      </c>
      <c r="B17">
        <v>6457067</v>
      </c>
      <c r="C17">
        <v>5493090</v>
      </c>
      <c r="D17">
        <v>805228</v>
      </c>
      <c r="E17">
        <v>6437155</v>
      </c>
      <c r="F17">
        <v>5478683</v>
      </c>
      <c r="G17">
        <v>809158</v>
      </c>
      <c r="H17">
        <v>6414862</v>
      </c>
      <c r="I17">
        <v>5431015</v>
      </c>
      <c r="J17">
        <v>833086</v>
      </c>
    </row>
    <row r="18" spans="1:10" x14ac:dyDescent="0.25">
      <c r="A18" t="s">
        <v>66</v>
      </c>
      <c r="B18">
        <v>3035469</v>
      </c>
      <c r="C18">
        <v>2585979</v>
      </c>
      <c r="D18">
        <v>362938</v>
      </c>
      <c r="E18">
        <v>3027718</v>
      </c>
      <c r="F18">
        <v>2573313</v>
      </c>
      <c r="G18">
        <v>370554</v>
      </c>
      <c r="H18">
        <v>3013053</v>
      </c>
      <c r="I18">
        <v>2553210</v>
      </c>
      <c r="J18">
        <v>375650</v>
      </c>
    </row>
    <row r="19" spans="1:10" x14ac:dyDescent="0.25">
      <c r="A19" t="s">
        <v>67</v>
      </c>
      <c r="B19">
        <v>2848708</v>
      </c>
      <c r="C19">
        <v>2361899</v>
      </c>
      <c r="D19">
        <v>381695</v>
      </c>
      <c r="E19">
        <v>2833584</v>
      </c>
      <c r="F19">
        <v>2372033</v>
      </c>
      <c r="G19">
        <v>362782</v>
      </c>
      <c r="H19">
        <v>2820894</v>
      </c>
      <c r="I19">
        <v>2341401</v>
      </c>
      <c r="J19">
        <v>372161</v>
      </c>
    </row>
    <row r="20" spans="1:10" x14ac:dyDescent="0.25">
      <c r="A20" t="s">
        <v>68</v>
      </c>
      <c r="B20">
        <v>4328626</v>
      </c>
      <c r="C20">
        <v>3676472</v>
      </c>
      <c r="D20">
        <v>521511</v>
      </c>
      <c r="E20">
        <v>4316297</v>
      </c>
      <c r="F20">
        <v>3686232</v>
      </c>
      <c r="G20">
        <v>505741</v>
      </c>
      <c r="H20">
        <v>4296639</v>
      </c>
      <c r="I20">
        <v>3638259</v>
      </c>
      <c r="J20">
        <v>519887</v>
      </c>
    </row>
    <row r="21" spans="1:10" x14ac:dyDescent="0.25">
      <c r="A21" t="s">
        <v>69</v>
      </c>
      <c r="B21">
        <v>4545914</v>
      </c>
      <c r="C21">
        <v>3912023</v>
      </c>
      <c r="D21">
        <v>528406</v>
      </c>
      <c r="E21">
        <v>4518629</v>
      </c>
      <c r="F21">
        <v>3865118</v>
      </c>
      <c r="G21">
        <v>538691</v>
      </c>
      <c r="H21">
        <v>4483529</v>
      </c>
      <c r="I21">
        <v>3826390</v>
      </c>
      <c r="J21">
        <v>547291</v>
      </c>
    </row>
    <row r="22" spans="1:10" x14ac:dyDescent="0.25">
      <c r="A22" t="s">
        <v>70</v>
      </c>
      <c r="B22">
        <v>1315586</v>
      </c>
      <c r="C22">
        <v>1132344</v>
      </c>
      <c r="D22">
        <v>151438</v>
      </c>
      <c r="E22">
        <v>1315833</v>
      </c>
      <c r="F22">
        <v>1120364</v>
      </c>
      <c r="G22">
        <v>157102</v>
      </c>
      <c r="H22">
        <v>1313902</v>
      </c>
      <c r="I22">
        <v>1136780</v>
      </c>
      <c r="J22">
        <v>146735</v>
      </c>
    </row>
    <row r="23" spans="1:10" x14ac:dyDescent="0.25">
      <c r="A23" t="s">
        <v>71</v>
      </c>
      <c r="B23">
        <v>5816472</v>
      </c>
      <c r="C23">
        <v>5068457</v>
      </c>
      <c r="D23">
        <v>549973</v>
      </c>
      <c r="E23">
        <v>5759087</v>
      </c>
      <c r="F23">
        <v>5008452</v>
      </c>
      <c r="G23">
        <v>553895</v>
      </c>
      <c r="H23">
        <v>5716785</v>
      </c>
      <c r="I23">
        <v>4917637</v>
      </c>
      <c r="J23">
        <v>588879</v>
      </c>
    </row>
    <row r="24" spans="1:10" x14ac:dyDescent="0.25">
      <c r="A24" t="s">
        <v>72</v>
      </c>
      <c r="B24">
        <v>6580641</v>
      </c>
      <c r="C24">
        <v>5752166</v>
      </c>
      <c r="D24">
        <v>626380</v>
      </c>
      <c r="E24">
        <v>6515057</v>
      </c>
      <c r="F24">
        <v>5658768</v>
      </c>
      <c r="G24">
        <v>656441</v>
      </c>
      <c r="H24">
        <v>6489250</v>
      </c>
      <c r="I24">
        <v>5583650</v>
      </c>
      <c r="J24">
        <v>706624</v>
      </c>
    </row>
    <row r="25" spans="1:10" x14ac:dyDescent="0.25">
      <c r="A25" t="s">
        <v>73</v>
      </c>
      <c r="B25">
        <v>9778980</v>
      </c>
      <c r="C25">
        <v>8330990</v>
      </c>
      <c r="D25">
        <v>1268105</v>
      </c>
      <c r="E25">
        <v>9766574</v>
      </c>
      <c r="F25">
        <v>8340767</v>
      </c>
      <c r="G25">
        <v>1242917</v>
      </c>
      <c r="H25">
        <v>9762127</v>
      </c>
      <c r="I25">
        <v>8310098</v>
      </c>
      <c r="J25">
        <v>1291901</v>
      </c>
    </row>
    <row r="26" spans="1:10" x14ac:dyDescent="0.25">
      <c r="A26" t="s">
        <v>74</v>
      </c>
      <c r="B26">
        <v>5315228</v>
      </c>
      <c r="C26">
        <v>4536303</v>
      </c>
      <c r="D26">
        <v>653012</v>
      </c>
      <c r="E26">
        <v>5277329</v>
      </c>
      <c r="F26">
        <v>4505462</v>
      </c>
      <c r="G26">
        <v>646176</v>
      </c>
      <c r="H26">
        <v>5244256</v>
      </c>
      <c r="I26">
        <v>4480630</v>
      </c>
      <c r="J26">
        <v>647946</v>
      </c>
    </row>
    <row r="27" spans="1:10" x14ac:dyDescent="0.25">
      <c r="A27" t="s">
        <v>75</v>
      </c>
      <c r="B27">
        <v>2947696</v>
      </c>
      <c r="C27">
        <v>2529377</v>
      </c>
      <c r="D27">
        <v>339807</v>
      </c>
      <c r="E27">
        <v>2943021</v>
      </c>
      <c r="F27">
        <v>2534036</v>
      </c>
      <c r="G27">
        <v>332934</v>
      </c>
      <c r="H27">
        <v>2931228</v>
      </c>
      <c r="I27">
        <v>2510729</v>
      </c>
      <c r="J27">
        <v>340266</v>
      </c>
    </row>
    <row r="28" spans="1:10" x14ac:dyDescent="0.25">
      <c r="A28" t="s">
        <v>76</v>
      </c>
      <c r="B28">
        <v>5951913</v>
      </c>
      <c r="C28">
        <v>4965459</v>
      </c>
      <c r="D28">
        <v>801093</v>
      </c>
      <c r="E28">
        <v>5937896</v>
      </c>
      <c r="F28">
        <v>4963040</v>
      </c>
      <c r="G28">
        <v>801046</v>
      </c>
      <c r="H28">
        <v>5920858</v>
      </c>
      <c r="I28">
        <v>4968921</v>
      </c>
      <c r="J28">
        <v>786726</v>
      </c>
    </row>
    <row r="29" spans="1:10" x14ac:dyDescent="0.25">
      <c r="A29" t="s">
        <v>77</v>
      </c>
      <c r="B29">
        <v>995544</v>
      </c>
      <c r="C29">
        <v>829489</v>
      </c>
      <c r="D29">
        <v>126463</v>
      </c>
      <c r="E29">
        <v>987076</v>
      </c>
      <c r="F29">
        <v>828254</v>
      </c>
      <c r="G29">
        <v>122210</v>
      </c>
      <c r="H29">
        <v>978507</v>
      </c>
      <c r="I29">
        <v>821709</v>
      </c>
      <c r="J29">
        <v>117752</v>
      </c>
    </row>
    <row r="30" spans="1:10" x14ac:dyDescent="0.25">
      <c r="A30" t="s">
        <v>78</v>
      </c>
      <c r="B30">
        <v>1829420</v>
      </c>
      <c r="C30">
        <v>1540361</v>
      </c>
      <c r="D30">
        <v>237937</v>
      </c>
      <c r="E30">
        <v>1817126</v>
      </c>
      <c r="F30">
        <v>1505191</v>
      </c>
      <c r="G30">
        <v>253269</v>
      </c>
      <c r="H30">
        <v>1802697</v>
      </c>
      <c r="I30">
        <v>1497138</v>
      </c>
      <c r="J30">
        <v>247005</v>
      </c>
    </row>
    <row r="31" spans="1:10" x14ac:dyDescent="0.25">
      <c r="A31" t="s">
        <v>79</v>
      </c>
      <c r="B31">
        <v>2725280</v>
      </c>
      <c r="C31">
        <v>2105070</v>
      </c>
      <c r="D31">
        <v>481496</v>
      </c>
      <c r="E31">
        <v>2688336</v>
      </c>
      <c r="F31">
        <v>2084668</v>
      </c>
      <c r="G31">
        <v>480317</v>
      </c>
      <c r="H31">
        <v>2667364</v>
      </c>
      <c r="I31">
        <v>2030410</v>
      </c>
      <c r="J31">
        <v>517261</v>
      </c>
    </row>
    <row r="32" spans="1:10" x14ac:dyDescent="0.25">
      <c r="A32" t="s">
        <v>80</v>
      </c>
      <c r="B32">
        <v>1309203</v>
      </c>
      <c r="C32">
        <v>1127376</v>
      </c>
      <c r="D32">
        <v>125118</v>
      </c>
      <c r="E32">
        <v>1305678</v>
      </c>
      <c r="F32">
        <v>1141236</v>
      </c>
      <c r="G32">
        <v>122129</v>
      </c>
      <c r="H32">
        <v>1303865</v>
      </c>
      <c r="I32">
        <v>1118359</v>
      </c>
      <c r="J32">
        <v>141213</v>
      </c>
    </row>
    <row r="33" spans="1:10" x14ac:dyDescent="0.25">
      <c r="A33" t="s">
        <v>81</v>
      </c>
      <c r="B33">
        <v>8772744</v>
      </c>
      <c r="C33">
        <v>7929570</v>
      </c>
      <c r="D33">
        <v>655465</v>
      </c>
      <c r="E33">
        <v>8719952</v>
      </c>
      <c r="F33">
        <v>7825661</v>
      </c>
      <c r="G33">
        <v>693380</v>
      </c>
      <c r="H33">
        <v>8709933</v>
      </c>
      <c r="I33">
        <v>7841470</v>
      </c>
      <c r="J33">
        <v>684482</v>
      </c>
    </row>
    <row r="34" spans="1:10" x14ac:dyDescent="0.25">
      <c r="A34" t="s">
        <v>82</v>
      </c>
      <c r="B34">
        <v>2060595</v>
      </c>
      <c r="C34">
        <v>1769341</v>
      </c>
      <c r="D34">
        <v>226243</v>
      </c>
      <c r="E34">
        <v>2055293</v>
      </c>
      <c r="F34">
        <v>1753413</v>
      </c>
      <c r="G34">
        <v>228218</v>
      </c>
      <c r="H34">
        <v>2039549</v>
      </c>
      <c r="I34">
        <v>1735950</v>
      </c>
      <c r="J34">
        <v>220663</v>
      </c>
    </row>
    <row r="35" spans="1:10" x14ac:dyDescent="0.25">
      <c r="A35" t="s">
        <v>83</v>
      </c>
      <c r="B35">
        <v>19352153</v>
      </c>
      <c r="C35">
        <v>17202134</v>
      </c>
      <c r="D35">
        <v>1723117</v>
      </c>
      <c r="E35">
        <v>19248685</v>
      </c>
      <c r="F35">
        <v>17055260</v>
      </c>
      <c r="G35">
        <v>1756105</v>
      </c>
      <c r="H35">
        <v>19171916</v>
      </c>
      <c r="I35">
        <v>16976205</v>
      </c>
      <c r="J35">
        <v>1779540</v>
      </c>
    </row>
    <row r="36" spans="1:10" x14ac:dyDescent="0.25">
      <c r="A36" t="s">
        <v>84</v>
      </c>
      <c r="B36">
        <v>9640490</v>
      </c>
      <c r="C36">
        <v>8167830</v>
      </c>
      <c r="D36">
        <v>1149080</v>
      </c>
      <c r="E36">
        <v>9539412</v>
      </c>
      <c r="F36">
        <v>8070238</v>
      </c>
      <c r="G36">
        <v>1160510</v>
      </c>
      <c r="H36">
        <v>9443000</v>
      </c>
      <c r="I36">
        <v>7982017</v>
      </c>
      <c r="J36">
        <v>1141001</v>
      </c>
    </row>
    <row r="37" spans="1:10" x14ac:dyDescent="0.25">
      <c r="A37" t="s">
        <v>85</v>
      </c>
      <c r="B37">
        <v>689838</v>
      </c>
      <c r="C37">
        <v>563978</v>
      </c>
      <c r="D37">
        <v>84294</v>
      </c>
      <c r="E37">
        <v>675161</v>
      </c>
      <c r="F37">
        <v>559906</v>
      </c>
      <c r="G37">
        <v>79837</v>
      </c>
      <c r="H37">
        <v>665654</v>
      </c>
      <c r="I37">
        <v>556222</v>
      </c>
      <c r="J37">
        <v>75720</v>
      </c>
    </row>
    <row r="38" spans="1:10" x14ac:dyDescent="0.25">
      <c r="A38" t="s">
        <v>86</v>
      </c>
      <c r="B38">
        <v>11414635</v>
      </c>
      <c r="C38">
        <v>9735390</v>
      </c>
      <c r="D38">
        <v>1440815</v>
      </c>
      <c r="E38">
        <v>11418944</v>
      </c>
      <c r="F38">
        <v>9764366</v>
      </c>
      <c r="G38">
        <v>1425709</v>
      </c>
      <c r="H38">
        <v>11405101</v>
      </c>
      <c r="I38">
        <v>9745227</v>
      </c>
      <c r="J38">
        <v>1453401</v>
      </c>
    </row>
    <row r="39" spans="1:10" x14ac:dyDescent="0.25">
      <c r="A39" t="s">
        <v>87</v>
      </c>
      <c r="B39">
        <v>3762311</v>
      </c>
      <c r="C39">
        <v>3107367</v>
      </c>
      <c r="D39">
        <v>531347</v>
      </c>
      <c r="E39">
        <v>3742698</v>
      </c>
      <c r="F39">
        <v>3089041</v>
      </c>
      <c r="G39">
        <v>528498</v>
      </c>
      <c r="H39">
        <v>3716264</v>
      </c>
      <c r="I39">
        <v>3065497</v>
      </c>
      <c r="J39">
        <v>528824</v>
      </c>
    </row>
    <row r="40" spans="1:10" x14ac:dyDescent="0.25">
      <c r="A40" t="s">
        <v>88</v>
      </c>
      <c r="B40">
        <v>3857465</v>
      </c>
      <c r="C40">
        <v>3158450</v>
      </c>
      <c r="D40">
        <v>560673</v>
      </c>
      <c r="E40">
        <v>3828714</v>
      </c>
      <c r="F40">
        <v>3128121</v>
      </c>
      <c r="G40">
        <v>549332</v>
      </c>
      <c r="H40">
        <v>3794008</v>
      </c>
      <c r="I40">
        <v>3110896</v>
      </c>
      <c r="J40">
        <v>545841</v>
      </c>
    </row>
    <row r="41" spans="1:10" x14ac:dyDescent="0.25">
      <c r="A41" t="s">
        <v>89</v>
      </c>
      <c r="B41">
        <v>12630082</v>
      </c>
      <c r="C41">
        <v>11107110</v>
      </c>
      <c r="D41">
        <v>1252378</v>
      </c>
      <c r="E41">
        <v>12610486</v>
      </c>
      <c r="F41">
        <v>11099077</v>
      </c>
      <c r="G41">
        <v>1224564</v>
      </c>
      <c r="H41">
        <v>12577555</v>
      </c>
      <c r="I41">
        <v>11053022</v>
      </c>
      <c r="J41">
        <v>1239199</v>
      </c>
    </row>
    <row r="42" spans="1:10" x14ac:dyDescent="0.25">
      <c r="A42" t="s">
        <v>90</v>
      </c>
      <c r="B42">
        <v>1040527</v>
      </c>
      <c r="C42">
        <v>899551</v>
      </c>
      <c r="D42">
        <v>101165</v>
      </c>
      <c r="E42">
        <v>1040022</v>
      </c>
      <c r="F42">
        <v>903786</v>
      </c>
      <c r="G42">
        <v>101689</v>
      </c>
      <c r="H42">
        <v>1042240</v>
      </c>
      <c r="I42">
        <v>900283</v>
      </c>
      <c r="J42">
        <v>99603</v>
      </c>
    </row>
    <row r="43" spans="1:10" x14ac:dyDescent="0.25">
      <c r="A43" t="s">
        <v>91</v>
      </c>
      <c r="B43">
        <v>4668886</v>
      </c>
      <c r="C43">
        <v>3929626</v>
      </c>
      <c r="D43">
        <v>564350</v>
      </c>
      <c r="E43">
        <v>4624180</v>
      </c>
      <c r="F43">
        <v>3899705</v>
      </c>
      <c r="G43">
        <v>546666</v>
      </c>
      <c r="H43">
        <v>4577399</v>
      </c>
      <c r="I43">
        <v>3870879</v>
      </c>
      <c r="J43">
        <v>537961</v>
      </c>
    </row>
    <row r="44" spans="1:10" x14ac:dyDescent="0.25">
      <c r="A44" t="s">
        <v>92</v>
      </c>
      <c r="B44">
        <v>821669</v>
      </c>
      <c r="C44">
        <v>676014</v>
      </c>
      <c r="D44">
        <v>115606</v>
      </c>
      <c r="E44">
        <v>814175</v>
      </c>
      <c r="F44">
        <v>688436</v>
      </c>
      <c r="G44">
        <v>94655</v>
      </c>
      <c r="H44">
        <v>805616</v>
      </c>
      <c r="I44">
        <v>680993</v>
      </c>
      <c r="J44">
        <v>96805</v>
      </c>
    </row>
    <row r="45" spans="1:10" x14ac:dyDescent="0.25">
      <c r="A45" t="s">
        <v>93</v>
      </c>
      <c r="B45">
        <v>6378278</v>
      </c>
      <c r="C45">
        <v>5396833</v>
      </c>
      <c r="D45">
        <v>783077</v>
      </c>
      <c r="E45">
        <v>6333466</v>
      </c>
      <c r="F45">
        <v>5342978</v>
      </c>
      <c r="G45">
        <v>794556</v>
      </c>
      <c r="H45">
        <v>6282706</v>
      </c>
      <c r="I45">
        <v>5299496</v>
      </c>
      <c r="J45">
        <v>801355</v>
      </c>
    </row>
    <row r="46" spans="1:10" x14ac:dyDescent="0.25">
      <c r="A46" t="s">
        <v>94</v>
      </c>
      <c r="B46">
        <v>25711791</v>
      </c>
      <c r="C46">
        <v>21354247</v>
      </c>
      <c r="D46">
        <v>3656070</v>
      </c>
      <c r="E46">
        <v>25327104</v>
      </c>
      <c r="F46">
        <v>20984855</v>
      </c>
      <c r="G46">
        <v>3648260</v>
      </c>
      <c r="H46">
        <v>24899075</v>
      </c>
      <c r="I46">
        <v>20500156</v>
      </c>
      <c r="J46">
        <v>3740344</v>
      </c>
    </row>
    <row r="47" spans="1:10" x14ac:dyDescent="0.25">
      <c r="A47" t="s">
        <v>95</v>
      </c>
      <c r="B47">
        <v>2805440</v>
      </c>
      <c r="C47">
        <v>2324019</v>
      </c>
      <c r="D47">
        <v>373980</v>
      </c>
      <c r="E47">
        <v>2769627</v>
      </c>
      <c r="F47">
        <v>2295961</v>
      </c>
      <c r="G47">
        <v>373984</v>
      </c>
      <c r="H47">
        <v>2724064</v>
      </c>
      <c r="I47">
        <v>2240636</v>
      </c>
      <c r="J47">
        <v>388410</v>
      </c>
    </row>
    <row r="48" spans="1:10" x14ac:dyDescent="0.25">
      <c r="A48" t="s">
        <v>96</v>
      </c>
      <c r="B48">
        <v>620224</v>
      </c>
      <c r="C48">
        <v>532237</v>
      </c>
      <c r="D48">
        <v>61242</v>
      </c>
      <c r="E48">
        <v>621354</v>
      </c>
      <c r="F48">
        <v>537304</v>
      </c>
      <c r="G48">
        <v>60719</v>
      </c>
      <c r="H48">
        <v>619363</v>
      </c>
      <c r="I48">
        <v>534975</v>
      </c>
      <c r="J48">
        <v>59032</v>
      </c>
    </row>
    <row r="49" spans="1:10" x14ac:dyDescent="0.25">
      <c r="A49" t="s">
        <v>97</v>
      </c>
      <c r="B49">
        <v>8085389</v>
      </c>
      <c r="C49">
        <v>6857430</v>
      </c>
      <c r="D49">
        <v>915242</v>
      </c>
      <c r="E49">
        <v>7996552</v>
      </c>
      <c r="F49">
        <v>6789620</v>
      </c>
      <c r="G49">
        <v>889751</v>
      </c>
      <c r="H49">
        <v>7930773</v>
      </c>
      <c r="I49">
        <v>6752310</v>
      </c>
      <c r="J49">
        <v>870491</v>
      </c>
    </row>
    <row r="50" spans="1:10" x14ac:dyDescent="0.25">
      <c r="A50" t="s">
        <v>98</v>
      </c>
      <c r="B50">
        <v>6815763</v>
      </c>
      <c r="C50">
        <v>5648199</v>
      </c>
      <c r="D50">
        <v>904695</v>
      </c>
      <c r="E50">
        <v>6748474</v>
      </c>
      <c r="F50">
        <v>5565069</v>
      </c>
      <c r="G50">
        <v>919925</v>
      </c>
      <c r="H50">
        <v>6661321</v>
      </c>
      <c r="I50">
        <v>5464985</v>
      </c>
      <c r="J50">
        <v>946923</v>
      </c>
    </row>
    <row r="51" spans="1:10" x14ac:dyDescent="0.25">
      <c r="A51" t="s">
        <v>99</v>
      </c>
      <c r="B51">
        <v>1837518</v>
      </c>
      <c r="C51">
        <v>1613322</v>
      </c>
      <c r="D51">
        <v>174112</v>
      </c>
      <c r="E51">
        <v>1836614</v>
      </c>
      <c r="F51">
        <v>1609110</v>
      </c>
      <c r="G51">
        <v>172262</v>
      </c>
      <c r="H51">
        <v>1833535</v>
      </c>
      <c r="I51">
        <v>1625125</v>
      </c>
      <c r="J51">
        <v>166168</v>
      </c>
    </row>
    <row r="52" spans="1:10" x14ac:dyDescent="0.25">
      <c r="A52" t="s">
        <v>100</v>
      </c>
      <c r="B52">
        <v>5660677</v>
      </c>
      <c r="C52">
        <v>4849945</v>
      </c>
      <c r="D52">
        <v>693737</v>
      </c>
      <c r="E52">
        <v>5647213</v>
      </c>
      <c r="F52">
        <v>4846550</v>
      </c>
      <c r="G52">
        <v>675623</v>
      </c>
      <c r="H52">
        <v>5623196</v>
      </c>
      <c r="I52">
        <v>4824045</v>
      </c>
      <c r="J52">
        <v>691592</v>
      </c>
    </row>
    <row r="53" spans="1:10" x14ac:dyDescent="0.25">
      <c r="A53" t="s">
        <v>101</v>
      </c>
      <c r="B53">
        <v>569734</v>
      </c>
      <c r="C53">
        <v>459226</v>
      </c>
      <c r="D53">
        <v>77324</v>
      </c>
      <c r="E53">
        <v>561389</v>
      </c>
      <c r="F53">
        <v>462808</v>
      </c>
      <c r="G53">
        <v>66648</v>
      </c>
      <c r="H53">
        <v>556954</v>
      </c>
      <c r="I53">
        <v>444614</v>
      </c>
      <c r="J53">
        <v>82255</v>
      </c>
    </row>
    <row r="54" spans="1:10" x14ac:dyDescent="0.25">
      <c r="A54" t="s">
        <v>102</v>
      </c>
      <c r="B54">
        <v>3628402</v>
      </c>
      <c r="C54">
        <v>3366593</v>
      </c>
      <c r="D54">
        <v>238042</v>
      </c>
      <c r="E54">
        <v>3669195</v>
      </c>
      <c r="F54">
        <v>3403602</v>
      </c>
      <c r="G54">
        <v>238263</v>
      </c>
      <c r="H54">
        <v>3676493</v>
      </c>
      <c r="I54">
        <v>3392179</v>
      </c>
      <c r="J54">
        <v>247593</v>
      </c>
    </row>
  </sheetData>
  <phoneticPr fontId="17"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
  <dimension ref="A1:AD106"/>
  <sheetViews>
    <sheetView zoomScale="85" zoomScaleNormal="85" workbookViewId="0">
      <selection activeCell="E6" sqref="E6"/>
    </sheetView>
  </sheetViews>
  <sheetFormatPr defaultRowHeight="15" x14ac:dyDescent="0.25"/>
  <cols>
    <col min="1" max="1" width="19.85546875" customWidth="1"/>
    <col min="2" max="2" width="8.7109375" customWidth="1"/>
    <col min="3" max="3" width="16" customWidth="1"/>
    <col min="4" max="4" width="13.7109375" customWidth="1"/>
    <col min="5" max="5" width="10.7109375" customWidth="1"/>
    <col min="6" max="6" width="15" customWidth="1"/>
    <col min="7" max="7" width="16" customWidth="1"/>
    <col min="8" max="8" width="13.7109375" customWidth="1"/>
    <col min="9" max="9" width="10.42578125" customWidth="1"/>
    <col min="10" max="10" width="20.28515625" customWidth="1"/>
    <col min="11" max="11" width="5.7109375" customWidth="1"/>
    <col min="12" max="12" width="7.28515625" customWidth="1"/>
    <col min="13" max="13" width="12.42578125" customWidth="1"/>
    <col min="14" max="14" width="20.28515625" customWidth="1"/>
    <col min="15" max="15" width="5.7109375" customWidth="1"/>
    <col min="16" max="16" width="7.28515625" customWidth="1"/>
    <col min="17" max="17" width="12.42578125" customWidth="1"/>
    <col min="18" max="18" width="20.28515625" customWidth="1"/>
    <col min="19" max="19" width="5.7109375" customWidth="1"/>
    <col min="20" max="20" width="7.28515625" customWidth="1"/>
    <col min="21" max="21" width="12.42578125" customWidth="1"/>
    <col min="22" max="22" width="10.42578125" customWidth="1"/>
    <col min="23" max="23" width="12.85546875" customWidth="1"/>
    <col min="24" max="24" width="11.140625" customWidth="1"/>
    <col min="26" max="26" width="10.7109375" customWidth="1"/>
    <col min="28" max="28" width="10.7109375" customWidth="1"/>
    <col min="30" max="30" width="10.7109375" customWidth="1"/>
  </cols>
  <sheetData>
    <row r="1" spans="1:30" x14ac:dyDescent="0.25">
      <c r="A1" s="22" t="s">
        <v>161</v>
      </c>
      <c r="B1" s="22" t="s">
        <v>162</v>
      </c>
      <c r="C1" s="22" t="s">
        <v>104</v>
      </c>
      <c r="D1" s="22" t="s">
        <v>105</v>
      </c>
      <c r="E1" s="22" t="s">
        <v>160</v>
      </c>
      <c r="F1" s="22" t="s">
        <v>173</v>
      </c>
      <c r="G1" s="22" t="s">
        <v>104</v>
      </c>
      <c r="H1" s="22" t="s">
        <v>105</v>
      </c>
      <c r="I1" s="22"/>
      <c r="J1" s="1" t="s">
        <v>103</v>
      </c>
      <c r="K1" s="23" t="s">
        <v>162</v>
      </c>
      <c r="L1" s="23" t="s">
        <v>179</v>
      </c>
      <c r="M1" s="23" t="s">
        <v>180</v>
      </c>
      <c r="N1" s="1" t="s">
        <v>170</v>
      </c>
      <c r="O1" s="23" t="s">
        <v>162</v>
      </c>
      <c r="P1" s="23" t="s">
        <v>179</v>
      </c>
      <c r="Q1" s="23" t="s">
        <v>180</v>
      </c>
      <c r="R1" s="1" t="s">
        <v>178</v>
      </c>
      <c r="S1" s="23" t="s">
        <v>162</v>
      </c>
      <c r="T1" s="23" t="s">
        <v>179</v>
      </c>
      <c r="U1" s="23" t="s">
        <v>180</v>
      </c>
      <c r="V1" s="22"/>
      <c r="W1" s="22" t="s">
        <v>104</v>
      </c>
      <c r="X1" s="22" t="s">
        <v>105</v>
      </c>
      <c r="Z1" s="22" t="s">
        <v>192</v>
      </c>
      <c r="AA1" s="2"/>
      <c r="AB1" s="22" t="s">
        <v>193</v>
      </c>
    </row>
    <row r="2" spans="1:30" x14ac:dyDescent="0.25">
      <c r="A2" t="s">
        <v>51</v>
      </c>
      <c r="B2" t="s">
        <v>49</v>
      </c>
      <c r="C2">
        <v>-86.902298000000002</v>
      </c>
      <c r="D2">
        <v>32.318231400000002</v>
      </c>
      <c r="E2" t="s">
        <v>171</v>
      </c>
      <c r="F2" t="s">
        <v>106</v>
      </c>
      <c r="G2">
        <v>-86.299968899999996</v>
      </c>
      <c r="H2">
        <v>32.366805200000002</v>
      </c>
      <c r="J2" t="str">
        <f t="array" ref="J2">INDEX(my_tbl,ROUND(MOD(LARGE(INDEX(my_tbl,2,COLUMNS(my_tbl)):INDEX(my_tbl,ROWS(my_tbl),COLUMNS(my_tbl))+ROW(INDEX(my_tbl,2,1):INDEX(my_tbl,ROWS(my_tbl),1))/100,ROWS(J$2:J2)),1)*100,0),1)</f>
        <v>Florida</v>
      </c>
      <c r="K2" t="str">
        <f t="shared" ref="K2:K33" si="0">RIGHT(VLOOKUP(J2,general_tbl,2,0),2)</f>
        <v>FL</v>
      </c>
      <c r="L2">
        <f>LARGE(INDEX(my_tbl,2,COLUMNS(my_tbl)):INDEX(my_tbl,ROWS(my_tbl),COLUMNS(my_tbl)),ROWS(J$2:J2))</f>
        <v>12968</v>
      </c>
      <c r="M2">
        <f t="shared" ref="M2:M33" si="1">(J2=active_cell)*L2</f>
        <v>0</v>
      </c>
      <c r="N2" t="str">
        <f t="array" ref="N2">INDEX(my_tbl,ROUND(MOD(LARGE(INDEX(my_tbl,ROWS(my_tbl),2):INDEX(my_tbl,ROWS(my_tbl),COLUMNS(my_tbl))+COLUMN(INDEX(my_tbl,1,2):INDEX(my_tbl,1,COLUMNS(my_tbl)))/100,ROWS(J$2:J2)),1)*100,0),1)</f>
        <v>Florida</v>
      </c>
      <c r="O2" t="str">
        <f t="shared" ref="O2:O33" si="2">RIGHT(VLOOKUP(N2,general_tbl,2,0),2)</f>
        <v>FL</v>
      </c>
      <c r="P2">
        <f>LARGE(INDEX(my_tbl,ROWS(my_tbl),2):INDEX(my_tbl,ROWS(my_tbl),COLUMNS(my_tbl)),ROWS(J$2:J2))</f>
        <v>11262</v>
      </c>
      <c r="Q2">
        <f t="shared" ref="Q2:Q33" si="3">(N2=active_cell)*P2</f>
        <v>0</v>
      </c>
      <c r="R2" t="str">
        <f t="array" ref="R2">INDEX(my_tbl,ROUND(MOD(LARGE(INDEX(my_tbl,2,COLUMNS(my_tbl)):INDEX(my_tbl,ROWS(my_tbl)-1,COLUMNS(my_tbl))-TRANSPOSE(INDEX(my_tbl,ROWS(my_tbl),2):INDEX(my_tbl,ROWS(my_tbl),COLUMNS(my_tbl)-1))+ROW(INDEX(my_tbl,2,1):INDEX(my_tbl,ROWS(my_tbl)-1,1))/100,ROWS(J$2:J2)),1)*100,0),1)</f>
        <v>Pennsylvania</v>
      </c>
      <c r="S2" t="str">
        <f t="shared" ref="S2:S33" si="4">RIGHT(VLOOKUP(R2,general_tbl,2,0),2)</f>
        <v>PA</v>
      </c>
      <c r="T2">
        <f t="array" ref="T2">LARGE(INDEX(my_tbl,2,COLUMNS(my_tbl)):INDEX(my_tbl,ROWS(my_tbl)-1,COLUMNS(my_tbl))-TRANSPOSE(INDEX(my_tbl,ROWS(my_tbl),2):INDEX(my_tbl,ROWS(my_tbl),COLUMNS(my_tbl)-1)),ROWS(J$2:J2))</f>
        <v>4759</v>
      </c>
      <c r="U2">
        <f t="shared" ref="U2:U33" si="5">(R2=active_cell)*T2</f>
        <v>0</v>
      </c>
      <c r="W2">
        <f>IF(MOD(ROWS($W$2:$W2)-1,2),INDEX(Support!C$2:C$53,INT((ROWS($W$2:$W2)-1)/2)+1),Charts!AA$6)</f>
        <v>-76.641271200000006</v>
      </c>
      <c r="X2">
        <f>IF(MOD(ROWS($W$2:$W2)-1,2),INDEX(Support!D$2:D$53,INT((ROWS($W$2:$W2)-1)/2)+1),Charts!AB$6)</f>
        <v>39.045754899999999</v>
      </c>
      <c r="Z2">
        <v>2010</v>
      </c>
      <c r="AB2" t="s">
        <v>176</v>
      </c>
    </row>
    <row r="3" spans="1:30" x14ac:dyDescent="0.25">
      <c r="A3" t="s">
        <v>52</v>
      </c>
      <c r="B3" t="s">
        <v>48</v>
      </c>
      <c r="C3">
        <v>-121</v>
      </c>
      <c r="D3">
        <v>31</v>
      </c>
      <c r="E3" t="s">
        <v>158</v>
      </c>
      <c r="F3" t="s">
        <v>107</v>
      </c>
      <c r="G3">
        <v>-134.4197222</v>
      </c>
      <c r="H3">
        <v>58.301944399999996</v>
      </c>
      <c r="J3" t="str">
        <f t="array" ref="J3">INDEX(my_tbl,ROUND(MOD(LARGE(INDEX(my_tbl,2,COLUMNS(my_tbl)):INDEX(my_tbl,ROWS(my_tbl),COLUMNS(my_tbl))+ROW(INDEX(my_tbl,2,1):INDEX(my_tbl,ROWS(my_tbl),1))/100,ROWS(J$2:J3)),1)*100,0),1)</f>
        <v>New York</v>
      </c>
      <c r="K3" t="str">
        <f t="shared" si="0"/>
        <v>NY</v>
      </c>
      <c r="L3">
        <f>LARGE(INDEX(my_tbl,2,COLUMNS(my_tbl)):INDEX(my_tbl,ROWS(my_tbl),COLUMNS(my_tbl)),ROWS(J$2:J3))</f>
        <v>6740</v>
      </c>
      <c r="M3">
        <f t="shared" si="1"/>
        <v>0</v>
      </c>
      <c r="N3" t="str">
        <f t="array" ref="N3">INDEX(my_tbl,ROUND(MOD(LARGE(INDEX(my_tbl,ROWS(my_tbl),2):INDEX(my_tbl,ROWS(my_tbl),COLUMNS(my_tbl))+COLUMN(INDEX(my_tbl,1,2):INDEX(my_tbl,1,COLUMNS(my_tbl)))/100,ROWS(J$2:J3)),1)*100,0),1)</f>
        <v>New York</v>
      </c>
      <c r="O3" t="str">
        <f t="shared" si="2"/>
        <v>NY</v>
      </c>
      <c r="P3">
        <f>LARGE(INDEX(my_tbl,ROWS(my_tbl),2):INDEX(my_tbl,ROWS(my_tbl),COLUMNS(my_tbl)),ROWS(J$2:J3))</f>
        <v>4768</v>
      </c>
      <c r="Q3">
        <f t="shared" si="3"/>
        <v>0</v>
      </c>
      <c r="R3" t="str">
        <f t="array" ref="R3">INDEX(my_tbl,ROUND(MOD(LARGE(INDEX(my_tbl,2,COLUMNS(my_tbl)):INDEX(my_tbl,ROWS(my_tbl)-1,COLUMNS(my_tbl))-TRANSPOSE(INDEX(my_tbl,ROWS(my_tbl),2):INDEX(my_tbl,ROWS(my_tbl),COLUMNS(my_tbl)-1))+ROW(INDEX(my_tbl,2,1):INDEX(my_tbl,ROWS(my_tbl)-1,1))/100,ROWS(J$2:J3)),1)*100,0),1)</f>
        <v>Texas</v>
      </c>
      <c r="S3" t="str">
        <f t="shared" si="4"/>
        <v>TX</v>
      </c>
      <c r="T3">
        <f t="array" ref="T3">LARGE(INDEX(my_tbl,2,COLUMNS(my_tbl)):INDEX(my_tbl,ROWS(my_tbl)-1,COLUMNS(my_tbl))-TRANSPOSE(INDEX(my_tbl,ROWS(my_tbl),2):INDEX(my_tbl,ROWS(my_tbl),COLUMNS(my_tbl)-1)),ROWS(J$2:J3))</f>
        <v>3203</v>
      </c>
      <c r="U3">
        <f t="shared" si="5"/>
        <v>0</v>
      </c>
      <c r="W3">
        <f>IF(MOD(ROWS($W$2:$W3)-1,2),INDEX(Support!C$2:C$53,INT((ROWS($W$2:$W3)-1)/2)+1),Charts!AA$6)</f>
        <v>-86.902298000000002</v>
      </c>
      <c r="X3">
        <f>IF(MOD(ROWS($W$2:$W3)-1,2),INDEX(Support!D$2:D$53,INT((ROWS($W$2:$W3)-1)/2)+1),Charts!AB$6)</f>
        <v>32.318231400000002</v>
      </c>
      <c r="Z3">
        <v>2011</v>
      </c>
      <c r="AB3" t="s">
        <v>177</v>
      </c>
    </row>
    <row r="4" spans="1:30" x14ac:dyDescent="0.25">
      <c r="A4" t="s">
        <v>53</v>
      </c>
      <c r="B4" t="s">
        <v>47</v>
      </c>
      <c r="C4">
        <v>-111.0937311</v>
      </c>
      <c r="D4">
        <v>34.048928099999998</v>
      </c>
      <c r="E4" t="s">
        <v>158</v>
      </c>
      <c r="F4" t="s">
        <v>108</v>
      </c>
      <c r="G4">
        <v>-112.0740373</v>
      </c>
      <c r="H4">
        <v>33.448377100000002</v>
      </c>
      <c r="J4" t="str">
        <f t="array" ref="J4">INDEX(my_tbl,ROUND(MOD(LARGE(INDEX(my_tbl,2,COLUMNS(my_tbl)):INDEX(my_tbl,ROWS(my_tbl),COLUMNS(my_tbl))+ROW(INDEX(my_tbl,2,1):INDEX(my_tbl,ROWS(my_tbl),1))/100,ROWS(J$2:J4)),1)*100,0),1)</f>
        <v>Pennsylvania</v>
      </c>
      <c r="K4" t="str">
        <f t="shared" si="0"/>
        <v>PA</v>
      </c>
      <c r="L4">
        <f>LARGE(INDEX(my_tbl,2,COLUMNS(my_tbl)):INDEX(my_tbl,ROWS(my_tbl),COLUMNS(my_tbl)),ROWS(J$2:J4))</f>
        <v>6275</v>
      </c>
      <c r="M4">
        <f t="shared" si="1"/>
        <v>0</v>
      </c>
      <c r="N4" t="str">
        <f t="array" ref="N4">INDEX(my_tbl,ROUND(MOD(LARGE(INDEX(my_tbl,ROWS(my_tbl),2):INDEX(my_tbl,ROWS(my_tbl),COLUMNS(my_tbl))+COLUMN(INDEX(my_tbl,1,2):INDEX(my_tbl,1,COLUMNS(my_tbl)))/100,ROWS(J$2:J4)),1)*100,0),1)</f>
        <v>Massachusetts</v>
      </c>
      <c r="O4" t="str">
        <f t="shared" si="2"/>
        <v>MA</v>
      </c>
      <c r="P4">
        <f>LARGE(INDEX(my_tbl,ROWS(my_tbl),2):INDEX(my_tbl,ROWS(my_tbl),COLUMNS(my_tbl)),ROWS(J$2:J4))</f>
        <v>2004</v>
      </c>
      <c r="Q4">
        <f t="shared" si="3"/>
        <v>0</v>
      </c>
      <c r="R4" t="str">
        <f t="array" ref="R4">INDEX(my_tbl,ROUND(MOD(LARGE(INDEX(my_tbl,2,COLUMNS(my_tbl)):INDEX(my_tbl,ROWS(my_tbl)-1,COLUMNS(my_tbl))-TRANSPOSE(INDEX(my_tbl,ROWS(my_tbl),2):INDEX(my_tbl,ROWS(my_tbl),COLUMNS(my_tbl)-1))+ROW(INDEX(my_tbl,2,1):INDEX(my_tbl,ROWS(my_tbl)-1,1))/100,ROWS(J$2:J4)),1)*100,0),1)</f>
        <v>Ohio</v>
      </c>
      <c r="S4" t="str">
        <f t="shared" si="4"/>
        <v>OH</v>
      </c>
      <c r="T4">
        <f t="array" ref="T4">LARGE(INDEX(my_tbl,2,COLUMNS(my_tbl)):INDEX(my_tbl,ROWS(my_tbl)-1,COLUMNS(my_tbl))-TRANSPOSE(INDEX(my_tbl,ROWS(my_tbl),2):INDEX(my_tbl,ROWS(my_tbl),COLUMNS(my_tbl)-1)),ROWS(J$2:J4))</f>
        <v>2071</v>
      </c>
      <c r="U4">
        <f t="shared" si="5"/>
        <v>0</v>
      </c>
      <c r="W4">
        <f>IF(MOD(ROWS($W$2:$W4)-1,2),INDEX(Support!C$2:C$53,INT((ROWS($W$2:$W4)-1)/2)+1),Charts!AA$6)</f>
        <v>-76.641271200000006</v>
      </c>
      <c r="X4">
        <f>IF(MOD(ROWS($W$2:$W4)-1,2),INDEX(Support!D$2:D$53,INT((ROWS($W$2:$W4)-1)/2)+1),Charts!AB$6)</f>
        <v>39.045754899999999</v>
      </c>
      <c r="Z4">
        <v>2012</v>
      </c>
      <c r="AB4" t="s">
        <v>178</v>
      </c>
    </row>
    <row r="5" spans="1:30" x14ac:dyDescent="0.25">
      <c r="A5" t="s">
        <v>54</v>
      </c>
      <c r="B5" t="s">
        <v>46</v>
      </c>
      <c r="C5">
        <v>-91.831833399999994</v>
      </c>
      <c r="D5">
        <v>35.201050000000002</v>
      </c>
      <c r="E5" t="s">
        <v>171</v>
      </c>
      <c r="F5" t="s">
        <v>109</v>
      </c>
      <c r="G5">
        <v>-92.289594800000003</v>
      </c>
      <c r="H5">
        <v>34.746480900000002</v>
      </c>
      <c r="J5" t="str">
        <f t="array" ref="J5">INDEX(my_tbl,ROUND(MOD(LARGE(INDEX(my_tbl,2,COLUMNS(my_tbl)):INDEX(my_tbl,ROWS(my_tbl),COLUMNS(my_tbl))+ROW(INDEX(my_tbl,2,1):INDEX(my_tbl,ROWS(my_tbl),1))/100,ROWS(J$2:J5)),1)*100,0),1)</f>
        <v>Texas</v>
      </c>
      <c r="K5" t="str">
        <f t="shared" si="0"/>
        <v>TX</v>
      </c>
      <c r="L5">
        <f>LARGE(INDEX(my_tbl,2,COLUMNS(my_tbl)):INDEX(my_tbl,ROWS(my_tbl),COLUMNS(my_tbl)),ROWS(J$2:J5))</f>
        <v>4180</v>
      </c>
      <c r="M5">
        <f t="shared" si="1"/>
        <v>0</v>
      </c>
      <c r="N5" t="str">
        <f t="array" ref="N5">INDEX(my_tbl,ROUND(MOD(LARGE(INDEX(my_tbl,ROWS(my_tbl),2):INDEX(my_tbl,ROWS(my_tbl),COLUMNS(my_tbl))+COLUMN(INDEX(my_tbl,1,2):INDEX(my_tbl,1,COLUMNS(my_tbl)))/100,ROWS(J$2:J5)),1)*100,0),1)</f>
        <v>Illinois</v>
      </c>
      <c r="O5" t="str">
        <f t="shared" si="2"/>
        <v>IL</v>
      </c>
      <c r="P5">
        <f>LARGE(INDEX(my_tbl,ROWS(my_tbl),2):INDEX(my_tbl,ROWS(my_tbl),COLUMNS(my_tbl)),ROWS(J$2:J5))</f>
        <v>1642</v>
      </c>
      <c r="Q5">
        <f t="shared" si="3"/>
        <v>0</v>
      </c>
      <c r="R5" t="str">
        <f t="array" ref="R5">INDEX(my_tbl,ROUND(MOD(LARGE(INDEX(my_tbl,2,COLUMNS(my_tbl)):INDEX(my_tbl,ROWS(my_tbl)-1,COLUMNS(my_tbl))-TRANSPOSE(INDEX(my_tbl,ROWS(my_tbl),2):INDEX(my_tbl,ROWS(my_tbl),COLUMNS(my_tbl)-1))+ROW(INDEX(my_tbl,2,1):INDEX(my_tbl,ROWS(my_tbl)-1,1))/100,ROWS(J$2:J5)),1)*100,0),1)</f>
        <v>New York</v>
      </c>
      <c r="S5" t="str">
        <f t="shared" si="4"/>
        <v>NY</v>
      </c>
      <c r="T5">
        <f t="array" ref="T5">LARGE(INDEX(my_tbl,2,COLUMNS(my_tbl)):INDEX(my_tbl,ROWS(my_tbl)-1,COLUMNS(my_tbl))-TRANSPOSE(INDEX(my_tbl,ROWS(my_tbl),2):INDEX(my_tbl,ROWS(my_tbl),COLUMNS(my_tbl)-1)),ROWS(J$2:J5))</f>
        <v>1972</v>
      </c>
      <c r="U5">
        <f t="shared" si="5"/>
        <v>0</v>
      </c>
      <c r="W5">
        <f>IF(MOD(ROWS($W$2:$W5)-1,2),INDEX(Support!C$2:C$53,INT((ROWS($W$2:$W5)-1)/2)+1),Charts!AA$6)</f>
        <v>-121</v>
      </c>
      <c r="X5">
        <f>IF(MOD(ROWS($W$2:$W5)-1,2),INDEX(Support!D$2:D$53,INT((ROWS($W$2:$W5)-1)/2)+1),Charts!AB$6)</f>
        <v>31</v>
      </c>
    </row>
    <row r="6" spans="1:30" x14ac:dyDescent="0.25">
      <c r="A6" t="s">
        <v>55</v>
      </c>
      <c r="B6" t="s">
        <v>45</v>
      </c>
      <c r="C6">
        <v>-119.4179324</v>
      </c>
      <c r="D6">
        <v>36.778261000000001</v>
      </c>
      <c r="E6" t="s">
        <v>158</v>
      </c>
      <c r="F6" t="s">
        <v>110</v>
      </c>
      <c r="G6">
        <v>-121.49439959999999</v>
      </c>
      <c r="H6">
        <v>38.5815719</v>
      </c>
      <c r="J6" t="str">
        <f t="array" ref="J6">INDEX(my_tbl,ROUND(MOD(LARGE(INDEX(my_tbl,2,COLUMNS(my_tbl)):INDEX(my_tbl,ROWS(my_tbl),COLUMNS(my_tbl))+ROW(INDEX(my_tbl,2,1):INDEX(my_tbl,ROWS(my_tbl),1))/100,ROWS(J$2:J6)),1)*100,0),1)</f>
        <v>Massachusetts</v>
      </c>
      <c r="K6" t="str">
        <f t="shared" si="0"/>
        <v>MA</v>
      </c>
      <c r="L6">
        <f>LARGE(INDEX(my_tbl,2,COLUMNS(my_tbl)):INDEX(my_tbl,ROWS(my_tbl),COLUMNS(my_tbl)),ROWS(J$2:J6))</f>
        <v>3085</v>
      </c>
      <c r="M6">
        <f t="shared" si="1"/>
        <v>0</v>
      </c>
      <c r="N6" t="str">
        <f t="array" ref="N6">INDEX(my_tbl,ROUND(MOD(LARGE(INDEX(my_tbl,ROWS(my_tbl),2):INDEX(my_tbl,ROWS(my_tbl),COLUMNS(my_tbl))+COLUMN(INDEX(my_tbl,1,2):INDEX(my_tbl,1,COLUMNS(my_tbl)))/100,ROWS(J$2:J6)),1)*100,0),1)</f>
        <v>Pennsylvania</v>
      </c>
      <c r="O6" t="str">
        <f t="shared" si="2"/>
        <v>PA</v>
      </c>
      <c r="P6">
        <f>LARGE(INDEX(my_tbl,ROWS(my_tbl),2):INDEX(my_tbl,ROWS(my_tbl),COLUMNS(my_tbl)),ROWS(J$2:J6))</f>
        <v>1516</v>
      </c>
      <c r="Q6">
        <f t="shared" si="3"/>
        <v>0</v>
      </c>
      <c r="R6" t="str">
        <f t="array" ref="R6">INDEX(my_tbl,ROUND(MOD(LARGE(INDEX(my_tbl,2,COLUMNS(my_tbl)):INDEX(my_tbl,ROWS(my_tbl)-1,COLUMNS(my_tbl))-TRANSPOSE(INDEX(my_tbl,ROWS(my_tbl),2):INDEX(my_tbl,ROWS(my_tbl),COLUMNS(my_tbl)-1))+ROW(INDEX(my_tbl,2,1):INDEX(my_tbl,ROWS(my_tbl)-1,1))/100,ROWS(J$2:J6)),1)*100,0),1)</f>
        <v>North Carolina</v>
      </c>
      <c r="S6" t="str">
        <f t="shared" si="4"/>
        <v>NC</v>
      </c>
      <c r="T6">
        <f t="array" ref="T6">LARGE(INDEX(my_tbl,2,COLUMNS(my_tbl)):INDEX(my_tbl,ROWS(my_tbl)-1,COLUMNS(my_tbl))-TRANSPOSE(INDEX(my_tbl,ROWS(my_tbl),2):INDEX(my_tbl,ROWS(my_tbl),COLUMNS(my_tbl)-1)),ROWS(J$2:J6))</f>
        <v>1804</v>
      </c>
      <c r="U6">
        <f t="shared" si="5"/>
        <v>0</v>
      </c>
      <c r="W6">
        <f>IF(MOD(ROWS($W$2:$W6)-1,2),INDEX(Support!C$2:C$53,INT((ROWS($W$2:$W6)-1)/2)+1),Charts!AA$6)</f>
        <v>-76.641271200000006</v>
      </c>
      <c r="X6">
        <f>IF(MOD(ROWS($W$2:$W6)-1,2),INDEX(Support!D$2:D$53,INT((ROWS($W$2:$W6)-1)/2)+1),Charts!AB$6)</f>
        <v>39.045754899999999</v>
      </c>
    </row>
    <row r="7" spans="1:30" x14ac:dyDescent="0.25">
      <c r="A7" t="s">
        <v>56</v>
      </c>
      <c r="B7" t="s">
        <v>44</v>
      </c>
      <c r="C7">
        <v>-105.7820674</v>
      </c>
      <c r="D7">
        <v>39.5500507</v>
      </c>
      <c r="E7" t="s">
        <v>158</v>
      </c>
      <c r="F7" t="s">
        <v>111</v>
      </c>
      <c r="G7">
        <v>-104.98471790000001</v>
      </c>
      <c r="H7">
        <v>39.737566999999999</v>
      </c>
      <c r="J7" t="str">
        <f t="array" ref="J7">INDEX(my_tbl,ROUND(MOD(LARGE(INDEX(my_tbl,2,COLUMNS(my_tbl)):INDEX(my_tbl,ROWS(my_tbl),COLUMNS(my_tbl))+ROW(INDEX(my_tbl,2,1):INDEX(my_tbl,ROWS(my_tbl),1))/100,ROWS(J$2:J7)),1)*100,0),1)</f>
        <v>New Jersey</v>
      </c>
      <c r="K7" t="str">
        <f t="shared" si="0"/>
        <v>NJ</v>
      </c>
      <c r="L7">
        <f>LARGE(INDEX(my_tbl,2,COLUMNS(my_tbl)):INDEX(my_tbl,ROWS(my_tbl),COLUMNS(my_tbl)),ROWS(J$2:J7))</f>
        <v>2732</v>
      </c>
      <c r="M7">
        <f t="shared" si="1"/>
        <v>0</v>
      </c>
      <c r="N7" t="str">
        <f t="array" ref="N7">INDEX(my_tbl,ROUND(MOD(LARGE(INDEX(my_tbl,ROWS(my_tbl),2):INDEX(my_tbl,ROWS(my_tbl),COLUMNS(my_tbl))+COLUMN(INDEX(my_tbl,1,2):INDEX(my_tbl,1,COLUMNS(my_tbl)))/100,ROWS(J$2:J7)),1)*100,0),1)</f>
        <v>New Jersey</v>
      </c>
      <c r="O7" t="str">
        <f t="shared" si="2"/>
        <v>NJ</v>
      </c>
      <c r="P7">
        <f>LARGE(INDEX(my_tbl,ROWS(my_tbl),2):INDEX(my_tbl,ROWS(my_tbl),COLUMNS(my_tbl)),ROWS(J$2:J7))</f>
        <v>1244</v>
      </c>
      <c r="Q7">
        <f t="shared" si="3"/>
        <v>0</v>
      </c>
      <c r="R7" t="str">
        <f t="array" ref="R7">INDEX(my_tbl,ROUND(MOD(LARGE(INDEX(my_tbl,2,COLUMNS(my_tbl)):INDEX(my_tbl,ROWS(my_tbl)-1,COLUMNS(my_tbl))-TRANSPOSE(INDEX(my_tbl,ROWS(my_tbl),2):INDEX(my_tbl,ROWS(my_tbl),COLUMNS(my_tbl)-1))+ROW(INDEX(my_tbl,2,1):INDEX(my_tbl,ROWS(my_tbl)-1,1))/100,ROWS(J$2:J7)),1)*100,0),1)</f>
        <v>Florida</v>
      </c>
      <c r="S7" t="str">
        <f t="shared" si="4"/>
        <v>FL</v>
      </c>
      <c r="T7">
        <f t="array" ref="T7">LARGE(INDEX(my_tbl,2,COLUMNS(my_tbl)):INDEX(my_tbl,ROWS(my_tbl)-1,COLUMNS(my_tbl))-TRANSPOSE(INDEX(my_tbl,ROWS(my_tbl),2):INDEX(my_tbl,ROWS(my_tbl),COLUMNS(my_tbl)-1)),ROWS(J$2:J7))</f>
        <v>1706</v>
      </c>
      <c r="U7">
        <f t="shared" si="5"/>
        <v>0</v>
      </c>
      <c r="W7">
        <f>IF(MOD(ROWS($W$2:$W7)-1,2),INDEX(Support!C$2:C$53,INT((ROWS($W$2:$W7)-1)/2)+1),Charts!AA$6)</f>
        <v>-111.0937311</v>
      </c>
      <c r="X7">
        <f>IF(MOD(ROWS($W$2:$W7)-1,2),INDEX(Support!D$2:D$53,INT((ROWS($W$2:$W7)-1)/2)+1),Charts!AB$6)</f>
        <v>34.048928099999998</v>
      </c>
    </row>
    <row r="8" spans="1:30" x14ac:dyDescent="0.25">
      <c r="A8" t="s">
        <v>57</v>
      </c>
      <c r="B8" t="s">
        <v>43</v>
      </c>
      <c r="C8">
        <v>-73.087749000000002</v>
      </c>
      <c r="D8">
        <v>41.603220700000001</v>
      </c>
      <c r="E8" t="s">
        <v>159</v>
      </c>
      <c r="F8" t="s">
        <v>112</v>
      </c>
      <c r="G8">
        <v>-72.685093199999997</v>
      </c>
      <c r="H8">
        <v>41.763711100000002</v>
      </c>
      <c r="J8" t="str">
        <f t="array" ref="J8">INDEX(my_tbl,ROUND(MOD(LARGE(INDEX(my_tbl,2,COLUMNS(my_tbl)):INDEX(my_tbl,ROWS(my_tbl),COLUMNS(my_tbl))+ROW(INDEX(my_tbl,2,1):INDEX(my_tbl,ROWS(my_tbl),1))/100,ROWS(J$2:J8)),1)*100,0),1)</f>
        <v>Ohio</v>
      </c>
      <c r="K8" t="str">
        <f t="shared" si="0"/>
        <v>OH</v>
      </c>
      <c r="L8">
        <f>LARGE(INDEX(my_tbl,2,COLUMNS(my_tbl)):INDEX(my_tbl,ROWS(my_tbl),COLUMNS(my_tbl)),ROWS(J$2:J8))</f>
        <v>2140</v>
      </c>
      <c r="M8">
        <f t="shared" si="1"/>
        <v>0</v>
      </c>
      <c r="N8" t="str">
        <f t="array" ref="N8">INDEX(my_tbl,ROUND(MOD(LARGE(INDEX(my_tbl,ROWS(my_tbl),2):INDEX(my_tbl,ROWS(my_tbl),COLUMNS(my_tbl))+COLUMN(INDEX(my_tbl,1,2):INDEX(my_tbl,1,COLUMNS(my_tbl)))/100,ROWS(J$2:J8)),1)*100,0),1)</f>
        <v>California</v>
      </c>
      <c r="O8" t="str">
        <f t="shared" si="2"/>
        <v>CA</v>
      </c>
      <c r="P8">
        <f>LARGE(INDEX(my_tbl,ROWS(my_tbl),2):INDEX(my_tbl,ROWS(my_tbl),COLUMNS(my_tbl)),ROWS(J$2:J8))</f>
        <v>1177</v>
      </c>
      <c r="Q8">
        <f t="shared" si="3"/>
        <v>0</v>
      </c>
      <c r="R8" t="str">
        <f t="array" ref="R8">INDEX(my_tbl,ROUND(MOD(LARGE(INDEX(my_tbl,2,COLUMNS(my_tbl)):INDEX(my_tbl,ROWS(my_tbl)-1,COLUMNS(my_tbl))-TRANSPOSE(INDEX(my_tbl,ROWS(my_tbl),2):INDEX(my_tbl,ROWS(my_tbl),COLUMNS(my_tbl)-1))+ROW(INDEX(my_tbl,2,1):INDEX(my_tbl,ROWS(my_tbl)-1,1))/100,ROWS(J$2:J8)),1)*100,0),1)</f>
        <v>New Jersey</v>
      </c>
      <c r="S8" t="str">
        <f t="shared" si="4"/>
        <v>NJ</v>
      </c>
      <c r="T8">
        <f t="array" ref="T8">LARGE(INDEX(my_tbl,2,COLUMNS(my_tbl)):INDEX(my_tbl,ROWS(my_tbl)-1,COLUMNS(my_tbl))-TRANSPOSE(INDEX(my_tbl,ROWS(my_tbl),2):INDEX(my_tbl,ROWS(my_tbl),COLUMNS(my_tbl)-1)),ROWS(J$2:J8))</f>
        <v>1488</v>
      </c>
      <c r="U8">
        <f t="shared" si="5"/>
        <v>0</v>
      </c>
      <c r="W8">
        <f>IF(MOD(ROWS($W$2:$W8)-1,2),INDEX(Support!C$2:C$53,INT((ROWS($W$2:$W8)-1)/2)+1),Charts!AA$6)</f>
        <v>-76.641271200000006</v>
      </c>
      <c r="X8">
        <f>IF(MOD(ROWS($W$2:$W8)-1,2),INDEX(Support!D$2:D$53,INT((ROWS($W$2:$W8)-1)/2)+1),Charts!AB$6)</f>
        <v>39.045754899999999</v>
      </c>
    </row>
    <row r="9" spans="1:30" x14ac:dyDescent="0.25">
      <c r="A9" t="s">
        <v>58</v>
      </c>
      <c r="B9" t="s">
        <v>42</v>
      </c>
      <c r="C9">
        <v>-75.527669900000006</v>
      </c>
      <c r="D9">
        <v>38.910832499999998</v>
      </c>
      <c r="E9" t="s">
        <v>171</v>
      </c>
      <c r="F9" t="s">
        <v>113</v>
      </c>
      <c r="G9">
        <v>-75.524368199999998</v>
      </c>
      <c r="H9">
        <v>39.158168000000003</v>
      </c>
      <c r="J9" t="str">
        <f t="array" ref="J9">INDEX(my_tbl,ROUND(MOD(LARGE(INDEX(my_tbl,2,COLUMNS(my_tbl)):INDEX(my_tbl,ROWS(my_tbl),COLUMNS(my_tbl))+ROW(INDEX(my_tbl,2,1):INDEX(my_tbl,ROWS(my_tbl),1))/100,ROWS(J$2:J9)),1)*100,0),1)</f>
        <v>Illinois</v>
      </c>
      <c r="K9" t="str">
        <f t="shared" si="0"/>
        <v>IL</v>
      </c>
      <c r="L9">
        <f>LARGE(INDEX(my_tbl,2,COLUMNS(my_tbl)):INDEX(my_tbl,ROWS(my_tbl),COLUMNS(my_tbl)),ROWS(J$2:J9))</f>
        <v>2055</v>
      </c>
      <c r="M9">
        <f t="shared" si="1"/>
        <v>0</v>
      </c>
      <c r="N9" t="str">
        <f t="array" ref="N9">INDEX(my_tbl,ROUND(MOD(LARGE(INDEX(my_tbl,ROWS(my_tbl),2):INDEX(my_tbl,ROWS(my_tbl),COLUMNS(my_tbl))+COLUMN(INDEX(my_tbl,1,2):INDEX(my_tbl,1,COLUMNS(my_tbl)))/100,ROWS(J$2:J9)),1)*100,0),1)</f>
        <v>Texas</v>
      </c>
      <c r="O9" t="str">
        <f t="shared" si="2"/>
        <v>TX</v>
      </c>
      <c r="P9">
        <f>LARGE(INDEX(my_tbl,ROWS(my_tbl),2):INDEX(my_tbl,ROWS(my_tbl),COLUMNS(my_tbl)),ROWS(J$2:J9))</f>
        <v>977</v>
      </c>
      <c r="Q9">
        <f t="shared" si="3"/>
        <v>0</v>
      </c>
      <c r="R9" t="str">
        <f t="array" ref="R9">INDEX(my_tbl,ROUND(MOD(LARGE(INDEX(my_tbl,2,COLUMNS(my_tbl)):INDEX(my_tbl,ROWS(my_tbl)-1,COLUMNS(my_tbl))-TRANSPOSE(INDEX(my_tbl,ROWS(my_tbl),2):INDEX(my_tbl,ROWS(my_tbl),COLUMNS(my_tbl)-1))+ROW(INDEX(my_tbl,2,1):INDEX(my_tbl,ROWS(my_tbl)-1,1))/100,ROWS(J$2:J9)),1)*100,0),1)</f>
        <v>Michigan</v>
      </c>
      <c r="S9" t="str">
        <f t="shared" si="4"/>
        <v>MI</v>
      </c>
      <c r="T9">
        <f t="array" ref="T9">LARGE(INDEX(my_tbl,2,COLUMNS(my_tbl)):INDEX(my_tbl,ROWS(my_tbl)-1,COLUMNS(my_tbl))-TRANSPOSE(INDEX(my_tbl,ROWS(my_tbl),2):INDEX(my_tbl,ROWS(my_tbl),COLUMNS(my_tbl)-1)),ROWS(J$2:J9))</f>
        <v>1343</v>
      </c>
      <c r="U9">
        <f t="shared" si="5"/>
        <v>0</v>
      </c>
      <c r="W9">
        <f>IF(MOD(ROWS($W$2:$W9)-1,2),INDEX(Support!C$2:C$53,INT((ROWS($W$2:$W9)-1)/2)+1),Charts!AA$6)</f>
        <v>-91.831833399999994</v>
      </c>
      <c r="X9">
        <f>IF(MOD(ROWS($W$2:$W9)-1,2),INDEX(Support!D$2:D$53,INT((ROWS($W$2:$W9)-1)/2)+1),Charts!AB$6)</f>
        <v>35.201050000000002</v>
      </c>
    </row>
    <row r="10" spans="1:30" x14ac:dyDescent="0.25">
      <c r="A10" t="s">
        <v>59</v>
      </c>
      <c r="B10" t="s">
        <v>50</v>
      </c>
      <c r="C10">
        <v>-77.036464100000003</v>
      </c>
      <c r="D10">
        <v>38.907230900000002</v>
      </c>
      <c r="E10" t="s">
        <v>159</v>
      </c>
      <c r="F10" t="s">
        <v>98</v>
      </c>
      <c r="G10">
        <v>-77.036464100000003</v>
      </c>
      <c r="H10">
        <v>38.907230900000002</v>
      </c>
      <c r="J10" t="str">
        <f t="array" ref="J10">INDEX(my_tbl,ROUND(MOD(LARGE(INDEX(my_tbl,2,COLUMNS(my_tbl)):INDEX(my_tbl,ROWS(my_tbl),COLUMNS(my_tbl))+ROW(INDEX(my_tbl,2,1):INDEX(my_tbl,ROWS(my_tbl),1))/100,ROWS(J$2:J10)),1)*100,0),1)</f>
        <v>Connecticut</v>
      </c>
      <c r="K10" t="str">
        <f t="shared" si="0"/>
        <v>CT</v>
      </c>
      <c r="L10">
        <f>LARGE(INDEX(my_tbl,2,COLUMNS(my_tbl)):INDEX(my_tbl,ROWS(my_tbl),COLUMNS(my_tbl)),ROWS(J$2:J10))</f>
        <v>2027</v>
      </c>
      <c r="M10">
        <f t="shared" si="1"/>
        <v>0</v>
      </c>
      <c r="N10" t="str">
        <f t="array" ref="N10">INDEX(my_tbl,ROUND(MOD(LARGE(INDEX(my_tbl,ROWS(my_tbl),2):INDEX(my_tbl,ROWS(my_tbl),COLUMNS(my_tbl))+COLUMN(INDEX(my_tbl,1,2):INDEX(my_tbl,1,COLUMNS(my_tbl)))/100,ROWS(J$2:J10)),1)*100,0),1)</f>
        <v>Connecticut</v>
      </c>
      <c r="O10" t="str">
        <f t="shared" si="2"/>
        <v>CT</v>
      </c>
      <c r="P10">
        <f>LARGE(INDEX(my_tbl,ROWS(my_tbl),2):INDEX(my_tbl,ROWS(my_tbl),COLUMNS(my_tbl)),ROWS(J$2:J10))</f>
        <v>899</v>
      </c>
      <c r="Q10">
        <f t="shared" si="3"/>
        <v>0</v>
      </c>
      <c r="R10" t="str">
        <f t="array" ref="R10">INDEX(my_tbl,ROUND(MOD(LARGE(INDEX(my_tbl,2,COLUMNS(my_tbl)):INDEX(my_tbl,ROWS(my_tbl)-1,COLUMNS(my_tbl))-TRANSPOSE(INDEX(my_tbl,ROWS(my_tbl),2):INDEX(my_tbl,ROWS(my_tbl),COLUMNS(my_tbl)-1))+ROW(INDEX(my_tbl,2,1):INDEX(my_tbl,ROWS(my_tbl)-1,1))/100,ROWS(J$2:J10)),1)*100,0),1)</f>
        <v>Connecticut</v>
      </c>
      <c r="S10" t="str">
        <f t="shared" si="4"/>
        <v>CT</v>
      </c>
      <c r="T10">
        <f t="array" ref="T10">LARGE(INDEX(my_tbl,2,COLUMNS(my_tbl)):INDEX(my_tbl,ROWS(my_tbl)-1,COLUMNS(my_tbl))-TRANSPOSE(INDEX(my_tbl,ROWS(my_tbl),2):INDEX(my_tbl,ROWS(my_tbl),COLUMNS(my_tbl)-1)),ROWS(J$2:J10))</f>
        <v>1128</v>
      </c>
      <c r="U10">
        <f t="shared" si="5"/>
        <v>0</v>
      </c>
      <c r="W10">
        <f>IF(MOD(ROWS($W$2:$W10)-1,2),INDEX(Support!C$2:C$53,INT((ROWS($W$2:$W10)-1)/2)+1),Charts!AA$6)</f>
        <v>-76.641271200000006</v>
      </c>
      <c r="X10">
        <f>IF(MOD(ROWS($W$2:$W10)-1,2),INDEX(Support!D$2:D$53,INT((ROWS($W$2:$W10)-1)/2)+1),Charts!AB$6)</f>
        <v>39.045754899999999</v>
      </c>
      <c r="Z10" s="26" t="s">
        <v>196</v>
      </c>
      <c r="AB10" s="26" t="s">
        <v>196</v>
      </c>
      <c r="AD10" s="26" t="s">
        <v>196</v>
      </c>
    </row>
    <row r="11" spans="1:30" x14ac:dyDescent="0.25">
      <c r="A11" t="s">
        <v>60</v>
      </c>
      <c r="B11" t="s">
        <v>41</v>
      </c>
      <c r="C11">
        <v>-81.515753500000002</v>
      </c>
      <c r="D11">
        <v>27.6648274</v>
      </c>
      <c r="E11" t="s">
        <v>171</v>
      </c>
      <c r="F11" t="s">
        <v>114</v>
      </c>
      <c r="G11">
        <v>-84.280732900000004</v>
      </c>
      <c r="H11">
        <v>30.438255900000001</v>
      </c>
      <c r="J11" t="str">
        <f t="array" ref="J11">INDEX(my_tbl,ROUND(MOD(LARGE(INDEX(my_tbl,2,COLUMNS(my_tbl)):INDEX(my_tbl,ROWS(my_tbl),COLUMNS(my_tbl))+ROW(INDEX(my_tbl,2,1):INDEX(my_tbl,ROWS(my_tbl),1))/100,ROWS(J$2:J11)),1)*100,0),1)</f>
        <v>North Carolina</v>
      </c>
      <c r="K11" t="str">
        <f t="shared" si="0"/>
        <v>NC</v>
      </c>
      <c r="L11">
        <f>LARGE(INDEX(my_tbl,2,COLUMNS(my_tbl)):INDEX(my_tbl,ROWS(my_tbl),COLUMNS(my_tbl)),ROWS(J$2:J11))</f>
        <v>1950</v>
      </c>
      <c r="M11">
        <f t="shared" si="1"/>
        <v>0</v>
      </c>
      <c r="N11" t="str">
        <f t="array" ref="N11">INDEX(my_tbl,ROUND(MOD(LARGE(INDEX(my_tbl,ROWS(my_tbl),2):INDEX(my_tbl,ROWS(my_tbl),COLUMNS(my_tbl))+COLUMN(INDEX(my_tbl,1,2):INDEX(my_tbl,1,COLUMNS(my_tbl)))/100,ROWS(J$2:J11)),1)*100,0),1)</f>
        <v>Utah</v>
      </c>
      <c r="O11" t="str">
        <f t="shared" si="2"/>
        <v>UT</v>
      </c>
      <c r="P11">
        <f>LARGE(INDEX(my_tbl,ROWS(my_tbl),2):INDEX(my_tbl,ROWS(my_tbl),COLUMNS(my_tbl)),ROWS(J$2:J11))</f>
        <v>882</v>
      </c>
      <c r="Q11">
        <f t="shared" si="3"/>
        <v>0</v>
      </c>
      <c r="R11" t="str">
        <f t="array" ref="R11">INDEX(my_tbl,ROUND(MOD(LARGE(INDEX(my_tbl,2,COLUMNS(my_tbl)):INDEX(my_tbl,ROWS(my_tbl)-1,COLUMNS(my_tbl))-TRANSPOSE(INDEX(my_tbl,ROWS(my_tbl),2):INDEX(my_tbl,ROWS(my_tbl),COLUMNS(my_tbl)-1))+ROW(INDEX(my_tbl,2,1):INDEX(my_tbl,ROWS(my_tbl)-1,1))/100,ROWS(J$2:J11)),1)*100,0),1)</f>
        <v>Massachusetts</v>
      </c>
      <c r="S11" t="str">
        <f t="shared" si="4"/>
        <v>MA</v>
      </c>
      <c r="T11">
        <f t="array" ref="T11">LARGE(INDEX(my_tbl,2,COLUMNS(my_tbl)):INDEX(my_tbl,ROWS(my_tbl)-1,COLUMNS(my_tbl))-TRANSPOSE(INDEX(my_tbl,ROWS(my_tbl),2):INDEX(my_tbl,ROWS(my_tbl),COLUMNS(my_tbl)-1)),ROWS(J$2:J11))</f>
        <v>1081</v>
      </c>
      <c r="U11">
        <f t="shared" si="5"/>
        <v>0</v>
      </c>
      <c r="W11">
        <f>IF(MOD(ROWS($W$2:$W11)-1,2),INDEX(Support!C$2:C$53,INT((ROWS($W$2:$W11)-1)/2)+1),Charts!AA$6)</f>
        <v>-119.4179324</v>
      </c>
      <c r="X11">
        <f>IF(MOD(ROWS($W$2:$W11)-1,2),INDEX(Support!D$2:D$53,INT((ROWS($W$2:$W11)-1)/2)+1),Charts!AB$6)</f>
        <v>36.778261000000001</v>
      </c>
      <c r="Z11" s="27">
        <v>2010</v>
      </c>
      <c r="AB11" s="27" t="s">
        <v>177</v>
      </c>
      <c r="AD11" s="27" t="s">
        <v>71</v>
      </c>
    </row>
    <row r="12" spans="1:30" x14ac:dyDescent="0.25">
      <c r="A12" t="s">
        <v>61</v>
      </c>
      <c r="B12" t="s">
        <v>40</v>
      </c>
      <c r="C12">
        <v>-82.900075099999995</v>
      </c>
      <c r="D12">
        <v>32.1656221</v>
      </c>
      <c r="E12" t="s">
        <v>171</v>
      </c>
      <c r="F12" t="s">
        <v>115</v>
      </c>
      <c r="G12">
        <v>-84.387982399999999</v>
      </c>
      <c r="H12">
        <v>33.748995399999998</v>
      </c>
      <c r="J12" t="str">
        <f t="array" ref="J12">INDEX(my_tbl,ROUND(MOD(LARGE(INDEX(my_tbl,2,COLUMNS(my_tbl)):INDEX(my_tbl,ROWS(my_tbl),COLUMNS(my_tbl))+ROW(INDEX(my_tbl,2,1):INDEX(my_tbl,ROWS(my_tbl),1))/100,ROWS(J$2:J12)),1)*100,0),1)</f>
        <v>Michigan</v>
      </c>
      <c r="K12" t="str">
        <f t="shared" si="0"/>
        <v>MI</v>
      </c>
      <c r="L12">
        <f>LARGE(INDEX(my_tbl,2,COLUMNS(my_tbl)):INDEX(my_tbl,ROWS(my_tbl),COLUMNS(my_tbl)),ROWS(J$2:J12))</f>
        <v>1432</v>
      </c>
      <c r="M12">
        <f t="shared" si="1"/>
        <v>0</v>
      </c>
      <c r="N12" t="str">
        <f t="array" ref="N12">INDEX(my_tbl,ROUND(MOD(LARGE(INDEX(my_tbl,ROWS(my_tbl),2):INDEX(my_tbl,ROWS(my_tbl),COLUMNS(my_tbl))+COLUMN(INDEX(my_tbl,1,2):INDEX(my_tbl,1,COLUMNS(my_tbl)))/100,ROWS(J$2:J12)),1)*100,0),1)</f>
        <v>Rhode Island</v>
      </c>
      <c r="O12" t="str">
        <f t="shared" si="2"/>
        <v>RI</v>
      </c>
      <c r="P12">
        <f>LARGE(INDEX(my_tbl,ROWS(my_tbl),2):INDEX(my_tbl,ROWS(my_tbl),COLUMNS(my_tbl)),ROWS(J$2:J12))</f>
        <v>684</v>
      </c>
      <c r="Q12">
        <f t="shared" si="3"/>
        <v>0</v>
      </c>
      <c r="R12" t="str">
        <f t="array" ref="R12">INDEX(my_tbl,ROUND(MOD(LARGE(INDEX(my_tbl,2,COLUMNS(my_tbl)):INDEX(my_tbl,ROWS(my_tbl)-1,COLUMNS(my_tbl))-TRANSPOSE(INDEX(my_tbl,ROWS(my_tbl),2):INDEX(my_tbl,ROWS(my_tbl),COLUMNS(my_tbl)-1))+ROW(INDEX(my_tbl,2,1):INDEX(my_tbl,ROWS(my_tbl)-1,1))/100,ROWS(J$2:J12)),1)*100,0),1)</f>
        <v>Delaware</v>
      </c>
      <c r="S12" t="str">
        <f t="shared" si="4"/>
        <v>DE</v>
      </c>
      <c r="T12">
        <f t="array" ref="T12">LARGE(INDEX(my_tbl,2,COLUMNS(my_tbl)):INDEX(my_tbl,ROWS(my_tbl)-1,COLUMNS(my_tbl))-TRANSPOSE(INDEX(my_tbl,ROWS(my_tbl),2):INDEX(my_tbl,ROWS(my_tbl),COLUMNS(my_tbl)-1)),ROWS(J$2:J12))</f>
        <v>954</v>
      </c>
      <c r="U12">
        <f t="shared" si="5"/>
        <v>0</v>
      </c>
      <c r="W12">
        <f>IF(MOD(ROWS($W$2:$W12)-1,2),INDEX(Support!C$2:C$53,INT((ROWS($W$2:$W12)-1)/2)+1),Charts!AA$6)</f>
        <v>-76.641271200000006</v>
      </c>
      <c r="X12">
        <f>IF(MOD(ROWS($W$2:$W12)-1,2),INDEX(Support!D$2:D$53,INT((ROWS($W$2:$W12)-1)/2)+1),Charts!AB$6)</f>
        <v>39.045754899999999</v>
      </c>
      <c r="Z12" s="27" t="s">
        <v>197</v>
      </c>
      <c r="AB12" s="27" t="s">
        <v>197</v>
      </c>
      <c r="AD12" s="27" t="s">
        <v>197</v>
      </c>
    </row>
    <row r="13" spans="1:30" x14ac:dyDescent="0.25">
      <c r="A13" t="s">
        <v>62</v>
      </c>
      <c r="B13" t="s">
        <v>39</v>
      </c>
      <c r="C13">
        <v>-118</v>
      </c>
      <c r="D13">
        <v>27</v>
      </c>
      <c r="E13" t="s">
        <v>158</v>
      </c>
      <c r="F13" t="s">
        <v>116</v>
      </c>
      <c r="G13">
        <v>-157.8583333</v>
      </c>
      <c r="H13">
        <v>21.306944399999999</v>
      </c>
      <c r="J13" t="str">
        <f t="array" ref="J13">INDEX(my_tbl,ROUND(MOD(LARGE(INDEX(my_tbl,2,COLUMNS(my_tbl)):INDEX(my_tbl,ROWS(my_tbl),COLUMNS(my_tbl))+ROW(INDEX(my_tbl,2,1):INDEX(my_tbl,ROWS(my_tbl),1))/100,ROWS(J$2:J13)),1)*100,0),1)</f>
        <v>Virginia</v>
      </c>
      <c r="K13" t="str">
        <f t="shared" si="0"/>
        <v>VA</v>
      </c>
      <c r="L13">
        <f>LARGE(INDEX(my_tbl,2,COLUMNS(my_tbl)):INDEX(my_tbl,ROWS(my_tbl),COLUMNS(my_tbl)),ROWS(J$2:J13))</f>
        <v>1306</v>
      </c>
      <c r="M13">
        <f t="shared" si="1"/>
        <v>0</v>
      </c>
      <c r="N13" t="str">
        <f t="array" ref="N13">INDEX(my_tbl,ROUND(MOD(LARGE(INDEX(my_tbl,ROWS(my_tbl),2):INDEX(my_tbl,ROWS(my_tbl),COLUMNS(my_tbl))+COLUMN(INDEX(my_tbl,1,2):INDEX(my_tbl,1,COLUMNS(my_tbl)))/100,ROWS(J$2:J13)),1)*100,0),1)</f>
        <v>Alabama</v>
      </c>
      <c r="O13" t="str">
        <f t="shared" si="2"/>
        <v>AL</v>
      </c>
      <c r="P13">
        <f>LARGE(INDEX(my_tbl,ROWS(my_tbl),2):INDEX(my_tbl,ROWS(my_tbl),COLUMNS(my_tbl)),ROWS(J$2:J13))</f>
        <v>629</v>
      </c>
      <c r="Q13">
        <f t="shared" si="3"/>
        <v>0</v>
      </c>
      <c r="R13" t="str">
        <f t="array" ref="R13">INDEX(my_tbl,ROUND(MOD(LARGE(INDEX(my_tbl,2,COLUMNS(my_tbl)):INDEX(my_tbl,ROWS(my_tbl)-1,COLUMNS(my_tbl))-TRANSPOSE(INDEX(my_tbl,ROWS(my_tbl),2):INDEX(my_tbl,ROWS(my_tbl),COLUMNS(my_tbl)-1))+ROW(INDEX(my_tbl,2,1):INDEX(my_tbl,ROWS(my_tbl)-1,1))/100,ROWS(J$2:J13)),1)*100,0),1)</f>
        <v>Virginia</v>
      </c>
      <c r="S13" t="str">
        <f t="shared" si="4"/>
        <v>VA</v>
      </c>
      <c r="T13">
        <f t="array" ref="T13">LARGE(INDEX(my_tbl,2,COLUMNS(my_tbl)):INDEX(my_tbl,ROWS(my_tbl)-1,COLUMNS(my_tbl))-TRANSPOSE(INDEX(my_tbl,ROWS(my_tbl),2):INDEX(my_tbl,ROWS(my_tbl),COLUMNS(my_tbl)-1)),ROWS(J$2:J13))</f>
        <v>914</v>
      </c>
      <c r="U13">
        <f t="shared" si="5"/>
        <v>0</v>
      </c>
      <c r="W13">
        <f>IF(MOD(ROWS($W$2:$W13)-1,2),INDEX(Support!C$2:C$53,INT((ROWS($W$2:$W13)-1)/2)+1),Charts!AA$6)</f>
        <v>-105.7820674</v>
      </c>
      <c r="X13">
        <f>IF(MOD(ROWS($W$2:$W13)-1,2),INDEX(Support!D$2:D$53,INT((ROWS($W$2:$W13)-1)/2)+1),Charts!AB$6)</f>
        <v>39.5500507</v>
      </c>
    </row>
    <row r="14" spans="1:30" x14ac:dyDescent="0.25">
      <c r="A14" t="s">
        <v>63</v>
      </c>
      <c r="B14" t="s">
        <v>38</v>
      </c>
      <c r="C14">
        <v>-114.7420408</v>
      </c>
      <c r="D14">
        <v>44.068201899999998</v>
      </c>
      <c r="E14" t="s">
        <v>158</v>
      </c>
      <c r="F14" t="s">
        <v>117</v>
      </c>
      <c r="G14">
        <v>-116.2146068</v>
      </c>
      <c r="H14">
        <v>43.618710200000002</v>
      </c>
      <c r="J14" t="str">
        <f t="array" ref="J14">INDEX(my_tbl,ROUND(MOD(LARGE(INDEX(my_tbl,2,COLUMNS(my_tbl)):INDEX(my_tbl,ROWS(my_tbl),COLUMNS(my_tbl))+ROW(INDEX(my_tbl,2,1):INDEX(my_tbl,ROWS(my_tbl),1))/100,ROWS(J$2:J14)),1)*100,0),1)</f>
        <v>California</v>
      </c>
      <c r="K14" t="str">
        <f t="shared" si="0"/>
        <v>CA</v>
      </c>
      <c r="L14">
        <f>LARGE(INDEX(my_tbl,2,COLUMNS(my_tbl)):INDEX(my_tbl,ROWS(my_tbl),COLUMNS(my_tbl)),ROWS(J$2:J14))</f>
        <v>1223</v>
      </c>
      <c r="M14">
        <f t="shared" si="1"/>
        <v>0</v>
      </c>
      <c r="N14" t="str">
        <f t="array" ref="N14">INDEX(my_tbl,ROUND(MOD(LARGE(INDEX(my_tbl,ROWS(my_tbl),2):INDEX(my_tbl,ROWS(my_tbl),COLUMNS(my_tbl))+COLUMN(INDEX(my_tbl,1,2):INDEX(my_tbl,1,COLUMNS(my_tbl)))/100,ROWS(J$2:J14)),1)*100,0),1)</f>
        <v>Wisconsin</v>
      </c>
      <c r="O14" t="str">
        <f t="shared" si="2"/>
        <v>WI</v>
      </c>
      <c r="P14">
        <f>LARGE(INDEX(my_tbl,ROWS(my_tbl),2):INDEX(my_tbl,ROWS(my_tbl),COLUMNS(my_tbl)),ROWS(J$2:J14))</f>
        <v>585</v>
      </c>
      <c r="Q14">
        <f t="shared" si="3"/>
        <v>0</v>
      </c>
      <c r="R14" t="str">
        <f t="array" ref="R14">INDEX(my_tbl,ROUND(MOD(LARGE(INDEX(my_tbl,2,COLUMNS(my_tbl)):INDEX(my_tbl,ROWS(my_tbl)-1,COLUMNS(my_tbl))-TRANSPOSE(INDEX(my_tbl,ROWS(my_tbl),2):INDEX(my_tbl,ROWS(my_tbl),COLUMNS(my_tbl)-1))+ROW(INDEX(my_tbl,2,1):INDEX(my_tbl,ROWS(my_tbl)-1,1))/100,ROWS(J$2:J14)),1)*100,0),1)</f>
        <v>Oregon</v>
      </c>
      <c r="S14" t="str">
        <f t="shared" si="4"/>
        <v>OR</v>
      </c>
      <c r="T14">
        <f t="array" ref="T14">LARGE(INDEX(my_tbl,2,COLUMNS(my_tbl)):INDEX(my_tbl,ROWS(my_tbl)-1,COLUMNS(my_tbl))-TRANSPOSE(INDEX(my_tbl,ROWS(my_tbl),2):INDEX(my_tbl,ROWS(my_tbl),COLUMNS(my_tbl)-1)),ROWS(J$2:J14))</f>
        <v>821</v>
      </c>
      <c r="U14">
        <f t="shared" si="5"/>
        <v>0</v>
      </c>
      <c r="W14">
        <f>IF(MOD(ROWS($W$2:$W14)-1,2),INDEX(Support!C$2:C$53,INT((ROWS($W$2:$W14)-1)/2)+1),Charts!AA$6)</f>
        <v>-76.641271200000006</v>
      </c>
      <c r="X14">
        <f>IF(MOD(ROWS($W$2:$W14)-1,2),INDEX(Support!D$2:D$53,INT((ROWS($W$2:$W14)-1)/2)+1),Charts!AB$6)</f>
        <v>39.045754899999999</v>
      </c>
    </row>
    <row r="15" spans="1:30" x14ac:dyDescent="0.25">
      <c r="A15" t="s">
        <v>64</v>
      </c>
      <c r="B15" t="s">
        <v>37</v>
      </c>
      <c r="C15">
        <v>-89.398528299999995</v>
      </c>
      <c r="D15">
        <v>40.633124899999999</v>
      </c>
      <c r="E15" t="s">
        <v>157</v>
      </c>
      <c r="F15" t="s">
        <v>118</v>
      </c>
      <c r="G15">
        <v>-89.650148099999996</v>
      </c>
      <c r="H15">
        <v>39.781721300000001</v>
      </c>
      <c r="J15" t="str">
        <f t="array" ref="J15">INDEX(my_tbl,ROUND(MOD(LARGE(INDEX(my_tbl,2,COLUMNS(my_tbl)):INDEX(my_tbl,ROWS(my_tbl),COLUMNS(my_tbl))+ROW(INDEX(my_tbl,2,1):INDEX(my_tbl,ROWS(my_tbl),1))/100,ROWS(J$2:J15)),1)*100,0),1)</f>
        <v>Georgia</v>
      </c>
      <c r="K15" t="str">
        <f t="shared" si="0"/>
        <v>GA</v>
      </c>
      <c r="L15">
        <f>LARGE(INDEX(my_tbl,2,COLUMNS(my_tbl)):INDEX(my_tbl,ROWS(my_tbl),COLUMNS(my_tbl)),ROWS(J$2:J15))</f>
        <v>1010</v>
      </c>
      <c r="M15">
        <f t="shared" si="1"/>
        <v>0</v>
      </c>
      <c r="N15" t="str">
        <f t="array" ref="N15">INDEX(my_tbl,ROUND(MOD(LARGE(INDEX(my_tbl,ROWS(my_tbl),2):INDEX(my_tbl,ROWS(my_tbl),COLUMNS(my_tbl))+COLUMN(INDEX(my_tbl,1,2):INDEX(my_tbl,1,COLUMNS(my_tbl)))/100,ROWS(J$2:J15)),1)*100,0),1)</f>
        <v>Virginia</v>
      </c>
      <c r="O15" t="str">
        <f t="shared" si="2"/>
        <v>VA</v>
      </c>
      <c r="P15">
        <f>LARGE(INDEX(my_tbl,ROWS(my_tbl),2):INDEX(my_tbl,ROWS(my_tbl),COLUMNS(my_tbl)),ROWS(J$2:J15))</f>
        <v>392</v>
      </c>
      <c r="Q15">
        <f t="shared" si="3"/>
        <v>0</v>
      </c>
      <c r="R15" t="str">
        <f t="array" ref="R15">INDEX(my_tbl,ROUND(MOD(LARGE(INDEX(my_tbl,2,COLUMNS(my_tbl)):INDEX(my_tbl,ROWS(my_tbl)-1,COLUMNS(my_tbl))-TRANSPOSE(INDEX(my_tbl,ROWS(my_tbl),2):INDEX(my_tbl,ROWS(my_tbl),COLUMNS(my_tbl)-1))+ROW(INDEX(my_tbl,2,1):INDEX(my_tbl,ROWS(my_tbl)-1,1))/100,ROWS(J$2:J15)),1)*100,0),1)</f>
        <v>Georgia</v>
      </c>
      <c r="S15" t="str">
        <f t="shared" si="4"/>
        <v>GA</v>
      </c>
      <c r="T15">
        <f t="array" ref="T15">LARGE(INDEX(my_tbl,2,COLUMNS(my_tbl)):INDEX(my_tbl,ROWS(my_tbl)-1,COLUMNS(my_tbl))-TRANSPOSE(INDEX(my_tbl,ROWS(my_tbl),2):INDEX(my_tbl,ROWS(my_tbl),COLUMNS(my_tbl)-1)),ROWS(J$2:J15))</f>
        <v>803</v>
      </c>
      <c r="U15">
        <f t="shared" si="5"/>
        <v>0</v>
      </c>
      <c r="W15">
        <f>IF(MOD(ROWS($W$2:$W15)-1,2),INDEX(Support!C$2:C$53,INT((ROWS($W$2:$W15)-1)/2)+1),Charts!AA$6)</f>
        <v>-73.087749000000002</v>
      </c>
      <c r="X15">
        <f>IF(MOD(ROWS($W$2:$W15)-1,2),INDEX(Support!D$2:D$53,INT((ROWS($W$2:$W15)-1)/2)+1),Charts!AB$6)</f>
        <v>41.603220700000001</v>
      </c>
    </row>
    <row r="16" spans="1:30" x14ac:dyDescent="0.25">
      <c r="A16" t="s">
        <v>65</v>
      </c>
      <c r="B16" t="s">
        <v>36</v>
      </c>
      <c r="C16">
        <v>-86.134901900000003</v>
      </c>
      <c r="D16">
        <v>40.267194099999998</v>
      </c>
      <c r="E16" t="s">
        <v>157</v>
      </c>
      <c r="F16" t="s">
        <v>119</v>
      </c>
      <c r="G16">
        <v>-86.158068</v>
      </c>
      <c r="H16">
        <v>39.768402999999999</v>
      </c>
      <c r="J16" t="str">
        <f t="array" ref="J16">INDEX(my_tbl,ROUND(MOD(LARGE(INDEX(my_tbl,2,COLUMNS(my_tbl)):INDEX(my_tbl,ROWS(my_tbl),COLUMNS(my_tbl))+ROW(INDEX(my_tbl,2,1):INDEX(my_tbl,ROWS(my_tbl),1))/100,ROWS(J$2:J16)),1)*100,0),1)</f>
        <v>Delaware</v>
      </c>
      <c r="K16" t="str">
        <f t="shared" si="0"/>
        <v>DE</v>
      </c>
      <c r="L16">
        <f>LARGE(INDEX(my_tbl,2,COLUMNS(my_tbl)):INDEX(my_tbl,ROWS(my_tbl),COLUMNS(my_tbl)),ROWS(J$2:J16))</f>
        <v>954</v>
      </c>
      <c r="M16">
        <f t="shared" si="1"/>
        <v>0</v>
      </c>
      <c r="N16" t="str">
        <f t="array" ref="N16">INDEX(my_tbl,ROUND(MOD(LARGE(INDEX(my_tbl,ROWS(my_tbl),2):INDEX(my_tbl,ROWS(my_tbl),COLUMNS(my_tbl))+COLUMN(INDEX(my_tbl,1,2):INDEX(my_tbl,1,COLUMNS(my_tbl)))/100,ROWS(J$2:J16)),1)*100,0),1)</f>
        <v>Colorado</v>
      </c>
      <c r="O16" t="str">
        <f t="shared" si="2"/>
        <v>CO</v>
      </c>
      <c r="P16">
        <f>LARGE(INDEX(my_tbl,ROWS(my_tbl),2):INDEX(my_tbl,ROWS(my_tbl),COLUMNS(my_tbl)),ROWS(J$2:J16))</f>
        <v>388</v>
      </c>
      <c r="Q16">
        <f t="shared" si="3"/>
        <v>0</v>
      </c>
      <c r="R16" t="str">
        <f t="array" ref="R16">INDEX(my_tbl,ROUND(MOD(LARGE(INDEX(my_tbl,2,COLUMNS(my_tbl)):INDEX(my_tbl,ROWS(my_tbl)-1,COLUMNS(my_tbl))-TRANSPOSE(INDEX(my_tbl,ROWS(my_tbl),2):INDEX(my_tbl,ROWS(my_tbl),COLUMNS(my_tbl)-1))+ROW(INDEX(my_tbl,2,1):INDEX(my_tbl,ROWS(my_tbl)-1,1))/100,ROWS(J$2:J16)),1)*100,0),1)</f>
        <v>Missouri</v>
      </c>
      <c r="S16" t="str">
        <f t="shared" si="4"/>
        <v>MO</v>
      </c>
      <c r="T16">
        <f t="array" ref="T16">LARGE(INDEX(my_tbl,2,COLUMNS(my_tbl)):INDEX(my_tbl,ROWS(my_tbl)-1,COLUMNS(my_tbl))-TRANSPOSE(INDEX(my_tbl,ROWS(my_tbl),2):INDEX(my_tbl,ROWS(my_tbl),COLUMNS(my_tbl)-1)),ROWS(J$2:J16))</f>
        <v>646</v>
      </c>
      <c r="U16">
        <f t="shared" si="5"/>
        <v>0</v>
      </c>
      <c r="W16">
        <f>IF(MOD(ROWS($W$2:$W16)-1,2),INDEX(Support!C$2:C$53,INT((ROWS($W$2:$W16)-1)/2)+1),Charts!AA$6)</f>
        <v>-76.641271200000006</v>
      </c>
      <c r="X16">
        <f>IF(MOD(ROWS($W$2:$W16)-1,2),INDEX(Support!D$2:D$53,INT((ROWS($W$2:$W16)-1)/2)+1),Charts!AB$6)</f>
        <v>39.045754899999999</v>
      </c>
    </row>
    <row r="17" spans="1:24" x14ac:dyDescent="0.25">
      <c r="A17" t="s">
        <v>66</v>
      </c>
      <c r="B17" t="s">
        <v>35</v>
      </c>
      <c r="C17">
        <v>-93.097701999999998</v>
      </c>
      <c r="D17">
        <v>41.878002500000001</v>
      </c>
      <c r="E17" t="s">
        <v>157</v>
      </c>
      <c r="F17" t="s">
        <v>120</v>
      </c>
      <c r="G17">
        <v>-93.609106400000002</v>
      </c>
      <c r="H17">
        <v>41.600544800000002</v>
      </c>
      <c r="J17" t="str">
        <f t="array" ref="J17">INDEX(my_tbl,ROUND(MOD(LARGE(INDEX(my_tbl,2,COLUMNS(my_tbl)):INDEX(my_tbl,ROWS(my_tbl),COLUMNS(my_tbl))+ROW(INDEX(my_tbl,2,1):INDEX(my_tbl,ROWS(my_tbl),1))/100,ROWS(J$2:J17)),1)*100,0),1)</f>
        <v>Colorado</v>
      </c>
      <c r="K17" t="str">
        <f t="shared" si="0"/>
        <v>CO</v>
      </c>
      <c r="L17">
        <f>LARGE(INDEX(my_tbl,2,COLUMNS(my_tbl)):INDEX(my_tbl,ROWS(my_tbl),COLUMNS(my_tbl)),ROWS(J$2:J17))</f>
        <v>874</v>
      </c>
      <c r="M17">
        <f t="shared" si="1"/>
        <v>0</v>
      </c>
      <c r="N17" t="str">
        <f t="array" ref="N17">INDEX(my_tbl,ROUND(MOD(LARGE(INDEX(my_tbl,ROWS(my_tbl),2):INDEX(my_tbl,ROWS(my_tbl),COLUMNS(my_tbl))+COLUMN(INDEX(my_tbl,1,2):INDEX(my_tbl,1,COLUMNS(my_tbl)))/100,ROWS(J$2:J17)),1)*100,0),1)</f>
        <v>New Mexico</v>
      </c>
      <c r="O17" t="str">
        <f t="shared" si="2"/>
        <v>NM</v>
      </c>
      <c r="P17">
        <f>LARGE(INDEX(my_tbl,ROWS(my_tbl),2):INDEX(my_tbl,ROWS(my_tbl),COLUMNS(my_tbl)),ROWS(J$2:J17))</f>
        <v>364</v>
      </c>
      <c r="Q17">
        <f t="shared" si="3"/>
        <v>0</v>
      </c>
      <c r="R17" t="str">
        <f t="array" ref="R17">INDEX(my_tbl,ROUND(MOD(LARGE(INDEX(my_tbl,2,COLUMNS(my_tbl)):INDEX(my_tbl,ROWS(my_tbl)-1,COLUMNS(my_tbl))-TRANSPOSE(INDEX(my_tbl,ROWS(my_tbl),2):INDEX(my_tbl,ROWS(my_tbl),COLUMNS(my_tbl)-1))+ROW(INDEX(my_tbl,2,1):INDEX(my_tbl,ROWS(my_tbl)-1,1))/100,ROWS(J$2:J17)),1)*100,0),1)</f>
        <v>Mississippi</v>
      </c>
      <c r="S17" t="str">
        <f t="shared" si="4"/>
        <v>MS</v>
      </c>
      <c r="T17">
        <f t="array" ref="T17">LARGE(INDEX(my_tbl,2,COLUMNS(my_tbl)):INDEX(my_tbl,ROWS(my_tbl)-1,COLUMNS(my_tbl))-TRANSPOSE(INDEX(my_tbl,ROWS(my_tbl),2):INDEX(my_tbl,ROWS(my_tbl),COLUMNS(my_tbl)-1)),ROWS(J$2:J17))</f>
        <v>644</v>
      </c>
      <c r="U17">
        <f t="shared" si="5"/>
        <v>0</v>
      </c>
      <c r="W17">
        <f>IF(MOD(ROWS($W$2:$W17)-1,2),INDEX(Support!C$2:C$53,INT((ROWS($W$2:$W17)-1)/2)+1),Charts!AA$6)</f>
        <v>-75.527669900000006</v>
      </c>
      <c r="X17">
        <f>IF(MOD(ROWS($W$2:$W17)-1,2),INDEX(Support!D$2:D$53,INT((ROWS($W$2:$W17)-1)/2)+1),Charts!AB$6)</f>
        <v>38.910832499999998</v>
      </c>
    </row>
    <row r="18" spans="1:24" x14ac:dyDescent="0.25">
      <c r="A18" t="s">
        <v>67</v>
      </c>
      <c r="B18" t="s">
        <v>34</v>
      </c>
      <c r="C18">
        <v>-98.484246499999998</v>
      </c>
      <c r="D18">
        <v>39.011901999999999</v>
      </c>
      <c r="E18" t="s">
        <v>157</v>
      </c>
      <c r="F18" t="s">
        <v>121</v>
      </c>
      <c r="G18">
        <v>-95.689018500000003</v>
      </c>
      <c r="H18">
        <v>39.055823500000002</v>
      </c>
      <c r="J18" t="str">
        <f t="array" ref="J18">INDEX(my_tbl,ROUND(MOD(LARGE(INDEX(my_tbl,2,COLUMNS(my_tbl)):INDEX(my_tbl,ROWS(my_tbl),COLUMNS(my_tbl))+ROW(INDEX(my_tbl,2,1):INDEX(my_tbl,ROWS(my_tbl),1))/100,ROWS(J$2:J18)),1)*100,0),1)</f>
        <v>Missouri</v>
      </c>
      <c r="K18" t="str">
        <f t="shared" si="0"/>
        <v>MO</v>
      </c>
      <c r="L18">
        <f>LARGE(INDEX(my_tbl,2,COLUMNS(my_tbl)):INDEX(my_tbl,ROWS(my_tbl),COLUMNS(my_tbl)),ROWS(J$2:J18))</f>
        <v>867</v>
      </c>
      <c r="M18">
        <f t="shared" si="1"/>
        <v>0</v>
      </c>
      <c r="N18" t="str">
        <f t="array" ref="N18">INDEX(my_tbl,ROUND(MOD(LARGE(INDEX(my_tbl,ROWS(my_tbl),2):INDEX(my_tbl,ROWS(my_tbl),COLUMNS(my_tbl))+COLUMN(INDEX(my_tbl,1,2):INDEX(my_tbl,1,COLUMNS(my_tbl)))/100,ROWS(J$2:J18)),1)*100,0),1)</f>
        <v>Arizona</v>
      </c>
      <c r="O18" t="str">
        <f t="shared" si="2"/>
        <v>AZ</v>
      </c>
      <c r="P18">
        <f>LARGE(INDEX(my_tbl,ROWS(my_tbl),2):INDEX(my_tbl,ROWS(my_tbl),COLUMNS(my_tbl)),ROWS(J$2:J18))</f>
        <v>288</v>
      </c>
      <c r="Q18">
        <f t="shared" si="3"/>
        <v>0</v>
      </c>
      <c r="R18" t="str">
        <f t="array" ref="R18">INDEX(my_tbl,ROUND(MOD(LARGE(INDEX(my_tbl,2,COLUMNS(my_tbl)):INDEX(my_tbl,ROWS(my_tbl)-1,COLUMNS(my_tbl))-TRANSPOSE(INDEX(my_tbl,ROWS(my_tbl),2):INDEX(my_tbl,ROWS(my_tbl),COLUMNS(my_tbl)-1))+ROW(INDEX(my_tbl,2,1):INDEX(my_tbl,ROWS(my_tbl)-1,1))/100,ROWS(J$2:J18)),1)*100,0),1)</f>
        <v>Maryland</v>
      </c>
      <c r="S18" t="str">
        <f t="shared" si="4"/>
        <v>MD</v>
      </c>
      <c r="T18">
        <f t="array" ref="T18">LARGE(INDEX(my_tbl,2,COLUMNS(my_tbl)):INDEX(my_tbl,ROWS(my_tbl)-1,COLUMNS(my_tbl))-TRANSPOSE(INDEX(my_tbl,ROWS(my_tbl),2):INDEX(my_tbl,ROWS(my_tbl),COLUMNS(my_tbl)-1)),ROWS(J$2:J18))</f>
        <v>553</v>
      </c>
      <c r="U18">
        <f t="shared" si="5"/>
        <v>553</v>
      </c>
      <c r="W18">
        <f>IF(MOD(ROWS($W$2:$W18)-1,2),INDEX(Support!C$2:C$53,INT((ROWS($W$2:$W18)-1)/2)+1),Charts!AA$6)</f>
        <v>-76.641271200000006</v>
      </c>
      <c r="X18">
        <f>IF(MOD(ROWS($W$2:$W18)-1,2),INDEX(Support!D$2:D$53,INT((ROWS($W$2:$W18)-1)/2)+1),Charts!AB$6)</f>
        <v>39.045754899999999</v>
      </c>
    </row>
    <row r="19" spans="1:24" x14ac:dyDescent="0.25">
      <c r="A19" t="s">
        <v>68</v>
      </c>
      <c r="B19" t="s">
        <v>33</v>
      </c>
      <c r="C19">
        <v>-84.270017899999999</v>
      </c>
      <c r="D19">
        <v>37.839333199999999</v>
      </c>
      <c r="E19" t="s">
        <v>171</v>
      </c>
      <c r="F19" t="s">
        <v>122</v>
      </c>
      <c r="G19">
        <v>-84.873283499999999</v>
      </c>
      <c r="H19">
        <v>38.200905499999998</v>
      </c>
      <c r="J19" t="str">
        <f t="array" ref="J19">INDEX(my_tbl,ROUND(MOD(LARGE(INDEX(my_tbl,2,COLUMNS(my_tbl)):INDEX(my_tbl,ROWS(my_tbl),COLUMNS(my_tbl))+ROW(INDEX(my_tbl,2,1):INDEX(my_tbl,ROWS(my_tbl),1))/100,ROWS(J$2:J19)),1)*100,0),1)</f>
        <v>Oregon</v>
      </c>
      <c r="K19" t="str">
        <f t="shared" si="0"/>
        <v>OR</v>
      </c>
      <c r="L19">
        <f>LARGE(INDEX(my_tbl,2,COLUMNS(my_tbl)):INDEX(my_tbl,ROWS(my_tbl),COLUMNS(my_tbl)),ROWS(J$2:J19))</f>
        <v>821</v>
      </c>
      <c r="M19">
        <f t="shared" si="1"/>
        <v>0</v>
      </c>
      <c r="N19" t="str">
        <f t="array" ref="N19">INDEX(my_tbl,ROUND(MOD(LARGE(INDEX(my_tbl,ROWS(my_tbl),2):INDEX(my_tbl,ROWS(my_tbl),COLUMNS(my_tbl))+COLUMN(INDEX(my_tbl,1,2):INDEX(my_tbl,1,COLUMNS(my_tbl)))/100,ROWS(J$2:J19)),1)*100,0),1)</f>
        <v>Kentucky</v>
      </c>
      <c r="O19" t="str">
        <f t="shared" si="2"/>
        <v>KY</v>
      </c>
      <c r="P19">
        <f>LARGE(INDEX(my_tbl,ROWS(my_tbl),2):INDEX(my_tbl,ROWS(my_tbl),COLUMNS(my_tbl)),ROWS(J$2:J19))</f>
        <v>254</v>
      </c>
      <c r="Q19">
        <f t="shared" si="3"/>
        <v>0</v>
      </c>
      <c r="R19" t="str">
        <f t="array" ref="R19">INDEX(my_tbl,ROUND(MOD(LARGE(INDEX(my_tbl,2,COLUMNS(my_tbl)):INDEX(my_tbl,ROWS(my_tbl)-1,COLUMNS(my_tbl))-TRANSPOSE(INDEX(my_tbl,ROWS(my_tbl),2):INDEX(my_tbl,ROWS(my_tbl),COLUMNS(my_tbl)-1))+ROW(INDEX(my_tbl,2,1):INDEX(my_tbl,ROWS(my_tbl)-1,1))/100,ROWS(J$2:J19)),1)*100,0),1)</f>
        <v>Nevada</v>
      </c>
      <c r="S19" t="str">
        <f t="shared" si="4"/>
        <v>NV</v>
      </c>
      <c r="T19">
        <f t="array" ref="T19">LARGE(INDEX(my_tbl,2,COLUMNS(my_tbl)):INDEX(my_tbl,ROWS(my_tbl)-1,COLUMNS(my_tbl))-TRANSPOSE(INDEX(my_tbl,ROWS(my_tbl),2):INDEX(my_tbl,ROWS(my_tbl),COLUMNS(my_tbl)-1)),ROWS(J$2:J19))</f>
        <v>502</v>
      </c>
      <c r="U19">
        <f t="shared" si="5"/>
        <v>0</v>
      </c>
      <c r="W19">
        <f>IF(MOD(ROWS($W$2:$W19)-1,2),INDEX(Support!C$2:C$53,INT((ROWS($W$2:$W19)-1)/2)+1),Charts!AA$6)</f>
        <v>-77.036464100000003</v>
      </c>
      <c r="X19">
        <f>IF(MOD(ROWS($W$2:$W19)-1,2),INDEX(Support!D$2:D$53,INT((ROWS($W$2:$W19)-1)/2)+1),Charts!AB$6)</f>
        <v>38.907230900000002</v>
      </c>
    </row>
    <row r="20" spans="1:24" x14ac:dyDescent="0.25">
      <c r="A20" t="s">
        <v>69</v>
      </c>
      <c r="B20" t="s">
        <v>32</v>
      </c>
      <c r="C20">
        <v>-91.962332700000005</v>
      </c>
      <c r="D20">
        <v>30.984297699999999</v>
      </c>
      <c r="E20" t="s">
        <v>171</v>
      </c>
      <c r="F20" t="s">
        <v>123</v>
      </c>
      <c r="G20">
        <v>-91.140319599999998</v>
      </c>
      <c r="H20">
        <v>30.4582829</v>
      </c>
      <c r="J20" t="str">
        <f t="array" ref="J20">INDEX(my_tbl,ROUND(MOD(LARGE(INDEX(my_tbl,2,COLUMNS(my_tbl)):INDEX(my_tbl,ROWS(my_tbl),COLUMNS(my_tbl))+ROW(INDEX(my_tbl,2,1):INDEX(my_tbl,ROWS(my_tbl),1))/100,ROWS(J$2:J20)),1)*100,0),1)</f>
        <v>Mississippi</v>
      </c>
      <c r="K20" t="str">
        <f t="shared" si="0"/>
        <v>MS</v>
      </c>
      <c r="L20">
        <f>LARGE(INDEX(my_tbl,2,COLUMNS(my_tbl)):INDEX(my_tbl,ROWS(my_tbl),COLUMNS(my_tbl)),ROWS(J$2:J20))</f>
        <v>814</v>
      </c>
      <c r="M20">
        <f t="shared" si="1"/>
        <v>0</v>
      </c>
      <c r="N20" t="str">
        <f t="array" ref="N20">INDEX(my_tbl,ROUND(MOD(LARGE(INDEX(my_tbl,ROWS(my_tbl),2):INDEX(my_tbl,ROWS(my_tbl),COLUMNS(my_tbl))+COLUMN(INDEX(my_tbl,1,2):INDEX(my_tbl,1,COLUMNS(my_tbl)))/100,ROWS(J$2:J20)),1)*100,0),1)</f>
        <v>Missouri</v>
      </c>
      <c r="O20" t="str">
        <f t="shared" si="2"/>
        <v>MO</v>
      </c>
      <c r="P20">
        <f>LARGE(INDEX(my_tbl,ROWS(my_tbl),2):INDEX(my_tbl,ROWS(my_tbl),COLUMNS(my_tbl)),ROWS(J$2:J20))</f>
        <v>221</v>
      </c>
      <c r="Q20">
        <f t="shared" si="3"/>
        <v>0</v>
      </c>
      <c r="R20" t="str">
        <f t="array" ref="R20">INDEX(my_tbl,ROUND(MOD(LARGE(INDEX(my_tbl,2,COLUMNS(my_tbl)):INDEX(my_tbl,ROWS(my_tbl)-1,COLUMNS(my_tbl))-TRANSPOSE(INDEX(my_tbl,ROWS(my_tbl),2):INDEX(my_tbl,ROWS(my_tbl),COLUMNS(my_tbl)-1))+ROW(INDEX(my_tbl,2,1):INDEX(my_tbl,ROWS(my_tbl)-1,1))/100,ROWS(J$2:J20)),1)*100,0),1)</f>
        <v>Colorado</v>
      </c>
      <c r="S20" t="str">
        <f t="shared" si="4"/>
        <v>CO</v>
      </c>
      <c r="T20">
        <f t="array" ref="T20">LARGE(INDEX(my_tbl,2,COLUMNS(my_tbl)):INDEX(my_tbl,ROWS(my_tbl)-1,COLUMNS(my_tbl))-TRANSPOSE(INDEX(my_tbl,ROWS(my_tbl),2):INDEX(my_tbl,ROWS(my_tbl),COLUMNS(my_tbl)-1)),ROWS(J$2:J20))</f>
        <v>486</v>
      </c>
      <c r="U20">
        <f t="shared" si="5"/>
        <v>0</v>
      </c>
      <c r="W20">
        <f>IF(MOD(ROWS($W$2:$W20)-1,2),INDEX(Support!C$2:C$53,INT((ROWS($W$2:$W20)-1)/2)+1),Charts!AA$6)</f>
        <v>-76.641271200000006</v>
      </c>
      <c r="X20">
        <f>IF(MOD(ROWS($W$2:$W20)-1,2),INDEX(Support!D$2:D$53,INT((ROWS($W$2:$W20)-1)/2)+1),Charts!AB$6)</f>
        <v>39.045754899999999</v>
      </c>
    </row>
    <row r="21" spans="1:24" x14ac:dyDescent="0.25">
      <c r="A21" t="s">
        <v>70</v>
      </c>
      <c r="B21" t="s">
        <v>31</v>
      </c>
      <c r="C21">
        <v>-69.445468899999995</v>
      </c>
      <c r="D21">
        <v>45.253782999999999</v>
      </c>
      <c r="E21" t="s">
        <v>159</v>
      </c>
      <c r="F21" t="s">
        <v>124</v>
      </c>
      <c r="G21">
        <v>-69.779489699999999</v>
      </c>
      <c r="H21">
        <v>44.310624099999998</v>
      </c>
      <c r="J21" t="str">
        <f t="array" ref="J21">INDEX(my_tbl,ROUND(MOD(LARGE(INDEX(my_tbl,2,COLUMNS(my_tbl)):INDEX(my_tbl,ROWS(my_tbl),COLUMNS(my_tbl))+ROW(INDEX(my_tbl,2,1):INDEX(my_tbl,ROWS(my_tbl),1))/100,ROWS(J$2:J21)),1)*100,0),1)</f>
        <v>New Mexico</v>
      </c>
      <c r="K21" t="str">
        <f t="shared" si="0"/>
        <v>NM</v>
      </c>
      <c r="L21">
        <f>LARGE(INDEX(my_tbl,2,COLUMNS(my_tbl)):INDEX(my_tbl,ROWS(my_tbl),COLUMNS(my_tbl)),ROWS(J$2:J21))</f>
        <v>632</v>
      </c>
      <c r="M21">
        <f t="shared" si="1"/>
        <v>0</v>
      </c>
      <c r="N21" t="str">
        <f t="array" ref="N21">INDEX(my_tbl,ROUND(MOD(LARGE(INDEX(my_tbl,ROWS(my_tbl),2):INDEX(my_tbl,ROWS(my_tbl),COLUMNS(my_tbl))+COLUMN(INDEX(my_tbl,1,2):INDEX(my_tbl,1,COLUMNS(my_tbl)))/100,ROWS(J$2:J21)),1)*100,0),1)</f>
        <v>Georgia</v>
      </c>
      <c r="O21" t="str">
        <f t="shared" si="2"/>
        <v>GA</v>
      </c>
      <c r="P21">
        <f>LARGE(INDEX(my_tbl,ROWS(my_tbl),2):INDEX(my_tbl,ROWS(my_tbl),COLUMNS(my_tbl)),ROWS(J$2:J21))</f>
        <v>207</v>
      </c>
      <c r="Q21">
        <f t="shared" si="3"/>
        <v>0</v>
      </c>
      <c r="R21" t="str">
        <f t="array" ref="R21">INDEX(my_tbl,ROUND(MOD(LARGE(INDEX(my_tbl,2,COLUMNS(my_tbl)):INDEX(my_tbl,ROWS(my_tbl)-1,COLUMNS(my_tbl))-TRANSPOSE(INDEX(my_tbl,ROWS(my_tbl),2):INDEX(my_tbl,ROWS(my_tbl),COLUMNS(my_tbl)-1))+ROW(INDEX(my_tbl,2,1):INDEX(my_tbl,ROWS(my_tbl)-1,1))/100,ROWS(J$2:J21)),1)*100,0),1)</f>
        <v>Indiana</v>
      </c>
      <c r="S21" t="str">
        <f t="shared" si="4"/>
        <v>IN</v>
      </c>
      <c r="T21">
        <f t="array" ref="T21">LARGE(INDEX(my_tbl,2,COLUMNS(my_tbl)):INDEX(my_tbl,ROWS(my_tbl)-1,COLUMNS(my_tbl))-TRANSPOSE(INDEX(my_tbl,ROWS(my_tbl),2):INDEX(my_tbl,ROWS(my_tbl),COLUMNS(my_tbl)-1)),ROWS(J$2:J21))</f>
        <v>463</v>
      </c>
      <c r="U21">
        <f t="shared" si="5"/>
        <v>0</v>
      </c>
      <c r="W21">
        <f>IF(MOD(ROWS($W$2:$W21)-1,2),INDEX(Support!C$2:C$53,INT((ROWS($W$2:$W21)-1)/2)+1),Charts!AA$6)</f>
        <v>-81.515753500000002</v>
      </c>
      <c r="X21">
        <f>IF(MOD(ROWS($W$2:$W21)-1,2),INDEX(Support!D$2:D$53,INT((ROWS($W$2:$W21)-1)/2)+1),Charts!AB$6)</f>
        <v>27.6648274</v>
      </c>
    </row>
    <row r="22" spans="1:24" x14ac:dyDescent="0.25">
      <c r="A22" t="s">
        <v>71</v>
      </c>
      <c r="B22" t="s">
        <v>30</v>
      </c>
      <c r="C22">
        <v>-76.641271200000006</v>
      </c>
      <c r="D22">
        <v>39.045754899999999</v>
      </c>
      <c r="E22" t="s">
        <v>171</v>
      </c>
      <c r="F22" t="s">
        <v>125</v>
      </c>
      <c r="G22">
        <v>-76.492182900000003</v>
      </c>
      <c r="H22">
        <v>38.978445299999997</v>
      </c>
      <c r="J22" t="str">
        <f t="array" ref="J22">INDEX(my_tbl,ROUND(MOD(LARGE(INDEX(my_tbl,2,COLUMNS(my_tbl)):INDEX(my_tbl,ROWS(my_tbl),COLUMNS(my_tbl))+ROW(INDEX(my_tbl,2,1):INDEX(my_tbl,ROWS(my_tbl),1))/100,ROWS(J$2:J22)),1)*100,0),1)</f>
        <v>Maryland</v>
      </c>
      <c r="K22" t="str">
        <f t="shared" si="0"/>
        <v>MD</v>
      </c>
      <c r="L22">
        <f>LARGE(INDEX(my_tbl,2,COLUMNS(my_tbl)):INDEX(my_tbl,ROWS(my_tbl),COLUMNS(my_tbl)),ROWS(J$2:J22))</f>
        <v>612</v>
      </c>
      <c r="M22">
        <f t="shared" si="1"/>
        <v>612</v>
      </c>
      <c r="N22" t="str">
        <f t="array" ref="N22">INDEX(my_tbl,ROUND(MOD(LARGE(INDEX(my_tbl,ROWS(my_tbl),2):INDEX(my_tbl,ROWS(my_tbl),COLUMNS(my_tbl))+COLUMN(INDEX(my_tbl,1,2):INDEX(my_tbl,1,COLUMNS(my_tbl)))/100,ROWS(J$2:J22)),1)*100,0),1)</f>
        <v>Mississippi</v>
      </c>
      <c r="O22" t="str">
        <f t="shared" si="2"/>
        <v>MS</v>
      </c>
      <c r="P22">
        <f>LARGE(INDEX(my_tbl,ROWS(my_tbl),2):INDEX(my_tbl,ROWS(my_tbl),COLUMNS(my_tbl)),ROWS(J$2:J22))</f>
        <v>170</v>
      </c>
      <c r="Q22">
        <f t="shared" si="3"/>
        <v>0</v>
      </c>
      <c r="R22" t="str">
        <f t="array" ref="R22">INDEX(my_tbl,ROUND(MOD(LARGE(INDEX(my_tbl,2,COLUMNS(my_tbl)):INDEX(my_tbl,ROWS(my_tbl)-1,COLUMNS(my_tbl))-TRANSPOSE(INDEX(my_tbl,ROWS(my_tbl),2):INDEX(my_tbl,ROWS(my_tbl),COLUMNS(my_tbl)-1))+ROW(INDEX(my_tbl,2,1):INDEX(my_tbl,ROWS(my_tbl)-1,1))/100,ROWS(J$2:J22)),1)*100,0),1)</f>
        <v>Illinois</v>
      </c>
      <c r="S22" t="str">
        <f t="shared" si="4"/>
        <v>IL</v>
      </c>
      <c r="T22">
        <f t="array" ref="T22">LARGE(INDEX(my_tbl,2,COLUMNS(my_tbl)):INDEX(my_tbl,ROWS(my_tbl)-1,COLUMNS(my_tbl))-TRANSPOSE(INDEX(my_tbl,ROWS(my_tbl),2):INDEX(my_tbl,ROWS(my_tbl),COLUMNS(my_tbl)-1)),ROWS(J$2:J22))</f>
        <v>413</v>
      </c>
      <c r="U22">
        <f t="shared" si="5"/>
        <v>0</v>
      </c>
      <c r="W22">
        <f>IF(MOD(ROWS($W$2:$W22)-1,2),INDEX(Support!C$2:C$53,INT((ROWS($W$2:$W22)-1)/2)+1),Charts!AA$6)</f>
        <v>-76.641271200000006</v>
      </c>
      <c r="X22">
        <f>IF(MOD(ROWS($W$2:$W22)-1,2),INDEX(Support!D$2:D$53,INT((ROWS($W$2:$W22)-1)/2)+1),Charts!AB$6)</f>
        <v>39.045754899999999</v>
      </c>
    </row>
    <row r="23" spans="1:24" x14ac:dyDescent="0.25">
      <c r="A23" t="s">
        <v>72</v>
      </c>
      <c r="B23" t="s">
        <v>29</v>
      </c>
      <c r="C23">
        <v>-71.382437400000001</v>
      </c>
      <c r="D23">
        <v>42.4072107</v>
      </c>
      <c r="E23" t="s">
        <v>159</v>
      </c>
      <c r="F23" t="s">
        <v>126</v>
      </c>
      <c r="G23">
        <v>-71.059773199999995</v>
      </c>
      <c r="H23">
        <v>42.358430800000001</v>
      </c>
      <c r="J23" t="str">
        <f t="array" ref="J23">INDEX(my_tbl,ROUND(MOD(LARGE(INDEX(my_tbl,2,COLUMNS(my_tbl)):INDEX(my_tbl,ROWS(my_tbl),COLUMNS(my_tbl))+ROW(INDEX(my_tbl,2,1):INDEX(my_tbl,ROWS(my_tbl),1))/100,ROWS(J$2:J23)),1)*100,0),1)</f>
        <v>Arizona</v>
      </c>
      <c r="K23" t="str">
        <f t="shared" si="0"/>
        <v>AZ</v>
      </c>
      <c r="L23">
        <f>LARGE(INDEX(my_tbl,2,COLUMNS(my_tbl)):INDEX(my_tbl,ROWS(my_tbl),COLUMNS(my_tbl)),ROWS(J$2:J23))</f>
        <v>599</v>
      </c>
      <c r="M23">
        <f t="shared" si="1"/>
        <v>0</v>
      </c>
      <c r="N23" t="str">
        <f t="array" ref="N23">INDEX(my_tbl,ROUND(MOD(LARGE(INDEX(my_tbl,ROWS(my_tbl),2):INDEX(my_tbl,ROWS(my_tbl),COLUMNS(my_tbl))+COLUMN(INDEX(my_tbl,1,2):INDEX(my_tbl,1,COLUMNS(my_tbl)))/100,ROWS(J$2:J23)),1)*100,0),1)</f>
        <v>Alaska</v>
      </c>
      <c r="O23" t="str">
        <f t="shared" si="2"/>
        <v>AK</v>
      </c>
      <c r="P23">
        <f>LARGE(INDEX(my_tbl,ROWS(my_tbl),2):INDEX(my_tbl,ROWS(my_tbl),COLUMNS(my_tbl)),ROWS(J$2:J23))</f>
        <v>156</v>
      </c>
      <c r="Q23">
        <f t="shared" si="3"/>
        <v>0</v>
      </c>
      <c r="R23" t="str">
        <f t="array" ref="R23">INDEX(my_tbl,ROUND(MOD(LARGE(INDEX(my_tbl,2,COLUMNS(my_tbl)):INDEX(my_tbl,ROWS(my_tbl)-1,COLUMNS(my_tbl))-TRANSPOSE(INDEX(my_tbl,ROWS(my_tbl),2):INDEX(my_tbl,ROWS(my_tbl),COLUMNS(my_tbl)-1))+ROW(INDEX(my_tbl,2,1):INDEX(my_tbl,ROWS(my_tbl)-1,1))/100,ROWS(J$2:J23)),1)*100,0),1)</f>
        <v>Arizona</v>
      </c>
      <c r="S23" t="str">
        <f t="shared" si="4"/>
        <v>AZ</v>
      </c>
      <c r="T23">
        <f t="array" ref="T23">LARGE(INDEX(my_tbl,2,COLUMNS(my_tbl)):INDEX(my_tbl,ROWS(my_tbl)-1,COLUMNS(my_tbl))-TRANSPOSE(INDEX(my_tbl,ROWS(my_tbl),2):INDEX(my_tbl,ROWS(my_tbl),COLUMNS(my_tbl)-1)),ROWS(J$2:J23))</f>
        <v>311</v>
      </c>
      <c r="U23">
        <f t="shared" si="5"/>
        <v>0</v>
      </c>
      <c r="W23">
        <f>IF(MOD(ROWS($W$2:$W23)-1,2),INDEX(Support!C$2:C$53,INT((ROWS($W$2:$W23)-1)/2)+1),Charts!AA$6)</f>
        <v>-82.900075099999995</v>
      </c>
      <c r="X23">
        <f>IF(MOD(ROWS($W$2:$W23)-1,2),INDEX(Support!D$2:D$53,INT((ROWS($W$2:$W23)-1)/2)+1),Charts!AB$6)</f>
        <v>32.1656221</v>
      </c>
    </row>
    <row r="24" spans="1:24" x14ac:dyDescent="0.25">
      <c r="A24" t="s">
        <v>73</v>
      </c>
      <c r="B24" t="s">
        <v>28</v>
      </c>
      <c r="C24">
        <v>-85.602364300000005</v>
      </c>
      <c r="D24">
        <v>44.314844299999997</v>
      </c>
      <c r="E24" t="s">
        <v>157</v>
      </c>
      <c r="F24" t="s">
        <v>127</v>
      </c>
      <c r="G24">
        <v>-84.555534699999995</v>
      </c>
      <c r="H24">
        <v>42.732534999999999</v>
      </c>
      <c r="J24" t="str">
        <f t="array" ref="J24">INDEX(my_tbl,ROUND(MOD(LARGE(INDEX(my_tbl,2,COLUMNS(my_tbl)):INDEX(my_tbl,ROWS(my_tbl),COLUMNS(my_tbl))+ROW(INDEX(my_tbl,2,1):INDEX(my_tbl,ROWS(my_tbl),1))/100,ROWS(J$2:J24)),1)*100,0),1)</f>
        <v>Indiana</v>
      </c>
      <c r="K24" t="str">
        <f t="shared" si="0"/>
        <v>IN</v>
      </c>
      <c r="L24">
        <f>LARGE(INDEX(my_tbl,2,COLUMNS(my_tbl)):INDEX(my_tbl,ROWS(my_tbl),COLUMNS(my_tbl)),ROWS(J$2:J24))</f>
        <v>572</v>
      </c>
      <c r="M24">
        <f t="shared" si="1"/>
        <v>0</v>
      </c>
      <c r="N24" t="str">
        <f t="array" ref="N24">INDEX(my_tbl,ROUND(MOD(LARGE(INDEX(my_tbl,ROWS(my_tbl),2):INDEX(my_tbl,ROWS(my_tbl),COLUMNS(my_tbl))+COLUMN(INDEX(my_tbl,1,2):INDEX(my_tbl,1,COLUMNS(my_tbl)))/100,ROWS(J$2:J24)),1)*100,0),1)</f>
        <v>North Carolina</v>
      </c>
      <c r="O24" t="str">
        <f t="shared" si="2"/>
        <v>NC</v>
      </c>
      <c r="P24">
        <f>LARGE(INDEX(my_tbl,ROWS(my_tbl),2):INDEX(my_tbl,ROWS(my_tbl),COLUMNS(my_tbl)),ROWS(J$2:J24))</f>
        <v>146</v>
      </c>
      <c r="Q24">
        <f t="shared" si="3"/>
        <v>0</v>
      </c>
      <c r="R24" t="str">
        <f t="array" ref="R24">INDEX(my_tbl,ROUND(MOD(LARGE(INDEX(my_tbl,2,COLUMNS(my_tbl)):INDEX(my_tbl,ROWS(my_tbl)-1,COLUMNS(my_tbl))-TRANSPOSE(INDEX(my_tbl,ROWS(my_tbl),2):INDEX(my_tbl,ROWS(my_tbl),COLUMNS(my_tbl)-1))+ROW(INDEX(my_tbl,2,1):INDEX(my_tbl,ROWS(my_tbl)-1,1))/100,ROWS(J$2:J24)),1)*100,0),1)</f>
        <v>Louisiana</v>
      </c>
      <c r="S24" t="str">
        <f t="shared" si="4"/>
        <v>LA</v>
      </c>
      <c r="T24">
        <f t="array" ref="T24">LARGE(INDEX(my_tbl,2,COLUMNS(my_tbl)):INDEX(my_tbl,ROWS(my_tbl)-1,COLUMNS(my_tbl))-TRANSPOSE(INDEX(my_tbl,ROWS(my_tbl),2):INDEX(my_tbl,ROWS(my_tbl),COLUMNS(my_tbl)-1)),ROWS(J$2:J24))</f>
        <v>293</v>
      </c>
      <c r="U24">
        <f t="shared" si="5"/>
        <v>0</v>
      </c>
      <c r="W24">
        <f>IF(MOD(ROWS($W$2:$W24)-1,2),INDEX(Support!C$2:C$53,INT((ROWS($W$2:$W24)-1)/2)+1),Charts!AA$6)</f>
        <v>-76.641271200000006</v>
      </c>
      <c r="X24">
        <f>IF(MOD(ROWS($W$2:$W24)-1,2),INDEX(Support!D$2:D$53,INT((ROWS($W$2:$W24)-1)/2)+1),Charts!AB$6)</f>
        <v>39.045754899999999</v>
      </c>
    </row>
    <row r="25" spans="1:24" x14ac:dyDescent="0.25">
      <c r="A25" t="s">
        <v>74</v>
      </c>
      <c r="B25" t="s">
        <v>27</v>
      </c>
      <c r="C25">
        <v>-94.685899800000001</v>
      </c>
      <c r="D25">
        <v>46.729553000000003</v>
      </c>
      <c r="E25" t="s">
        <v>157</v>
      </c>
      <c r="F25" t="s">
        <v>128</v>
      </c>
      <c r="G25">
        <v>-93.089957799999993</v>
      </c>
      <c r="H25">
        <v>44.953702900000003</v>
      </c>
      <c r="J25" t="str">
        <f t="array" ref="J25">INDEX(my_tbl,ROUND(MOD(LARGE(INDEX(my_tbl,2,COLUMNS(my_tbl)):INDEX(my_tbl,ROWS(my_tbl),COLUMNS(my_tbl))+ROW(INDEX(my_tbl,2,1):INDEX(my_tbl,ROWS(my_tbl),1))/100,ROWS(J$2:J25)),1)*100,0),1)</f>
        <v>Wisconsin</v>
      </c>
      <c r="K25" t="str">
        <f t="shared" si="0"/>
        <v>WI</v>
      </c>
      <c r="L25">
        <f>LARGE(INDEX(my_tbl,2,COLUMNS(my_tbl)):INDEX(my_tbl,ROWS(my_tbl),COLUMNS(my_tbl)),ROWS(J$2:J25))</f>
        <v>521</v>
      </c>
      <c r="M25">
        <f t="shared" si="1"/>
        <v>0</v>
      </c>
      <c r="N25" t="str">
        <f t="array" ref="N25">INDEX(my_tbl,ROUND(MOD(LARGE(INDEX(my_tbl,ROWS(my_tbl),2):INDEX(my_tbl,ROWS(my_tbl),COLUMNS(my_tbl))+COLUMN(INDEX(my_tbl,1,2):INDEX(my_tbl,1,COLUMNS(my_tbl)))/100,ROWS(J$2:J25)),1)*100,0),1)</f>
        <v>West Virginia</v>
      </c>
      <c r="O25" t="str">
        <f t="shared" si="2"/>
        <v>WV</v>
      </c>
      <c r="P25">
        <f>LARGE(INDEX(my_tbl,ROWS(my_tbl),2):INDEX(my_tbl,ROWS(my_tbl),COLUMNS(my_tbl)),ROWS(J$2:J25))</f>
        <v>141</v>
      </c>
      <c r="Q25">
        <f t="shared" si="3"/>
        <v>0</v>
      </c>
      <c r="R25" t="str">
        <f t="array" ref="R25">INDEX(my_tbl,ROUND(MOD(LARGE(INDEX(my_tbl,2,COLUMNS(my_tbl)):INDEX(my_tbl,ROWS(my_tbl)-1,COLUMNS(my_tbl))-TRANSPOSE(INDEX(my_tbl,ROWS(my_tbl),2):INDEX(my_tbl,ROWS(my_tbl),COLUMNS(my_tbl)-1))+ROW(INDEX(my_tbl,2,1):INDEX(my_tbl,ROWS(my_tbl)-1,1))/100,ROWS(J$2:J25)),1)*100,0),1)</f>
        <v>New Mexico</v>
      </c>
      <c r="S25" t="str">
        <f t="shared" si="4"/>
        <v>NM</v>
      </c>
      <c r="T25">
        <f t="array" ref="T25">LARGE(INDEX(my_tbl,2,COLUMNS(my_tbl)):INDEX(my_tbl,ROWS(my_tbl)-1,COLUMNS(my_tbl))-TRANSPOSE(INDEX(my_tbl,ROWS(my_tbl),2):INDEX(my_tbl,ROWS(my_tbl),COLUMNS(my_tbl)-1)),ROWS(J$2:J25))</f>
        <v>268</v>
      </c>
      <c r="U25">
        <f t="shared" si="5"/>
        <v>0</v>
      </c>
      <c r="W25">
        <f>IF(MOD(ROWS($W$2:$W25)-1,2),INDEX(Support!C$2:C$53,INT((ROWS($W$2:$W25)-1)/2)+1),Charts!AA$6)</f>
        <v>-118</v>
      </c>
      <c r="X25">
        <f>IF(MOD(ROWS($W$2:$W25)-1,2),INDEX(Support!D$2:D$53,INT((ROWS($W$2:$W25)-1)/2)+1),Charts!AB$6)</f>
        <v>27</v>
      </c>
    </row>
    <row r="26" spans="1:24" x14ac:dyDescent="0.25">
      <c r="A26" t="s">
        <v>75</v>
      </c>
      <c r="B26" t="s">
        <v>26</v>
      </c>
      <c r="C26">
        <v>-89.398528299999995</v>
      </c>
      <c r="D26">
        <v>32.354667900000003</v>
      </c>
      <c r="E26" t="s">
        <v>171</v>
      </c>
      <c r="F26" t="s">
        <v>129</v>
      </c>
      <c r="G26">
        <v>-90.184810299999995</v>
      </c>
      <c r="H26">
        <v>32.298757299999998</v>
      </c>
      <c r="J26" t="str">
        <f t="array" ref="J26">INDEX(my_tbl,ROUND(MOD(LARGE(INDEX(my_tbl,2,COLUMNS(my_tbl)):INDEX(my_tbl,ROWS(my_tbl),COLUMNS(my_tbl))+ROW(INDEX(my_tbl,2,1):INDEX(my_tbl,ROWS(my_tbl),1))/100,ROWS(J$2:J26)),1)*100,0),1)</f>
        <v>Nevada</v>
      </c>
      <c r="K26" t="str">
        <f t="shared" si="0"/>
        <v>NV</v>
      </c>
      <c r="L26">
        <f>LARGE(INDEX(my_tbl,2,COLUMNS(my_tbl)):INDEX(my_tbl,ROWS(my_tbl),COLUMNS(my_tbl)),ROWS(J$2:J26))</f>
        <v>502</v>
      </c>
      <c r="M26">
        <f t="shared" si="1"/>
        <v>0</v>
      </c>
      <c r="N26" t="str">
        <f t="array" ref="N26">INDEX(my_tbl,ROUND(MOD(LARGE(INDEX(my_tbl,ROWS(my_tbl),2):INDEX(my_tbl,ROWS(my_tbl),COLUMNS(my_tbl))+COLUMN(INDEX(my_tbl,1,2):INDEX(my_tbl,1,COLUMNS(my_tbl)))/100,ROWS(J$2:J26)),1)*100,0),1)</f>
        <v>Kansas</v>
      </c>
      <c r="O26" t="str">
        <f t="shared" si="2"/>
        <v>KS</v>
      </c>
      <c r="P26">
        <f>LARGE(INDEX(my_tbl,ROWS(my_tbl),2):INDEX(my_tbl,ROWS(my_tbl),COLUMNS(my_tbl)),ROWS(J$2:J26))</f>
        <v>112</v>
      </c>
      <c r="Q26">
        <f t="shared" si="3"/>
        <v>0</v>
      </c>
      <c r="R26" t="str">
        <f t="array" ref="R26">INDEX(my_tbl,ROUND(MOD(LARGE(INDEX(my_tbl,2,COLUMNS(my_tbl)):INDEX(my_tbl,ROWS(my_tbl)-1,COLUMNS(my_tbl))-TRANSPOSE(INDEX(my_tbl,ROWS(my_tbl),2):INDEX(my_tbl,ROWS(my_tbl),COLUMNS(my_tbl)-1))+ROW(INDEX(my_tbl,2,1):INDEX(my_tbl,ROWS(my_tbl)-1,1))/100,ROWS(J$2:J26)),1)*100,0),1)</f>
        <v>Idaho</v>
      </c>
      <c r="S26" t="str">
        <f t="shared" si="4"/>
        <v>ID</v>
      </c>
      <c r="T26">
        <f t="array" ref="T26">LARGE(INDEX(my_tbl,2,COLUMNS(my_tbl)):INDEX(my_tbl,ROWS(my_tbl)-1,COLUMNS(my_tbl))-TRANSPOSE(INDEX(my_tbl,ROWS(my_tbl),2):INDEX(my_tbl,ROWS(my_tbl),COLUMNS(my_tbl)-1)),ROWS(J$2:J26))</f>
        <v>233</v>
      </c>
      <c r="U26">
        <f t="shared" si="5"/>
        <v>0</v>
      </c>
      <c r="W26">
        <f>IF(MOD(ROWS($W$2:$W26)-1,2),INDEX(Support!C$2:C$53,INT((ROWS($W$2:$W26)-1)/2)+1),Charts!AA$6)</f>
        <v>-76.641271200000006</v>
      </c>
      <c r="X26">
        <f>IF(MOD(ROWS($W$2:$W26)-1,2),INDEX(Support!D$2:D$53,INT((ROWS($W$2:$W26)-1)/2)+1),Charts!AB$6)</f>
        <v>39.045754899999999</v>
      </c>
    </row>
    <row r="27" spans="1:24" x14ac:dyDescent="0.25">
      <c r="A27" t="s">
        <v>76</v>
      </c>
      <c r="B27" t="s">
        <v>25</v>
      </c>
      <c r="C27">
        <v>-91.831833399999994</v>
      </c>
      <c r="D27">
        <v>37.964252899999998</v>
      </c>
      <c r="E27" t="s">
        <v>157</v>
      </c>
      <c r="F27" t="s">
        <v>130</v>
      </c>
      <c r="G27">
        <v>-92.173516399999997</v>
      </c>
      <c r="H27">
        <v>38.576701700000001</v>
      </c>
      <c r="J27" t="str">
        <f t="array" ref="J27">INDEX(my_tbl,ROUND(MOD(LARGE(INDEX(my_tbl,2,COLUMNS(my_tbl)):INDEX(my_tbl,ROWS(my_tbl),COLUMNS(my_tbl))+ROW(INDEX(my_tbl,2,1):INDEX(my_tbl,ROWS(my_tbl),1))/100,ROWS(J$2:J27)),1)*100,0),1)</f>
        <v>Louisiana</v>
      </c>
      <c r="K27" t="str">
        <f t="shared" si="0"/>
        <v>LA</v>
      </c>
      <c r="L27">
        <f>LARGE(INDEX(my_tbl,2,COLUMNS(my_tbl)):INDEX(my_tbl,ROWS(my_tbl),COLUMNS(my_tbl)),ROWS(J$2:J27))</f>
        <v>402</v>
      </c>
      <c r="M27">
        <f t="shared" si="1"/>
        <v>0</v>
      </c>
      <c r="N27" t="str">
        <f t="array" ref="N27">INDEX(my_tbl,ROUND(MOD(LARGE(INDEX(my_tbl,ROWS(my_tbl),2):INDEX(my_tbl,ROWS(my_tbl),COLUMNS(my_tbl))+COLUMN(INDEX(my_tbl,1,2):INDEX(my_tbl,1,COLUMNS(my_tbl)))/100,ROWS(J$2:J27)),1)*100,0),1)</f>
        <v>South Carolina</v>
      </c>
      <c r="O27" t="str">
        <f t="shared" si="2"/>
        <v>SC</v>
      </c>
      <c r="P27">
        <f>LARGE(INDEX(my_tbl,ROWS(my_tbl),2):INDEX(my_tbl,ROWS(my_tbl),COLUMNS(my_tbl)),ROWS(J$2:J27))</f>
        <v>109</v>
      </c>
      <c r="Q27">
        <f t="shared" si="3"/>
        <v>0</v>
      </c>
      <c r="R27" t="str">
        <f t="array" ref="R27">INDEX(my_tbl,ROUND(MOD(LARGE(INDEX(my_tbl,2,COLUMNS(my_tbl)):INDEX(my_tbl,ROWS(my_tbl)-1,COLUMNS(my_tbl))-TRANSPOSE(INDEX(my_tbl,ROWS(my_tbl),2):INDEX(my_tbl,ROWS(my_tbl),COLUMNS(my_tbl)-1))+ROW(INDEX(my_tbl,2,1):INDEX(my_tbl,ROWS(my_tbl)-1,1))/100,ROWS(J$2:J27)),1)*100,0),1)</f>
        <v>Oklahoma</v>
      </c>
      <c r="S27" t="str">
        <f t="shared" si="4"/>
        <v>OK</v>
      </c>
      <c r="T27">
        <f t="array" ref="T27">LARGE(INDEX(my_tbl,2,COLUMNS(my_tbl)):INDEX(my_tbl,ROWS(my_tbl)-1,COLUMNS(my_tbl))-TRANSPOSE(INDEX(my_tbl,ROWS(my_tbl),2):INDEX(my_tbl,ROWS(my_tbl),COLUMNS(my_tbl)-1)),ROWS(J$2:J27))</f>
        <v>209</v>
      </c>
      <c r="U27">
        <f t="shared" si="5"/>
        <v>0</v>
      </c>
      <c r="W27">
        <f>IF(MOD(ROWS($W$2:$W27)-1,2),INDEX(Support!C$2:C$53,INT((ROWS($W$2:$W27)-1)/2)+1),Charts!AA$6)</f>
        <v>-114.7420408</v>
      </c>
      <c r="X27">
        <f>IF(MOD(ROWS($W$2:$W27)-1,2),INDEX(Support!D$2:D$53,INT((ROWS($W$2:$W27)-1)/2)+1),Charts!AB$6)</f>
        <v>44.068201899999998</v>
      </c>
    </row>
    <row r="28" spans="1:24" x14ac:dyDescent="0.25">
      <c r="A28" t="s">
        <v>77</v>
      </c>
      <c r="B28" t="s">
        <v>24</v>
      </c>
      <c r="C28">
        <v>-110.3625658</v>
      </c>
      <c r="D28">
        <v>46.879682199999998</v>
      </c>
      <c r="E28" t="s">
        <v>158</v>
      </c>
      <c r="F28" t="s">
        <v>131</v>
      </c>
      <c r="G28">
        <v>-112.0270306</v>
      </c>
      <c r="H28">
        <v>46.595805599999998</v>
      </c>
      <c r="J28" t="str">
        <f t="array" ref="J28">INDEX(my_tbl,ROUND(MOD(LARGE(INDEX(my_tbl,2,COLUMNS(my_tbl)):INDEX(my_tbl,ROWS(my_tbl),COLUMNS(my_tbl))+ROW(INDEX(my_tbl,2,1):INDEX(my_tbl,ROWS(my_tbl),1))/100,ROWS(J$2:J28)),1)*100,0),1)</f>
        <v>Utah</v>
      </c>
      <c r="K28" t="str">
        <f t="shared" si="0"/>
        <v>UT</v>
      </c>
      <c r="L28">
        <f>LARGE(INDEX(my_tbl,2,COLUMNS(my_tbl)):INDEX(my_tbl,ROWS(my_tbl),COLUMNS(my_tbl)),ROWS(J$2:J28))</f>
        <v>383</v>
      </c>
      <c r="M28">
        <f t="shared" si="1"/>
        <v>0</v>
      </c>
      <c r="N28" t="str">
        <f t="array" ref="N28">INDEX(my_tbl,ROUND(MOD(LARGE(INDEX(my_tbl,ROWS(my_tbl),2):INDEX(my_tbl,ROWS(my_tbl),COLUMNS(my_tbl))+COLUMN(INDEX(my_tbl,1,2):INDEX(my_tbl,1,COLUMNS(my_tbl)))/100,ROWS(J$2:J28)),1)*100,0),1)</f>
        <v>Louisiana</v>
      </c>
      <c r="O28" t="str">
        <f t="shared" si="2"/>
        <v>LA</v>
      </c>
      <c r="P28">
        <f>LARGE(INDEX(my_tbl,ROWS(my_tbl),2):INDEX(my_tbl,ROWS(my_tbl),COLUMNS(my_tbl)),ROWS(J$2:J28))</f>
        <v>109</v>
      </c>
      <c r="Q28">
        <f t="shared" si="3"/>
        <v>0</v>
      </c>
      <c r="R28" t="str">
        <f t="array" ref="R28">INDEX(my_tbl,ROUND(MOD(LARGE(INDEX(my_tbl,2,COLUMNS(my_tbl)):INDEX(my_tbl,ROWS(my_tbl)-1,COLUMNS(my_tbl))-TRANSPOSE(INDEX(my_tbl,ROWS(my_tbl),2):INDEX(my_tbl,ROWS(my_tbl),COLUMNS(my_tbl)-1))+ROW(INDEX(my_tbl,2,1):INDEX(my_tbl,ROWS(my_tbl)-1,1))/100,ROWS(J$2:J28)),1)*100,0),1)</f>
        <v>Maine</v>
      </c>
      <c r="S28" t="str">
        <f t="shared" si="4"/>
        <v>ME</v>
      </c>
      <c r="T28">
        <f t="array" ref="T28">LARGE(INDEX(my_tbl,2,COLUMNS(my_tbl)):INDEX(my_tbl,ROWS(my_tbl)-1,COLUMNS(my_tbl))-TRANSPOSE(INDEX(my_tbl,ROWS(my_tbl),2):INDEX(my_tbl,ROWS(my_tbl),COLUMNS(my_tbl)-1)),ROWS(J$2:J28))</f>
        <v>204</v>
      </c>
      <c r="U28">
        <f t="shared" si="5"/>
        <v>0</v>
      </c>
      <c r="W28">
        <f>IF(MOD(ROWS($W$2:$W28)-1,2),INDEX(Support!C$2:C$53,INT((ROWS($W$2:$W28)-1)/2)+1),Charts!AA$6)</f>
        <v>-76.641271200000006</v>
      </c>
      <c r="X28">
        <f>IF(MOD(ROWS($W$2:$W28)-1,2),INDEX(Support!D$2:D$53,INT((ROWS($W$2:$W28)-1)/2)+1),Charts!AB$6)</f>
        <v>39.045754899999999</v>
      </c>
    </row>
    <row r="29" spans="1:24" x14ac:dyDescent="0.25">
      <c r="A29" t="s">
        <v>78</v>
      </c>
      <c r="B29" t="s">
        <v>23</v>
      </c>
      <c r="C29">
        <v>-99.901813099999998</v>
      </c>
      <c r="D29">
        <v>41.492537400000003</v>
      </c>
      <c r="E29" t="s">
        <v>157</v>
      </c>
      <c r="F29" t="s">
        <v>132</v>
      </c>
      <c r="G29">
        <v>-96.681679000000003</v>
      </c>
      <c r="H29">
        <v>40.806862000000002</v>
      </c>
      <c r="J29" t="str">
        <f t="array" ref="J29">INDEX(my_tbl,ROUND(MOD(LARGE(INDEX(my_tbl,2,COLUMNS(my_tbl)):INDEX(my_tbl,ROWS(my_tbl),COLUMNS(my_tbl))+ROW(INDEX(my_tbl,2,1):INDEX(my_tbl,ROWS(my_tbl),1))/100,ROWS(J$2:J29)),1)*100,0),1)</f>
        <v>Rhode Island</v>
      </c>
      <c r="K29" t="str">
        <f t="shared" si="0"/>
        <v>RI</v>
      </c>
      <c r="L29">
        <f>LARGE(INDEX(my_tbl,2,COLUMNS(my_tbl)):INDEX(my_tbl,ROWS(my_tbl),COLUMNS(my_tbl)),ROWS(J$2:J29))</f>
        <v>276</v>
      </c>
      <c r="M29">
        <f t="shared" si="1"/>
        <v>0</v>
      </c>
      <c r="N29" t="str">
        <f t="array" ref="N29">INDEX(my_tbl,ROUND(MOD(LARGE(INDEX(my_tbl,ROWS(my_tbl),2):INDEX(my_tbl,ROWS(my_tbl),COLUMNS(my_tbl))+COLUMN(INDEX(my_tbl,1,2):INDEX(my_tbl,1,COLUMNS(my_tbl)))/100,ROWS(J$2:J29)),1)*100,0),1)</f>
        <v>Indiana</v>
      </c>
      <c r="O29" t="str">
        <f t="shared" si="2"/>
        <v>IN</v>
      </c>
      <c r="P29">
        <f>LARGE(INDEX(my_tbl,ROWS(my_tbl),2):INDEX(my_tbl,ROWS(my_tbl),COLUMNS(my_tbl)),ROWS(J$2:J29))</f>
        <v>109</v>
      </c>
      <c r="Q29">
        <f t="shared" si="3"/>
        <v>0</v>
      </c>
      <c r="R29" t="str">
        <f t="array" ref="R29">INDEX(my_tbl,ROUND(MOD(LARGE(INDEX(my_tbl,2,COLUMNS(my_tbl)):INDEX(my_tbl,ROWS(my_tbl)-1,COLUMNS(my_tbl))-TRANSPOSE(INDEX(my_tbl,ROWS(my_tbl),2):INDEX(my_tbl,ROWS(my_tbl),COLUMNS(my_tbl)-1))+ROW(INDEX(my_tbl,2,1):INDEX(my_tbl,ROWS(my_tbl)-1,1))/100,ROWS(J$2:J29)),1)*100,0),1)</f>
        <v>South Carolina</v>
      </c>
      <c r="S29" t="str">
        <f t="shared" si="4"/>
        <v>SC</v>
      </c>
      <c r="T29">
        <f t="array" ref="T29">LARGE(INDEX(my_tbl,2,COLUMNS(my_tbl)):INDEX(my_tbl,ROWS(my_tbl)-1,COLUMNS(my_tbl))-TRANSPOSE(INDEX(my_tbl,ROWS(my_tbl),2):INDEX(my_tbl,ROWS(my_tbl),COLUMNS(my_tbl)-1)),ROWS(J$2:J29))</f>
        <v>160</v>
      </c>
      <c r="U29">
        <f t="shared" si="5"/>
        <v>0</v>
      </c>
      <c r="W29">
        <f>IF(MOD(ROWS($W$2:$W29)-1,2),INDEX(Support!C$2:C$53,INT((ROWS($W$2:$W29)-1)/2)+1),Charts!AA$6)</f>
        <v>-89.398528299999995</v>
      </c>
      <c r="X29">
        <f>IF(MOD(ROWS($W$2:$W29)-1,2),INDEX(Support!D$2:D$53,INT((ROWS($W$2:$W29)-1)/2)+1),Charts!AB$6)</f>
        <v>40.633124899999999</v>
      </c>
    </row>
    <row r="30" spans="1:24" x14ac:dyDescent="0.25">
      <c r="A30" t="s">
        <v>79</v>
      </c>
      <c r="B30" t="s">
        <v>22</v>
      </c>
      <c r="C30">
        <v>-116.419389</v>
      </c>
      <c r="D30">
        <v>38.802609699999998</v>
      </c>
      <c r="E30" t="s">
        <v>158</v>
      </c>
      <c r="F30" t="s">
        <v>133</v>
      </c>
      <c r="G30">
        <v>-119.76740340000001</v>
      </c>
      <c r="H30">
        <v>39.163798399999997</v>
      </c>
      <c r="J30" t="str">
        <f t="array" ref="J30">INDEX(my_tbl,ROUND(MOD(LARGE(INDEX(my_tbl,2,COLUMNS(my_tbl)):INDEX(my_tbl,ROWS(my_tbl),COLUMNS(my_tbl))+ROW(INDEX(my_tbl,2,1):INDEX(my_tbl,ROWS(my_tbl),1))/100,ROWS(J$2:J30)),1)*100,0),1)</f>
        <v>South Carolina</v>
      </c>
      <c r="K30" t="str">
        <f t="shared" si="0"/>
        <v>SC</v>
      </c>
      <c r="L30">
        <f>LARGE(INDEX(my_tbl,2,COLUMNS(my_tbl)):INDEX(my_tbl,ROWS(my_tbl),COLUMNS(my_tbl)),ROWS(J$2:J30))</f>
        <v>269</v>
      </c>
      <c r="M30">
        <f t="shared" si="1"/>
        <v>0</v>
      </c>
      <c r="N30" t="str">
        <f t="array" ref="N30">INDEX(my_tbl,ROUND(MOD(LARGE(INDEX(my_tbl,ROWS(my_tbl),2):INDEX(my_tbl,ROWS(my_tbl),COLUMNS(my_tbl))+COLUMN(INDEX(my_tbl,1,2):INDEX(my_tbl,1,COLUMNS(my_tbl)))/100,ROWS(J$2:J30)),1)*100,0),1)</f>
        <v>Michigan</v>
      </c>
      <c r="O30" t="str">
        <f t="shared" si="2"/>
        <v>MI</v>
      </c>
      <c r="P30">
        <f>LARGE(INDEX(my_tbl,ROWS(my_tbl),2):INDEX(my_tbl,ROWS(my_tbl),COLUMNS(my_tbl)),ROWS(J$2:J30))</f>
        <v>89</v>
      </c>
      <c r="Q30">
        <f t="shared" si="3"/>
        <v>0</v>
      </c>
      <c r="R30" t="str">
        <f t="array" ref="R30">INDEX(my_tbl,ROUND(MOD(LARGE(INDEX(my_tbl,2,COLUMNS(my_tbl)):INDEX(my_tbl,ROWS(my_tbl)-1,COLUMNS(my_tbl))-TRANSPOSE(INDEX(my_tbl,ROWS(my_tbl),2):INDEX(my_tbl,ROWS(my_tbl),COLUMNS(my_tbl)-1))+ROW(INDEX(my_tbl,2,1):INDEX(my_tbl,ROWS(my_tbl)-1,1))/100,ROWS(J$2:J30)),1)*100,0),1)</f>
        <v>Iowa</v>
      </c>
      <c r="S30" t="str">
        <f t="shared" si="4"/>
        <v>IA</v>
      </c>
      <c r="T30">
        <f t="array" ref="T30">LARGE(INDEX(my_tbl,2,COLUMNS(my_tbl)):INDEX(my_tbl,ROWS(my_tbl)-1,COLUMNS(my_tbl))-TRANSPOSE(INDEX(my_tbl,ROWS(my_tbl),2):INDEX(my_tbl,ROWS(my_tbl),COLUMNS(my_tbl)-1)),ROWS(J$2:J30))</f>
        <v>149</v>
      </c>
      <c r="U30">
        <f t="shared" si="5"/>
        <v>0</v>
      </c>
      <c r="W30">
        <f>IF(MOD(ROWS($W$2:$W30)-1,2),INDEX(Support!C$2:C$53,INT((ROWS($W$2:$W30)-1)/2)+1),Charts!AA$6)</f>
        <v>-76.641271200000006</v>
      </c>
      <c r="X30">
        <f>IF(MOD(ROWS($W$2:$W30)-1,2),INDEX(Support!D$2:D$53,INT((ROWS($W$2:$W30)-1)/2)+1),Charts!AB$6)</f>
        <v>39.045754899999999</v>
      </c>
    </row>
    <row r="31" spans="1:24" x14ac:dyDescent="0.25">
      <c r="A31" t="s">
        <v>80</v>
      </c>
      <c r="B31" t="s">
        <v>21</v>
      </c>
      <c r="C31">
        <v>-71.572395299999997</v>
      </c>
      <c r="D31">
        <v>43.193851600000002</v>
      </c>
      <c r="E31" t="s">
        <v>159</v>
      </c>
      <c r="F31" t="s">
        <v>134</v>
      </c>
      <c r="G31">
        <v>-71.537571799999995</v>
      </c>
      <c r="H31">
        <v>43.208136600000003</v>
      </c>
      <c r="J31" t="str">
        <f t="array" ref="J31">INDEX(my_tbl,ROUND(MOD(LARGE(INDEX(my_tbl,2,COLUMNS(my_tbl)):INDEX(my_tbl,ROWS(my_tbl),COLUMNS(my_tbl))+ROW(INDEX(my_tbl,2,1):INDEX(my_tbl,ROWS(my_tbl),1))/100,ROWS(J$2:J31)),1)*100,0),1)</f>
        <v>Idaho</v>
      </c>
      <c r="K31" t="str">
        <f t="shared" si="0"/>
        <v>ID</v>
      </c>
      <c r="L31">
        <f>LARGE(INDEX(my_tbl,2,COLUMNS(my_tbl)):INDEX(my_tbl,ROWS(my_tbl),COLUMNS(my_tbl)),ROWS(J$2:J31))</f>
        <v>233</v>
      </c>
      <c r="M31">
        <f t="shared" si="1"/>
        <v>0</v>
      </c>
      <c r="N31" t="str">
        <f t="array" ref="N31">INDEX(my_tbl,ROUND(MOD(LARGE(INDEX(my_tbl,ROWS(my_tbl),2):INDEX(my_tbl,ROWS(my_tbl),COLUMNS(my_tbl))+COLUMN(INDEX(my_tbl,1,2):INDEX(my_tbl,1,COLUMNS(my_tbl)))/100,ROWS(J$2:J31)),1)*100,0),1)</f>
        <v>Ohio</v>
      </c>
      <c r="O31" t="str">
        <f t="shared" si="2"/>
        <v>OH</v>
      </c>
      <c r="P31">
        <f>LARGE(INDEX(my_tbl,ROWS(my_tbl),2):INDEX(my_tbl,ROWS(my_tbl),COLUMNS(my_tbl)),ROWS(J$2:J31))</f>
        <v>69</v>
      </c>
      <c r="Q31">
        <f t="shared" si="3"/>
        <v>0</v>
      </c>
      <c r="R31" t="str">
        <f t="array" ref="R31">INDEX(my_tbl,ROUND(MOD(LARGE(INDEX(my_tbl,2,COLUMNS(my_tbl)):INDEX(my_tbl,ROWS(my_tbl)-1,COLUMNS(my_tbl))-TRANSPOSE(INDEX(my_tbl,ROWS(my_tbl),2):INDEX(my_tbl,ROWS(my_tbl),COLUMNS(my_tbl)-1))+ROW(INDEX(my_tbl,2,1):INDEX(my_tbl,ROWS(my_tbl)-1,1))/100,ROWS(J$2:J31)),1)*100,0),1)</f>
        <v>Arkansas</v>
      </c>
      <c r="S31" t="str">
        <f t="shared" si="4"/>
        <v>AR</v>
      </c>
      <c r="T31">
        <f t="array" ref="T31">LARGE(INDEX(my_tbl,2,COLUMNS(my_tbl)):INDEX(my_tbl,ROWS(my_tbl)-1,COLUMNS(my_tbl))-TRANSPOSE(INDEX(my_tbl,ROWS(my_tbl),2):INDEX(my_tbl,ROWS(my_tbl),COLUMNS(my_tbl)-1)),ROWS(J$2:J31))</f>
        <v>87</v>
      </c>
      <c r="U31">
        <f t="shared" si="5"/>
        <v>0</v>
      </c>
      <c r="W31">
        <f>IF(MOD(ROWS($W$2:$W31)-1,2),INDEX(Support!C$2:C$53,INT((ROWS($W$2:$W31)-1)/2)+1),Charts!AA$6)</f>
        <v>-86.134901900000003</v>
      </c>
      <c r="X31">
        <f>IF(MOD(ROWS($W$2:$W31)-1,2),INDEX(Support!D$2:D$53,INT((ROWS($W$2:$W31)-1)/2)+1),Charts!AB$6)</f>
        <v>40.267194099999998</v>
      </c>
    </row>
    <row r="32" spans="1:24" x14ac:dyDescent="0.25">
      <c r="A32" t="s">
        <v>81</v>
      </c>
      <c r="B32" t="s">
        <v>20</v>
      </c>
      <c r="C32">
        <v>-74.405661199999997</v>
      </c>
      <c r="D32">
        <v>40.058323799999997</v>
      </c>
      <c r="E32" t="s">
        <v>159</v>
      </c>
      <c r="F32" t="s">
        <v>135</v>
      </c>
      <c r="G32">
        <v>-74.7429384</v>
      </c>
      <c r="H32">
        <v>40.217053399999998</v>
      </c>
      <c r="J32" t="str">
        <f t="array" ref="J32">INDEX(my_tbl,ROUND(MOD(LARGE(INDEX(my_tbl,2,COLUMNS(my_tbl)):INDEX(my_tbl,ROWS(my_tbl),COLUMNS(my_tbl))+ROW(INDEX(my_tbl,2,1):INDEX(my_tbl,ROWS(my_tbl),1))/100,ROWS(J$2:J32)),1)*100,0),1)</f>
        <v>Alabama</v>
      </c>
      <c r="K32" t="str">
        <f t="shared" si="0"/>
        <v>AL</v>
      </c>
      <c r="L32">
        <f>LARGE(INDEX(my_tbl,2,COLUMNS(my_tbl)):INDEX(my_tbl,ROWS(my_tbl),COLUMNS(my_tbl)),ROWS(J$2:J32))</f>
        <v>228</v>
      </c>
      <c r="M32">
        <f t="shared" si="1"/>
        <v>0</v>
      </c>
      <c r="N32" t="str">
        <f t="array" ref="N32">INDEX(my_tbl,ROUND(MOD(LARGE(INDEX(my_tbl,ROWS(my_tbl),2):INDEX(my_tbl,ROWS(my_tbl),COLUMNS(my_tbl))+COLUMN(INDEX(my_tbl,1,2):INDEX(my_tbl,1,COLUMNS(my_tbl)))/100,ROWS(J$2:J32)),1)*100,0),1)</f>
        <v>Maryland</v>
      </c>
      <c r="O32" t="str">
        <f t="shared" si="2"/>
        <v>MD</v>
      </c>
      <c r="P32">
        <f>LARGE(INDEX(my_tbl,ROWS(my_tbl),2):INDEX(my_tbl,ROWS(my_tbl),COLUMNS(my_tbl)),ROWS(J$2:J32))</f>
        <v>59</v>
      </c>
      <c r="Q32">
        <f t="shared" si="3"/>
        <v>59</v>
      </c>
      <c r="R32" t="str">
        <f t="array" ref="R32">INDEX(my_tbl,ROUND(MOD(LARGE(INDEX(my_tbl,2,COLUMNS(my_tbl)):INDEX(my_tbl,ROWS(my_tbl)-1,COLUMNS(my_tbl))-TRANSPOSE(INDEX(my_tbl,ROWS(my_tbl),2):INDEX(my_tbl,ROWS(my_tbl),COLUMNS(my_tbl)-1))+ROW(INDEX(my_tbl,2,1):INDEX(my_tbl,ROWS(my_tbl)-1,1))/100,ROWS(J$2:J32)),1)*100,0),1)</f>
        <v>New Hampshire</v>
      </c>
      <c r="S32" t="str">
        <f t="shared" si="4"/>
        <v>NH</v>
      </c>
      <c r="T32">
        <f t="array" ref="T32">LARGE(INDEX(my_tbl,2,COLUMNS(my_tbl)):INDEX(my_tbl,ROWS(my_tbl)-1,COLUMNS(my_tbl))-TRANSPOSE(INDEX(my_tbl,ROWS(my_tbl),2):INDEX(my_tbl,ROWS(my_tbl),COLUMNS(my_tbl)-1)),ROWS(J$2:J32))</f>
        <v>56</v>
      </c>
      <c r="U32">
        <f t="shared" si="5"/>
        <v>0</v>
      </c>
      <c r="W32">
        <f>IF(MOD(ROWS($W$2:$W32)-1,2),INDEX(Support!C$2:C$53,INT((ROWS($W$2:$W32)-1)/2)+1),Charts!AA$6)</f>
        <v>-76.641271200000006</v>
      </c>
      <c r="X32">
        <f>IF(MOD(ROWS($W$2:$W32)-1,2),INDEX(Support!D$2:D$53,INT((ROWS($W$2:$W32)-1)/2)+1),Charts!AB$6)</f>
        <v>39.045754899999999</v>
      </c>
    </row>
    <row r="33" spans="1:24" x14ac:dyDescent="0.25">
      <c r="A33" t="s">
        <v>82</v>
      </c>
      <c r="B33" t="s">
        <v>19</v>
      </c>
      <c r="C33">
        <v>-105.8700901</v>
      </c>
      <c r="D33">
        <v>34.519940200000001</v>
      </c>
      <c r="E33" t="s">
        <v>158</v>
      </c>
      <c r="F33" t="s">
        <v>136</v>
      </c>
      <c r="G33">
        <v>-105.937799</v>
      </c>
      <c r="H33">
        <v>35.686975199999999</v>
      </c>
      <c r="J33" t="str">
        <f t="array" ref="J33">INDEX(my_tbl,ROUND(MOD(LARGE(INDEX(my_tbl,2,COLUMNS(my_tbl)):INDEX(my_tbl,ROWS(my_tbl),COLUMNS(my_tbl))+ROW(INDEX(my_tbl,2,1):INDEX(my_tbl,ROWS(my_tbl),1))/100,ROWS(J$2:J33)),1)*100,0),1)</f>
        <v>Oklahoma</v>
      </c>
      <c r="K33" t="str">
        <f t="shared" si="0"/>
        <v>OK</v>
      </c>
      <c r="L33">
        <f>LARGE(INDEX(my_tbl,2,COLUMNS(my_tbl)):INDEX(my_tbl,ROWS(my_tbl),COLUMNS(my_tbl)),ROWS(J$2:J33))</f>
        <v>209</v>
      </c>
      <c r="M33">
        <f t="shared" si="1"/>
        <v>0</v>
      </c>
      <c r="N33" t="str">
        <f t="array" ref="N33">INDEX(my_tbl,ROUND(MOD(LARGE(INDEX(my_tbl,ROWS(my_tbl),2):INDEX(my_tbl,ROWS(my_tbl),COLUMNS(my_tbl))+COLUMN(INDEX(my_tbl,1,2):INDEX(my_tbl,1,COLUMNS(my_tbl)))/100,ROWS(J$2:J33)),1)*100,0),1)</f>
        <v>Minnesota</v>
      </c>
      <c r="O33" t="str">
        <f t="shared" si="2"/>
        <v>MN</v>
      </c>
      <c r="P33">
        <f>LARGE(INDEX(my_tbl,ROWS(my_tbl),2):INDEX(my_tbl,ROWS(my_tbl),COLUMNS(my_tbl)),ROWS(J$2:J33))</f>
        <v>50</v>
      </c>
      <c r="Q33">
        <f t="shared" si="3"/>
        <v>0</v>
      </c>
      <c r="R33" t="str">
        <f t="array" ref="R33">INDEX(my_tbl,ROUND(MOD(LARGE(INDEX(my_tbl,2,COLUMNS(my_tbl)):INDEX(my_tbl,ROWS(my_tbl)-1,COLUMNS(my_tbl))-TRANSPOSE(INDEX(my_tbl,ROWS(my_tbl),2):INDEX(my_tbl,ROWS(my_tbl),COLUMNS(my_tbl)-1))+ROW(INDEX(my_tbl,2,1):INDEX(my_tbl,ROWS(my_tbl)-1,1))/100,ROWS(J$2:J33)),1)*100,0),1)</f>
        <v>California</v>
      </c>
      <c r="S33" t="str">
        <f t="shared" si="4"/>
        <v>CA</v>
      </c>
      <c r="T33">
        <f t="array" ref="T33">LARGE(INDEX(my_tbl,2,COLUMNS(my_tbl)):INDEX(my_tbl,ROWS(my_tbl)-1,COLUMNS(my_tbl))-TRANSPOSE(INDEX(my_tbl,ROWS(my_tbl),2):INDEX(my_tbl,ROWS(my_tbl),COLUMNS(my_tbl)-1)),ROWS(J$2:J33))</f>
        <v>46</v>
      </c>
      <c r="U33">
        <f t="shared" si="5"/>
        <v>0</v>
      </c>
      <c r="W33">
        <f>IF(MOD(ROWS($W$2:$W33)-1,2),INDEX(Support!C$2:C$53,INT((ROWS($W$2:$W33)-1)/2)+1),Charts!AA$6)</f>
        <v>-93.097701999999998</v>
      </c>
      <c r="X33">
        <f>IF(MOD(ROWS($W$2:$W33)-1,2),INDEX(Support!D$2:D$53,INT((ROWS($W$2:$W33)-1)/2)+1),Charts!AB$6)</f>
        <v>41.878002500000001</v>
      </c>
    </row>
    <row r="34" spans="1:24" x14ac:dyDescent="0.25">
      <c r="A34" t="s">
        <v>83</v>
      </c>
      <c r="B34" t="s">
        <v>18</v>
      </c>
      <c r="C34">
        <v>-74.217932599999997</v>
      </c>
      <c r="D34">
        <v>43.299428499999998</v>
      </c>
      <c r="E34" t="s">
        <v>159</v>
      </c>
      <c r="F34" t="s">
        <v>137</v>
      </c>
      <c r="G34">
        <v>-73.756231700000001</v>
      </c>
      <c r="H34">
        <v>42.652579299999999</v>
      </c>
      <c r="J34" t="str">
        <f t="array" ref="J34">INDEX(my_tbl,ROUND(MOD(LARGE(INDEX(my_tbl,2,COLUMNS(my_tbl)):INDEX(my_tbl,ROWS(my_tbl),COLUMNS(my_tbl))+ROW(INDEX(my_tbl,2,1):INDEX(my_tbl,ROWS(my_tbl),1))/100,ROWS(J$2:J34)),1)*100,0),1)</f>
        <v>Maine</v>
      </c>
      <c r="K34" t="str">
        <f t="shared" ref="K34:K53" si="6">RIGHT(VLOOKUP(J34,general_tbl,2,0),2)</f>
        <v>ME</v>
      </c>
      <c r="L34">
        <f>LARGE(INDEX(my_tbl,2,COLUMNS(my_tbl)):INDEX(my_tbl,ROWS(my_tbl),COLUMNS(my_tbl)),ROWS(J$2:J34))</f>
        <v>204</v>
      </c>
      <c r="M34">
        <f t="shared" ref="M34:M53" si="7">(J34=active_cell)*L34</f>
        <v>0</v>
      </c>
      <c r="N34" t="str">
        <f t="array" ref="N34">INDEX(my_tbl,ROUND(MOD(LARGE(INDEX(my_tbl,ROWS(my_tbl),2):INDEX(my_tbl,ROWS(my_tbl),COLUMNS(my_tbl))+COLUMN(INDEX(my_tbl,1,2):INDEX(my_tbl,1,COLUMNS(my_tbl)))/100,ROWS(J$2:J34)),1)*100,0),1)</f>
        <v>Tennessee</v>
      </c>
      <c r="O34" t="str">
        <f t="shared" ref="O34:O53" si="8">RIGHT(VLOOKUP(N34,general_tbl,2,0),2)</f>
        <v>TN</v>
      </c>
      <c r="P34">
        <f>LARGE(INDEX(my_tbl,ROWS(my_tbl),2):INDEX(my_tbl,ROWS(my_tbl),COLUMNS(my_tbl)),ROWS(J$2:J34))</f>
        <v>30</v>
      </c>
      <c r="Q34">
        <f t="shared" ref="Q34:Q53" si="9">(N34=active_cell)*P34</f>
        <v>0</v>
      </c>
      <c r="R34" t="str">
        <f t="array" ref="R34">INDEX(my_tbl,ROUND(MOD(LARGE(INDEX(my_tbl,2,COLUMNS(my_tbl)):INDEX(my_tbl,ROWS(my_tbl)-1,COLUMNS(my_tbl))-TRANSPOSE(INDEX(my_tbl,ROWS(my_tbl),2):INDEX(my_tbl,ROWS(my_tbl),COLUMNS(my_tbl)-1))+ROW(INDEX(my_tbl,2,1):INDEX(my_tbl,ROWS(my_tbl)-1,1))/100,ROWS(J$2:J34)),1)*100,0),1)</f>
        <v>West Virginia</v>
      </c>
      <c r="S34" t="str">
        <f t="shared" ref="S34:S53" si="10">RIGHT(VLOOKUP(R34,general_tbl,2,0),2)</f>
        <v>WV</v>
      </c>
      <c r="T34">
        <f t="array" ref="T34">LARGE(INDEX(my_tbl,2,COLUMNS(my_tbl)):INDEX(my_tbl,ROWS(my_tbl)-1,COLUMNS(my_tbl))-TRANSPOSE(INDEX(my_tbl,ROWS(my_tbl),2):INDEX(my_tbl,ROWS(my_tbl),COLUMNS(my_tbl)-1)),ROWS(J$2:J34))</f>
        <v>41</v>
      </c>
      <c r="U34">
        <f t="shared" ref="U34:U53" si="11">(R34=active_cell)*T34</f>
        <v>0</v>
      </c>
      <c r="W34">
        <f>IF(MOD(ROWS($W$2:$W34)-1,2),INDEX(Support!C$2:C$53,INT((ROWS($W$2:$W34)-1)/2)+1),Charts!AA$6)</f>
        <v>-76.641271200000006</v>
      </c>
      <c r="X34">
        <f>IF(MOD(ROWS($W$2:$W34)-1,2),INDEX(Support!D$2:D$53,INT((ROWS($W$2:$W34)-1)/2)+1),Charts!AB$6)</f>
        <v>39.045754899999999</v>
      </c>
    </row>
    <row r="35" spans="1:24" x14ac:dyDescent="0.25">
      <c r="A35" t="s">
        <v>84</v>
      </c>
      <c r="B35" t="s">
        <v>17</v>
      </c>
      <c r="C35">
        <v>-79.019299700000005</v>
      </c>
      <c r="D35">
        <v>35.759573099999997</v>
      </c>
      <c r="E35" t="s">
        <v>171</v>
      </c>
      <c r="F35" t="s">
        <v>138</v>
      </c>
      <c r="G35">
        <v>-78.638178699999997</v>
      </c>
      <c r="H35">
        <v>35.779589700000002</v>
      </c>
      <c r="J35" t="str">
        <f t="array" ref="J35">INDEX(my_tbl,ROUND(MOD(LARGE(INDEX(my_tbl,2,COLUMNS(my_tbl)):INDEX(my_tbl,ROWS(my_tbl),COLUMNS(my_tbl))+ROW(INDEX(my_tbl,2,1):INDEX(my_tbl,ROWS(my_tbl),1))/100,ROWS(J$2:J35)),1)*100,0),1)</f>
        <v>West Virginia</v>
      </c>
      <c r="K35" t="str">
        <f t="shared" si="6"/>
        <v>WV</v>
      </c>
      <c r="L35">
        <f>LARGE(INDEX(my_tbl,2,COLUMNS(my_tbl)):INDEX(my_tbl,ROWS(my_tbl),COLUMNS(my_tbl)),ROWS(J$2:J35))</f>
        <v>182</v>
      </c>
      <c r="M35">
        <f t="shared" si="7"/>
        <v>0</v>
      </c>
      <c r="N35" t="str">
        <f t="array" ref="N35">INDEX(my_tbl,ROUND(MOD(LARGE(INDEX(my_tbl,ROWS(my_tbl),2):INDEX(my_tbl,ROWS(my_tbl),COLUMNS(my_tbl))+COLUMN(INDEX(my_tbl,1,2):INDEX(my_tbl,1,COLUMNS(my_tbl)))/100,ROWS(J$2:J35)),1)*100,0),1)</f>
        <v>Puerto Rico</v>
      </c>
      <c r="O35" t="str">
        <f t="shared" si="8"/>
        <v>PR</v>
      </c>
      <c r="P35">
        <f>LARGE(INDEX(my_tbl,ROWS(my_tbl),2):INDEX(my_tbl,ROWS(my_tbl),COLUMNS(my_tbl)),ROWS(J$2:J35))</f>
        <v>0</v>
      </c>
      <c r="Q35">
        <f t="shared" si="9"/>
        <v>0</v>
      </c>
      <c r="R35" t="str">
        <f t="array" ref="R35">INDEX(my_tbl,ROUND(MOD(LARGE(INDEX(my_tbl,2,COLUMNS(my_tbl)):INDEX(my_tbl,ROWS(my_tbl)-1,COLUMNS(my_tbl))-TRANSPOSE(INDEX(my_tbl,ROWS(my_tbl),2):INDEX(my_tbl,ROWS(my_tbl),COLUMNS(my_tbl)-1))+ROW(INDEX(my_tbl,2,1):INDEX(my_tbl,ROWS(my_tbl)-1,1))/100,ROWS(J$2:J35)),1)*100,0),1)</f>
        <v>Montana</v>
      </c>
      <c r="S35" t="str">
        <f t="shared" si="10"/>
        <v>MT</v>
      </c>
      <c r="T35">
        <f t="array" ref="T35">LARGE(INDEX(my_tbl,2,COLUMNS(my_tbl)):INDEX(my_tbl,ROWS(my_tbl)-1,COLUMNS(my_tbl))-TRANSPOSE(INDEX(my_tbl,ROWS(my_tbl),2):INDEX(my_tbl,ROWS(my_tbl),COLUMNS(my_tbl)-1)),ROWS(J$2:J35))</f>
        <v>11</v>
      </c>
      <c r="U35">
        <f t="shared" si="11"/>
        <v>0</v>
      </c>
      <c r="W35">
        <f>IF(MOD(ROWS($W$2:$W35)-1,2),INDEX(Support!C$2:C$53,INT((ROWS($W$2:$W35)-1)/2)+1),Charts!AA$6)</f>
        <v>-98.484246499999998</v>
      </c>
      <c r="X35">
        <f>IF(MOD(ROWS($W$2:$W35)-1,2),INDEX(Support!D$2:D$53,INT((ROWS($W$2:$W35)-1)/2)+1),Charts!AB$6)</f>
        <v>39.011901999999999</v>
      </c>
    </row>
    <row r="36" spans="1:24" x14ac:dyDescent="0.25">
      <c r="A36" t="s">
        <v>85</v>
      </c>
      <c r="B36" t="s">
        <v>16</v>
      </c>
      <c r="C36">
        <v>-101.0020119</v>
      </c>
      <c r="D36">
        <v>47.551492600000003</v>
      </c>
      <c r="E36" t="s">
        <v>157</v>
      </c>
      <c r="F36" t="s">
        <v>139</v>
      </c>
      <c r="G36">
        <v>-100.7837392</v>
      </c>
      <c r="H36">
        <v>46.808326800000003</v>
      </c>
      <c r="J36" t="str">
        <f t="array" ref="J36">INDEX(my_tbl,ROUND(MOD(LARGE(INDEX(my_tbl,2,COLUMNS(my_tbl)):INDEX(my_tbl,ROWS(my_tbl),COLUMNS(my_tbl))+ROW(INDEX(my_tbl,2,1):INDEX(my_tbl,ROWS(my_tbl),1))/100,ROWS(J$2:J36)),1)*100,0),1)</f>
        <v>Kentucky</v>
      </c>
      <c r="K36" t="str">
        <f t="shared" si="6"/>
        <v>KY</v>
      </c>
      <c r="L36">
        <f>LARGE(INDEX(my_tbl,2,COLUMNS(my_tbl)):INDEX(my_tbl,ROWS(my_tbl),COLUMNS(my_tbl)),ROWS(J$2:J36))</f>
        <v>179</v>
      </c>
      <c r="M36">
        <f t="shared" si="7"/>
        <v>0</v>
      </c>
      <c r="N36" t="str">
        <f t="array" ref="N36">INDEX(my_tbl,ROUND(MOD(LARGE(INDEX(my_tbl,ROWS(my_tbl),2):INDEX(my_tbl,ROWS(my_tbl),COLUMNS(my_tbl))+COLUMN(INDEX(my_tbl,1,2):INDEX(my_tbl,1,COLUMNS(my_tbl)))/100,ROWS(J$2:J36)),1)*100,0),1)</f>
        <v>Wyoming</v>
      </c>
      <c r="O36" t="str">
        <f t="shared" si="8"/>
        <v>WY</v>
      </c>
      <c r="P36">
        <f>LARGE(INDEX(my_tbl,ROWS(my_tbl),2):INDEX(my_tbl,ROWS(my_tbl),COLUMNS(my_tbl)),ROWS(J$2:J36))</f>
        <v>0</v>
      </c>
      <c r="Q36">
        <f t="shared" si="9"/>
        <v>0</v>
      </c>
      <c r="R36" t="str">
        <f t="array" ref="R36">INDEX(my_tbl,ROUND(MOD(LARGE(INDEX(my_tbl,2,COLUMNS(my_tbl)):INDEX(my_tbl,ROWS(my_tbl)-1,COLUMNS(my_tbl))-TRANSPOSE(INDEX(my_tbl,ROWS(my_tbl),2):INDEX(my_tbl,ROWS(my_tbl),COLUMNS(my_tbl)-1))+ROW(INDEX(my_tbl,2,1):INDEX(my_tbl,ROWS(my_tbl)-1,1))/100,ROWS(J$2:J36)),1)*100,0),1)</f>
        <v>Wyoming</v>
      </c>
      <c r="S36" t="str">
        <f t="shared" si="10"/>
        <v>WY</v>
      </c>
      <c r="T36">
        <f t="array" ref="T36">LARGE(INDEX(my_tbl,2,COLUMNS(my_tbl)):INDEX(my_tbl,ROWS(my_tbl)-1,COLUMNS(my_tbl))-TRANSPOSE(INDEX(my_tbl,ROWS(my_tbl),2):INDEX(my_tbl,ROWS(my_tbl),COLUMNS(my_tbl)-1)),ROWS(J$2:J36))</f>
        <v>0</v>
      </c>
      <c r="U36">
        <f t="shared" si="11"/>
        <v>0</v>
      </c>
      <c r="W36">
        <f>IF(MOD(ROWS($W$2:$W36)-1,2),INDEX(Support!C$2:C$53,INT((ROWS($W$2:$W36)-1)/2)+1),Charts!AA$6)</f>
        <v>-76.641271200000006</v>
      </c>
      <c r="X36">
        <f>IF(MOD(ROWS($W$2:$W36)-1,2),INDEX(Support!D$2:D$53,INT((ROWS($W$2:$W36)-1)/2)+1),Charts!AB$6)</f>
        <v>39.045754899999999</v>
      </c>
    </row>
    <row r="37" spans="1:24" x14ac:dyDescent="0.25">
      <c r="A37" t="s">
        <v>86</v>
      </c>
      <c r="B37" t="s">
        <v>15</v>
      </c>
      <c r="C37">
        <v>-82.907122999999999</v>
      </c>
      <c r="D37">
        <v>40.417287100000003</v>
      </c>
      <c r="E37" t="s">
        <v>157</v>
      </c>
      <c r="F37" t="s">
        <v>140</v>
      </c>
      <c r="G37">
        <v>-82.998794200000006</v>
      </c>
      <c r="H37">
        <v>39.961175500000003</v>
      </c>
      <c r="J37" t="str">
        <f t="array" ref="J37">INDEX(my_tbl,ROUND(MOD(LARGE(INDEX(my_tbl,2,COLUMNS(my_tbl)):INDEX(my_tbl,ROWS(my_tbl),COLUMNS(my_tbl))+ROW(INDEX(my_tbl,2,1):INDEX(my_tbl,ROWS(my_tbl),1))/100,ROWS(J$2:J37)),1)*100,0),1)</f>
        <v>Iowa</v>
      </c>
      <c r="K37" t="str">
        <f t="shared" si="6"/>
        <v>IA</v>
      </c>
      <c r="L37">
        <f>LARGE(INDEX(my_tbl,2,COLUMNS(my_tbl)):INDEX(my_tbl,ROWS(my_tbl),COLUMNS(my_tbl)),ROWS(J$2:J37))</f>
        <v>149</v>
      </c>
      <c r="M37">
        <f t="shared" si="7"/>
        <v>0</v>
      </c>
      <c r="N37" t="str">
        <f t="array" ref="N37">INDEX(my_tbl,ROUND(MOD(LARGE(INDEX(my_tbl,ROWS(my_tbl),2):INDEX(my_tbl,ROWS(my_tbl),COLUMNS(my_tbl))+COLUMN(INDEX(my_tbl,1,2):INDEX(my_tbl,1,COLUMNS(my_tbl)))/100,ROWS(J$2:J37)),1)*100,0),1)</f>
        <v>Washington</v>
      </c>
      <c r="O37" t="str">
        <f t="shared" si="8"/>
        <v>WA</v>
      </c>
      <c r="P37">
        <f>LARGE(INDEX(my_tbl,ROWS(my_tbl),2):INDEX(my_tbl,ROWS(my_tbl),COLUMNS(my_tbl)),ROWS(J$2:J37))</f>
        <v>0</v>
      </c>
      <c r="Q37">
        <f t="shared" si="9"/>
        <v>0</v>
      </c>
      <c r="R37" t="str">
        <f t="array" ref="R37">INDEX(my_tbl,ROUND(MOD(LARGE(INDEX(my_tbl,2,COLUMNS(my_tbl)):INDEX(my_tbl,ROWS(my_tbl)-1,COLUMNS(my_tbl))-TRANSPOSE(INDEX(my_tbl,ROWS(my_tbl),2):INDEX(my_tbl,ROWS(my_tbl),COLUMNS(my_tbl)-1))+ROW(INDEX(my_tbl,2,1):INDEX(my_tbl,ROWS(my_tbl)-1,1))/100,ROWS(J$2:J37)),1)*100,0),1)</f>
        <v>Washington</v>
      </c>
      <c r="S37" t="str">
        <f t="shared" si="10"/>
        <v>WA</v>
      </c>
      <c r="T37">
        <f t="array" ref="T37">LARGE(INDEX(my_tbl,2,COLUMNS(my_tbl)):INDEX(my_tbl,ROWS(my_tbl)-1,COLUMNS(my_tbl))-TRANSPOSE(INDEX(my_tbl,ROWS(my_tbl),2):INDEX(my_tbl,ROWS(my_tbl),COLUMNS(my_tbl)-1)),ROWS(J$2:J37))</f>
        <v>0</v>
      </c>
      <c r="U37">
        <f t="shared" si="11"/>
        <v>0</v>
      </c>
      <c r="W37">
        <f>IF(MOD(ROWS($W$2:$W37)-1,2),INDEX(Support!C$2:C$53,INT((ROWS($W$2:$W37)-1)/2)+1),Charts!AA$6)</f>
        <v>-84.270017899999999</v>
      </c>
      <c r="X37">
        <f>IF(MOD(ROWS($W$2:$W37)-1,2),INDEX(Support!D$2:D$53,INT((ROWS($W$2:$W37)-1)/2)+1),Charts!AB$6)</f>
        <v>37.839333199999999</v>
      </c>
    </row>
    <row r="38" spans="1:24" x14ac:dyDescent="0.25">
      <c r="A38" t="s">
        <v>87</v>
      </c>
      <c r="B38" t="s">
        <v>14</v>
      </c>
      <c r="C38">
        <v>-97.092877000000001</v>
      </c>
      <c r="D38">
        <v>35.007751900000002</v>
      </c>
      <c r="E38" t="s">
        <v>171</v>
      </c>
      <c r="F38" t="s">
        <v>141</v>
      </c>
      <c r="G38">
        <v>-97.5164276</v>
      </c>
      <c r="H38">
        <v>35.467560200000001</v>
      </c>
      <c r="J38" t="str">
        <f t="array" ref="J38">INDEX(my_tbl,ROUND(MOD(LARGE(INDEX(my_tbl,2,COLUMNS(my_tbl)):INDEX(my_tbl,ROWS(my_tbl),COLUMNS(my_tbl))+ROW(INDEX(my_tbl,2,1):INDEX(my_tbl,ROWS(my_tbl),1))/100,ROWS(J$2:J38)),1)*100,0),1)</f>
        <v>Arkansas</v>
      </c>
      <c r="K38" t="str">
        <f t="shared" si="6"/>
        <v>AR</v>
      </c>
      <c r="L38">
        <f>LARGE(INDEX(my_tbl,2,COLUMNS(my_tbl)):INDEX(my_tbl,ROWS(my_tbl),COLUMNS(my_tbl)),ROWS(J$2:J38))</f>
        <v>87</v>
      </c>
      <c r="M38">
        <f t="shared" si="7"/>
        <v>0</v>
      </c>
      <c r="N38" t="str">
        <f t="array" ref="N38">INDEX(my_tbl,ROUND(MOD(LARGE(INDEX(my_tbl,ROWS(my_tbl),2):INDEX(my_tbl,ROWS(my_tbl),COLUMNS(my_tbl))+COLUMN(INDEX(my_tbl,1,2):INDEX(my_tbl,1,COLUMNS(my_tbl)))/100,ROWS(J$2:J38)),1)*100,0),1)</f>
        <v>Vermont</v>
      </c>
      <c r="O38" t="str">
        <f t="shared" si="8"/>
        <v>VT</v>
      </c>
      <c r="P38">
        <f>LARGE(INDEX(my_tbl,ROWS(my_tbl),2):INDEX(my_tbl,ROWS(my_tbl),COLUMNS(my_tbl)),ROWS(J$2:J38))</f>
        <v>0</v>
      </c>
      <c r="Q38">
        <f t="shared" si="9"/>
        <v>0</v>
      </c>
      <c r="R38" t="str">
        <f t="array" ref="R38">INDEX(my_tbl,ROUND(MOD(LARGE(INDEX(my_tbl,2,COLUMNS(my_tbl)):INDEX(my_tbl,ROWS(my_tbl)-1,COLUMNS(my_tbl))-TRANSPOSE(INDEX(my_tbl,ROWS(my_tbl),2):INDEX(my_tbl,ROWS(my_tbl),COLUMNS(my_tbl)-1))+ROW(INDEX(my_tbl,2,1):INDEX(my_tbl,ROWS(my_tbl)-1,1))/100,ROWS(J$2:J38)),1)*100,0),1)</f>
        <v>Vermont</v>
      </c>
      <c r="S38" t="str">
        <f t="shared" si="10"/>
        <v>VT</v>
      </c>
      <c r="T38">
        <f t="array" ref="T38">LARGE(INDEX(my_tbl,2,COLUMNS(my_tbl)):INDEX(my_tbl,ROWS(my_tbl)-1,COLUMNS(my_tbl))-TRANSPOSE(INDEX(my_tbl,ROWS(my_tbl),2):INDEX(my_tbl,ROWS(my_tbl),COLUMNS(my_tbl)-1)),ROWS(J$2:J38))</f>
        <v>0</v>
      </c>
      <c r="U38">
        <f t="shared" si="11"/>
        <v>0</v>
      </c>
      <c r="W38">
        <f>IF(MOD(ROWS($W$2:$W38)-1,2),INDEX(Support!C$2:C$53,INT((ROWS($W$2:$W38)-1)/2)+1),Charts!AA$6)</f>
        <v>-76.641271200000006</v>
      </c>
      <c r="X38">
        <f>IF(MOD(ROWS($W$2:$W38)-1,2),INDEX(Support!D$2:D$53,INT((ROWS($W$2:$W38)-1)/2)+1),Charts!AB$6)</f>
        <v>39.045754899999999</v>
      </c>
    </row>
    <row r="39" spans="1:24" x14ac:dyDescent="0.25">
      <c r="A39" t="s">
        <v>88</v>
      </c>
      <c r="B39" t="s">
        <v>13</v>
      </c>
      <c r="C39">
        <v>-120.55420119999999</v>
      </c>
      <c r="D39">
        <v>43.804133399999998</v>
      </c>
      <c r="E39" t="s">
        <v>158</v>
      </c>
      <c r="F39" t="s">
        <v>142</v>
      </c>
      <c r="G39">
        <v>-123.03509630000001</v>
      </c>
      <c r="H39">
        <v>44.942897500000001</v>
      </c>
      <c r="J39" t="str">
        <f t="array" ref="J39">INDEX(my_tbl,ROUND(MOD(LARGE(INDEX(my_tbl,2,COLUMNS(my_tbl)):INDEX(my_tbl,ROWS(my_tbl),COLUMNS(my_tbl))+ROW(INDEX(my_tbl,2,1):INDEX(my_tbl,ROWS(my_tbl),1))/100,ROWS(J$2:J39)),1)*100,0),1)</f>
        <v>Kansas</v>
      </c>
      <c r="K39" t="str">
        <f t="shared" si="6"/>
        <v>KS</v>
      </c>
      <c r="L39">
        <f>LARGE(INDEX(my_tbl,2,COLUMNS(my_tbl)):INDEX(my_tbl,ROWS(my_tbl),COLUMNS(my_tbl)),ROWS(J$2:J39))</f>
        <v>68</v>
      </c>
      <c r="M39">
        <f t="shared" si="7"/>
        <v>0</v>
      </c>
      <c r="N39" t="str">
        <f t="array" ref="N39">INDEX(my_tbl,ROUND(MOD(LARGE(INDEX(my_tbl,ROWS(my_tbl),2):INDEX(my_tbl,ROWS(my_tbl),COLUMNS(my_tbl))+COLUMN(INDEX(my_tbl,1,2):INDEX(my_tbl,1,COLUMNS(my_tbl)))/100,ROWS(J$2:J39)),1)*100,0),1)</f>
        <v>South Dakota</v>
      </c>
      <c r="O39" t="str">
        <f t="shared" si="8"/>
        <v>SD</v>
      </c>
      <c r="P39">
        <f>LARGE(INDEX(my_tbl,ROWS(my_tbl),2):INDEX(my_tbl,ROWS(my_tbl),COLUMNS(my_tbl)),ROWS(J$2:J39))</f>
        <v>0</v>
      </c>
      <c r="Q39">
        <f t="shared" si="9"/>
        <v>0</v>
      </c>
      <c r="R39" t="str">
        <f t="array" ref="R39">INDEX(my_tbl,ROUND(MOD(LARGE(INDEX(my_tbl,2,COLUMNS(my_tbl)):INDEX(my_tbl,ROWS(my_tbl)-1,COLUMNS(my_tbl))-TRANSPOSE(INDEX(my_tbl,ROWS(my_tbl),2):INDEX(my_tbl,ROWS(my_tbl),COLUMNS(my_tbl)-1))+ROW(INDEX(my_tbl,2,1):INDEX(my_tbl,ROWS(my_tbl)-1,1))/100,ROWS(J$2:J39)),1)*100,0),1)</f>
        <v>South Dakota</v>
      </c>
      <c r="S39" t="str">
        <f t="shared" si="10"/>
        <v>SD</v>
      </c>
      <c r="T39">
        <f t="array" ref="T39">LARGE(INDEX(my_tbl,2,COLUMNS(my_tbl)):INDEX(my_tbl,ROWS(my_tbl)-1,COLUMNS(my_tbl))-TRANSPOSE(INDEX(my_tbl,ROWS(my_tbl),2):INDEX(my_tbl,ROWS(my_tbl),COLUMNS(my_tbl)-1)),ROWS(J$2:J39))</f>
        <v>0</v>
      </c>
      <c r="U39">
        <f t="shared" si="11"/>
        <v>0</v>
      </c>
      <c r="W39">
        <f>IF(MOD(ROWS($W$2:$W39)-1,2),INDEX(Support!C$2:C$53,INT((ROWS($W$2:$W39)-1)/2)+1),Charts!AA$6)</f>
        <v>-91.962332700000005</v>
      </c>
      <c r="X39">
        <f>IF(MOD(ROWS($W$2:$W39)-1,2),INDEX(Support!D$2:D$53,INT((ROWS($W$2:$W39)-1)/2)+1),Charts!AB$6)</f>
        <v>30.984297699999999</v>
      </c>
    </row>
    <row r="40" spans="1:24" x14ac:dyDescent="0.25">
      <c r="A40" t="s">
        <v>89</v>
      </c>
      <c r="B40" t="s">
        <v>12</v>
      </c>
      <c r="C40">
        <v>-77.194524700000002</v>
      </c>
      <c r="D40">
        <v>41.203321600000002</v>
      </c>
      <c r="E40" t="s">
        <v>159</v>
      </c>
      <c r="F40" t="s">
        <v>143</v>
      </c>
      <c r="G40">
        <v>-76.884417900000003</v>
      </c>
      <c r="H40">
        <v>40.2737002</v>
      </c>
      <c r="J40" t="str">
        <f t="array" ref="J40">INDEX(my_tbl,ROUND(MOD(LARGE(INDEX(my_tbl,2,COLUMNS(my_tbl)):INDEX(my_tbl,ROWS(my_tbl),COLUMNS(my_tbl))+ROW(INDEX(my_tbl,2,1):INDEX(my_tbl,ROWS(my_tbl),1))/100,ROWS(J$2:J40)),1)*100,0),1)</f>
        <v>New Hampshire</v>
      </c>
      <c r="K40" t="str">
        <f t="shared" si="6"/>
        <v>NH</v>
      </c>
      <c r="L40">
        <f>LARGE(INDEX(my_tbl,2,COLUMNS(my_tbl)):INDEX(my_tbl,ROWS(my_tbl),COLUMNS(my_tbl)),ROWS(J$2:J40))</f>
        <v>56</v>
      </c>
      <c r="M40">
        <f t="shared" si="7"/>
        <v>0</v>
      </c>
      <c r="N40" t="str">
        <f t="array" ref="N40">INDEX(my_tbl,ROUND(MOD(LARGE(INDEX(my_tbl,ROWS(my_tbl),2):INDEX(my_tbl,ROWS(my_tbl),COLUMNS(my_tbl))+COLUMN(INDEX(my_tbl,1,2):INDEX(my_tbl,1,COLUMNS(my_tbl)))/100,ROWS(J$2:J40)),1)*100,0),1)</f>
        <v>Oregon</v>
      </c>
      <c r="O40" t="str">
        <f t="shared" si="8"/>
        <v>OR</v>
      </c>
      <c r="P40">
        <f>LARGE(INDEX(my_tbl,ROWS(my_tbl),2):INDEX(my_tbl,ROWS(my_tbl),COLUMNS(my_tbl)),ROWS(J$2:J40))</f>
        <v>0</v>
      </c>
      <c r="Q40">
        <f t="shared" si="9"/>
        <v>0</v>
      </c>
      <c r="R40" t="str">
        <f t="array" ref="R40">INDEX(my_tbl,ROUND(MOD(LARGE(INDEX(my_tbl,2,COLUMNS(my_tbl)):INDEX(my_tbl,ROWS(my_tbl)-1,COLUMNS(my_tbl))-TRANSPOSE(INDEX(my_tbl,ROWS(my_tbl),2):INDEX(my_tbl,ROWS(my_tbl),COLUMNS(my_tbl)-1))+ROW(INDEX(my_tbl,2,1):INDEX(my_tbl,ROWS(my_tbl)-1,1))/100,ROWS(J$2:J40)),1)*100,0),1)</f>
        <v>North Dakota</v>
      </c>
      <c r="S40" t="str">
        <f t="shared" si="10"/>
        <v>ND</v>
      </c>
      <c r="T40">
        <f t="array" ref="T40">LARGE(INDEX(my_tbl,2,COLUMNS(my_tbl)):INDEX(my_tbl,ROWS(my_tbl)-1,COLUMNS(my_tbl))-TRANSPOSE(INDEX(my_tbl,ROWS(my_tbl),2):INDEX(my_tbl,ROWS(my_tbl),COLUMNS(my_tbl)-1)),ROWS(J$2:J40))</f>
        <v>0</v>
      </c>
      <c r="U40">
        <f t="shared" si="11"/>
        <v>0</v>
      </c>
      <c r="W40">
        <f>IF(MOD(ROWS($W$2:$W40)-1,2),INDEX(Support!C$2:C$53,INT((ROWS($W$2:$W40)-1)/2)+1),Charts!AA$6)</f>
        <v>-76.641271200000006</v>
      </c>
      <c r="X40">
        <f>IF(MOD(ROWS($W$2:$W40)-1,2),INDEX(Support!D$2:D$53,INT((ROWS($W$2:$W40)-1)/2)+1),Charts!AB$6)</f>
        <v>39.045754899999999</v>
      </c>
    </row>
    <row r="41" spans="1:24" x14ac:dyDescent="0.25">
      <c r="A41" t="s">
        <v>102</v>
      </c>
      <c r="B41" t="s">
        <v>172</v>
      </c>
      <c r="C41">
        <v>-72.8</v>
      </c>
      <c r="D41">
        <v>26.6</v>
      </c>
      <c r="E41" t="s">
        <v>171</v>
      </c>
      <c r="F41" t="s">
        <v>174</v>
      </c>
      <c r="G41">
        <v>-72.8</v>
      </c>
      <c r="H41">
        <v>26.5</v>
      </c>
      <c r="J41" t="str">
        <f t="array" ref="J41">INDEX(my_tbl,ROUND(MOD(LARGE(INDEX(my_tbl,2,COLUMNS(my_tbl)):INDEX(my_tbl,ROWS(my_tbl),COLUMNS(my_tbl))+ROW(INDEX(my_tbl,2,1):INDEX(my_tbl,ROWS(my_tbl),1))/100,ROWS(J$2:J41)),1)*100,0),1)</f>
        <v>Minnesota</v>
      </c>
      <c r="K41" t="str">
        <f t="shared" si="6"/>
        <v>MN</v>
      </c>
      <c r="L41">
        <f>LARGE(INDEX(my_tbl,2,COLUMNS(my_tbl)):INDEX(my_tbl,ROWS(my_tbl),COLUMNS(my_tbl)),ROWS(J$2:J41))</f>
        <v>39</v>
      </c>
      <c r="M41">
        <f t="shared" si="7"/>
        <v>0</v>
      </c>
      <c r="N41" t="str">
        <f t="array" ref="N41">INDEX(my_tbl,ROUND(MOD(LARGE(INDEX(my_tbl,ROWS(my_tbl),2):INDEX(my_tbl,ROWS(my_tbl),COLUMNS(my_tbl))+COLUMN(INDEX(my_tbl,1,2):INDEX(my_tbl,1,COLUMNS(my_tbl)))/100,ROWS(J$2:J41)),1)*100,0),1)</f>
        <v>Oklahoma</v>
      </c>
      <c r="O41" t="str">
        <f t="shared" si="8"/>
        <v>OK</v>
      </c>
      <c r="P41">
        <f>LARGE(INDEX(my_tbl,ROWS(my_tbl),2):INDEX(my_tbl,ROWS(my_tbl),COLUMNS(my_tbl)),ROWS(J$2:J41))</f>
        <v>0</v>
      </c>
      <c r="Q41">
        <f t="shared" si="9"/>
        <v>0</v>
      </c>
      <c r="R41" t="str">
        <f t="array" ref="R41">INDEX(my_tbl,ROUND(MOD(LARGE(INDEX(my_tbl,2,COLUMNS(my_tbl)):INDEX(my_tbl,ROWS(my_tbl)-1,COLUMNS(my_tbl))-TRANSPOSE(INDEX(my_tbl,ROWS(my_tbl),2):INDEX(my_tbl,ROWS(my_tbl),COLUMNS(my_tbl)-1))+ROW(INDEX(my_tbl,2,1):INDEX(my_tbl,ROWS(my_tbl)-1,1))/100,ROWS(J$2:J41)),1)*100,0),1)</f>
        <v>Nebraska</v>
      </c>
      <c r="S41" t="str">
        <f t="shared" si="10"/>
        <v>NE</v>
      </c>
      <c r="T41">
        <f t="array" ref="T41">LARGE(INDEX(my_tbl,2,COLUMNS(my_tbl)):INDEX(my_tbl,ROWS(my_tbl)-1,COLUMNS(my_tbl))-TRANSPOSE(INDEX(my_tbl,ROWS(my_tbl),2):INDEX(my_tbl,ROWS(my_tbl),COLUMNS(my_tbl)-1)),ROWS(J$2:J41))</f>
        <v>0</v>
      </c>
      <c r="U41">
        <f t="shared" si="11"/>
        <v>0</v>
      </c>
      <c r="W41">
        <f>IF(MOD(ROWS($W$2:$W41)-1,2),INDEX(Support!C$2:C$53,INT((ROWS($W$2:$W41)-1)/2)+1),Charts!AA$6)</f>
        <v>-69.445468899999995</v>
      </c>
      <c r="X41">
        <f>IF(MOD(ROWS($W$2:$W41)-1,2),INDEX(Support!D$2:D$53,INT((ROWS($W$2:$W41)-1)/2)+1),Charts!AB$6)</f>
        <v>45.253782999999999</v>
      </c>
    </row>
    <row r="42" spans="1:24" x14ac:dyDescent="0.25">
      <c r="A42" t="s">
        <v>90</v>
      </c>
      <c r="B42" t="s">
        <v>11</v>
      </c>
      <c r="C42">
        <v>-71.477429099999995</v>
      </c>
      <c r="D42">
        <v>41.580094500000001</v>
      </c>
      <c r="E42" t="s">
        <v>159</v>
      </c>
      <c r="F42" t="s">
        <v>144</v>
      </c>
      <c r="G42">
        <v>-71.4128343</v>
      </c>
      <c r="H42">
        <v>41.823989099999999</v>
      </c>
      <c r="J42" t="str">
        <f t="array" ref="J42">INDEX(my_tbl,ROUND(MOD(LARGE(INDEX(my_tbl,2,COLUMNS(my_tbl)):INDEX(my_tbl,ROWS(my_tbl),COLUMNS(my_tbl))+ROW(INDEX(my_tbl,2,1):INDEX(my_tbl,ROWS(my_tbl),1))/100,ROWS(J$2:J42)),1)*100,0),1)</f>
        <v>Alaska</v>
      </c>
      <c r="K42" t="str">
        <f t="shared" si="6"/>
        <v>AK</v>
      </c>
      <c r="L42">
        <f>LARGE(INDEX(my_tbl,2,COLUMNS(my_tbl)):INDEX(my_tbl,ROWS(my_tbl),COLUMNS(my_tbl)),ROWS(J$2:J42))</f>
        <v>19</v>
      </c>
      <c r="M42">
        <f t="shared" si="7"/>
        <v>0</v>
      </c>
      <c r="N42" t="str">
        <f t="array" ref="N42">INDEX(my_tbl,ROUND(MOD(LARGE(INDEX(my_tbl,ROWS(my_tbl),2):INDEX(my_tbl,ROWS(my_tbl),COLUMNS(my_tbl))+COLUMN(INDEX(my_tbl,1,2):INDEX(my_tbl,1,COLUMNS(my_tbl)))/100,ROWS(J$2:J42)),1)*100,0),1)</f>
        <v>North Dakota</v>
      </c>
      <c r="O42" t="str">
        <f t="shared" si="8"/>
        <v>ND</v>
      </c>
      <c r="P42">
        <f>LARGE(INDEX(my_tbl,ROWS(my_tbl),2):INDEX(my_tbl,ROWS(my_tbl),COLUMNS(my_tbl)),ROWS(J$2:J42))</f>
        <v>0</v>
      </c>
      <c r="Q42">
        <f t="shared" si="9"/>
        <v>0</v>
      </c>
      <c r="R42" t="str">
        <f t="array" ref="R42">INDEX(my_tbl,ROUND(MOD(LARGE(INDEX(my_tbl,2,COLUMNS(my_tbl)):INDEX(my_tbl,ROWS(my_tbl)-1,COLUMNS(my_tbl))-TRANSPOSE(INDEX(my_tbl,ROWS(my_tbl),2):INDEX(my_tbl,ROWS(my_tbl),COLUMNS(my_tbl)-1))+ROW(INDEX(my_tbl,2,1):INDEX(my_tbl,ROWS(my_tbl)-1,1))/100,ROWS(J$2:J42)),1)*100,0),1)</f>
        <v>Hawaii</v>
      </c>
      <c r="S42" t="str">
        <f t="shared" si="10"/>
        <v>HI</v>
      </c>
      <c r="T42">
        <f t="array" ref="T42">LARGE(INDEX(my_tbl,2,COLUMNS(my_tbl)):INDEX(my_tbl,ROWS(my_tbl)-1,COLUMNS(my_tbl))-TRANSPOSE(INDEX(my_tbl,ROWS(my_tbl),2):INDEX(my_tbl,ROWS(my_tbl),COLUMNS(my_tbl)-1)),ROWS(J$2:J42))</f>
        <v>0</v>
      </c>
      <c r="U42">
        <f t="shared" si="11"/>
        <v>0</v>
      </c>
      <c r="W42">
        <f>IF(MOD(ROWS($W$2:$W42)-1,2),INDEX(Support!C$2:C$53,INT((ROWS($W$2:$W42)-1)/2)+1),Charts!AA$6)</f>
        <v>-76.641271200000006</v>
      </c>
      <c r="X42">
        <f>IF(MOD(ROWS($W$2:$W42)-1,2),INDEX(Support!D$2:D$53,INT((ROWS($W$2:$W42)-1)/2)+1),Charts!AB$6)</f>
        <v>39.045754899999999</v>
      </c>
    </row>
    <row r="43" spans="1:24" x14ac:dyDescent="0.25">
      <c r="A43" t="s">
        <v>91</v>
      </c>
      <c r="B43" t="s">
        <v>10</v>
      </c>
      <c r="C43">
        <v>-81.163724500000001</v>
      </c>
      <c r="D43">
        <v>33.836081</v>
      </c>
      <c r="E43" t="s">
        <v>171</v>
      </c>
      <c r="F43" t="s">
        <v>145</v>
      </c>
      <c r="G43">
        <v>-81.034814400000002</v>
      </c>
      <c r="H43">
        <v>34.000710400000003</v>
      </c>
      <c r="J43" t="str">
        <f t="array" ref="J43">INDEX(my_tbl,ROUND(MOD(LARGE(INDEX(my_tbl,2,COLUMNS(my_tbl)):INDEX(my_tbl,ROWS(my_tbl),COLUMNS(my_tbl))+ROW(INDEX(my_tbl,2,1):INDEX(my_tbl,ROWS(my_tbl),1))/100,ROWS(J$2:J43)),1)*100,0),1)</f>
        <v>Montana</v>
      </c>
      <c r="K43" t="str">
        <f t="shared" si="6"/>
        <v>MT</v>
      </c>
      <c r="L43">
        <f>LARGE(INDEX(my_tbl,2,COLUMNS(my_tbl)):INDEX(my_tbl,ROWS(my_tbl),COLUMNS(my_tbl)),ROWS(J$2:J43))</f>
        <v>11</v>
      </c>
      <c r="M43">
        <f t="shared" si="7"/>
        <v>0</v>
      </c>
      <c r="N43" t="str">
        <f t="array" ref="N43">INDEX(my_tbl,ROUND(MOD(LARGE(INDEX(my_tbl,ROWS(my_tbl),2):INDEX(my_tbl,ROWS(my_tbl),COLUMNS(my_tbl))+COLUMN(INDEX(my_tbl,1,2):INDEX(my_tbl,1,COLUMNS(my_tbl)))/100,ROWS(J$2:J43)),1)*100,0),1)</f>
        <v>New Hampshire</v>
      </c>
      <c r="O43" t="str">
        <f t="shared" si="8"/>
        <v>NH</v>
      </c>
      <c r="P43">
        <f>LARGE(INDEX(my_tbl,ROWS(my_tbl),2):INDEX(my_tbl,ROWS(my_tbl),COLUMNS(my_tbl)),ROWS(J$2:J43))</f>
        <v>0</v>
      </c>
      <c r="Q43">
        <f t="shared" si="9"/>
        <v>0</v>
      </c>
      <c r="R43" t="str">
        <f t="array" ref="R43">INDEX(my_tbl,ROUND(MOD(LARGE(INDEX(my_tbl,2,COLUMNS(my_tbl)):INDEX(my_tbl,ROWS(my_tbl)-1,COLUMNS(my_tbl))-TRANSPOSE(INDEX(my_tbl,ROWS(my_tbl),2):INDEX(my_tbl,ROWS(my_tbl),COLUMNS(my_tbl)-1))+ROW(INDEX(my_tbl,2,1):INDEX(my_tbl,ROWS(my_tbl)-1,1))/100,ROWS(J$2:J43)),1)*100,0),1)</f>
        <v xml:space="preserve">District of Columbia </v>
      </c>
      <c r="S43" t="str">
        <f t="shared" si="10"/>
        <v>DC</v>
      </c>
      <c r="T43">
        <f t="array" ref="T43">LARGE(INDEX(my_tbl,2,COLUMNS(my_tbl)):INDEX(my_tbl,ROWS(my_tbl)-1,COLUMNS(my_tbl))-TRANSPOSE(INDEX(my_tbl,ROWS(my_tbl),2):INDEX(my_tbl,ROWS(my_tbl),COLUMNS(my_tbl)-1)),ROWS(J$2:J43))</f>
        <v>0</v>
      </c>
      <c r="U43">
        <f t="shared" si="11"/>
        <v>0</v>
      </c>
      <c r="W43">
        <f>IF(MOD(ROWS($W$2:$W43)-1,2),INDEX(Support!C$2:C$53,INT((ROWS($W$2:$W43)-1)/2)+1),Charts!AA$6)</f>
        <v>-76.641271200000006</v>
      </c>
      <c r="X43">
        <f>IF(MOD(ROWS($W$2:$W43)-1,2),INDEX(Support!D$2:D$53,INT((ROWS($W$2:$W43)-1)/2)+1),Charts!AB$6)</f>
        <v>39.045754899999999</v>
      </c>
    </row>
    <row r="44" spans="1:24" x14ac:dyDescent="0.25">
      <c r="A44" t="s">
        <v>92</v>
      </c>
      <c r="B44" t="s">
        <v>9</v>
      </c>
      <c r="C44">
        <v>-99.901813099999998</v>
      </c>
      <c r="D44">
        <v>43.969514799999999</v>
      </c>
      <c r="E44" t="s">
        <v>157</v>
      </c>
      <c r="F44" t="s">
        <v>146</v>
      </c>
      <c r="G44">
        <v>-100.3509665</v>
      </c>
      <c r="H44">
        <v>44.368315600000003</v>
      </c>
      <c r="J44" t="str">
        <f t="array" ref="J44">INDEX(my_tbl,ROUND(MOD(LARGE(INDEX(my_tbl,2,COLUMNS(my_tbl)):INDEX(my_tbl,ROWS(my_tbl),COLUMNS(my_tbl))+ROW(INDEX(my_tbl,2,1):INDEX(my_tbl,ROWS(my_tbl),1))/100,ROWS(J$2:J44)),1)*100,0),1)</f>
        <v>Puerto Rico</v>
      </c>
      <c r="K44" t="str">
        <f t="shared" si="6"/>
        <v>PR</v>
      </c>
      <c r="L44">
        <f>LARGE(INDEX(my_tbl,2,COLUMNS(my_tbl)):INDEX(my_tbl,ROWS(my_tbl),COLUMNS(my_tbl)),ROWS(J$2:J44))</f>
        <v>0</v>
      </c>
      <c r="M44">
        <f t="shared" si="7"/>
        <v>0</v>
      </c>
      <c r="N44" t="str">
        <f t="array" ref="N44">INDEX(my_tbl,ROUND(MOD(LARGE(INDEX(my_tbl,ROWS(my_tbl),2):INDEX(my_tbl,ROWS(my_tbl),COLUMNS(my_tbl))+COLUMN(INDEX(my_tbl,1,2):INDEX(my_tbl,1,COLUMNS(my_tbl)))/100,ROWS(J$2:J44)),1)*100,0),1)</f>
        <v>Nevada</v>
      </c>
      <c r="O44" t="str">
        <f t="shared" si="8"/>
        <v>NV</v>
      </c>
      <c r="P44">
        <f>LARGE(INDEX(my_tbl,ROWS(my_tbl),2):INDEX(my_tbl,ROWS(my_tbl),COLUMNS(my_tbl)),ROWS(J$2:J44))</f>
        <v>0</v>
      </c>
      <c r="Q44">
        <f t="shared" si="9"/>
        <v>0</v>
      </c>
      <c r="R44" t="str">
        <f t="array" ref="R44">INDEX(my_tbl,ROUND(MOD(LARGE(INDEX(my_tbl,2,COLUMNS(my_tbl)):INDEX(my_tbl,ROWS(my_tbl)-1,COLUMNS(my_tbl))-TRANSPOSE(INDEX(my_tbl,ROWS(my_tbl),2):INDEX(my_tbl,ROWS(my_tbl),COLUMNS(my_tbl)-1))+ROW(INDEX(my_tbl,2,1):INDEX(my_tbl,ROWS(my_tbl)-1,1))/100,ROWS(J$2:J44)),1)*100,0),1)</f>
        <v>Minnesota</v>
      </c>
      <c r="S44" t="str">
        <f t="shared" si="10"/>
        <v>MN</v>
      </c>
      <c r="T44">
        <f t="array" ref="T44">LARGE(INDEX(my_tbl,2,COLUMNS(my_tbl)):INDEX(my_tbl,ROWS(my_tbl)-1,COLUMNS(my_tbl))-TRANSPOSE(INDEX(my_tbl,ROWS(my_tbl),2):INDEX(my_tbl,ROWS(my_tbl),COLUMNS(my_tbl)-1)),ROWS(J$2:J44))</f>
        <v>-11</v>
      </c>
      <c r="U44">
        <f t="shared" si="11"/>
        <v>0</v>
      </c>
      <c r="W44">
        <f>IF(MOD(ROWS($W$2:$W44)-1,2),INDEX(Support!C$2:C$53,INT((ROWS($W$2:$W44)-1)/2)+1),Charts!AA$6)</f>
        <v>-76.641271200000006</v>
      </c>
      <c r="X44">
        <f>IF(MOD(ROWS($W$2:$W44)-1,2),INDEX(Support!D$2:D$53,INT((ROWS($W$2:$W44)-1)/2)+1),Charts!AB$6)</f>
        <v>39.045754899999999</v>
      </c>
    </row>
    <row r="45" spans="1:24" x14ac:dyDescent="0.25">
      <c r="A45" t="s">
        <v>93</v>
      </c>
      <c r="B45" t="s">
        <v>8</v>
      </c>
      <c r="C45">
        <v>-86.580447300000003</v>
      </c>
      <c r="D45">
        <v>35.517491300000003</v>
      </c>
      <c r="E45" t="s">
        <v>171</v>
      </c>
      <c r="F45" t="s">
        <v>147</v>
      </c>
      <c r="G45">
        <v>-86.783333299999995</v>
      </c>
      <c r="H45">
        <v>36.1666667</v>
      </c>
      <c r="J45" t="str">
        <f t="array" ref="J45">INDEX(my_tbl,ROUND(MOD(LARGE(INDEX(my_tbl,2,COLUMNS(my_tbl)):INDEX(my_tbl,ROWS(my_tbl),COLUMNS(my_tbl))+ROW(INDEX(my_tbl,2,1):INDEX(my_tbl,ROWS(my_tbl),1))/100,ROWS(J$2:J45)),1)*100,0),1)</f>
        <v>Wyoming</v>
      </c>
      <c r="K45" t="str">
        <f t="shared" si="6"/>
        <v>WY</v>
      </c>
      <c r="L45">
        <f>LARGE(INDEX(my_tbl,2,COLUMNS(my_tbl)):INDEX(my_tbl,ROWS(my_tbl),COLUMNS(my_tbl)),ROWS(J$2:J45))</f>
        <v>0</v>
      </c>
      <c r="M45">
        <f t="shared" si="7"/>
        <v>0</v>
      </c>
      <c r="N45" t="str">
        <f t="array" ref="N45">INDEX(my_tbl,ROUND(MOD(LARGE(INDEX(my_tbl,ROWS(my_tbl),2):INDEX(my_tbl,ROWS(my_tbl),COLUMNS(my_tbl))+COLUMN(INDEX(my_tbl,1,2):INDEX(my_tbl,1,COLUMNS(my_tbl)))/100,ROWS(J$2:J45)),1)*100,0),1)</f>
        <v>Nebraska</v>
      </c>
      <c r="O45" t="str">
        <f t="shared" si="8"/>
        <v>NE</v>
      </c>
      <c r="P45">
        <f>LARGE(INDEX(my_tbl,ROWS(my_tbl),2):INDEX(my_tbl,ROWS(my_tbl),COLUMNS(my_tbl)),ROWS(J$2:J45))</f>
        <v>0</v>
      </c>
      <c r="Q45">
        <f t="shared" si="9"/>
        <v>0</v>
      </c>
      <c r="R45" t="str">
        <f t="array" ref="R45">INDEX(my_tbl,ROUND(MOD(LARGE(INDEX(my_tbl,2,COLUMNS(my_tbl)):INDEX(my_tbl,ROWS(my_tbl)-1,COLUMNS(my_tbl))-TRANSPOSE(INDEX(my_tbl,ROWS(my_tbl),2):INDEX(my_tbl,ROWS(my_tbl),COLUMNS(my_tbl)-1))+ROW(INDEX(my_tbl,2,1):INDEX(my_tbl,ROWS(my_tbl)-1,1))/100,ROWS(J$2:J45)),1)*100,0),1)</f>
        <v>Tennessee</v>
      </c>
      <c r="S45" t="str">
        <f t="shared" si="10"/>
        <v>TN</v>
      </c>
      <c r="T45">
        <f t="array" ref="T45">LARGE(INDEX(my_tbl,2,COLUMNS(my_tbl)):INDEX(my_tbl,ROWS(my_tbl)-1,COLUMNS(my_tbl))-TRANSPOSE(INDEX(my_tbl,ROWS(my_tbl),2):INDEX(my_tbl,ROWS(my_tbl),COLUMNS(my_tbl)-1)),ROWS(J$2:J45))</f>
        <v>-30</v>
      </c>
      <c r="U45">
        <f t="shared" si="11"/>
        <v>0</v>
      </c>
      <c r="W45">
        <f>IF(MOD(ROWS($W$2:$W45)-1,2),INDEX(Support!C$2:C$53,INT((ROWS($W$2:$W45)-1)/2)+1),Charts!AA$6)</f>
        <v>-71.382437400000001</v>
      </c>
      <c r="X45">
        <f>IF(MOD(ROWS($W$2:$W45)-1,2),INDEX(Support!D$2:D$53,INT((ROWS($W$2:$W45)-1)/2)+1),Charts!AB$6)</f>
        <v>42.4072107</v>
      </c>
    </row>
    <row r="46" spans="1:24" x14ac:dyDescent="0.25">
      <c r="A46" t="s">
        <v>94</v>
      </c>
      <c r="B46" t="s">
        <v>7</v>
      </c>
      <c r="C46">
        <v>-99.901813099999998</v>
      </c>
      <c r="D46">
        <v>31.968598799999999</v>
      </c>
      <c r="E46" t="s">
        <v>171</v>
      </c>
      <c r="F46" t="s">
        <v>148</v>
      </c>
      <c r="G46">
        <v>-97.743060799999995</v>
      </c>
      <c r="H46">
        <v>30.267153</v>
      </c>
      <c r="J46" t="str">
        <f t="array" ref="J46">INDEX(my_tbl,ROUND(MOD(LARGE(INDEX(my_tbl,2,COLUMNS(my_tbl)):INDEX(my_tbl,ROWS(my_tbl),COLUMNS(my_tbl))+ROW(INDEX(my_tbl,2,1):INDEX(my_tbl,ROWS(my_tbl),1))/100,ROWS(J$2:J46)),1)*100,0),1)</f>
        <v>Washington</v>
      </c>
      <c r="K46" t="str">
        <f t="shared" si="6"/>
        <v>WA</v>
      </c>
      <c r="L46">
        <f>LARGE(INDEX(my_tbl,2,COLUMNS(my_tbl)):INDEX(my_tbl,ROWS(my_tbl),COLUMNS(my_tbl)),ROWS(J$2:J46))</f>
        <v>0</v>
      </c>
      <c r="M46">
        <f t="shared" si="7"/>
        <v>0</v>
      </c>
      <c r="N46" t="str">
        <f t="array" ref="N46">INDEX(my_tbl,ROUND(MOD(LARGE(INDEX(my_tbl,ROWS(my_tbl),2):INDEX(my_tbl,ROWS(my_tbl),COLUMNS(my_tbl))+COLUMN(INDEX(my_tbl,1,2):INDEX(my_tbl,1,COLUMNS(my_tbl)))/100,ROWS(J$2:J46)),1)*100,0),1)</f>
        <v>Montana</v>
      </c>
      <c r="O46" t="str">
        <f t="shared" si="8"/>
        <v>MT</v>
      </c>
      <c r="P46">
        <f>LARGE(INDEX(my_tbl,ROWS(my_tbl),2):INDEX(my_tbl,ROWS(my_tbl),COLUMNS(my_tbl)),ROWS(J$2:J46))</f>
        <v>0</v>
      </c>
      <c r="Q46">
        <f t="shared" si="9"/>
        <v>0</v>
      </c>
      <c r="R46" t="str">
        <f t="array" ref="R46">INDEX(my_tbl,ROUND(MOD(LARGE(INDEX(my_tbl,2,COLUMNS(my_tbl)):INDEX(my_tbl,ROWS(my_tbl)-1,COLUMNS(my_tbl))-TRANSPOSE(INDEX(my_tbl,ROWS(my_tbl),2):INDEX(my_tbl,ROWS(my_tbl),COLUMNS(my_tbl)-1))+ROW(INDEX(my_tbl,2,1):INDEX(my_tbl,ROWS(my_tbl)-1,1))/100,ROWS(J$2:J46)),1)*100,0),1)</f>
        <v>Kansas</v>
      </c>
      <c r="S46" t="str">
        <f t="shared" si="10"/>
        <v>KS</v>
      </c>
      <c r="T46">
        <f t="array" ref="T46">LARGE(INDEX(my_tbl,2,COLUMNS(my_tbl)):INDEX(my_tbl,ROWS(my_tbl)-1,COLUMNS(my_tbl))-TRANSPOSE(INDEX(my_tbl,ROWS(my_tbl),2):INDEX(my_tbl,ROWS(my_tbl),COLUMNS(my_tbl)-1)),ROWS(J$2:J46))</f>
        <v>-44</v>
      </c>
      <c r="U46">
        <f t="shared" si="11"/>
        <v>0</v>
      </c>
      <c r="W46">
        <f>IF(MOD(ROWS($W$2:$W46)-1,2),INDEX(Support!C$2:C$53,INT((ROWS($W$2:$W46)-1)/2)+1),Charts!AA$6)</f>
        <v>-76.641271200000006</v>
      </c>
      <c r="X46">
        <f>IF(MOD(ROWS($W$2:$W46)-1,2),INDEX(Support!D$2:D$53,INT((ROWS($W$2:$W46)-1)/2)+1),Charts!AB$6)</f>
        <v>39.045754899999999</v>
      </c>
    </row>
    <row r="47" spans="1:24" x14ac:dyDescent="0.25">
      <c r="A47" t="s">
        <v>95</v>
      </c>
      <c r="B47" t="s">
        <v>6</v>
      </c>
      <c r="C47">
        <v>-111.0937311</v>
      </c>
      <c r="D47">
        <v>39.3209801</v>
      </c>
      <c r="E47" t="s">
        <v>158</v>
      </c>
      <c r="F47" t="s">
        <v>149</v>
      </c>
      <c r="G47">
        <v>-111.89104740000001</v>
      </c>
      <c r="H47">
        <v>40.760779300000003</v>
      </c>
      <c r="J47" t="str">
        <f t="array" ref="J47">INDEX(my_tbl,ROUND(MOD(LARGE(INDEX(my_tbl,2,COLUMNS(my_tbl)):INDEX(my_tbl,ROWS(my_tbl),COLUMNS(my_tbl))+ROW(INDEX(my_tbl,2,1):INDEX(my_tbl,ROWS(my_tbl),1))/100,ROWS(J$2:J47)),1)*100,0),1)</f>
        <v>Vermont</v>
      </c>
      <c r="K47" t="str">
        <f t="shared" si="6"/>
        <v>VT</v>
      </c>
      <c r="L47">
        <f>LARGE(INDEX(my_tbl,2,COLUMNS(my_tbl)):INDEX(my_tbl,ROWS(my_tbl),COLUMNS(my_tbl)),ROWS(J$2:J47))</f>
        <v>0</v>
      </c>
      <c r="M47">
        <f t="shared" si="7"/>
        <v>0</v>
      </c>
      <c r="N47" t="str">
        <f t="array" ref="N47">INDEX(my_tbl,ROUND(MOD(LARGE(INDEX(my_tbl,ROWS(my_tbl),2):INDEX(my_tbl,ROWS(my_tbl),COLUMNS(my_tbl))+COLUMN(INDEX(my_tbl,1,2):INDEX(my_tbl,1,COLUMNS(my_tbl)))/100,ROWS(J$2:J47)),1)*100,0),1)</f>
        <v>Maine</v>
      </c>
      <c r="O47" t="str">
        <f t="shared" si="8"/>
        <v>ME</v>
      </c>
      <c r="P47">
        <f>LARGE(INDEX(my_tbl,ROWS(my_tbl),2):INDEX(my_tbl,ROWS(my_tbl),COLUMNS(my_tbl)),ROWS(J$2:J47))</f>
        <v>0</v>
      </c>
      <c r="Q47">
        <f t="shared" si="9"/>
        <v>0</v>
      </c>
      <c r="R47" t="str">
        <f t="array" ref="R47">INDEX(my_tbl,ROUND(MOD(LARGE(INDEX(my_tbl,2,COLUMNS(my_tbl)):INDEX(my_tbl,ROWS(my_tbl)-1,COLUMNS(my_tbl))-TRANSPOSE(INDEX(my_tbl,ROWS(my_tbl),2):INDEX(my_tbl,ROWS(my_tbl),COLUMNS(my_tbl)-1))+ROW(INDEX(my_tbl,2,1):INDEX(my_tbl,ROWS(my_tbl)-1,1))/100,ROWS(J$2:J47)),1)*100,0),1)</f>
        <v>Wisconsin</v>
      </c>
      <c r="S47" t="str">
        <f t="shared" si="10"/>
        <v>WI</v>
      </c>
      <c r="T47">
        <f t="array" ref="T47">LARGE(INDEX(my_tbl,2,COLUMNS(my_tbl)):INDEX(my_tbl,ROWS(my_tbl)-1,COLUMNS(my_tbl))-TRANSPOSE(INDEX(my_tbl,ROWS(my_tbl),2):INDEX(my_tbl,ROWS(my_tbl),COLUMNS(my_tbl)-1)),ROWS(J$2:J47))</f>
        <v>-64</v>
      </c>
      <c r="U47">
        <f t="shared" si="11"/>
        <v>0</v>
      </c>
      <c r="W47">
        <f>IF(MOD(ROWS($W$2:$W47)-1,2),INDEX(Support!C$2:C$53,INT((ROWS($W$2:$W47)-1)/2)+1),Charts!AA$6)</f>
        <v>-85.602364300000005</v>
      </c>
      <c r="X47">
        <f>IF(MOD(ROWS($W$2:$W47)-1,2),INDEX(Support!D$2:D$53,INT((ROWS($W$2:$W47)-1)/2)+1),Charts!AB$6)</f>
        <v>44.314844299999997</v>
      </c>
    </row>
    <row r="48" spans="1:24" x14ac:dyDescent="0.25">
      <c r="A48" t="s">
        <v>96</v>
      </c>
      <c r="B48" t="s">
        <v>5</v>
      </c>
      <c r="C48">
        <v>-72.577841500000005</v>
      </c>
      <c r="D48">
        <v>44.558802800000002</v>
      </c>
      <c r="E48" t="s">
        <v>159</v>
      </c>
      <c r="F48" t="s">
        <v>150</v>
      </c>
      <c r="G48">
        <v>-72.575386899999998</v>
      </c>
      <c r="H48">
        <v>44.260059300000002</v>
      </c>
      <c r="J48" t="str">
        <f t="array" ref="J48">INDEX(my_tbl,ROUND(MOD(LARGE(INDEX(my_tbl,2,COLUMNS(my_tbl)):INDEX(my_tbl,ROWS(my_tbl),COLUMNS(my_tbl))+ROW(INDEX(my_tbl,2,1):INDEX(my_tbl,ROWS(my_tbl),1))/100,ROWS(J$2:J48)),1)*100,0),1)</f>
        <v>Tennessee</v>
      </c>
      <c r="K48" t="str">
        <f t="shared" si="6"/>
        <v>TN</v>
      </c>
      <c r="L48">
        <f>LARGE(INDEX(my_tbl,2,COLUMNS(my_tbl)):INDEX(my_tbl,ROWS(my_tbl),COLUMNS(my_tbl)),ROWS(J$2:J48))</f>
        <v>0</v>
      </c>
      <c r="M48">
        <f t="shared" si="7"/>
        <v>0</v>
      </c>
      <c r="N48" t="str">
        <f t="array" ref="N48">INDEX(my_tbl,ROUND(MOD(LARGE(INDEX(my_tbl,ROWS(my_tbl),2):INDEX(my_tbl,ROWS(my_tbl),COLUMNS(my_tbl))+COLUMN(INDEX(my_tbl,1,2):INDEX(my_tbl,1,COLUMNS(my_tbl)))/100,ROWS(J$2:J48)),1)*100,0),1)</f>
        <v>Iowa</v>
      </c>
      <c r="O48" t="str">
        <f t="shared" si="8"/>
        <v>IA</v>
      </c>
      <c r="P48">
        <f>LARGE(INDEX(my_tbl,ROWS(my_tbl),2):INDEX(my_tbl,ROWS(my_tbl),COLUMNS(my_tbl)),ROWS(J$2:J48))</f>
        <v>0</v>
      </c>
      <c r="Q48">
        <f t="shared" si="9"/>
        <v>0</v>
      </c>
      <c r="R48" t="str">
        <f t="array" ref="R48">INDEX(my_tbl,ROUND(MOD(LARGE(INDEX(my_tbl,2,COLUMNS(my_tbl)):INDEX(my_tbl,ROWS(my_tbl)-1,COLUMNS(my_tbl))-TRANSPOSE(INDEX(my_tbl,ROWS(my_tbl),2):INDEX(my_tbl,ROWS(my_tbl),COLUMNS(my_tbl)-1))+ROW(INDEX(my_tbl,2,1):INDEX(my_tbl,ROWS(my_tbl)-1,1))/100,ROWS(J$2:J48)),1)*100,0),1)</f>
        <v>Kentucky</v>
      </c>
      <c r="S48" t="str">
        <f t="shared" si="10"/>
        <v>KY</v>
      </c>
      <c r="T48">
        <f t="array" ref="T48">LARGE(INDEX(my_tbl,2,COLUMNS(my_tbl)):INDEX(my_tbl,ROWS(my_tbl)-1,COLUMNS(my_tbl))-TRANSPOSE(INDEX(my_tbl,ROWS(my_tbl),2):INDEX(my_tbl,ROWS(my_tbl),COLUMNS(my_tbl)-1)),ROWS(J$2:J48))</f>
        <v>-75</v>
      </c>
      <c r="U48">
        <f t="shared" si="11"/>
        <v>0</v>
      </c>
      <c r="W48">
        <f>IF(MOD(ROWS($W$2:$W48)-1,2),INDEX(Support!C$2:C$53,INT((ROWS($W$2:$W48)-1)/2)+1),Charts!AA$6)</f>
        <v>-76.641271200000006</v>
      </c>
      <c r="X48">
        <f>IF(MOD(ROWS($W$2:$W48)-1,2),INDEX(Support!D$2:D$53,INT((ROWS($W$2:$W48)-1)/2)+1),Charts!AB$6)</f>
        <v>39.045754899999999</v>
      </c>
    </row>
    <row r="49" spans="1:24" x14ac:dyDescent="0.25">
      <c r="A49" t="s">
        <v>97</v>
      </c>
      <c r="B49" t="s">
        <v>4</v>
      </c>
      <c r="C49">
        <v>-78.656894199999996</v>
      </c>
      <c r="D49">
        <v>37.431573399999998</v>
      </c>
      <c r="E49" t="s">
        <v>171</v>
      </c>
      <c r="F49" t="s">
        <v>151</v>
      </c>
      <c r="G49">
        <v>-77.436048099999994</v>
      </c>
      <c r="H49">
        <v>37.540724599999997</v>
      </c>
      <c r="J49" t="str">
        <f t="array" ref="J49">INDEX(my_tbl,ROUND(MOD(LARGE(INDEX(my_tbl,2,COLUMNS(my_tbl)):INDEX(my_tbl,ROWS(my_tbl),COLUMNS(my_tbl))+ROW(INDEX(my_tbl,2,1):INDEX(my_tbl,ROWS(my_tbl),1))/100,ROWS(J$2:J49)),1)*100,0),1)</f>
        <v>South Dakota</v>
      </c>
      <c r="K49" t="str">
        <f t="shared" si="6"/>
        <v>SD</v>
      </c>
      <c r="L49">
        <f>LARGE(INDEX(my_tbl,2,COLUMNS(my_tbl)):INDEX(my_tbl,ROWS(my_tbl),COLUMNS(my_tbl)),ROWS(J$2:J49))</f>
        <v>0</v>
      </c>
      <c r="M49">
        <f t="shared" si="7"/>
        <v>0</v>
      </c>
      <c r="N49" t="str">
        <f t="array" ref="N49">INDEX(my_tbl,ROUND(MOD(LARGE(INDEX(my_tbl,ROWS(my_tbl),2):INDEX(my_tbl,ROWS(my_tbl),COLUMNS(my_tbl))+COLUMN(INDEX(my_tbl,1,2):INDEX(my_tbl,1,COLUMNS(my_tbl)))/100,ROWS(J$2:J49)),1)*100,0),1)</f>
        <v>Idaho</v>
      </c>
      <c r="O49" t="str">
        <f t="shared" si="8"/>
        <v>ID</v>
      </c>
      <c r="P49">
        <f>LARGE(INDEX(my_tbl,ROWS(my_tbl),2):INDEX(my_tbl,ROWS(my_tbl),COLUMNS(my_tbl)),ROWS(J$2:J49))</f>
        <v>0</v>
      </c>
      <c r="Q49">
        <f t="shared" si="9"/>
        <v>0</v>
      </c>
      <c r="R49" t="str">
        <f t="array" ref="R49">INDEX(my_tbl,ROUND(MOD(LARGE(INDEX(my_tbl,2,COLUMNS(my_tbl)):INDEX(my_tbl,ROWS(my_tbl)-1,COLUMNS(my_tbl))-TRANSPOSE(INDEX(my_tbl,ROWS(my_tbl),2):INDEX(my_tbl,ROWS(my_tbl),COLUMNS(my_tbl)-1))+ROW(INDEX(my_tbl,2,1):INDEX(my_tbl,ROWS(my_tbl)-1,1))/100,ROWS(J$2:J49)),1)*100,0),1)</f>
        <v>Alaska</v>
      </c>
      <c r="S49" t="str">
        <f t="shared" si="10"/>
        <v>AK</v>
      </c>
      <c r="T49">
        <f t="array" ref="T49">LARGE(INDEX(my_tbl,2,COLUMNS(my_tbl)):INDEX(my_tbl,ROWS(my_tbl)-1,COLUMNS(my_tbl))-TRANSPOSE(INDEX(my_tbl,ROWS(my_tbl),2):INDEX(my_tbl,ROWS(my_tbl),COLUMNS(my_tbl)-1)),ROWS(J$2:J49))</f>
        <v>-137</v>
      </c>
      <c r="U49">
        <f t="shared" si="11"/>
        <v>0</v>
      </c>
      <c r="W49">
        <f>IF(MOD(ROWS($W$2:$W49)-1,2),INDEX(Support!C$2:C$53,INT((ROWS($W$2:$W49)-1)/2)+1),Charts!AA$6)</f>
        <v>-94.685899800000001</v>
      </c>
      <c r="X49">
        <f>IF(MOD(ROWS($W$2:$W49)-1,2),INDEX(Support!D$2:D$53,INT((ROWS($W$2:$W49)-1)/2)+1),Charts!AB$6)</f>
        <v>46.729553000000003</v>
      </c>
    </row>
    <row r="50" spans="1:24" x14ac:dyDescent="0.25">
      <c r="A50" t="s">
        <v>98</v>
      </c>
      <c r="B50" t="s">
        <v>3</v>
      </c>
      <c r="C50">
        <v>-120.74013859999999</v>
      </c>
      <c r="D50">
        <v>47.751074099999997</v>
      </c>
      <c r="E50" t="s">
        <v>158</v>
      </c>
      <c r="F50" t="s">
        <v>152</v>
      </c>
      <c r="G50">
        <v>-122.90069509999999</v>
      </c>
      <c r="H50">
        <v>47.037874100000003</v>
      </c>
      <c r="J50" t="str">
        <f t="array" ref="J50">INDEX(my_tbl,ROUND(MOD(LARGE(INDEX(my_tbl,2,COLUMNS(my_tbl)):INDEX(my_tbl,ROWS(my_tbl),COLUMNS(my_tbl))+ROW(INDEX(my_tbl,2,1):INDEX(my_tbl,ROWS(my_tbl),1))/100,ROWS(J$2:J50)),1)*100,0),1)</f>
        <v>North Dakota</v>
      </c>
      <c r="K50" t="str">
        <f t="shared" si="6"/>
        <v>ND</v>
      </c>
      <c r="L50">
        <f>LARGE(INDEX(my_tbl,2,COLUMNS(my_tbl)):INDEX(my_tbl,ROWS(my_tbl),COLUMNS(my_tbl)),ROWS(J$2:J50))</f>
        <v>0</v>
      </c>
      <c r="M50">
        <f t="shared" si="7"/>
        <v>0</v>
      </c>
      <c r="N50" t="str">
        <f t="array" ref="N50">INDEX(my_tbl,ROUND(MOD(LARGE(INDEX(my_tbl,ROWS(my_tbl),2):INDEX(my_tbl,ROWS(my_tbl),COLUMNS(my_tbl))+COLUMN(INDEX(my_tbl,1,2):INDEX(my_tbl,1,COLUMNS(my_tbl)))/100,ROWS(J$2:J50)),1)*100,0),1)</f>
        <v>Hawaii</v>
      </c>
      <c r="O50" t="str">
        <f t="shared" si="8"/>
        <v>HI</v>
      </c>
      <c r="P50">
        <f>LARGE(INDEX(my_tbl,ROWS(my_tbl),2):INDEX(my_tbl,ROWS(my_tbl),COLUMNS(my_tbl)),ROWS(J$2:J50))</f>
        <v>0</v>
      </c>
      <c r="Q50">
        <f t="shared" si="9"/>
        <v>0</v>
      </c>
      <c r="R50" t="str">
        <f t="array" ref="R50">INDEX(my_tbl,ROUND(MOD(LARGE(INDEX(my_tbl,2,COLUMNS(my_tbl)):INDEX(my_tbl,ROWS(my_tbl)-1,COLUMNS(my_tbl))-TRANSPOSE(INDEX(my_tbl,ROWS(my_tbl),2):INDEX(my_tbl,ROWS(my_tbl),COLUMNS(my_tbl)-1))+ROW(INDEX(my_tbl,2,1):INDEX(my_tbl,ROWS(my_tbl)-1,1))/100,ROWS(J$2:J50)),1)*100,0),1)</f>
        <v>Alabama</v>
      </c>
      <c r="S50" t="str">
        <f t="shared" si="10"/>
        <v>AL</v>
      </c>
      <c r="T50">
        <f t="array" ref="T50">LARGE(INDEX(my_tbl,2,COLUMNS(my_tbl)):INDEX(my_tbl,ROWS(my_tbl)-1,COLUMNS(my_tbl))-TRANSPOSE(INDEX(my_tbl,ROWS(my_tbl),2):INDEX(my_tbl,ROWS(my_tbl),COLUMNS(my_tbl)-1)),ROWS(J$2:J50))</f>
        <v>-401</v>
      </c>
      <c r="U50">
        <f t="shared" si="11"/>
        <v>0</v>
      </c>
      <c r="W50">
        <f>IF(MOD(ROWS($W$2:$W50)-1,2),INDEX(Support!C$2:C$53,INT((ROWS($W$2:$W50)-1)/2)+1),Charts!AA$6)</f>
        <v>-76.641271200000006</v>
      </c>
      <c r="X50">
        <f>IF(MOD(ROWS($W$2:$W50)-1,2),INDEX(Support!D$2:D$53,INT((ROWS($W$2:$W50)-1)/2)+1),Charts!AB$6)</f>
        <v>39.045754899999999</v>
      </c>
    </row>
    <row r="51" spans="1:24" x14ac:dyDescent="0.25">
      <c r="A51" t="s">
        <v>99</v>
      </c>
      <c r="B51" t="s">
        <v>2</v>
      </c>
      <c r="C51">
        <v>-80.454902599999997</v>
      </c>
      <c r="D51">
        <v>38.597626200000001</v>
      </c>
      <c r="E51" t="s">
        <v>171</v>
      </c>
      <c r="F51" t="s">
        <v>153</v>
      </c>
      <c r="G51">
        <v>-81.6326234</v>
      </c>
      <c r="H51">
        <v>38.349819500000002</v>
      </c>
      <c r="J51" t="str">
        <f t="array" ref="J51">INDEX(my_tbl,ROUND(MOD(LARGE(INDEX(my_tbl,2,COLUMNS(my_tbl)):INDEX(my_tbl,ROWS(my_tbl),COLUMNS(my_tbl))+ROW(INDEX(my_tbl,2,1):INDEX(my_tbl,ROWS(my_tbl),1))/100,ROWS(J$2:J51)),1)*100,0),1)</f>
        <v>Nebraska</v>
      </c>
      <c r="K51" t="str">
        <f t="shared" si="6"/>
        <v>NE</v>
      </c>
      <c r="L51">
        <f>LARGE(INDEX(my_tbl,2,COLUMNS(my_tbl)):INDEX(my_tbl,ROWS(my_tbl),COLUMNS(my_tbl)),ROWS(J$2:J51))</f>
        <v>0</v>
      </c>
      <c r="M51">
        <f t="shared" si="7"/>
        <v>0</v>
      </c>
      <c r="N51" t="str">
        <f t="array" ref="N51">INDEX(my_tbl,ROUND(MOD(LARGE(INDEX(my_tbl,ROWS(my_tbl),2):INDEX(my_tbl,ROWS(my_tbl),COLUMNS(my_tbl))+COLUMN(INDEX(my_tbl,1,2):INDEX(my_tbl,1,COLUMNS(my_tbl)))/100,ROWS(J$2:J51)),1)*100,0),1)</f>
        <v xml:space="preserve">District of Columbia </v>
      </c>
      <c r="O51" t="str">
        <f t="shared" si="8"/>
        <v>DC</v>
      </c>
      <c r="P51">
        <f>LARGE(INDEX(my_tbl,ROWS(my_tbl),2):INDEX(my_tbl,ROWS(my_tbl),COLUMNS(my_tbl)),ROWS(J$2:J51))</f>
        <v>0</v>
      </c>
      <c r="Q51">
        <f t="shared" si="9"/>
        <v>0</v>
      </c>
      <c r="R51" t="str">
        <f t="array" ref="R51">INDEX(my_tbl,ROUND(MOD(LARGE(INDEX(my_tbl,2,COLUMNS(my_tbl)):INDEX(my_tbl,ROWS(my_tbl)-1,COLUMNS(my_tbl))-TRANSPOSE(INDEX(my_tbl,ROWS(my_tbl),2):INDEX(my_tbl,ROWS(my_tbl),COLUMNS(my_tbl)-1))+ROW(INDEX(my_tbl,2,1):INDEX(my_tbl,ROWS(my_tbl)-1,1))/100,ROWS(J$2:J51)),1)*100,0),1)</f>
        <v>Rhode Island</v>
      </c>
      <c r="S51" t="str">
        <f t="shared" si="10"/>
        <v>RI</v>
      </c>
      <c r="T51">
        <f t="array" ref="T51">LARGE(INDEX(my_tbl,2,COLUMNS(my_tbl)):INDEX(my_tbl,ROWS(my_tbl)-1,COLUMNS(my_tbl))-TRANSPOSE(INDEX(my_tbl,ROWS(my_tbl),2):INDEX(my_tbl,ROWS(my_tbl),COLUMNS(my_tbl)-1)),ROWS(J$2:J51))</f>
        <v>-408</v>
      </c>
      <c r="U51">
        <f t="shared" si="11"/>
        <v>0</v>
      </c>
      <c r="W51">
        <f>IF(MOD(ROWS($W$2:$W51)-1,2),INDEX(Support!C$2:C$53,INT((ROWS($W$2:$W51)-1)/2)+1),Charts!AA$6)</f>
        <v>-89.398528299999995</v>
      </c>
      <c r="X51">
        <f>IF(MOD(ROWS($W$2:$W51)-1,2),INDEX(Support!D$2:D$53,INT((ROWS($W$2:$W51)-1)/2)+1),Charts!AB$6)</f>
        <v>32.354667900000003</v>
      </c>
    </row>
    <row r="52" spans="1:24" x14ac:dyDescent="0.25">
      <c r="A52" t="s">
        <v>100</v>
      </c>
      <c r="B52" t="s">
        <v>1</v>
      </c>
      <c r="C52">
        <v>-88.787867800000001</v>
      </c>
      <c r="D52">
        <v>43.7844397</v>
      </c>
      <c r="E52" t="s">
        <v>157</v>
      </c>
      <c r="F52" t="s">
        <v>154</v>
      </c>
      <c r="G52">
        <v>-89.401230200000001</v>
      </c>
      <c r="H52">
        <v>43.073051700000001</v>
      </c>
      <c r="J52" t="str">
        <f t="array" ref="J52">INDEX(my_tbl,ROUND(MOD(LARGE(INDEX(my_tbl,2,COLUMNS(my_tbl)):INDEX(my_tbl,ROWS(my_tbl),COLUMNS(my_tbl))+ROW(INDEX(my_tbl,2,1):INDEX(my_tbl,ROWS(my_tbl),1))/100,ROWS(J$2:J52)),1)*100,0),1)</f>
        <v>Hawaii</v>
      </c>
      <c r="K52" t="str">
        <f t="shared" si="6"/>
        <v>HI</v>
      </c>
      <c r="L52">
        <f>LARGE(INDEX(my_tbl,2,COLUMNS(my_tbl)):INDEX(my_tbl,ROWS(my_tbl),COLUMNS(my_tbl)),ROWS(J$2:J52))</f>
        <v>0</v>
      </c>
      <c r="M52">
        <f t="shared" si="7"/>
        <v>0</v>
      </c>
      <c r="N52" t="str">
        <f t="array" ref="N52">INDEX(my_tbl,ROUND(MOD(LARGE(INDEX(my_tbl,ROWS(my_tbl),2):INDEX(my_tbl,ROWS(my_tbl),COLUMNS(my_tbl))+COLUMN(INDEX(my_tbl,1,2):INDEX(my_tbl,1,COLUMNS(my_tbl)))/100,ROWS(J$2:J52)),1)*100,0),1)</f>
        <v>Delaware</v>
      </c>
      <c r="O52" t="str">
        <f t="shared" si="8"/>
        <v>DE</v>
      </c>
      <c r="P52">
        <f>LARGE(INDEX(my_tbl,ROWS(my_tbl),2):INDEX(my_tbl,ROWS(my_tbl),COLUMNS(my_tbl)),ROWS(J$2:J52))</f>
        <v>0</v>
      </c>
      <c r="Q52">
        <f t="shared" si="9"/>
        <v>0</v>
      </c>
      <c r="R52" t="str">
        <f t="array" ref="R52">INDEX(my_tbl,ROUND(MOD(LARGE(INDEX(my_tbl,2,COLUMNS(my_tbl)):INDEX(my_tbl,ROWS(my_tbl)-1,COLUMNS(my_tbl))-TRANSPOSE(INDEX(my_tbl,ROWS(my_tbl),2):INDEX(my_tbl,ROWS(my_tbl),COLUMNS(my_tbl)-1))+ROW(INDEX(my_tbl,2,1):INDEX(my_tbl,ROWS(my_tbl)-1,1))/100,ROWS(J$2:J52)),1)*100,0),1)</f>
        <v>Utah</v>
      </c>
      <c r="S52" t="str">
        <f t="shared" si="10"/>
        <v>UT</v>
      </c>
      <c r="T52">
        <f t="array" ref="T52">LARGE(INDEX(my_tbl,2,COLUMNS(my_tbl)):INDEX(my_tbl,ROWS(my_tbl)-1,COLUMNS(my_tbl))-TRANSPOSE(INDEX(my_tbl,ROWS(my_tbl),2):INDEX(my_tbl,ROWS(my_tbl),COLUMNS(my_tbl)-1)),ROWS(J$2:J52))</f>
        <v>-499</v>
      </c>
      <c r="U52">
        <f t="shared" si="11"/>
        <v>0</v>
      </c>
      <c r="W52">
        <f>IF(MOD(ROWS($W$2:$W52)-1,2),INDEX(Support!C$2:C$53,INT((ROWS($W$2:$W52)-1)/2)+1),Charts!AA$6)</f>
        <v>-76.641271200000006</v>
      </c>
      <c r="X52">
        <f>IF(MOD(ROWS($W$2:$W52)-1,2),INDEX(Support!D$2:D$53,INT((ROWS($W$2:$W52)-1)/2)+1),Charts!AB$6)</f>
        <v>39.045754899999999</v>
      </c>
    </row>
    <row r="53" spans="1:24" x14ac:dyDescent="0.25">
      <c r="A53" t="s">
        <v>101</v>
      </c>
      <c r="B53" t="s">
        <v>0</v>
      </c>
      <c r="C53">
        <v>-107.29028390000001</v>
      </c>
      <c r="D53">
        <v>43.075967800000001</v>
      </c>
      <c r="E53" t="s">
        <v>158</v>
      </c>
      <c r="F53" t="s">
        <v>155</v>
      </c>
      <c r="G53">
        <v>-104.8202462</v>
      </c>
      <c r="H53">
        <v>41.139981400000003</v>
      </c>
      <c r="J53" t="str">
        <f t="array" ref="J53">INDEX(my_tbl,ROUND(MOD(LARGE(INDEX(my_tbl,2,COLUMNS(my_tbl)):INDEX(my_tbl,ROWS(my_tbl),COLUMNS(my_tbl))+ROW(INDEX(my_tbl,2,1):INDEX(my_tbl,ROWS(my_tbl),1))/100,ROWS(J$2:J53)),1)*100,0),1)</f>
        <v xml:space="preserve">District of Columbia </v>
      </c>
      <c r="K53" t="str">
        <f t="shared" si="6"/>
        <v>DC</v>
      </c>
      <c r="L53">
        <f>LARGE(INDEX(my_tbl,2,COLUMNS(my_tbl)):INDEX(my_tbl,ROWS(my_tbl),COLUMNS(my_tbl)),ROWS(J$2:J53))</f>
        <v>0</v>
      </c>
      <c r="M53">
        <f t="shared" si="7"/>
        <v>0</v>
      </c>
      <c r="N53" t="str">
        <f t="array" ref="N53">INDEX(my_tbl,ROUND(MOD(LARGE(INDEX(my_tbl,ROWS(my_tbl),2):INDEX(my_tbl,ROWS(my_tbl),COLUMNS(my_tbl))+COLUMN(INDEX(my_tbl,1,2):INDEX(my_tbl,1,COLUMNS(my_tbl)))/100,ROWS(J$2:J53)),1)*100,0),1)</f>
        <v>Arkansas</v>
      </c>
      <c r="O53" t="str">
        <f t="shared" si="8"/>
        <v>AR</v>
      </c>
      <c r="P53">
        <f>LARGE(INDEX(my_tbl,ROWS(my_tbl),2):INDEX(my_tbl,ROWS(my_tbl),COLUMNS(my_tbl)),ROWS(J$2:J53))</f>
        <v>0</v>
      </c>
      <c r="Q53">
        <f t="shared" si="9"/>
        <v>0</v>
      </c>
      <c r="R53" t="e">
        <f t="array" ref="R53">INDEX(my_tbl,ROUND(MOD(LARGE(INDEX(my_tbl,2,COLUMNS(my_tbl)):INDEX(my_tbl,ROWS(my_tbl)-1,COLUMNS(my_tbl))-TRANSPOSE(INDEX(my_tbl,ROWS(my_tbl),2):INDEX(my_tbl,ROWS(my_tbl),COLUMNS(my_tbl)-1))+ROW(INDEX(my_tbl,2,1):INDEX(my_tbl,ROWS(my_tbl)-1,1))/100,ROWS(J$2:J53)),1)*100,0),1)</f>
        <v>#NUM!</v>
      </c>
      <c r="S53" t="e">
        <f t="shared" si="10"/>
        <v>#NUM!</v>
      </c>
      <c r="T53" t="e">
        <f t="array" ref="T53">LARGE(INDEX(my_tbl,2,COLUMNS(my_tbl)):INDEX(my_tbl,ROWS(my_tbl)-1,COLUMNS(my_tbl))-TRANSPOSE(INDEX(my_tbl,ROWS(my_tbl),2):INDEX(my_tbl,ROWS(my_tbl),COLUMNS(my_tbl)-1)),ROWS(J$2:J53))</f>
        <v>#NUM!</v>
      </c>
      <c r="U53" t="e">
        <f t="shared" si="11"/>
        <v>#NUM!</v>
      </c>
      <c r="W53">
        <f>IF(MOD(ROWS($W$2:$W53)-1,2),INDEX(Support!C$2:C$53,INT((ROWS($W$2:$W53)-1)/2)+1),Charts!AA$6)</f>
        <v>-91.831833399999994</v>
      </c>
      <c r="X53">
        <f>IF(MOD(ROWS($W$2:$W53)-1,2),INDEX(Support!D$2:D$53,INT((ROWS($W$2:$W53)-1)/2)+1),Charts!AB$6)</f>
        <v>37.964252899999998</v>
      </c>
    </row>
    <row r="54" spans="1:24" x14ac:dyDescent="0.25">
      <c r="W54">
        <f>IF(MOD(ROWS($W$2:$W54)-1,2),INDEX(Support!C$2:C$53,INT((ROWS($W$2:$W54)-1)/2)+1),Charts!AA$6)</f>
        <v>-76.641271200000006</v>
      </c>
      <c r="X54">
        <f>IF(MOD(ROWS($W$2:$W54)-1,2),INDEX(Support!D$2:D$53,INT((ROWS($W$2:$W54)-1)/2)+1),Charts!AB$6)</f>
        <v>39.045754899999999</v>
      </c>
    </row>
    <row r="55" spans="1:24" x14ac:dyDescent="0.25">
      <c r="W55">
        <f>IF(MOD(ROWS($W$2:$W55)-1,2),INDEX(Support!C$2:C$53,INT((ROWS($W$2:$W55)-1)/2)+1),Charts!AA$6)</f>
        <v>-110.3625658</v>
      </c>
      <c r="X55">
        <f>IF(MOD(ROWS($W$2:$W55)-1,2),INDEX(Support!D$2:D$53,INT((ROWS($W$2:$W55)-1)/2)+1),Charts!AB$6)</f>
        <v>46.879682199999998</v>
      </c>
    </row>
    <row r="56" spans="1:24" x14ac:dyDescent="0.25">
      <c r="W56">
        <f>IF(MOD(ROWS($W$2:$W56)-1,2),INDEX(Support!C$2:C$53,INT((ROWS($W$2:$W56)-1)/2)+1),Charts!AA$6)</f>
        <v>-76.641271200000006</v>
      </c>
      <c r="X56">
        <f>IF(MOD(ROWS($W$2:$W56)-1,2),INDEX(Support!D$2:D$53,INT((ROWS($W$2:$W56)-1)/2)+1),Charts!AB$6)</f>
        <v>39.045754899999999</v>
      </c>
    </row>
    <row r="57" spans="1:24" x14ac:dyDescent="0.25">
      <c r="W57">
        <f>IF(MOD(ROWS($W$2:$W57)-1,2),INDEX(Support!C$2:C$53,INT((ROWS($W$2:$W57)-1)/2)+1),Charts!AA$6)</f>
        <v>-99.901813099999998</v>
      </c>
      <c r="X57">
        <f>IF(MOD(ROWS($W$2:$W57)-1,2),INDEX(Support!D$2:D$53,INT((ROWS($W$2:$W57)-1)/2)+1),Charts!AB$6)</f>
        <v>41.492537400000003</v>
      </c>
    </row>
    <row r="58" spans="1:24" x14ac:dyDescent="0.25">
      <c r="W58">
        <f>IF(MOD(ROWS($W$2:$W58)-1,2),INDEX(Support!C$2:C$53,INT((ROWS($W$2:$W58)-1)/2)+1),Charts!AA$6)</f>
        <v>-76.641271200000006</v>
      </c>
      <c r="X58">
        <f>IF(MOD(ROWS($W$2:$W58)-1,2),INDEX(Support!D$2:D$53,INT((ROWS($W$2:$W58)-1)/2)+1),Charts!AB$6)</f>
        <v>39.045754899999999</v>
      </c>
    </row>
    <row r="59" spans="1:24" x14ac:dyDescent="0.25">
      <c r="W59">
        <f>IF(MOD(ROWS($W$2:$W59)-1,2),INDEX(Support!C$2:C$53,INT((ROWS($W$2:$W59)-1)/2)+1),Charts!AA$6)</f>
        <v>-116.419389</v>
      </c>
      <c r="X59">
        <f>IF(MOD(ROWS($W$2:$W59)-1,2),INDEX(Support!D$2:D$53,INT((ROWS($W$2:$W59)-1)/2)+1),Charts!AB$6)</f>
        <v>38.802609699999998</v>
      </c>
    </row>
    <row r="60" spans="1:24" x14ac:dyDescent="0.25">
      <c r="W60">
        <f>IF(MOD(ROWS($W$2:$W60)-1,2),INDEX(Support!C$2:C$53,INT((ROWS($W$2:$W60)-1)/2)+1),Charts!AA$6)</f>
        <v>-76.641271200000006</v>
      </c>
      <c r="X60">
        <f>IF(MOD(ROWS($W$2:$W60)-1,2),INDEX(Support!D$2:D$53,INT((ROWS($W$2:$W60)-1)/2)+1),Charts!AB$6)</f>
        <v>39.045754899999999</v>
      </c>
    </row>
    <row r="61" spans="1:24" x14ac:dyDescent="0.25">
      <c r="W61">
        <f>IF(MOD(ROWS($W$2:$W61)-1,2),INDEX(Support!C$2:C$53,INT((ROWS($W$2:$W61)-1)/2)+1),Charts!AA$6)</f>
        <v>-71.572395299999997</v>
      </c>
      <c r="X61">
        <f>IF(MOD(ROWS($W$2:$W61)-1,2),INDEX(Support!D$2:D$53,INT((ROWS($W$2:$W61)-1)/2)+1),Charts!AB$6)</f>
        <v>43.193851600000002</v>
      </c>
    </row>
    <row r="62" spans="1:24" x14ac:dyDescent="0.25">
      <c r="W62">
        <f>IF(MOD(ROWS($W$2:$W62)-1,2),INDEX(Support!C$2:C$53,INT((ROWS($W$2:$W62)-1)/2)+1),Charts!AA$6)</f>
        <v>-76.641271200000006</v>
      </c>
      <c r="X62">
        <f>IF(MOD(ROWS($W$2:$W62)-1,2),INDEX(Support!D$2:D$53,INT((ROWS($W$2:$W62)-1)/2)+1),Charts!AB$6)</f>
        <v>39.045754899999999</v>
      </c>
    </row>
    <row r="63" spans="1:24" x14ac:dyDescent="0.25">
      <c r="W63">
        <f>IF(MOD(ROWS($W$2:$W63)-1,2),INDEX(Support!C$2:C$53,INT((ROWS($W$2:$W63)-1)/2)+1),Charts!AA$6)</f>
        <v>-74.405661199999997</v>
      </c>
      <c r="X63">
        <f>IF(MOD(ROWS($W$2:$W63)-1,2),INDEX(Support!D$2:D$53,INT((ROWS($W$2:$W63)-1)/2)+1),Charts!AB$6)</f>
        <v>40.058323799999997</v>
      </c>
    </row>
    <row r="64" spans="1:24" x14ac:dyDescent="0.25">
      <c r="W64">
        <f>IF(MOD(ROWS($W$2:$W64)-1,2),INDEX(Support!C$2:C$53,INT((ROWS($W$2:$W64)-1)/2)+1),Charts!AA$6)</f>
        <v>-76.641271200000006</v>
      </c>
      <c r="X64">
        <f>IF(MOD(ROWS($W$2:$W64)-1,2),INDEX(Support!D$2:D$53,INT((ROWS($W$2:$W64)-1)/2)+1),Charts!AB$6)</f>
        <v>39.045754899999999</v>
      </c>
    </row>
    <row r="65" spans="23:24" x14ac:dyDescent="0.25">
      <c r="W65">
        <f>IF(MOD(ROWS($W$2:$W65)-1,2),INDEX(Support!C$2:C$53,INT((ROWS($W$2:$W65)-1)/2)+1),Charts!AA$6)</f>
        <v>-105.8700901</v>
      </c>
      <c r="X65">
        <f>IF(MOD(ROWS($W$2:$W65)-1,2),INDEX(Support!D$2:D$53,INT((ROWS($W$2:$W65)-1)/2)+1),Charts!AB$6)</f>
        <v>34.519940200000001</v>
      </c>
    </row>
    <row r="66" spans="23:24" x14ac:dyDescent="0.25">
      <c r="W66">
        <f>IF(MOD(ROWS($W$2:$W66)-1,2),INDEX(Support!C$2:C$53,INT((ROWS($W$2:$W66)-1)/2)+1),Charts!AA$6)</f>
        <v>-76.641271200000006</v>
      </c>
      <c r="X66">
        <f>IF(MOD(ROWS($W$2:$W66)-1,2),INDEX(Support!D$2:D$53,INT((ROWS($W$2:$W66)-1)/2)+1),Charts!AB$6)</f>
        <v>39.045754899999999</v>
      </c>
    </row>
    <row r="67" spans="23:24" x14ac:dyDescent="0.25">
      <c r="W67">
        <f>IF(MOD(ROWS($W$2:$W67)-1,2),INDEX(Support!C$2:C$53,INT((ROWS($W$2:$W67)-1)/2)+1),Charts!AA$6)</f>
        <v>-74.217932599999997</v>
      </c>
      <c r="X67">
        <f>IF(MOD(ROWS($W$2:$W67)-1,2),INDEX(Support!D$2:D$53,INT((ROWS($W$2:$W67)-1)/2)+1),Charts!AB$6)</f>
        <v>43.299428499999998</v>
      </c>
    </row>
    <row r="68" spans="23:24" x14ac:dyDescent="0.25">
      <c r="W68">
        <f>IF(MOD(ROWS($W$2:$W68)-1,2),INDEX(Support!C$2:C$53,INT((ROWS($W$2:$W68)-1)/2)+1),Charts!AA$6)</f>
        <v>-76.641271200000006</v>
      </c>
      <c r="X68">
        <f>IF(MOD(ROWS($W$2:$W68)-1,2),INDEX(Support!D$2:D$53,INT((ROWS($W$2:$W68)-1)/2)+1),Charts!AB$6)</f>
        <v>39.045754899999999</v>
      </c>
    </row>
    <row r="69" spans="23:24" x14ac:dyDescent="0.25">
      <c r="W69">
        <f>IF(MOD(ROWS($W$2:$W69)-1,2),INDEX(Support!C$2:C$53,INT((ROWS($W$2:$W69)-1)/2)+1),Charts!AA$6)</f>
        <v>-79.019299700000005</v>
      </c>
      <c r="X69">
        <f>IF(MOD(ROWS($W$2:$W69)-1,2),INDEX(Support!D$2:D$53,INT((ROWS($W$2:$W69)-1)/2)+1),Charts!AB$6)</f>
        <v>35.759573099999997</v>
      </c>
    </row>
    <row r="70" spans="23:24" x14ac:dyDescent="0.25">
      <c r="W70">
        <f>IF(MOD(ROWS($W$2:$W70)-1,2),INDEX(Support!C$2:C$53,INT((ROWS($W$2:$W70)-1)/2)+1),Charts!AA$6)</f>
        <v>-76.641271200000006</v>
      </c>
      <c r="X70">
        <f>IF(MOD(ROWS($W$2:$W70)-1,2),INDEX(Support!D$2:D$53,INT((ROWS($W$2:$W70)-1)/2)+1),Charts!AB$6)</f>
        <v>39.045754899999999</v>
      </c>
    </row>
    <row r="71" spans="23:24" x14ac:dyDescent="0.25">
      <c r="W71">
        <f>IF(MOD(ROWS($W$2:$W71)-1,2),INDEX(Support!C$2:C$53,INT((ROWS($W$2:$W71)-1)/2)+1),Charts!AA$6)</f>
        <v>-101.0020119</v>
      </c>
      <c r="X71">
        <f>IF(MOD(ROWS($W$2:$W71)-1,2),INDEX(Support!D$2:D$53,INT((ROWS($W$2:$W71)-1)/2)+1),Charts!AB$6)</f>
        <v>47.551492600000003</v>
      </c>
    </row>
    <row r="72" spans="23:24" x14ac:dyDescent="0.25">
      <c r="W72">
        <f>IF(MOD(ROWS($W$2:$W72)-1,2),INDEX(Support!C$2:C$53,INT((ROWS($W$2:$W72)-1)/2)+1),Charts!AA$6)</f>
        <v>-76.641271200000006</v>
      </c>
      <c r="X72">
        <f>IF(MOD(ROWS($W$2:$W72)-1,2),INDEX(Support!D$2:D$53,INT((ROWS($W$2:$W72)-1)/2)+1),Charts!AB$6)</f>
        <v>39.045754899999999</v>
      </c>
    </row>
    <row r="73" spans="23:24" x14ac:dyDescent="0.25">
      <c r="W73">
        <f>IF(MOD(ROWS($W$2:$W73)-1,2),INDEX(Support!C$2:C$53,INT((ROWS($W$2:$W73)-1)/2)+1),Charts!AA$6)</f>
        <v>-82.907122999999999</v>
      </c>
      <c r="X73">
        <f>IF(MOD(ROWS($W$2:$W73)-1,2),INDEX(Support!D$2:D$53,INT((ROWS($W$2:$W73)-1)/2)+1),Charts!AB$6)</f>
        <v>40.417287100000003</v>
      </c>
    </row>
    <row r="74" spans="23:24" x14ac:dyDescent="0.25">
      <c r="W74">
        <f>IF(MOD(ROWS($W$2:$W74)-1,2),INDEX(Support!C$2:C$53,INT((ROWS($W$2:$W74)-1)/2)+1),Charts!AA$6)</f>
        <v>-76.641271200000006</v>
      </c>
      <c r="X74">
        <f>IF(MOD(ROWS($W$2:$W74)-1,2),INDEX(Support!D$2:D$53,INT((ROWS($W$2:$W74)-1)/2)+1),Charts!AB$6)</f>
        <v>39.045754899999999</v>
      </c>
    </row>
    <row r="75" spans="23:24" x14ac:dyDescent="0.25">
      <c r="W75">
        <f>IF(MOD(ROWS($W$2:$W75)-1,2),INDEX(Support!C$2:C$53,INT((ROWS($W$2:$W75)-1)/2)+1),Charts!AA$6)</f>
        <v>-97.092877000000001</v>
      </c>
      <c r="X75">
        <f>IF(MOD(ROWS($W$2:$W75)-1,2),INDEX(Support!D$2:D$53,INT((ROWS($W$2:$W75)-1)/2)+1),Charts!AB$6)</f>
        <v>35.007751900000002</v>
      </c>
    </row>
    <row r="76" spans="23:24" x14ac:dyDescent="0.25">
      <c r="W76">
        <f>IF(MOD(ROWS($W$2:$W76)-1,2),INDEX(Support!C$2:C$53,INT((ROWS($W$2:$W76)-1)/2)+1),Charts!AA$6)</f>
        <v>-76.641271200000006</v>
      </c>
      <c r="X76">
        <f>IF(MOD(ROWS($W$2:$W76)-1,2),INDEX(Support!D$2:D$53,INT((ROWS($W$2:$W76)-1)/2)+1),Charts!AB$6)</f>
        <v>39.045754899999999</v>
      </c>
    </row>
    <row r="77" spans="23:24" x14ac:dyDescent="0.25">
      <c r="W77">
        <f>IF(MOD(ROWS($W$2:$W77)-1,2),INDEX(Support!C$2:C$53,INT((ROWS($W$2:$W77)-1)/2)+1),Charts!AA$6)</f>
        <v>-120.55420119999999</v>
      </c>
      <c r="X77">
        <f>IF(MOD(ROWS($W$2:$W77)-1,2),INDEX(Support!D$2:D$53,INT((ROWS($W$2:$W77)-1)/2)+1),Charts!AB$6)</f>
        <v>43.804133399999998</v>
      </c>
    </row>
    <row r="78" spans="23:24" x14ac:dyDescent="0.25">
      <c r="W78">
        <f>IF(MOD(ROWS($W$2:$W78)-1,2),INDEX(Support!C$2:C$53,INT((ROWS($W$2:$W78)-1)/2)+1),Charts!AA$6)</f>
        <v>-76.641271200000006</v>
      </c>
      <c r="X78">
        <f>IF(MOD(ROWS($W$2:$W78)-1,2),INDEX(Support!D$2:D$53,INT((ROWS($W$2:$W78)-1)/2)+1),Charts!AB$6)</f>
        <v>39.045754899999999</v>
      </c>
    </row>
    <row r="79" spans="23:24" x14ac:dyDescent="0.25">
      <c r="W79">
        <f>IF(MOD(ROWS($W$2:$W79)-1,2),INDEX(Support!C$2:C$53,INT((ROWS($W$2:$W79)-1)/2)+1),Charts!AA$6)</f>
        <v>-77.194524700000002</v>
      </c>
      <c r="X79">
        <f>IF(MOD(ROWS($W$2:$W79)-1,2),INDEX(Support!D$2:D$53,INT((ROWS($W$2:$W79)-1)/2)+1),Charts!AB$6)</f>
        <v>41.203321600000002</v>
      </c>
    </row>
    <row r="80" spans="23:24" x14ac:dyDescent="0.25">
      <c r="W80">
        <f>IF(MOD(ROWS($W$2:$W80)-1,2),INDEX(Support!C$2:C$53,INT((ROWS($W$2:$W80)-1)/2)+1),Charts!AA$6)</f>
        <v>-76.641271200000006</v>
      </c>
      <c r="X80">
        <f>IF(MOD(ROWS($W$2:$W80)-1,2),INDEX(Support!D$2:D$53,INT((ROWS($W$2:$W80)-1)/2)+1),Charts!AB$6)</f>
        <v>39.045754899999999</v>
      </c>
    </row>
    <row r="81" spans="23:24" x14ac:dyDescent="0.25">
      <c r="W81">
        <f>IF(MOD(ROWS($W$2:$W81)-1,2),INDEX(Support!C$2:C$53,INT((ROWS($W$2:$W81)-1)/2)+1),Charts!AA$6)</f>
        <v>-72.8</v>
      </c>
      <c r="X81">
        <f>IF(MOD(ROWS($W$2:$W81)-1,2),INDEX(Support!D$2:D$53,INT((ROWS($W$2:$W81)-1)/2)+1),Charts!AB$6)</f>
        <v>26.6</v>
      </c>
    </row>
    <row r="82" spans="23:24" x14ac:dyDescent="0.25">
      <c r="W82">
        <f>IF(MOD(ROWS($W$2:$W82)-1,2),INDEX(Support!C$2:C$53,INT((ROWS($W$2:$W82)-1)/2)+1),Charts!AA$6)</f>
        <v>-76.641271200000006</v>
      </c>
      <c r="X82">
        <f>IF(MOD(ROWS($W$2:$W82)-1,2),INDEX(Support!D$2:D$53,INT((ROWS($W$2:$W82)-1)/2)+1),Charts!AB$6)</f>
        <v>39.045754899999999</v>
      </c>
    </row>
    <row r="83" spans="23:24" x14ac:dyDescent="0.25">
      <c r="W83">
        <f>IF(MOD(ROWS($W$2:$W83)-1,2),INDEX(Support!C$2:C$53,INT((ROWS($W$2:$W83)-1)/2)+1),Charts!AA$6)</f>
        <v>-71.477429099999995</v>
      </c>
      <c r="X83">
        <f>IF(MOD(ROWS($W$2:$W83)-1,2),INDEX(Support!D$2:D$53,INT((ROWS($W$2:$W83)-1)/2)+1),Charts!AB$6)</f>
        <v>41.580094500000001</v>
      </c>
    </row>
    <row r="84" spans="23:24" x14ac:dyDescent="0.25">
      <c r="W84">
        <f>IF(MOD(ROWS($W$2:$W84)-1,2),INDEX(Support!C$2:C$53,INT((ROWS($W$2:$W84)-1)/2)+1),Charts!AA$6)</f>
        <v>-76.641271200000006</v>
      </c>
      <c r="X84">
        <f>IF(MOD(ROWS($W$2:$W84)-1,2),INDEX(Support!D$2:D$53,INT((ROWS($W$2:$W84)-1)/2)+1),Charts!AB$6)</f>
        <v>39.045754899999999</v>
      </c>
    </row>
    <row r="85" spans="23:24" x14ac:dyDescent="0.25">
      <c r="W85">
        <f>IF(MOD(ROWS($W$2:$W85)-1,2),INDEX(Support!C$2:C$53,INT((ROWS($W$2:$W85)-1)/2)+1),Charts!AA$6)</f>
        <v>-81.163724500000001</v>
      </c>
      <c r="X85">
        <f>IF(MOD(ROWS($W$2:$W85)-1,2),INDEX(Support!D$2:D$53,INT((ROWS($W$2:$W85)-1)/2)+1),Charts!AB$6)</f>
        <v>33.836081</v>
      </c>
    </row>
    <row r="86" spans="23:24" x14ac:dyDescent="0.25">
      <c r="W86">
        <f>IF(MOD(ROWS($W$2:$W86)-1,2),INDEX(Support!C$2:C$53,INT((ROWS($W$2:$W86)-1)/2)+1),Charts!AA$6)</f>
        <v>-76.641271200000006</v>
      </c>
      <c r="X86">
        <f>IF(MOD(ROWS($W$2:$W86)-1,2),INDEX(Support!D$2:D$53,INT((ROWS($W$2:$W86)-1)/2)+1),Charts!AB$6)</f>
        <v>39.045754899999999</v>
      </c>
    </row>
    <row r="87" spans="23:24" x14ac:dyDescent="0.25">
      <c r="W87">
        <f>IF(MOD(ROWS($W$2:$W87)-1,2),INDEX(Support!C$2:C$53,INT((ROWS($W$2:$W87)-1)/2)+1),Charts!AA$6)</f>
        <v>-99.901813099999998</v>
      </c>
      <c r="X87">
        <f>IF(MOD(ROWS($W$2:$W87)-1,2),INDEX(Support!D$2:D$53,INT((ROWS($W$2:$W87)-1)/2)+1),Charts!AB$6)</f>
        <v>43.969514799999999</v>
      </c>
    </row>
    <row r="88" spans="23:24" x14ac:dyDescent="0.25">
      <c r="W88">
        <f>IF(MOD(ROWS($W$2:$W88)-1,2),INDEX(Support!C$2:C$53,INT((ROWS($W$2:$W88)-1)/2)+1),Charts!AA$6)</f>
        <v>-76.641271200000006</v>
      </c>
      <c r="X88">
        <f>IF(MOD(ROWS($W$2:$W88)-1,2),INDEX(Support!D$2:D$53,INT((ROWS($W$2:$W88)-1)/2)+1),Charts!AB$6)</f>
        <v>39.045754899999999</v>
      </c>
    </row>
    <row r="89" spans="23:24" x14ac:dyDescent="0.25">
      <c r="W89">
        <f>IF(MOD(ROWS($W$2:$W89)-1,2),INDEX(Support!C$2:C$53,INT((ROWS($W$2:$W89)-1)/2)+1),Charts!AA$6)</f>
        <v>-86.580447300000003</v>
      </c>
      <c r="X89">
        <f>IF(MOD(ROWS($W$2:$W89)-1,2),INDEX(Support!D$2:D$53,INT((ROWS($W$2:$W89)-1)/2)+1),Charts!AB$6)</f>
        <v>35.517491300000003</v>
      </c>
    </row>
    <row r="90" spans="23:24" x14ac:dyDescent="0.25">
      <c r="W90">
        <f>IF(MOD(ROWS($W$2:$W90)-1,2),INDEX(Support!C$2:C$53,INT((ROWS($W$2:$W90)-1)/2)+1),Charts!AA$6)</f>
        <v>-76.641271200000006</v>
      </c>
      <c r="X90">
        <f>IF(MOD(ROWS($W$2:$W90)-1,2),INDEX(Support!D$2:D$53,INT((ROWS($W$2:$W90)-1)/2)+1),Charts!AB$6)</f>
        <v>39.045754899999999</v>
      </c>
    </row>
    <row r="91" spans="23:24" x14ac:dyDescent="0.25">
      <c r="W91">
        <f>IF(MOD(ROWS($W$2:$W91)-1,2),INDEX(Support!C$2:C$53,INT((ROWS($W$2:$W91)-1)/2)+1),Charts!AA$6)</f>
        <v>-99.901813099999998</v>
      </c>
      <c r="X91">
        <f>IF(MOD(ROWS($W$2:$W91)-1,2),INDEX(Support!D$2:D$53,INT((ROWS($W$2:$W91)-1)/2)+1),Charts!AB$6)</f>
        <v>31.968598799999999</v>
      </c>
    </row>
    <row r="92" spans="23:24" x14ac:dyDescent="0.25">
      <c r="W92">
        <f>IF(MOD(ROWS($W$2:$W92)-1,2),INDEX(Support!C$2:C$53,INT((ROWS($W$2:$W92)-1)/2)+1),Charts!AA$6)</f>
        <v>-76.641271200000006</v>
      </c>
      <c r="X92">
        <f>IF(MOD(ROWS($W$2:$W92)-1,2),INDEX(Support!D$2:D$53,INT((ROWS($W$2:$W92)-1)/2)+1),Charts!AB$6)</f>
        <v>39.045754899999999</v>
      </c>
    </row>
    <row r="93" spans="23:24" x14ac:dyDescent="0.25">
      <c r="W93">
        <f>IF(MOD(ROWS($W$2:$W93)-1,2),INDEX(Support!C$2:C$53,INT((ROWS($W$2:$W93)-1)/2)+1),Charts!AA$6)</f>
        <v>-111.0937311</v>
      </c>
      <c r="X93">
        <f>IF(MOD(ROWS($W$2:$W93)-1,2),INDEX(Support!D$2:D$53,INT((ROWS($W$2:$W93)-1)/2)+1),Charts!AB$6)</f>
        <v>39.3209801</v>
      </c>
    </row>
    <row r="94" spans="23:24" x14ac:dyDescent="0.25">
      <c r="W94">
        <f>IF(MOD(ROWS($W$2:$W94)-1,2),INDEX(Support!C$2:C$53,INT((ROWS($W$2:$W94)-1)/2)+1),Charts!AA$6)</f>
        <v>-76.641271200000006</v>
      </c>
      <c r="X94">
        <f>IF(MOD(ROWS($W$2:$W94)-1,2),INDEX(Support!D$2:D$53,INT((ROWS($W$2:$W94)-1)/2)+1),Charts!AB$6)</f>
        <v>39.045754899999999</v>
      </c>
    </row>
    <row r="95" spans="23:24" x14ac:dyDescent="0.25">
      <c r="W95">
        <f>IF(MOD(ROWS($W$2:$W95)-1,2),INDEX(Support!C$2:C$53,INT((ROWS($W$2:$W95)-1)/2)+1),Charts!AA$6)</f>
        <v>-72.577841500000005</v>
      </c>
      <c r="X95">
        <f>IF(MOD(ROWS($W$2:$W95)-1,2),INDEX(Support!D$2:D$53,INT((ROWS($W$2:$W95)-1)/2)+1),Charts!AB$6)</f>
        <v>44.558802800000002</v>
      </c>
    </row>
    <row r="96" spans="23:24" x14ac:dyDescent="0.25">
      <c r="W96">
        <f>IF(MOD(ROWS($W$2:$W96)-1,2),INDEX(Support!C$2:C$53,INT((ROWS($W$2:$W96)-1)/2)+1),Charts!AA$6)</f>
        <v>-76.641271200000006</v>
      </c>
      <c r="X96">
        <f>IF(MOD(ROWS($W$2:$W96)-1,2),INDEX(Support!D$2:D$53,INT((ROWS($W$2:$W96)-1)/2)+1),Charts!AB$6)</f>
        <v>39.045754899999999</v>
      </c>
    </row>
    <row r="97" spans="23:24" x14ac:dyDescent="0.25">
      <c r="W97">
        <f>IF(MOD(ROWS($W$2:$W97)-1,2),INDEX(Support!C$2:C$53,INT((ROWS($W$2:$W97)-1)/2)+1),Charts!AA$6)</f>
        <v>-78.656894199999996</v>
      </c>
      <c r="X97">
        <f>IF(MOD(ROWS($W$2:$W97)-1,2),INDEX(Support!D$2:D$53,INT((ROWS($W$2:$W97)-1)/2)+1),Charts!AB$6)</f>
        <v>37.431573399999998</v>
      </c>
    </row>
    <row r="98" spans="23:24" x14ac:dyDescent="0.25">
      <c r="W98">
        <f>IF(MOD(ROWS($W$2:$W98)-1,2),INDEX(Support!C$2:C$53,INT((ROWS($W$2:$W98)-1)/2)+1),Charts!AA$6)</f>
        <v>-76.641271200000006</v>
      </c>
      <c r="X98">
        <f>IF(MOD(ROWS($W$2:$W98)-1,2),INDEX(Support!D$2:D$53,INT((ROWS($W$2:$W98)-1)/2)+1),Charts!AB$6)</f>
        <v>39.045754899999999</v>
      </c>
    </row>
    <row r="99" spans="23:24" x14ac:dyDescent="0.25">
      <c r="W99">
        <f>IF(MOD(ROWS($W$2:$W99)-1,2),INDEX(Support!C$2:C$53,INT((ROWS($W$2:$W99)-1)/2)+1),Charts!AA$6)</f>
        <v>-120.74013859999999</v>
      </c>
      <c r="X99">
        <f>IF(MOD(ROWS($W$2:$W99)-1,2),INDEX(Support!D$2:D$53,INT((ROWS($W$2:$W99)-1)/2)+1),Charts!AB$6)</f>
        <v>47.751074099999997</v>
      </c>
    </row>
    <row r="100" spans="23:24" x14ac:dyDescent="0.25">
      <c r="W100">
        <f>IF(MOD(ROWS($W$2:$W100)-1,2),INDEX(Support!C$2:C$53,INT((ROWS($W$2:$W100)-1)/2)+1),Charts!AA$6)</f>
        <v>-76.641271200000006</v>
      </c>
      <c r="X100">
        <f>IF(MOD(ROWS($W$2:$W100)-1,2),INDEX(Support!D$2:D$53,INT((ROWS($W$2:$W100)-1)/2)+1),Charts!AB$6)</f>
        <v>39.045754899999999</v>
      </c>
    </row>
    <row r="101" spans="23:24" x14ac:dyDescent="0.25">
      <c r="W101">
        <f>IF(MOD(ROWS($W$2:$W101)-1,2),INDEX(Support!C$2:C$53,INT((ROWS($W$2:$W101)-1)/2)+1),Charts!AA$6)</f>
        <v>-80.454902599999997</v>
      </c>
      <c r="X101">
        <f>IF(MOD(ROWS($W$2:$W101)-1,2),INDEX(Support!D$2:D$53,INT((ROWS($W$2:$W101)-1)/2)+1),Charts!AB$6)</f>
        <v>38.597626200000001</v>
      </c>
    </row>
    <row r="102" spans="23:24" x14ac:dyDescent="0.25">
      <c r="W102">
        <f>IF(MOD(ROWS($W$2:$W102)-1,2),INDEX(Support!C$2:C$53,INT((ROWS($W$2:$W102)-1)/2)+1),Charts!AA$6)</f>
        <v>-76.641271200000006</v>
      </c>
      <c r="X102">
        <f>IF(MOD(ROWS($W$2:$W102)-1,2),INDEX(Support!D$2:D$53,INT((ROWS($W$2:$W102)-1)/2)+1),Charts!AB$6)</f>
        <v>39.045754899999999</v>
      </c>
    </row>
    <row r="103" spans="23:24" x14ac:dyDescent="0.25">
      <c r="W103">
        <f>IF(MOD(ROWS($W$2:$W103)-1,2),INDEX(Support!C$2:C$53,INT((ROWS($W$2:$W103)-1)/2)+1),Charts!AA$6)</f>
        <v>-88.787867800000001</v>
      </c>
      <c r="X103">
        <f>IF(MOD(ROWS($W$2:$W103)-1,2),INDEX(Support!D$2:D$53,INT((ROWS($W$2:$W103)-1)/2)+1),Charts!AB$6)</f>
        <v>43.7844397</v>
      </c>
    </row>
    <row r="104" spans="23:24" x14ac:dyDescent="0.25">
      <c r="W104">
        <f>IF(MOD(ROWS($W$2:$W104)-1,2),INDEX(Support!C$2:C$53,INT((ROWS($W$2:$W104)-1)/2)+1),Charts!AA$6)</f>
        <v>-76.641271200000006</v>
      </c>
      <c r="X104">
        <f>IF(MOD(ROWS($W$2:$W104)-1,2),INDEX(Support!D$2:D$53,INT((ROWS($W$2:$W104)-1)/2)+1),Charts!AB$6)</f>
        <v>39.045754899999999</v>
      </c>
    </row>
    <row r="105" spans="23:24" x14ac:dyDescent="0.25">
      <c r="W105">
        <f>IF(MOD(ROWS($W$2:$W105)-1,2),INDEX(Support!C$2:C$53,INT((ROWS($W$2:$W105)-1)/2)+1),Charts!AA$6)</f>
        <v>-107.29028390000001</v>
      </c>
      <c r="X105">
        <f>IF(MOD(ROWS($W$2:$W105)-1,2),INDEX(Support!D$2:D$53,INT((ROWS($W$2:$W105)-1)/2)+1),Charts!AB$6)</f>
        <v>43.075967800000001</v>
      </c>
    </row>
    <row r="106" spans="23:24" x14ac:dyDescent="0.25">
      <c r="W106">
        <f>IF(MOD(ROWS($W$2:$W106)-1,2),INDEX(Support!C$2:C$53,INT((ROWS($W$2:$W106)-1)/2)+1),Charts!AA$6)</f>
        <v>-76.641271200000006</v>
      </c>
      <c r="X106">
        <f>IF(MOD(ROWS($W$2:$W106)-1,2),INDEX(Support!D$2:D$53,INT((ROWS($W$2:$W106)-1)/2)+1),Charts!AB$6)</f>
        <v>39.045754899999999</v>
      </c>
    </row>
  </sheetData>
  <sortState ref="A2:H53">
    <sortCondition ref="A2:A53"/>
  </sortState>
  <phoneticPr fontId="17" type="noConversion"/>
  <pageMargins left="0.7" right="0.7" top="0.75" bottom="0.75" header="0.3" footer="0.3"/>
  <pageSetup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3"/>
  <sheetViews>
    <sheetView showGridLines="0" workbookViewId="0">
      <selection activeCell="D13" sqref="D13"/>
    </sheetView>
  </sheetViews>
  <sheetFormatPr defaultRowHeight="15" x14ac:dyDescent="0.25"/>
  <cols>
    <col min="1" max="1" width="20.7109375" bestFit="1" customWidth="1"/>
    <col min="2" max="2" width="11.28515625" customWidth="1"/>
    <col min="3" max="3" width="8.42578125" customWidth="1"/>
    <col min="4" max="4" width="8" customWidth="1"/>
    <col min="5" max="5" width="10.5703125" bestFit="1" customWidth="1"/>
    <col min="6" max="7" width="15.140625" bestFit="1" customWidth="1"/>
    <col min="8" max="8" width="17.5703125" bestFit="1" customWidth="1"/>
    <col min="12" max="12" width="11.7109375" customWidth="1"/>
  </cols>
  <sheetData>
    <row r="1" spans="1:12" x14ac:dyDescent="0.25">
      <c r="A1" s="22" t="s">
        <v>161</v>
      </c>
      <c r="B1" s="22" t="s">
        <v>162</v>
      </c>
      <c r="C1" s="22" t="s">
        <v>104</v>
      </c>
      <c r="D1" s="22" t="s">
        <v>105</v>
      </c>
      <c r="E1" s="22" t="s">
        <v>160</v>
      </c>
      <c r="F1" s="22" t="s">
        <v>173</v>
      </c>
      <c r="G1" s="22" t="s">
        <v>202</v>
      </c>
      <c r="H1" s="51" t="s">
        <v>255</v>
      </c>
      <c r="L1" s="52" t="s">
        <v>262</v>
      </c>
    </row>
    <row r="2" spans="1:12" x14ac:dyDescent="0.25">
      <c r="A2" t="s">
        <v>51</v>
      </c>
      <c r="B2" t="s">
        <v>203</v>
      </c>
      <c r="C2" s="50">
        <v>-86.902298000000002</v>
      </c>
      <c r="D2" s="50">
        <v>32.318231400000002</v>
      </c>
      <c r="E2" t="s">
        <v>171</v>
      </c>
      <c r="F2" t="s">
        <v>106</v>
      </c>
      <c r="G2" t="str">
        <f>_xlfn.FILTERXML(_xlfn.WEBSERVICE("http://fanyi.youdao.com/translate?&amp;i="&amp;A2&amp;"&amp;doctype=xml&amp;version"),"//translation")</f>
        <v>阿拉巴马州</v>
      </c>
      <c r="H2" t="str">
        <f>_xlfn.FILTERXML(_xlfn.WEBSERVICE("http://fanyi.youdao.com/translate?&amp;i="&amp;F2&amp;"&amp;doctype=xml&amp;version"),"//translation")</f>
        <v>蒙哥马利</v>
      </c>
      <c r="L2" t="s">
        <v>263</v>
      </c>
    </row>
    <row r="3" spans="1:12" x14ac:dyDescent="0.25">
      <c r="A3" t="s">
        <v>52</v>
      </c>
      <c r="B3" t="s">
        <v>204</v>
      </c>
      <c r="C3" s="50">
        <v>-121</v>
      </c>
      <c r="D3" s="50">
        <v>31</v>
      </c>
      <c r="E3" t="s">
        <v>158</v>
      </c>
      <c r="F3" t="s">
        <v>107</v>
      </c>
      <c r="G3" t="str">
        <f t="shared" ref="G3:G53" si="0">_xlfn.FILTERXML(_xlfn.WEBSERVICE("http://fanyi.youdao.com/translate?&amp;i="&amp;A3&amp;"&amp;doctype=xml&amp;version"),"//translation")</f>
        <v>阿拉斯加</v>
      </c>
      <c r="H3" t="str">
        <f t="shared" ref="H3:H53" si="1">_xlfn.FILTERXML(_xlfn.WEBSERVICE("http://fanyi.youdao.com/translate?&amp;i="&amp;F3&amp;"&amp;doctype=xml&amp;version"),"//translation")</f>
        <v>朱诺</v>
      </c>
      <c r="L3" t="s">
        <v>264</v>
      </c>
    </row>
    <row r="4" spans="1:12" x14ac:dyDescent="0.25">
      <c r="A4" t="s">
        <v>53</v>
      </c>
      <c r="B4" t="s">
        <v>205</v>
      </c>
      <c r="C4" s="50">
        <v>-111.0937311</v>
      </c>
      <c r="D4" s="50">
        <v>34.048928099999998</v>
      </c>
      <c r="E4" t="s">
        <v>158</v>
      </c>
      <c r="F4" t="s">
        <v>108</v>
      </c>
      <c r="G4" t="str">
        <f t="shared" si="0"/>
        <v>亚利桑那州</v>
      </c>
      <c r="H4" t="str">
        <f t="shared" si="1"/>
        <v>凤凰城</v>
      </c>
      <c r="L4" t="s">
        <v>265</v>
      </c>
    </row>
    <row r="5" spans="1:12" x14ac:dyDescent="0.25">
      <c r="A5" t="s">
        <v>54</v>
      </c>
      <c r="B5" t="s">
        <v>206</v>
      </c>
      <c r="C5" s="50">
        <v>-91.831833399999994</v>
      </c>
      <c r="D5" s="50">
        <v>35.201050000000002</v>
      </c>
      <c r="E5" t="s">
        <v>171</v>
      </c>
      <c r="F5" t="s">
        <v>109</v>
      </c>
      <c r="G5" t="str">
        <f t="shared" si="0"/>
        <v>阿肯色州</v>
      </c>
      <c r="H5" t="str">
        <f t="shared" si="1"/>
        <v>小石城</v>
      </c>
    </row>
    <row r="6" spans="1:12" x14ac:dyDescent="0.25">
      <c r="A6" t="s">
        <v>55</v>
      </c>
      <c r="B6" t="s">
        <v>207</v>
      </c>
      <c r="C6" s="50">
        <v>-119.4179324</v>
      </c>
      <c r="D6" s="50">
        <v>36.778261000000001</v>
      </c>
      <c r="E6" t="s">
        <v>158</v>
      </c>
      <c r="F6" t="s">
        <v>110</v>
      </c>
      <c r="G6" t="str">
        <f t="shared" si="0"/>
        <v>加州</v>
      </c>
      <c r="H6" t="str">
        <f t="shared" si="1"/>
        <v>萨克拉门托</v>
      </c>
    </row>
    <row r="7" spans="1:12" x14ac:dyDescent="0.25">
      <c r="A7" t="s">
        <v>56</v>
      </c>
      <c r="B7" t="s">
        <v>208</v>
      </c>
      <c r="C7" s="50">
        <v>-105.7820674</v>
      </c>
      <c r="D7" s="50">
        <v>39.5500507</v>
      </c>
      <c r="E7" t="s">
        <v>158</v>
      </c>
      <c r="F7" t="s">
        <v>111</v>
      </c>
      <c r="G7" t="str">
        <f t="shared" si="0"/>
        <v>科罗拉多州</v>
      </c>
      <c r="H7" t="str">
        <f t="shared" si="1"/>
        <v>丹佛</v>
      </c>
    </row>
    <row r="8" spans="1:12" x14ac:dyDescent="0.25">
      <c r="A8" t="s">
        <v>57</v>
      </c>
      <c r="B8" t="s">
        <v>209</v>
      </c>
      <c r="C8" s="50">
        <v>-73.087749000000002</v>
      </c>
      <c r="D8" s="50">
        <v>41.603220700000001</v>
      </c>
      <c r="E8" t="s">
        <v>159</v>
      </c>
      <c r="F8" t="s">
        <v>112</v>
      </c>
      <c r="G8" t="str">
        <f t="shared" si="0"/>
        <v>康涅狄格</v>
      </c>
      <c r="H8" t="str">
        <f t="shared" si="1"/>
        <v>哈特福德</v>
      </c>
    </row>
    <row r="9" spans="1:12" x14ac:dyDescent="0.25">
      <c r="A9" t="s">
        <v>58</v>
      </c>
      <c r="B9" t="s">
        <v>210</v>
      </c>
      <c r="C9" s="50">
        <v>-75.527669900000006</v>
      </c>
      <c r="D9" s="50">
        <v>38.910832499999998</v>
      </c>
      <c r="E9" t="s">
        <v>171</v>
      </c>
      <c r="F9" t="s">
        <v>113</v>
      </c>
      <c r="G9" t="str">
        <f t="shared" si="0"/>
        <v>特拉华州</v>
      </c>
      <c r="H9" t="str">
        <f t="shared" si="1"/>
        <v>多佛</v>
      </c>
    </row>
    <row r="10" spans="1:12" x14ac:dyDescent="0.25">
      <c r="A10" t="s">
        <v>59</v>
      </c>
      <c r="B10" t="s">
        <v>211</v>
      </c>
      <c r="C10" s="50">
        <v>-77.036464100000003</v>
      </c>
      <c r="D10" s="50">
        <v>38.907230900000002</v>
      </c>
      <c r="E10" t="s">
        <v>159</v>
      </c>
      <c r="F10" t="s">
        <v>98</v>
      </c>
      <c r="G10" t="str">
        <f t="shared" si="0"/>
        <v>哥伦比亚特区</v>
      </c>
      <c r="H10" t="str">
        <f t="shared" si="1"/>
        <v>华盛顿</v>
      </c>
    </row>
    <row r="11" spans="1:12" x14ac:dyDescent="0.25">
      <c r="A11" t="s">
        <v>60</v>
      </c>
      <c r="B11" t="s">
        <v>212</v>
      </c>
      <c r="C11" s="50">
        <v>-81.515753500000002</v>
      </c>
      <c r="D11" s="50">
        <v>27.6648274</v>
      </c>
      <c r="E11" t="s">
        <v>171</v>
      </c>
      <c r="F11" t="s">
        <v>114</v>
      </c>
      <c r="G11" t="str">
        <f t="shared" si="0"/>
        <v>佛罗里达</v>
      </c>
      <c r="H11" t="str">
        <f t="shared" si="1"/>
        <v>塔拉哈西</v>
      </c>
    </row>
    <row r="12" spans="1:12" x14ac:dyDescent="0.25">
      <c r="A12" t="s">
        <v>61</v>
      </c>
      <c r="B12" t="s">
        <v>213</v>
      </c>
      <c r="C12" s="50">
        <v>-82.900075099999995</v>
      </c>
      <c r="D12" s="50">
        <v>32.1656221</v>
      </c>
      <c r="E12" t="s">
        <v>171</v>
      </c>
      <c r="F12" t="s">
        <v>115</v>
      </c>
      <c r="G12" t="str">
        <f t="shared" si="0"/>
        <v>乔治亚州</v>
      </c>
      <c r="H12" t="str">
        <f t="shared" si="1"/>
        <v>亚特兰大</v>
      </c>
    </row>
    <row r="13" spans="1:12" x14ac:dyDescent="0.25">
      <c r="A13" t="s">
        <v>62</v>
      </c>
      <c r="B13" t="s">
        <v>214</v>
      </c>
      <c r="C13" s="50">
        <v>-118</v>
      </c>
      <c r="D13" s="50">
        <v>27</v>
      </c>
      <c r="E13" t="s">
        <v>158</v>
      </c>
      <c r="F13" t="s">
        <v>116</v>
      </c>
      <c r="G13" t="str">
        <f t="shared" si="0"/>
        <v>夏威夷</v>
      </c>
      <c r="H13" t="str">
        <f t="shared" si="1"/>
        <v>火奴鲁鲁</v>
      </c>
    </row>
    <row r="14" spans="1:12" x14ac:dyDescent="0.25">
      <c r="A14" t="s">
        <v>63</v>
      </c>
      <c r="B14" t="s">
        <v>215</v>
      </c>
      <c r="C14" s="50">
        <v>-114.7420408</v>
      </c>
      <c r="D14" s="50">
        <v>44.068201899999998</v>
      </c>
      <c r="E14" t="s">
        <v>158</v>
      </c>
      <c r="F14" t="s">
        <v>117</v>
      </c>
      <c r="G14" t="str">
        <f t="shared" si="0"/>
        <v>爱达荷州</v>
      </c>
      <c r="H14" t="str">
        <f t="shared" si="1"/>
        <v>博伊西</v>
      </c>
    </row>
    <row r="15" spans="1:12" x14ac:dyDescent="0.25">
      <c r="A15" t="s">
        <v>64</v>
      </c>
      <c r="B15" t="s">
        <v>216</v>
      </c>
      <c r="C15" s="50">
        <v>-89.398528299999995</v>
      </c>
      <c r="D15" s="50">
        <v>40.633124899999999</v>
      </c>
      <c r="E15" t="s">
        <v>157</v>
      </c>
      <c r="F15" t="s">
        <v>118</v>
      </c>
      <c r="G15" t="str">
        <f t="shared" si="0"/>
        <v>伊利诺斯州</v>
      </c>
      <c r="H15" t="str">
        <f t="shared" si="1"/>
        <v>斯普林菲尔德</v>
      </c>
    </row>
    <row r="16" spans="1:12" x14ac:dyDescent="0.25">
      <c r="A16" t="s">
        <v>65</v>
      </c>
      <c r="B16" t="s">
        <v>217</v>
      </c>
      <c r="C16" s="50">
        <v>-86.134901900000003</v>
      </c>
      <c r="D16" s="50">
        <v>40.267194099999998</v>
      </c>
      <c r="E16" t="s">
        <v>157</v>
      </c>
      <c r="F16" t="s">
        <v>119</v>
      </c>
      <c r="G16" t="str">
        <f t="shared" si="0"/>
        <v>印第安纳州</v>
      </c>
      <c r="H16" t="str">
        <f t="shared" si="1"/>
        <v>印第安纳波利斯</v>
      </c>
    </row>
    <row r="17" spans="1:8" x14ac:dyDescent="0.25">
      <c r="A17" t="s">
        <v>66</v>
      </c>
      <c r="B17" t="s">
        <v>218</v>
      </c>
      <c r="C17" s="50">
        <v>-93.097701999999998</v>
      </c>
      <c r="D17" s="50">
        <v>41.878002500000001</v>
      </c>
      <c r="E17" t="s">
        <v>157</v>
      </c>
      <c r="F17" t="s">
        <v>120</v>
      </c>
      <c r="G17" t="str">
        <f t="shared" si="0"/>
        <v>爱荷华州</v>
      </c>
      <c r="H17" t="str">
        <f t="shared" si="1"/>
        <v>得梅因</v>
      </c>
    </row>
    <row r="18" spans="1:8" x14ac:dyDescent="0.25">
      <c r="A18" t="s">
        <v>67</v>
      </c>
      <c r="B18" t="s">
        <v>219</v>
      </c>
      <c r="C18" s="50">
        <v>-98.484246499999998</v>
      </c>
      <c r="D18" s="50">
        <v>39.011901999999999</v>
      </c>
      <c r="E18" t="s">
        <v>157</v>
      </c>
      <c r="F18" t="s">
        <v>121</v>
      </c>
      <c r="G18" t="str">
        <f t="shared" si="0"/>
        <v>堪萨斯</v>
      </c>
      <c r="H18" t="str">
        <f t="shared" si="1"/>
        <v>托皮卡</v>
      </c>
    </row>
    <row r="19" spans="1:8" x14ac:dyDescent="0.25">
      <c r="A19" t="s">
        <v>68</v>
      </c>
      <c r="B19" t="s">
        <v>220</v>
      </c>
      <c r="C19" s="50">
        <v>-84.270017899999999</v>
      </c>
      <c r="D19" s="50">
        <v>37.839333199999999</v>
      </c>
      <c r="E19" t="s">
        <v>171</v>
      </c>
      <c r="F19" t="s">
        <v>122</v>
      </c>
      <c r="G19" t="str">
        <f t="shared" si="0"/>
        <v>肯塔基州</v>
      </c>
      <c r="H19" t="str">
        <f t="shared" si="1"/>
        <v>法兰克福</v>
      </c>
    </row>
    <row r="20" spans="1:8" x14ac:dyDescent="0.25">
      <c r="A20" t="s">
        <v>69</v>
      </c>
      <c r="B20" t="s">
        <v>221</v>
      </c>
      <c r="C20" s="50">
        <v>-91.962332700000005</v>
      </c>
      <c r="D20" s="50">
        <v>30.984297699999999</v>
      </c>
      <c r="E20" t="s">
        <v>171</v>
      </c>
      <c r="F20" t="s">
        <v>123</v>
      </c>
      <c r="G20" t="str">
        <f t="shared" si="0"/>
        <v>路易斯安那州</v>
      </c>
      <c r="H20" t="str">
        <f t="shared" si="1"/>
        <v>巴吞鲁日</v>
      </c>
    </row>
    <row r="21" spans="1:8" x14ac:dyDescent="0.25">
      <c r="A21" t="s">
        <v>70</v>
      </c>
      <c r="B21" t="s">
        <v>222</v>
      </c>
      <c r="C21" s="50">
        <v>-69.445468899999995</v>
      </c>
      <c r="D21" s="50">
        <v>45.253782999999999</v>
      </c>
      <c r="E21" t="s">
        <v>159</v>
      </c>
      <c r="F21" t="s">
        <v>124</v>
      </c>
      <c r="G21" t="str">
        <f t="shared" si="0"/>
        <v>缅因州</v>
      </c>
      <c r="H21" t="str">
        <f t="shared" si="1"/>
        <v>Augusta</v>
      </c>
    </row>
    <row r="22" spans="1:8" x14ac:dyDescent="0.25">
      <c r="A22" t="s">
        <v>71</v>
      </c>
      <c r="B22" t="s">
        <v>223</v>
      </c>
      <c r="C22" s="50">
        <v>-76.641271200000006</v>
      </c>
      <c r="D22" s="50">
        <v>39.045754899999999</v>
      </c>
      <c r="E22" t="s">
        <v>171</v>
      </c>
      <c r="F22" t="s">
        <v>125</v>
      </c>
      <c r="G22" t="str">
        <f t="shared" si="0"/>
        <v>马里兰</v>
      </c>
      <c r="H22" t="str">
        <f t="shared" si="1"/>
        <v>安纳波利斯</v>
      </c>
    </row>
    <row r="23" spans="1:8" x14ac:dyDescent="0.25">
      <c r="A23" t="s">
        <v>72</v>
      </c>
      <c r="B23" t="s">
        <v>224</v>
      </c>
      <c r="C23" s="50">
        <v>-71.382437400000001</v>
      </c>
      <c r="D23" s="50">
        <v>42.4072107</v>
      </c>
      <c r="E23" t="s">
        <v>159</v>
      </c>
      <c r="F23" t="s">
        <v>126</v>
      </c>
      <c r="G23" t="str">
        <f t="shared" si="0"/>
        <v>麻萨诸塞州</v>
      </c>
      <c r="H23" t="str">
        <f t="shared" si="1"/>
        <v>波士顿</v>
      </c>
    </row>
    <row r="24" spans="1:8" x14ac:dyDescent="0.25">
      <c r="A24" t="s">
        <v>73</v>
      </c>
      <c r="B24" t="s">
        <v>225</v>
      </c>
      <c r="C24" s="50">
        <v>-85.602364300000005</v>
      </c>
      <c r="D24" s="50">
        <v>44.314844299999997</v>
      </c>
      <c r="E24" t="s">
        <v>157</v>
      </c>
      <c r="F24" t="s">
        <v>127</v>
      </c>
      <c r="G24" t="str">
        <f t="shared" si="0"/>
        <v>密歇根</v>
      </c>
      <c r="H24" t="str">
        <f t="shared" si="1"/>
        <v>兰辛</v>
      </c>
    </row>
    <row r="25" spans="1:8" x14ac:dyDescent="0.25">
      <c r="A25" t="s">
        <v>74</v>
      </c>
      <c r="B25" t="s">
        <v>226</v>
      </c>
      <c r="C25" s="50">
        <v>-94.685899800000001</v>
      </c>
      <c r="D25" s="50">
        <v>46.729553000000003</v>
      </c>
      <c r="E25" t="s">
        <v>157</v>
      </c>
      <c r="F25" t="s">
        <v>128</v>
      </c>
      <c r="G25" t="str">
        <f t="shared" si="0"/>
        <v>明尼苏达州</v>
      </c>
      <c r="H25" t="str">
        <f t="shared" si="1"/>
        <v>圣保罗</v>
      </c>
    </row>
    <row r="26" spans="1:8" x14ac:dyDescent="0.25">
      <c r="A26" t="s">
        <v>75</v>
      </c>
      <c r="B26" t="s">
        <v>227</v>
      </c>
      <c r="C26" s="50">
        <v>-89.398528299999995</v>
      </c>
      <c r="D26" s="50">
        <v>32.354667900000003</v>
      </c>
      <c r="E26" t="s">
        <v>171</v>
      </c>
      <c r="F26" t="s">
        <v>129</v>
      </c>
      <c r="G26" t="str">
        <f t="shared" si="0"/>
        <v>密西西比州</v>
      </c>
      <c r="H26" t="str">
        <f t="shared" si="1"/>
        <v>杰克逊</v>
      </c>
    </row>
    <row r="27" spans="1:8" x14ac:dyDescent="0.25">
      <c r="A27" t="s">
        <v>76</v>
      </c>
      <c r="B27" t="s">
        <v>228</v>
      </c>
      <c r="C27" s="50">
        <v>-91.831833399999994</v>
      </c>
      <c r="D27" s="50">
        <v>37.964252899999998</v>
      </c>
      <c r="E27" t="s">
        <v>157</v>
      </c>
      <c r="F27" t="s">
        <v>130</v>
      </c>
      <c r="G27" t="str">
        <f t="shared" si="0"/>
        <v>密苏里州</v>
      </c>
      <c r="H27" t="str">
        <f t="shared" si="1"/>
        <v>杰佛逊市</v>
      </c>
    </row>
    <row r="28" spans="1:8" x14ac:dyDescent="0.25">
      <c r="A28" t="s">
        <v>77</v>
      </c>
      <c r="B28" t="s">
        <v>229</v>
      </c>
      <c r="C28" s="50">
        <v>-110.3625658</v>
      </c>
      <c r="D28" s="50">
        <v>46.879682199999998</v>
      </c>
      <c r="E28" t="s">
        <v>158</v>
      </c>
      <c r="F28" t="s">
        <v>131</v>
      </c>
      <c r="G28" t="str">
        <f t="shared" si="0"/>
        <v>蒙大拿</v>
      </c>
      <c r="H28" t="str">
        <f t="shared" si="1"/>
        <v>海伦娜</v>
      </c>
    </row>
    <row r="29" spans="1:8" x14ac:dyDescent="0.25">
      <c r="A29" t="s">
        <v>78</v>
      </c>
      <c r="B29" t="s">
        <v>230</v>
      </c>
      <c r="C29" s="50">
        <v>-99.901813099999998</v>
      </c>
      <c r="D29" s="50">
        <v>41.492537400000003</v>
      </c>
      <c r="E29" t="s">
        <v>157</v>
      </c>
      <c r="F29" t="s">
        <v>132</v>
      </c>
      <c r="G29" t="str">
        <f t="shared" si="0"/>
        <v>内布拉斯加州</v>
      </c>
      <c r="H29" t="str">
        <f t="shared" si="1"/>
        <v>林肯</v>
      </c>
    </row>
    <row r="30" spans="1:8" x14ac:dyDescent="0.25">
      <c r="A30" t="s">
        <v>79</v>
      </c>
      <c r="B30" t="s">
        <v>231</v>
      </c>
      <c r="C30" s="50">
        <v>-116.419389</v>
      </c>
      <c r="D30" s="50">
        <v>38.802609699999998</v>
      </c>
      <c r="E30" t="s">
        <v>158</v>
      </c>
      <c r="F30" t="s">
        <v>133</v>
      </c>
      <c r="G30" t="str">
        <f t="shared" si="0"/>
        <v>内华达</v>
      </c>
      <c r="H30" t="str">
        <f t="shared" si="1"/>
        <v>卡森城</v>
      </c>
    </row>
    <row r="31" spans="1:8" x14ac:dyDescent="0.25">
      <c r="A31" t="s">
        <v>80</v>
      </c>
      <c r="B31" t="s">
        <v>232</v>
      </c>
      <c r="C31" s="50">
        <v>-71.572395299999997</v>
      </c>
      <c r="D31" s="50">
        <v>43.193851600000002</v>
      </c>
      <c r="E31" t="s">
        <v>159</v>
      </c>
      <c r="F31" t="s">
        <v>134</v>
      </c>
      <c r="G31" t="str">
        <f t="shared" si="0"/>
        <v>新汉普郡</v>
      </c>
      <c r="H31" t="str">
        <f t="shared" si="1"/>
        <v>康科德</v>
      </c>
    </row>
    <row r="32" spans="1:8" x14ac:dyDescent="0.25">
      <c r="A32" t="s">
        <v>81</v>
      </c>
      <c r="B32" t="s">
        <v>233</v>
      </c>
      <c r="C32" s="50">
        <v>-74.405661199999997</v>
      </c>
      <c r="D32" s="50">
        <v>40.058323799999997</v>
      </c>
      <c r="E32" t="s">
        <v>159</v>
      </c>
      <c r="F32" t="s">
        <v>135</v>
      </c>
      <c r="G32" t="str">
        <f t="shared" si="0"/>
        <v>新泽西</v>
      </c>
      <c r="H32" t="str">
        <f t="shared" si="1"/>
        <v>特伦顿</v>
      </c>
    </row>
    <row r="33" spans="1:8" x14ac:dyDescent="0.25">
      <c r="A33" t="s">
        <v>82</v>
      </c>
      <c r="B33" t="s">
        <v>234</v>
      </c>
      <c r="C33" s="50">
        <v>-105.8700901</v>
      </c>
      <c r="D33" s="50">
        <v>34.519940200000001</v>
      </c>
      <c r="E33" t="s">
        <v>158</v>
      </c>
      <c r="F33" t="s">
        <v>136</v>
      </c>
      <c r="G33" t="str">
        <f t="shared" si="0"/>
        <v>新墨西哥</v>
      </c>
      <c r="H33" t="str">
        <f t="shared" si="1"/>
        <v>圣达菲</v>
      </c>
    </row>
    <row r="34" spans="1:8" x14ac:dyDescent="0.25">
      <c r="A34" t="s">
        <v>83</v>
      </c>
      <c r="B34" t="s">
        <v>235</v>
      </c>
      <c r="C34" s="50">
        <v>-74.217932599999997</v>
      </c>
      <c r="D34" s="50">
        <v>43.299428499999998</v>
      </c>
      <c r="E34" t="s">
        <v>159</v>
      </c>
      <c r="F34" t="s">
        <v>137</v>
      </c>
      <c r="G34" t="str">
        <f t="shared" si="0"/>
        <v>纽约</v>
      </c>
      <c r="H34" t="str">
        <f t="shared" si="1"/>
        <v>奥尔巴尼</v>
      </c>
    </row>
    <row r="35" spans="1:8" x14ac:dyDescent="0.25">
      <c r="A35" t="s">
        <v>84</v>
      </c>
      <c r="B35" t="s">
        <v>236</v>
      </c>
      <c r="C35" s="50">
        <v>-79.019299700000005</v>
      </c>
      <c r="D35" s="50">
        <v>35.759573099999997</v>
      </c>
      <c r="E35" t="s">
        <v>171</v>
      </c>
      <c r="F35" t="s">
        <v>138</v>
      </c>
      <c r="G35" t="str">
        <f t="shared" si="0"/>
        <v>北卡罗莱纳</v>
      </c>
      <c r="H35" t="str">
        <f t="shared" si="1"/>
        <v>罗利</v>
      </c>
    </row>
    <row r="36" spans="1:8" x14ac:dyDescent="0.25">
      <c r="A36" t="s">
        <v>85</v>
      </c>
      <c r="B36" t="s">
        <v>237</v>
      </c>
      <c r="C36" s="50">
        <v>-101.0020119</v>
      </c>
      <c r="D36" s="50">
        <v>47.551492600000003</v>
      </c>
      <c r="E36" t="s">
        <v>157</v>
      </c>
      <c r="F36" t="s">
        <v>139</v>
      </c>
      <c r="G36" t="str">
        <f t="shared" si="0"/>
        <v>北达科他</v>
      </c>
      <c r="H36" t="str">
        <f t="shared" si="1"/>
        <v>俾斯麦</v>
      </c>
    </row>
    <row r="37" spans="1:8" x14ac:dyDescent="0.25">
      <c r="A37" t="s">
        <v>86</v>
      </c>
      <c r="B37" t="s">
        <v>238</v>
      </c>
      <c r="C37" s="50">
        <v>-82.907122999999999</v>
      </c>
      <c r="D37" s="50">
        <v>40.417287100000003</v>
      </c>
      <c r="E37" t="s">
        <v>157</v>
      </c>
      <c r="F37" t="s">
        <v>140</v>
      </c>
      <c r="G37" t="str">
        <f t="shared" si="0"/>
        <v>俄亥俄州</v>
      </c>
      <c r="H37" t="str">
        <f t="shared" si="1"/>
        <v>哥伦布</v>
      </c>
    </row>
    <row r="38" spans="1:8" x14ac:dyDescent="0.25">
      <c r="A38" t="s">
        <v>87</v>
      </c>
      <c r="B38" t="s">
        <v>239</v>
      </c>
      <c r="C38" s="50">
        <v>-97.092877000000001</v>
      </c>
      <c r="D38" s="50">
        <v>35.007751900000002</v>
      </c>
      <c r="E38" t="s">
        <v>171</v>
      </c>
      <c r="F38" t="s">
        <v>141</v>
      </c>
      <c r="G38" t="str">
        <f t="shared" si="0"/>
        <v>俄克拉何马州</v>
      </c>
      <c r="H38" t="str">
        <f t="shared" si="1"/>
        <v>俄克拉荷马城</v>
      </c>
    </row>
    <row r="39" spans="1:8" x14ac:dyDescent="0.25">
      <c r="A39" t="s">
        <v>88</v>
      </c>
      <c r="B39" t="s">
        <v>240</v>
      </c>
      <c r="C39" s="50">
        <v>-120.55420119999999</v>
      </c>
      <c r="D39" s="50">
        <v>43.804133399999998</v>
      </c>
      <c r="E39" t="s">
        <v>158</v>
      </c>
      <c r="F39" t="s">
        <v>142</v>
      </c>
      <c r="G39" t="str">
        <f t="shared" si="0"/>
        <v>俄勒冈州</v>
      </c>
      <c r="H39" t="str">
        <f t="shared" si="1"/>
        <v>萨勒姆</v>
      </c>
    </row>
    <row r="40" spans="1:8" x14ac:dyDescent="0.25">
      <c r="A40" t="s">
        <v>89</v>
      </c>
      <c r="B40" t="s">
        <v>241</v>
      </c>
      <c r="C40" s="50">
        <v>-77.194524700000002</v>
      </c>
      <c r="D40" s="50">
        <v>41.203321600000002</v>
      </c>
      <c r="E40" t="s">
        <v>159</v>
      </c>
      <c r="F40" t="s">
        <v>143</v>
      </c>
      <c r="G40" t="str">
        <f t="shared" si="0"/>
        <v>宾西法尼亚</v>
      </c>
      <c r="H40" t="str">
        <f t="shared" si="1"/>
        <v>哈里斯堡</v>
      </c>
    </row>
    <row r="41" spans="1:8" x14ac:dyDescent="0.25">
      <c r="A41" t="s">
        <v>102</v>
      </c>
      <c r="B41" t="s">
        <v>242</v>
      </c>
      <c r="C41" s="50">
        <v>-72.8</v>
      </c>
      <c r="D41" s="50">
        <v>26.6</v>
      </c>
      <c r="E41" t="s">
        <v>171</v>
      </c>
      <c r="F41" t="s">
        <v>174</v>
      </c>
      <c r="G41" t="str">
        <f t="shared" si="0"/>
        <v>波多黎各</v>
      </c>
      <c r="H41" t="str">
        <f t="shared" si="1"/>
        <v>圣胡安</v>
      </c>
    </row>
    <row r="42" spans="1:8" x14ac:dyDescent="0.25">
      <c r="A42" t="s">
        <v>90</v>
      </c>
      <c r="B42" t="s">
        <v>243</v>
      </c>
      <c r="C42" s="50">
        <v>-71.477429099999995</v>
      </c>
      <c r="D42" s="50">
        <v>41.580094500000001</v>
      </c>
      <c r="E42" t="s">
        <v>159</v>
      </c>
      <c r="F42" t="s">
        <v>144</v>
      </c>
      <c r="G42" t="str">
        <f t="shared" si="0"/>
        <v>罗德岛州</v>
      </c>
      <c r="H42" t="str">
        <f t="shared" si="1"/>
        <v>普罗维登斯</v>
      </c>
    </row>
    <row r="43" spans="1:8" x14ac:dyDescent="0.25">
      <c r="A43" t="s">
        <v>91</v>
      </c>
      <c r="B43" t="s">
        <v>244</v>
      </c>
      <c r="C43" s="50">
        <v>-81.163724500000001</v>
      </c>
      <c r="D43" s="50">
        <v>33.836081</v>
      </c>
      <c r="E43" t="s">
        <v>171</v>
      </c>
      <c r="F43" t="s">
        <v>145</v>
      </c>
      <c r="G43" t="str">
        <f t="shared" si="0"/>
        <v>南卡罗来纳</v>
      </c>
      <c r="H43" t="str">
        <f t="shared" si="1"/>
        <v>哥伦比亚</v>
      </c>
    </row>
    <row r="44" spans="1:8" x14ac:dyDescent="0.25">
      <c r="A44" t="s">
        <v>92</v>
      </c>
      <c r="B44" t="s">
        <v>245</v>
      </c>
      <c r="C44" s="50">
        <v>-99.901813099999998</v>
      </c>
      <c r="D44" s="50">
        <v>43.969514799999999</v>
      </c>
      <c r="E44" t="s">
        <v>157</v>
      </c>
      <c r="F44" t="s">
        <v>146</v>
      </c>
      <c r="G44" t="str">
        <f t="shared" si="0"/>
        <v>南达科塔州</v>
      </c>
      <c r="H44" t="str">
        <f t="shared" si="1"/>
        <v>皮埃尔</v>
      </c>
    </row>
    <row r="45" spans="1:8" x14ac:dyDescent="0.25">
      <c r="A45" t="s">
        <v>93</v>
      </c>
      <c r="B45" t="s">
        <v>246</v>
      </c>
      <c r="C45" s="50">
        <v>-86.580447300000003</v>
      </c>
      <c r="D45" s="50">
        <v>35.517491300000003</v>
      </c>
      <c r="E45" t="s">
        <v>171</v>
      </c>
      <c r="F45" t="s">
        <v>147</v>
      </c>
      <c r="G45" t="str">
        <f t="shared" si="0"/>
        <v>田纳西州</v>
      </c>
      <c r="H45" t="str">
        <f t="shared" si="1"/>
        <v>纳什维尔</v>
      </c>
    </row>
    <row r="46" spans="1:8" x14ac:dyDescent="0.25">
      <c r="A46" t="s">
        <v>94</v>
      </c>
      <c r="B46" t="s">
        <v>247</v>
      </c>
      <c r="C46" s="50">
        <v>-99.901813099999998</v>
      </c>
      <c r="D46" s="50">
        <v>31.968598799999999</v>
      </c>
      <c r="E46" t="s">
        <v>171</v>
      </c>
      <c r="F46" t="s">
        <v>148</v>
      </c>
      <c r="G46" t="str">
        <f t="shared" si="0"/>
        <v>德州</v>
      </c>
      <c r="H46" t="str">
        <f t="shared" si="1"/>
        <v>奥斯丁</v>
      </c>
    </row>
    <row r="47" spans="1:8" x14ac:dyDescent="0.25">
      <c r="A47" t="s">
        <v>95</v>
      </c>
      <c r="B47" t="s">
        <v>248</v>
      </c>
      <c r="C47" s="50">
        <v>-111.0937311</v>
      </c>
      <c r="D47" s="50">
        <v>39.3209801</v>
      </c>
      <c r="E47" t="s">
        <v>158</v>
      </c>
      <c r="F47" t="s">
        <v>149</v>
      </c>
      <c r="G47" t="str">
        <f t="shared" si="0"/>
        <v>犹他州</v>
      </c>
      <c r="H47" t="str">
        <f t="shared" si="1"/>
        <v>盐湖城</v>
      </c>
    </row>
    <row r="48" spans="1:8" x14ac:dyDescent="0.25">
      <c r="A48" t="s">
        <v>96</v>
      </c>
      <c r="B48" t="s">
        <v>249</v>
      </c>
      <c r="C48" s="50">
        <v>-72.577841500000005</v>
      </c>
      <c r="D48" s="50">
        <v>44.558802800000002</v>
      </c>
      <c r="E48" t="s">
        <v>159</v>
      </c>
      <c r="F48" t="s">
        <v>150</v>
      </c>
      <c r="G48" t="str">
        <f t="shared" si="0"/>
        <v>佛蒙特州</v>
      </c>
      <c r="H48" t="str">
        <f t="shared" si="1"/>
        <v>蒙彼利埃</v>
      </c>
    </row>
    <row r="49" spans="1:8" x14ac:dyDescent="0.25">
      <c r="A49" t="s">
        <v>97</v>
      </c>
      <c r="B49" t="s">
        <v>250</v>
      </c>
      <c r="C49" s="50">
        <v>-78.656894199999996</v>
      </c>
      <c r="D49" s="50">
        <v>37.431573399999998</v>
      </c>
      <c r="E49" t="s">
        <v>171</v>
      </c>
      <c r="F49" t="s">
        <v>151</v>
      </c>
      <c r="G49" t="str">
        <f t="shared" si="0"/>
        <v>维吉尼亚州</v>
      </c>
      <c r="H49" t="str">
        <f t="shared" si="1"/>
        <v>里士满</v>
      </c>
    </row>
    <row r="50" spans="1:8" x14ac:dyDescent="0.25">
      <c r="A50" t="s">
        <v>98</v>
      </c>
      <c r="B50" t="s">
        <v>251</v>
      </c>
      <c r="C50" s="50">
        <v>-120.74013859999999</v>
      </c>
      <c r="D50" s="50">
        <v>47.751074099999997</v>
      </c>
      <c r="E50" t="s">
        <v>158</v>
      </c>
      <c r="F50" t="s">
        <v>152</v>
      </c>
      <c r="G50" t="str">
        <f t="shared" si="0"/>
        <v>华盛顿</v>
      </c>
      <c r="H50" t="str">
        <f t="shared" si="1"/>
        <v>奥林匹亚</v>
      </c>
    </row>
    <row r="51" spans="1:8" x14ac:dyDescent="0.25">
      <c r="A51" t="s">
        <v>99</v>
      </c>
      <c r="B51" t="s">
        <v>252</v>
      </c>
      <c r="C51" s="50">
        <v>-80.454902599999997</v>
      </c>
      <c r="D51" s="50">
        <v>38.597626200000001</v>
      </c>
      <c r="E51" t="s">
        <v>171</v>
      </c>
      <c r="F51" t="s">
        <v>153</v>
      </c>
      <c r="G51" t="str">
        <f t="shared" si="0"/>
        <v>西维吉尼亚州</v>
      </c>
      <c r="H51" t="str">
        <f t="shared" si="1"/>
        <v>查尔斯顿</v>
      </c>
    </row>
    <row r="52" spans="1:8" x14ac:dyDescent="0.25">
      <c r="A52" t="s">
        <v>100</v>
      </c>
      <c r="B52" t="s">
        <v>253</v>
      </c>
      <c r="C52" s="50">
        <v>-88.787867800000001</v>
      </c>
      <c r="D52" s="50">
        <v>43.7844397</v>
      </c>
      <c r="E52" t="s">
        <v>157</v>
      </c>
      <c r="F52" t="s">
        <v>154</v>
      </c>
      <c r="G52" t="str">
        <f t="shared" si="0"/>
        <v>威斯康辛州</v>
      </c>
      <c r="H52" t="str">
        <f t="shared" si="1"/>
        <v>麦迪逊</v>
      </c>
    </row>
    <row r="53" spans="1:8" x14ac:dyDescent="0.25">
      <c r="A53" t="s">
        <v>101</v>
      </c>
      <c r="B53" t="s">
        <v>254</v>
      </c>
      <c r="C53" s="50">
        <v>-107.29028390000001</v>
      </c>
      <c r="D53" s="50">
        <v>43.075967800000001</v>
      </c>
      <c r="E53" t="s">
        <v>158</v>
      </c>
      <c r="F53" t="s">
        <v>155</v>
      </c>
      <c r="G53" t="str">
        <f t="shared" si="0"/>
        <v>怀俄明</v>
      </c>
      <c r="H53" t="str">
        <f t="shared" si="1"/>
        <v>夏安族</v>
      </c>
    </row>
  </sheetData>
  <phoneticPr fontId="17" type="noConversion"/>
  <pageMargins left="0.7" right="0.7" top="0.75" bottom="0.75" header="0.3" footer="0.3"/>
  <tableParts count="2">
    <tablePart r:id="rId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06"/>
  <sheetViews>
    <sheetView showGridLines="0" tabSelected="1" workbookViewId="0">
      <selection activeCell="M11" sqref="M11"/>
    </sheetView>
  </sheetViews>
  <sheetFormatPr defaultRowHeight="15" x14ac:dyDescent="0.25"/>
  <cols>
    <col min="1" max="1" width="11.5703125" customWidth="1"/>
    <col min="2" max="2" width="11.85546875" customWidth="1"/>
    <col min="3" max="3" width="8.140625" bestFit="1" customWidth="1"/>
    <col min="7" max="7" width="20.28515625" bestFit="1" customWidth="1"/>
    <col min="8" max="8" width="11.5703125" bestFit="1" customWidth="1"/>
    <col min="9" max="9" width="11.85546875" bestFit="1" customWidth="1"/>
    <col min="10" max="10" width="7.7109375" bestFit="1" customWidth="1"/>
    <col min="11" max="11" width="13.85546875" bestFit="1" customWidth="1"/>
    <col min="12" max="12" width="11.85546875" bestFit="1" customWidth="1"/>
    <col min="13" max="13" width="15" customWidth="1"/>
    <col min="14" max="14" width="14.7109375" customWidth="1"/>
    <col min="15" max="15" width="13.140625" customWidth="1"/>
    <col min="16" max="16" width="16.85546875" bestFit="1" customWidth="1"/>
  </cols>
  <sheetData>
    <row r="1" spans="2:15" x14ac:dyDescent="0.25">
      <c r="G1" s="52"/>
      <c r="J1" s="52"/>
      <c r="K1" s="26" t="s">
        <v>261</v>
      </c>
      <c r="L1" t="s">
        <v>259</v>
      </c>
      <c r="M1" t="s">
        <v>260</v>
      </c>
      <c r="N1" t="s">
        <v>266</v>
      </c>
      <c r="O1" t="s">
        <v>267</v>
      </c>
    </row>
    <row r="2" spans="2:15" x14ac:dyDescent="0.25">
      <c r="G2" s="27"/>
      <c r="K2" t="s">
        <v>51</v>
      </c>
      <c r="L2" s="50">
        <v>-86.902298000000002</v>
      </c>
      <c r="M2" s="53">
        <v>32.318231400000002</v>
      </c>
      <c r="N2" s="49">
        <v>119</v>
      </c>
      <c r="O2" s="49">
        <v>0</v>
      </c>
    </row>
    <row r="3" spans="2:15" x14ac:dyDescent="0.25">
      <c r="B3" t="s">
        <v>268</v>
      </c>
      <c r="C3" t="s">
        <v>257</v>
      </c>
      <c r="D3" t="s">
        <v>258</v>
      </c>
      <c r="E3" t="s">
        <v>256</v>
      </c>
      <c r="G3" s="27"/>
      <c r="K3" t="s">
        <v>52</v>
      </c>
      <c r="L3" s="50">
        <v>-121</v>
      </c>
      <c r="M3" s="53">
        <v>31</v>
      </c>
      <c r="N3" s="49">
        <v>692</v>
      </c>
      <c r="O3" s="49">
        <v>0</v>
      </c>
    </row>
    <row r="4" spans="2:15" x14ac:dyDescent="0.25">
      <c r="B4" s="49" t="s">
        <v>58</v>
      </c>
      <c r="C4" s="50">
        <v>-75.527669900000006</v>
      </c>
      <c r="D4" s="50">
        <v>38.910832499999998</v>
      </c>
      <c r="E4" s="49">
        <v>68959</v>
      </c>
      <c r="G4" s="27"/>
      <c r="K4" t="s">
        <v>53</v>
      </c>
      <c r="L4" s="50">
        <v>-111.0937311</v>
      </c>
      <c r="M4" s="53">
        <v>34.048928099999998</v>
      </c>
      <c r="N4" s="49">
        <v>188</v>
      </c>
      <c r="O4" s="49">
        <v>0</v>
      </c>
    </row>
    <row r="5" spans="2:15" x14ac:dyDescent="0.25">
      <c r="G5" s="27"/>
      <c r="K5" t="s">
        <v>54</v>
      </c>
      <c r="L5" s="50">
        <v>-91.831833399999994</v>
      </c>
      <c r="M5" s="53">
        <v>35.201050000000002</v>
      </c>
      <c r="N5" s="49">
        <v>0</v>
      </c>
      <c r="O5" s="49">
        <v>0</v>
      </c>
    </row>
    <row r="6" spans="2:15" x14ac:dyDescent="0.25">
      <c r="G6" s="27"/>
      <c r="K6" t="s">
        <v>55</v>
      </c>
      <c r="L6" s="50">
        <v>-119.4179324</v>
      </c>
      <c r="M6" s="53">
        <v>36.778261000000001</v>
      </c>
      <c r="N6" s="49">
        <v>2221</v>
      </c>
      <c r="O6" s="49">
        <v>0</v>
      </c>
    </row>
    <row r="7" spans="2:15" x14ac:dyDescent="0.25">
      <c r="G7" s="27"/>
      <c r="K7" t="s">
        <v>56</v>
      </c>
      <c r="L7" s="50">
        <v>-105.7820674</v>
      </c>
      <c r="M7" s="53">
        <v>39.5500507</v>
      </c>
      <c r="N7" s="49">
        <v>0</v>
      </c>
      <c r="O7" s="49">
        <v>0</v>
      </c>
    </row>
    <row r="8" spans="2:15" x14ac:dyDescent="0.25">
      <c r="G8" s="27"/>
      <c r="K8" t="s">
        <v>57</v>
      </c>
      <c r="L8" s="50">
        <v>-73.087749000000002</v>
      </c>
      <c r="M8" s="53">
        <v>41.603220700000001</v>
      </c>
      <c r="N8" s="49">
        <v>1489</v>
      </c>
      <c r="O8" s="49">
        <v>0</v>
      </c>
    </row>
    <row r="9" spans="2:15" x14ac:dyDescent="0.25">
      <c r="G9" s="27"/>
      <c r="K9" t="s">
        <v>58</v>
      </c>
      <c r="L9" s="50">
        <v>-75.527669900000006</v>
      </c>
      <c r="M9" s="53">
        <v>38.910832499999998</v>
      </c>
      <c r="N9" s="49">
        <v>0</v>
      </c>
      <c r="O9" s="49">
        <v>0</v>
      </c>
    </row>
    <row r="10" spans="2:15" x14ac:dyDescent="0.25">
      <c r="G10" s="27"/>
      <c r="K10" t="s">
        <v>198</v>
      </c>
      <c r="L10" s="50">
        <v>-77.036464100000003</v>
      </c>
      <c r="M10" s="53">
        <v>38.907230900000002</v>
      </c>
      <c r="N10" s="49">
        <v>11</v>
      </c>
      <c r="O10" s="49">
        <v>0</v>
      </c>
    </row>
    <row r="11" spans="2:15" x14ac:dyDescent="0.25">
      <c r="G11" s="27"/>
      <c r="K11" t="s">
        <v>60</v>
      </c>
      <c r="L11" s="50">
        <v>-81.515753500000002</v>
      </c>
      <c r="M11" s="53">
        <v>27.6648274</v>
      </c>
      <c r="N11" s="49">
        <v>715</v>
      </c>
      <c r="O11" s="49">
        <v>0</v>
      </c>
    </row>
    <row r="12" spans="2:15" x14ac:dyDescent="0.25">
      <c r="G12" s="27"/>
      <c r="K12" t="s">
        <v>61</v>
      </c>
      <c r="L12" s="50">
        <v>-82.900075099999995</v>
      </c>
      <c r="M12" s="53">
        <v>32.1656221</v>
      </c>
      <c r="N12" s="49">
        <v>179</v>
      </c>
      <c r="O12" s="49">
        <v>0</v>
      </c>
    </row>
    <row r="13" spans="2:15" x14ac:dyDescent="0.25">
      <c r="G13" s="27"/>
      <c r="K13" t="s">
        <v>62</v>
      </c>
      <c r="L13" s="50">
        <v>-118</v>
      </c>
      <c r="M13" s="53">
        <v>27</v>
      </c>
      <c r="N13" s="49">
        <v>0</v>
      </c>
      <c r="O13" s="49">
        <v>0</v>
      </c>
    </row>
    <row r="14" spans="2:15" x14ac:dyDescent="0.25">
      <c r="G14" s="27"/>
      <c r="K14" t="s">
        <v>63</v>
      </c>
      <c r="L14" s="50">
        <v>-114.7420408</v>
      </c>
      <c r="M14" s="53">
        <v>44.068201899999998</v>
      </c>
      <c r="N14" s="49">
        <v>32</v>
      </c>
      <c r="O14" s="49">
        <v>0</v>
      </c>
    </row>
    <row r="15" spans="2:15" x14ac:dyDescent="0.25">
      <c r="G15" s="27"/>
      <c r="K15" t="s">
        <v>64</v>
      </c>
      <c r="L15" s="50">
        <v>-89.398528299999995</v>
      </c>
      <c r="M15" s="53">
        <v>40.633124899999999</v>
      </c>
      <c r="N15" s="49">
        <v>567</v>
      </c>
      <c r="O15" s="49">
        <v>0</v>
      </c>
    </row>
    <row r="16" spans="2:15" x14ac:dyDescent="0.25">
      <c r="G16" s="27"/>
      <c r="K16" t="s">
        <v>65</v>
      </c>
      <c r="L16" s="50">
        <v>-86.134901900000003</v>
      </c>
      <c r="M16" s="53">
        <v>40.267194099999998</v>
      </c>
      <c r="N16" s="49">
        <v>62</v>
      </c>
      <c r="O16" s="49">
        <v>0</v>
      </c>
    </row>
    <row r="17" spans="7:15" x14ac:dyDescent="0.25">
      <c r="G17" s="27"/>
      <c r="K17" t="s">
        <v>66</v>
      </c>
      <c r="L17" s="50">
        <v>-93.097701999999998</v>
      </c>
      <c r="M17" s="53">
        <v>41.878002500000001</v>
      </c>
      <c r="N17" s="49">
        <v>30</v>
      </c>
      <c r="O17" s="49">
        <v>0</v>
      </c>
    </row>
    <row r="18" spans="7:15" x14ac:dyDescent="0.25">
      <c r="G18" s="27"/>
      <c r="K18" t="s">
        <v>67</v>
      </c>
      <c r="L18" s="50">
        <v>-98.484246499999998</v>
      </c>
      <c r="M18" s="53">
        <v>39.011901999999999</v>
      </c>
      <c r="N18" s="49">
        <v>113</v>
      </c>
      <c r="O18" s="49">
        <v>0</v>
      </c>
    </row>
    <row r="19" spans="7:15" x14ac:dyDescent="0.25">
      <c r="G19" s="27"/>
      <c r="K19" t="s">
        <v>68</v>
      </c>
      <c r="L19" s="50">
        <v>-84.270017899999999</v>
      </c>
      <c r="M19" s="53">
        <v>37.839333199999999</v>
      </c>
      <c r="N19" s="49">
        <v>0</v>
      </c>
      <c r="O19" s="49">
        <v>0</v>
      </c>
    </row>
    <row r="20" spans="7:15" x14ac:dyDescent="0.25">
      <c r="G20" s="27"/>
      <c r="K20" t="s">
        <v>69</v>
      </c>
      <c r="L20" s="50">
        <v>-91.962332700000005</v>
      </c>
      <c r="M20" s="53">
        <v>30.984297699999999</v>
      </c>
      <c r="N20" s="49">
        <v>178</v>
      </c>
      <c r="O20" s="49">
        <v>0</v>
      </c>
    </row>
    <row r="21" spans="7:15" x14ac:dyDescent="0.25">
      <c r="G21" s="27"/>
      <c r="K21" t="s">
        <v>70</v>
      </c>
      <c r="L21" s="50">
        <v>-69.445468899999995</v>
      </c>
      <c r="M21" s="53">
        <v>45.253782999999999</v>
      </c>
      <c r="N21" s="49">
        <v>0</v>
      </c>
      <c r="O21" s="49">
        <v>0</v>
      </c>
    </row>
    <row r="22" spans="7:15" x14ac:dyDescent="0.25">
      <c r="G22" s="27"/>
      <c r="K22" t="s">
        <v>71</v>
      </c>
      <c r="L22" s="50">
        <v>-76.641271200000006</v>
      </c>
      <c r="M22" s="53">
        <v>39.045754899999999</v>
      </c>
      <c r="N22" s="49">
        <v>5649</v>
      </c>
      <c r="O22" s="49">
        <v>0</v>
      </c>
    </row>
    <row r="23" spans="7:15" x14ac:dyDescent="0.25">
      <c r="G23" s="27"/>
      <c r="K23" t="s">
        <v>72</v>
      </c>
      <c r="L23" s="50">
        <v>-71.382437400000001</v>
      </c>
      <c r="M23" s="53">
        <v>42.4072107</v>
      </c>
      <c r="N23" s="49">
        <v>157</v>
      </c>
      <c r="O23" s="49">
        <v>0</v>
      </c>
    </row>
    <row r="24" spans="7:15" x14ac:dyDescent="0.25">
      <c r="G24" s="27"/>
      <c r="K24" t="s">
        <v>73</v>
      </c>
      <c r="L24" s="50">
        <v>-85.602364300000005</v>
      </c>
      <c r="M24" s="53">
        <v>44.314844299999997</v>
      </c>
      <c r="N24" s="49">
        <v>227</v>
      </c>
      <c r="O24" s="49">
        <v>0</v>
      </c>
    </row>
    <row r="25" spans="7:15" x14ac:dyDescent="0.25">
      <c r="G25" s="27"/>
      <c r="K25" t="s">
        <v>74</v>
      </c>
      <c r="L25" s="50">
        <v>-94.685899800000001</v>
      </c>
      <c r="M25" s="53">
        <v>46.729553000000003</v>
      </c>
      <c r="N25" s="49">
        <v>351</v>
      </c>
      <c r="O25" s="49">
        <v>0</v>
      </c>
    </row>
    <row r="26" spans="7:15" x14ac:dyDescent="0.25">
      <c r="G26" s="27"/>
      <c r="K26" t="s">
        <v>75</v>
      </c>
      <c r="L26" s="50">
        <v>-89.398528299999995</v>
      </c>
      <c r="M26" s="53">
        <v>32.354667900000003</v>
      </c>
      <c r="N26" s="49">
        <v>58</v>
      </c>
      <c r="O26" s="49">
        <v>0</v>
      </c>
    </row>
    <row r="27" spans="7:15" x14ac:dyDescent="0.25">
      <c r="G27" s="27"/>
      <c r="K27" t="s">
        <v>76</v>
      </c>
      <c r="L27" s="50">
        <v>-91.831833399999994</v>
      </c>
      <c r="M27" s="53">
        <v>37.964252899999998</v>
      </c>
      <c r="N27" s="49">
        <v>80</v>
      </c>
      <c r="O27" s="49">
        <v>0</v>
      </c>
    </row>
    <row r="28" spans="7:15" x14ac:dyDescent="0.25">
      <c r="G28" s="27"/>
      <c r="K28" t="s">
        <v>77</v>
      </c>
      <c r="L28" s="50">
        <v>-110.3625658</v>
      </c>
      <c r="M28" s="53">
        <v>46.879682199999998</v>
      </c>
      <c r="N28" s="49">
        <v>0</v>
      </c>
      <c r="O28" s="49">
        <v>0</v>
      </c>
    </row>
    <row r="29" spans="7:15" x14ac:dyDescent="0.25">
      <c r="G29" s="27"/>
      <c r="K29" t="s">
        <v>78</v>
      </c>
      <c r="L29" s="50">
        <v>-99.901813099999998</v>
      </c>
      <c r="M29" s="53">
        <v>41.492537400000003</v>
      </c>
      <c r="N29" s="49">
        <v>91</v>
      </c>
      <c r="O29" s="49">
        <v>0</v>
      </c>
    </row>
    <row r="30" spans="7:15" x14ac:dyDescent="0.25">
      <c r="G30" s="27"/>
      <c r="K30" t="s">
        <v>79</v>
      </c>
      <c r="L30" s="50">
        <v>-116.419389</v>
      </c>
      <c r="M30" s="53">
        <v>38.802609699999998</v>
      </c>
      <c r="N30" s="49">
        <v>572</v>
      </c>
      <c r="O30" s="49">
        <v>0</v>
      </c>
    </row>
    <row r="31" spans="7:15" x14ac:dyDescent="0.25">
      <c r="G31" s="27"/>
      <c r="K31" t="s">
        <v>80</v>
      </c>
      <c r="L31" s="50">
        <v>-71.572395299999997</v>
      </c>
      <c r="M31" s="53">
        <v>43.193851600000002</v>
      </c>
      <c r="N31" s="49">
        <v>99</v>
      </c>
      <c r="O31" s="49">
        <v>0</v>
      </c>
    </row>
    <row r="32" spans="7:15" x14ac:dyDescent="0.25">
      <c r="G32" s="27"/>
      <c r="K32" t="s">
        <v>81</v>
      </c>
      <c r="L32" s="50">
        <v>-74.405661199999997</v>
      </c>
      <c r="M32" s="53">
        <v>40.058323799999997</v>
      </c>
      <c r="N32" s="49">
        <v>5846</v>
      </c>
      <c r="O32" s="49">
        <v>0</v>
      </c>
    </row>
    <row r="33" spans="7:15" x14ac:dyDescent="0.25">
      <c r="G33" s="27"/>
      <c r="K33" t="s">
        <v>82</v>
      </c>
      <c r="L33" s="50">
        <v>-105.8700901</v>
      </c>
      <c r="M33" s="53">
        <v>34.519940200000001</v>
      </c>
      <c r="N33" s="49">
        <v>85</v>
      </c>
      <c r="O33" s="49">
        <v>0</v>
      </c>
    </row>
    <row r="34" spans="7:15" x14ac:dyDescent="0.25">
      <c r="G34" s="27"/>
      <c r="K34" t="s">
        <v>83</v>
      </c>
      <c r="L34" s="50">
        <v>-74.217932599999997</v>
      </c>
      <c r="M34" s="53">
        <v>43.299428499999998</v>
      </c>
      <c r="N34" s="49">
        <v>3566</v>
      </c>
      <c r="O34" s="49">
        <v>0</v>
      </c>
    </row>
    <row r="35" spans="7:15" x14ac:dyDescent="0.25">
      <c r="G35" s="27"/>
      <c r="K35" t="s">
        <v>84</v>
      </c>
      <c r="L35" s="50">
        <v>-79.019299700000005</v>
      </c>
      <c r="M35" s="53">
        <v>35.759573099999997</v>
      </c>
      <c r="N35" s="49">
        <v>1349</v>
      </c>
      <c r="O35" s="49">
        <v>0</v>
      </c>
    </row>
    <row r="36" spans="7:15" x14ac:dyDescent="0.25">
      <c r="G36" s="27"/>
      <c r="K36" t="s">
        <v>85</v>
      </c>
      <c r="L36" s="50">
        <v>-101.0020119</v>
      </c>
      <c r="M36" s="53">
        <v>47.551492600000003</v>
      </c>
      <c r="N36" s="49">
        <v>0</v>
      </c>
      <c r="O36" s="49">
        <v>0</v>
      </c>
    </row>
    <row r="37" spans="7:15" x14ac:dyDescent="0.25">
      <c r="G37" s="27"/>
      <c r="K37" t="s">
        <v>86</v>
      </c>
      <c r="L37" s="50">
        <v>-82.907122999999999</v>
      </c>
      <c r="M37" s="53">
        <v>40.417287100000003</v>
      </c>
      <c r="N37" s="49">
        <v>191</v>
      </c>
      <c r="O37" s="49">
        <v>0</v>
      </c>
    </row>
    <row r="38" spans="7:15" x14ac:dyDescent="0.25">
      <c r="G38" s="27"/>
      <c r="K38" t="s">
        <v>87</v>
      </c>
      <c r="L38" s="50">
        <v>-97.092877000000001</v>
      </c>
      <c r="M38" s="53">
        <v>35.007751900000002</v>
      </c>
      <c r="N38" s="49">
        <v>0</v>
      </c>
      <c r="O38" s="49">
        <v>0</v>
      </c>
    </row>
    <row r="39" spans="7:15" x14ac:dyDescent="0.25">
      <c r="G39" s="27"/>
      <c r="K39" t="s">
        <v>88</v>
      </c>
      <c r="L39" s="50">
        <v>-120.55420119999999</v>
      </c>
      <c r="M39" s="53">
        <v>43.804133399999998</v>
      </c>
      <c r="N39" s="49">
        <v>0</v>
      </c>
      <c r="O39" s="49">
        <v>0</v>
      </c>
    </row>
    <row r="40" spans="7:15" x14ac:dyDescent="0.25">
      <c r="G40" s="27"/>
      <c r="K40" t="s">
        <v>89</v>
      </c>
      <c r="L40" s="50">
        <v>-77.194524700000002</v>
      </c>
      <c r="M40" s="53">
        <v>41.203321600000002</v>
      </c>
      <c r="N40" s="49">
        <v>6828</v>
      </c>
      <c r="O40" s="49">
        <v>0</v>
      </c>
    </row>
    <row r="41" spans="7:15" x14ac:dyDescent="0.25">
      <c r="G41" s="27"/>
      <c r="K41" t="s">
        <v>102</v>
      </c>
      <c r="L41" s="50">
        <v>-72.8</v>
      </c>
      <c r="M41" s="53">
        <v>26.6</v>
      </c>
      <c r="N41" s="49">
        <v>56</v>
      </c>
      <c r="O41" s="49">
        <v>0</v>
      </c>
    </row>
    <row r="42" spans="7:15" x14ac:dyDescent="0.25">
      <c r="G42" s="27"/>
      <c r="K42" t="s">
        <v>90</v>
      </c>
      <c r="L42" s="50">
        <v>-71.477429099999995</v>
      </c>
      <c r="M42" s="53">
        <v>41.580094500000001</v>
      </c>
      <c r="N42" s="49">
        <v>135</v>
      </c>
      <c r="O42" s="49">
        <v>0</v>
      </c>
    </row>
    <row r="43" spans="7:15" x14ac:dyDescent="0.25">
      <c r="G43" s="27"/>
      <c r="K43" t="s">
        <v>91</v>
      </c>
      <c r="L43" s="50">
        <v>-81.163724500000001</v>
      </c>
      <c r="M43" s="53">
        <v>33.836081</v>
      </c>
      <c r="N43" s="49">
        <v>298</v>
      </c>
      <c r="O43" s="49">
        <v>0</v>
      </c>
    </row>
    <row r="44" spans="7:15" x14ac:dyDescent="0.25">
      <c r="G44" s="27"/>
      <c r="K44" t="s">
        <v>92</v>
      </c>
      <c r="L44" s="50">
        <v>-99.901813099999998</v>
      </c>
      <c r="M44" s="53">
        <v>43.969514799999999</v>
      </c>
      <c r="N44" s="49">
        <v>0</v>
      </c>
      <c r="O44" s="49">
        <v>0</v>
      </c>
    </row>
    <row r="45" spans="7:15" x14ac:dyDescent="0.25">
      <c r="G45" s="27"/>
      <c r="K45" t="s">
        <v>93</v>
      </c>
      <c r="L45" s="50">
        <v>-86.580447300000003</v>
      </c>
      <c r="M45" s="53">
        <v>35.517491300000003</v>
      </c>
      <c r="N45" s="49">
        <v>344</v>
      </c>
      <c r="O45" s="49">
        <v>0</v>
      </c>
    </row>
    <row r="46" spans="7:15" x14ac:dyDescent="0.25">
      <c r="G46" s="27"/>
      <c r="K46" t="s">
        <v>94</v>
      </c>
      <c r="L46" s="50">
        <v>-99.901813099999998</v>
      </c>
      <c r="M46" s="53">
        <v>31.968598799999999</v>
      </c>
      <c r="N46" s="49">
        <v>133</v>
      </c>
      <c r="O46" s="49">
        <v>0</v>
      </c>
    </row>
    <row r="47" spans="7:15" x14ac:dyDescent="0.25">
      <c r="G47" s="27"/>
      <c r="K47" t="s">
        <v>95</v>
      </c>
      <c r="L47" s="50">
        <v>-111.0937311</v>
      </c>
      <c r="M47" s="53">
        <v>39.3209801</v>
      </c>
      <c r="N47" s="49">
        <v>166</v>
      </c>
      <c r="O47" s="49">
        <v>0</v>
      </c>
    </row>
    <row r="48" spans="7:15" x14ac:dyDescent="0.25">
      <c r="G48" s="27"/>
      <c r="K48" t="s">
        <v>96</v>
      </c>
      <c r="L48" s="50">
        <v>-72.577841500000005</v>
      </c>
      <c r="M48" s="53">
        <v>44.558802800000002</v>
      </c>
      <c r="N48" s="49">
        <v>0</v>
      </c>
      <c r="O48" s="49">
        <v>0</v>
      </c>
    </row>
    <row r="49" spans="7:15" x14ac:dyDescent="0.25">
      <c r="G49" s="27"/>
      <c r="K49" t="s">
        <v>97</v>
      </c>
      <c r="L49" s="50">
        <v>-78.656894199999996</v>
      </c>
      <c r="M49" s="53">
        <v>37.431573399999998</v>
      </c>
      <c r="N49" s="49">
        <v>1746</v>
      </c>
      <c r="O49" s="49">
        <v>0</v>
      </c>
    </row>
    <row r="50" spans="7:15" x14ac:dyDescent="0.25">
      <c r="G50" s="27"/>
      <c r="K50" t="s">
        <v>98</v>
      </c>
      <c r="L50" s="50">
        <v>-120.74013859999999</v>
      </c>
      <c r="M50" s="53">
        <v>47.751074099999997</v>
      </c>
      <c r="N50" s="49">
        <v>29</v>
      </c>
      <c r="O50" s="49">
        <v>0</v>
      </c>
    </row>
    <row r="51" spans="7:15" x14ac:dyDescent="0.25">
      <c r="G51" s="27"/>
      <c r="K51" t="s">
        <v>99</v>
      </c>
      <c r="L51" s="50">
        <v>-80.454902599999997</v>
      </c>
      <c r="M51" s="53">
        <v>38.597626200000001</v>
      </c>
      <c r="N51" s="49">
        <v>161</v>
      </c>
      <c r="O51" s="49">
        <v>0</v>
      </c>
    </row>
    <row r="52" spans="7:15" x14ac:dyDescent="0.25">
      <c r="G52" s="27"/>
      <c r="K52" t="s">
        <v>100</v>
      </c>
      <c r="L52" s="50">
        <v>-88.787867800000001</v>
      </c>
      <c r="M52" s="53">
        <v>43.7844397</v>
      </c>
      <c r="N52" s="49">
        <v>0</v>
      </c>
      <c r="O52" s="49">
        <v>0</v>
      </c>
    </row>
    <row r="53" spans="7:15" x14ac:dyDescent="0.25">
      <c r="G53" s="27"/>
      <c r="K53" t="s">
        <v>101</v>
      </c>
      <c r="L53" s="50">
        <v>-107.29028390000001</v>
      </c>
      <c r="M53" s="53">
        <v>43.075967800000001</v>
      </c>
      <c r="N53" s="49">
        <v>0</v>
      </c>
      <c r="O53" s="49">
        <v>0</v>
      </c>
    </row>
    <row r="54" spans="7:15" x14ac:dyDescent="0.25">
      <c r="G54" s="27"/>
    </row>
    <row r="55" spans="7:15" x14ac:dyDescent="0.25">
      <c r="G55" s="27"/>
    </row>
    <row r="56" spans="7:15" x14ac:dyDescent="0.25">
      <c r="G56" s="27"/>
    </row>
    <row r="57" spans="7:15" x14ac:dyDescent="0.25">
      <c r="G57" s="27"/>
    </row>
    <row r="58" spans="7:15" x14ac:dyDescent="0.25">
      <c r="G58" s="27"/>
    </row>
    <row r="59" spans="7:15" x14ac:dyDescent="0.25">
      <c r="G59" s="27"/>
    </row>
    <row r="60" spans="7:15" x14ac:dyDescent="0.25">
      <c r="G60" s="27"/>
    </row>
    <row r="61" spans="7:15" x14ac:dyDescent="0.25">
      <c r="G61" s="27"/>
    </row>
    <row r="62" spans="7:15" x14ac:dyDescent="0.25">
      <c r="G62" s="27"/>
    </row>
    <row r="63" spans="7:15" x14ac:dyDescent="0.25">
      <c r="G63" s="27"/>
    </row>
    <row r="64" spans="7:15" x14ac:dyDescent="0.25">
      <c r="G64" s="27"/>
    </row>
    <row r="65" spans="7:7" x14ac:dyDescent="0.25">
      <c r="G65" s="27"/>
    </row>
    <row r="66" spans="7:7" x14ac:dyDescent="0.25">
      <c r="G66" s="27"/>
    </row>
    <row r="67" spans="7:7" x14ac:dyDescent="0.25">
      <c r="G67" s="27"/>
    </row>
    <row r="68" spans="7:7" x14ac:dyDescent="0.25">
      <c r="G68" s="27"/>
    </row>
    <row r="69" spans="7:7" x14ac:dyDescent="0.25">
      <c r="G69" s="27"/>
    </row>
    <row r="70" spans="7:7" x14ac:dyDescent="0.25">
      <c r="G70" s="27"/>
    </row>
    <row r="71" spans="7:7" x14ac:dyDescent="0.25">
      <c r="G71" s="27"/>
    </row>
    <row r="72" spans="7:7" x14ac:dyDescent="0.25">
      <c r="G72" s="27"/>
    </row>
    <row r="73" spans="7:7" x14ac:dyDescent="0.25">
      <c r="G73" s="27"/>
    </row>
    <row r="74" spans="7:7" x14ac:dyDescent="0.25">
      <c r="G74" s="27"/>
    </row>
    <row r="75" spans="7:7" x14ac:dyDescent="0.25">
      <c r="G75" s="27"/>
    </row>
    <row r="76" spans="7:7" x14ac:dyDescent="0.25">
      <c r="G76" s="27"/>
    </row>
    <row r="77" spans="7:7" x14ac:dyDescent="0.25">
      <c r="G77" s="27"/>
    </row>
    <row r="78" spans="7:7" x14ac:dyDescent="0.25">
      <c r="G78" s="27"/>
    </row>
    <row r="79" spans="7:7" x14ac:dyDescent="0.25">
      <c r="G79" s="27"/>
    </row>
    <row r="80" spans="7:7" x14ac:dyDescent="0.25">
      <c r="G80" s="27"/>
    </row>
    <row r="81" spans="7:7" x14ac:dyDescent="0.25">
      <c r="G81" s="27"/>
    </row>
    <row r="82" spans="7:7" x14ac:dyDescent="0.25">
      <c r="G82" s="27"/>
    </row>
    <row r="83" spans="7:7" x14ac:dyDescent="0.25">
      <c r="G83" s="27"/>
    </row>
    <row r="84" spans="7:7" x14ac:dyDescent="0.25">
      <c r="G84" s="27"/>
    </row>
    <row r="85" spans="7:7" x14ac:dyDescent="0.25">
      <c r="G85" s="27"/>
    </row>
    <row r="86" spans="7:7" x14ac:dyDescent="0.25">
      <c r="G86" s="27"/>
    </row>
    <row r="87" spans="7:7" x14ac:dyDescent="0.25">
      <c r="G87" s="27"/>
    </row>
    <row r="88" spans="7:7" x14ac:dyDescent="0.25">
      <c r="G88" s="27"/>
    </row>
    <row r="89" spans="7:7" x14ac:dyDescent="0.25">
      <c r="G89" s="27"/>
    </row>
    <row r="90" spans="7:7" x14ac:dyDescent="0.25">
      <c r="G90" s="27"/>
    </row>
    <row r="91" spans="7:7" x14ac:dyDescent="0.25">
      <c r="G91" s="27"/>
    </row>
    <row r="92" spans="7:7" x14ac:dyDescent="0.25">
      <c r="G92" s="27"/>
    </row>
    <row r="93" spans="7:7" x14ac:dyDescent="0.25">
      <c r="G93" s="27"/>
    </row>
    <row r="94" spans="7:7" x14ac:dyDescent="0.25">
      <c r="G94" s="27"/>
    </row>
    <row r="95" spans="7:7" x14ac:dyDescent="0.25">
      <c r="G95" s="27"/>
    </row>
    <row r="96" spans="7:7" x14ac:dyDescent="0.25">
      <c r="G96" s="27"/>
    </row>
    <row r="97" spans="7:7" x14ac:dyDescent="0.25">
      <c r="G97" s="27"/>
    </row>
    <row r="98" spans="7:7" x14ac:dyDescent="0.25">
      <c r="G98" s="27"/>
    </row>
    <row r="99" spans="7:7" x14ac:dyDescent="0.25">
      <c r="G99" s="27"/>
    </row>
    <row r="100" spans="7:7" x14ac:dyDescent="0.25">
      <c r="G100" s="27"/>
    </row>
    <row r="101" spans="7:7" x14ac:dyDescent="0.25">
      <c r="G101" s="27"/>
    </row>
    <row r="102" spans="7:7" x14ac:dyDescent="0.25">
      <c r="G102" s="27"/>
    </row>
    <row r="103" spans="7:7" x14ac:dyDescent="0.25">
      <c r="G103" s="27"/>
    </row>
    <row r="104" spans="7:7" x14ac:dyDescent="0.25">
      <c r="G104" s="27"/>
    </row>
    <row r="105" spans="7:7" x14ac:dyDescent="0.25">
      <c r="G105" s="27"/>
    </row>
    <row r="106" spans="7:7" x14ac:dyDescent="0.25">
      <c r="G106" s="27"/>
    </row>
  </sheetData>
  <sortState ref="G2:J107">
    <sortCondition ref="G1"/>
    <sortCondition ref="J1"/>
  </sortState>
  <phoneticPr fontId="17" type="noConversion"/>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��penc�n�W^PWh,�v�v0W�W^PWh,h�
</file>

<file path=customXml/item2.xml>��h�h��r`	��b�v�v0W�W^PWh�v�v0W�W^PWh�]T���^�Q�S0W�W^PWh�Q�S0W�W^PWh�]T���^penc�npenc�n�Q�S0W0R��0Wpe<P�e���r`Tv^�]T�Q�S0W���^�Q�S0W�Q�S0W�{�y
</file>

<file path=customXml/item3.xml>��
</file>

<file path=customXml/item4.xml>��penc�n�Q�S0W0R��0Wpe<P�e���r`Tv^���^�Q�S0W�Q�S0W�{�y�]T�Q�S0W�Q�S0W0R��0Wpe<P�e���r`Tv^���^�Q�S0W�Q�S0W�{�y�]T�Q�S0W�Q�S0W0R��0W�e���Q�S0W0R��0W�e���Q�S0W0R��0W�e��
</file>

<file path=customXml/item5.xml>��
</file>

<file path=customXml/item6.xml>���]<P�]<Pg'Y<Pg'Y<PPWhPWhPWhPWhoRoRoRoR
</file>

<file path=customXml/item7.xml>��penc�n�W^PWh�v�v0W�W^PWhh�
</file>

<file path=customXml/item8.xml>��penc�n
</file>

<file path=customXml/item9.xml>��h��r`	��b�r`	��b
</file>

<file path=customXml/item10.xml>��
</file>

<file path=customXml/item11.xml>���]<P�]<Pg'Y<Pg'Y<PPWhPWhPWhPWhoRoRoRoR
</file>

<file path=customXml/item12.xml>���W^PWh�]T���^�]T���^
</file>

<file path=customXml/item13.xml>���v�v0W�W^PWh�]T���^�]T���^�]T���^
</file>

<file path=customXml/item14.xml>��
</file>

<file path=customXml/item15.xml>��
</file>

<file path=customXml/item16.xml>��
</file>

<file path=customXml/item17.xml>���v�v0W�W^PWh�v�v0W�W^PWh�NNy��v�v;`�T�NNy��v�v;`�TlQ_�NNy��v�v;`�T<P�]T���^�NNy��v�v;`�T�NNy��v�v;`�T�NNy��v�v;`�T�NNy��v�v;`�T�NNy��v�v;`�TlQ_�NNy��v�v;`�T<P�]T���^�NNy��v�v;`�T�NNy��v�v;`�T�NNy��v�v;`�Th�h��r`	��b�r`	��b�Q�S0W�W^PWh�Q�S0W�W^PWh�NNy��v�v;`�T�NNy��v�v;`�TlQ_�NNy��v�v;`�T<P�]T���^�NNy��v�v;`�T�NNy��v�v;`�T�NNy��v�v;`�T�NNy��v�v;`�T�NNy��v�v;`�TlQ_�NNy��v�v;`�T<P�]T���^�NNy��v�v;`�T�NNy��v�v;`�T�NNy��v�v;`�Tpenc�npenc�n�NNy��v�v;`�T:pe<P�NNy��v�v;`�T:pe<PlQ_�NNy��v�v;`�T:pe<P<P0R��0R��lQ_0R��<P�y_�y_lQ_�y_<P�]<P�]<PlQ_�]<P<Pg'Y<Pg'Y<PlQ_g'Y<P<PPWhPWhlQ_PWh<PPWhPWhlQ_PWh<PoRoRlQ_oR<PoRoRlQ_oR<P�^ϑ<P�^ϑ<PlQ_�^ϑ<P<PlQ_lQ_�Q�S0W0R��0Wpe<P�e���r`Tv^�]T�Q�S0W���^�Q�S0W�Q�S0W�{�y�Q�S�Q�SlQ_�Q�S<P�NNy��v�v��pe:�Q�S0W�NNy��v�v��pe:�Q�S0WlQ_�NNy��v�v��pe:�Q�S0W<P�NNy��v�v;`�T:pe<Ppe<P�NNy��v�v;`�T:pe<Ppe<P�NNy��v�v;`�T:pe<Ppe<P�NNy��v�v��pe:�Q�S0W�Q�S0W�NNy��v�v��pe:�Q�S0W�Q�S0W�NNy��v�v��pe:�Q�S0W�Q�S0W�NNy��v�v;`�T:pe<P�NNy��v�v;`�T:pe<PlQ_�NNy��v�v;`�T:pe<P<P0R��0R��lQ_0R��<P�y_�y_lQ_�y_<P�]<P�]<PlQ_�]<P<Pg'Y<Pg'Y<PlQ_g'Y<P<PPWhPWhlQ_PWh<PPWhPWhlQ_PWh<PoRoRlQ_oR<PoRoRlQ_oR<P�^ϑ<P�^ϑ<PlQ_�^ϑ<P<PlQ_lQ_�Q�S0W0R��0Wpe<P�e���r`Tv^�]T�Q�S0W���^�Q�S0W�Q�S0W�{�y�Q�S�Q�SlQ_�Q�S<P�NNy��v�v��pe:�Q�S0W�NNy��v�v��pe:�Q�S0WlQ_�NNy��v�v��pe:�Q�S0W<P�NNy��v�v;`�T:pe<Ppe<P�NNy��v�v;`�T:pe<Ppe<P�NNy��v�v;`�T:pe<Ppe<P�NNy��v�v��pe:�Q�S0W�Q�S0W�NNy��v�v��pe:�Q�S0W�Q�S0W�NNy��v�v��pe:�Q�S0W�Q�S0Wpenc�n�Q�S0W�W^PWh�v�v0W�W^PWhh�penc�npenc�n�Q�S0Wpenc�n0R��0Wpenc�npe<Ppenc�n�e��penc�n�r`penc�nTv^penc�n�]T�Q�S0Wpenc�n���^�Q�S0Wpenc�n�Q�S0W�{�ypenc�n�NNy��v�v;`�T:pe<Ppenc�n\�NNy��v�v;`�T:pe<P��_�^ϑ<Ppenc�n0R��penc�n�y_penc�n�]<Ppenc�ng'Y<Ppenc�nPWhpenc�nPWhpenc�noRpenc�noRpenc�n�^ϑ<Ppenc�npenc�npenc�n�Q�Spenc�n�NNy��v�v��pe:�Q�S0Wpenc�n\�NNy��v�v��pe:�Q�S0W��_�^ϑ<P�Q�S0W�W^PWh�Q�S0W�W^PWh�Q�S0W�W^PWh�Q�S0W�W^PWh�Q�S0W�W^PWh�Q�S0W�W^PWh�Q�S0W�W^PWh�Q�S0W�W^PWh�]T�Q�S0W�W^PWh���^�Q�S0W�W^PWh�NNy��v�v;`�T�Q�S0W�W^PWh\�NNy��v�v;`�T��_�^ϑ<P�v�v0W�W^PWh�v�v0W�W^PWh�v�v0W�W^PWh�v�v0W�W^PWh�v�v0W�W^PWh�v�v0W�W^PWh�v�v0W�W^PWh�v�v0W�W^PWh�]T�v�v0W�W^PWh���^�v�v0W�W^PWh�NNy��v�v;`�T�v�v0W�W^PWh\�NNy��v�v;`�T��_�^ϑ<P�v�v0W�W^PWh�NNy��v�v��pe�v�v0W�W^PWh\�NNy��v�v��pe��_�^ϑ<Ph�h��r`	��bpenc�n�Q�S0W�Q�S0W�W^PWhpenc�n�Q�S0W�Q�S0W�W^PWhpenc�n�Q�S0W�Q�S0W�W^PWhpenc�n�Q�S0W�Q�S0W�W^PWhpenc�n0R��0W�v�v0W�W^PWhpenc�n0R��0W�v�v0W�W^PWhpenc�n0R��0W�v�v0W�W^PWhpenc�n0R��0W�v�v0W�W^PWh�Q�S0W�W^PWhpenc�n�Q�S0W�W^PWh�v�v0W�W^PWhh�penc�npenc�n�Q�S0Wpenc�n0R��0Wpenc�npe<Ppenc�n�e��penc�n�r`penc�nTv^penc�n�]T�Q�S0Wpenc�n���^�Q�S0Wpenc�n�Q�S0W�{�ypenc�n�NNy��v�v;`�T:pe<Ppenc�n\�NNy��v�v;`�T:pe<P��_�^ϑ<Ppenc�n0R��penc�n�y_penc�n�]<Ppenc�ng'Y<Ppenc�nPWhpenc�nPWhpenc�noRpenc�noRpenc�n�^ϑ<Ppenc�npenc�npenc�n�Q�Spenc�n�NNy��v�v��pe:�Q�S0Wpenc�n\�NNy��v�v��pe:�Q�S0W��_�^ϑ<P�Q�S0W�W^PWh�Q�S0W�W^PWh�Q�S0W�W^PWh�Q�S0W�W^PWh�Q�S0W�W^PWh�Q�S0W�W^PWh�Q�S0W�W^PWh�Q�S0W�W^PWh�]T�Q�S0W�W^PWh���^�Q�S0W�W^PWh�NNy��v�v;`�T�Q�S0W�W^PWh\�NNy��v�v;`�T��_�^ϑ<P�v�v0W�W^PWh�v�v0W�W^PWh�v�v0W�W^PWh�v�v0W�W^PWh�v�v0W�W^PWh�v�v0W�W^PWh�v�v0W�W^PWh�v�v0W�W^PWh�]T�v�v0W�W^PWh���^�v�v0W�W^PWh�NNy��v�v;`�T�v�v0W�W^PWh\�NNy��v�v;`�T��_�^ϑ<P�v�v0W�W^PWh�NNy��v�v��pe�v�v0W�W^PWh\�NNy��v�v��pe��_�^ϑ<Ph�h��r`	��bpenc�n�Q�S0W�Q�S0W�W^PWh�z�p0�z�ppenc�n�Q�S0W�Q�S0W�W^PWhpenc�n�Q�S0W�Q�S0W�W^PWhpenc�n�Q�S0W�Q�S0W�W^PWhpenc�n0R��0W�v�v0W�W^PWh�z�p0�z�ppenc�n0R��0W�v�v0W�W^PWhpenc�n0R��0W�v�v0W�W^PWhpenc�n0R��0W�v�v0W�W^PWh
</file>

<file path=customXml/item18.xml>���]<P�]<P
</file>

<file path=customXml/item19.xml>���]<P�]<P
</file>

<file path=customXml/item20.xml>��
</file>

<file path=customXml/item21.xml>���]<P�]<Pg'Y<Pg'Y<PPWhPWhPWhPWhoRoRoRoR�Q�S�Q�S
</file>

<file path=customXml/item22.xml>���]<P�]<Pg'Y<Pg'Y<PPWhPWhPWhPWhoRoRoRoR�Q�S�Q�S
</file>

<file path=customXml/item23.xml>���]<P�]<Pg'Y<Pg'Y<PPWhPWhPWhPWhoRoRoRoR�Q�S�Q�S
</file>

<file path=customXml/item24.xml>��
</file>

<file path=customXml/item25.xml>��
</file>

<file path=customXml/item26.xml>��
</file>

<file path=customXml/item27.xml>���W^PWh�W^PWhh�h�
</file>

<file path=customXml/item28.xml>��
</file>

<file path=customXml/item29.xml>��
</file>

<file path=customXml/itemProps1.xml><?xml version="1.0" encoding="utf-8"?>
<ds:datastoreItem xmlns:ds="http://schemas.openxmlformats.org/officeDocument/2006/customXml" ds:itemID="{BA86F678-A737-4BBF-9230-EAA274DDEEBE}">
  <ds:schemaRefs/>
</ds:datastoreItem>
</file>

<file path=customXml/itemProps2.xml><?xml version="1.0" encoding="utf-8"?>
<ds:datastoreItem xmlns:ds="http://schemas.openxmlformats.org/officeDocument/2006/customXml" ds:itemID="{5C125442-91B4-4EFD-B8A7-3F6082AB316D}">
  <ds:schemaRefs/>
</ds:datastoreItem>
</file>

<file path=customXml/itemProps3.xml><?xml version="1.0" encoding="utf-8"?>
<ds:datastoreItem xmlns:ds="http://schemas.openxmlformats.org/officeDocument/2006/customXml" ds:itemID="{85DDF803-190C-4F77-BBAD-A82045176221}">
  <ds:schemaRefs/>
</ds:datastoreItem>
</file>

<file path=customXml/itemProps4.xml><?xml version="1.0" encoding="utf-8"?>
<ds:datastoreItem xmlns:ds="http://schemas.openxmlformats.org/officeDocument/2006/customXml" ds:itemID="{17256A18-D8E8-479C-A342-2CB107BA8C18}">
  <ds:schemaRefs/>
</ds:datastoreItem>
</file>

<file path=customXml/itemProps5.xml><?xml version="1.0" encoding="utf-8"?>
<ds:datastoreItem xmlns:ds="http://schemas.openxmlformats.org/officeDocument/2006/customXml" ds:itemID="{B7774A0B-8334-445D-B937-DD0D84B7C61B}">
  <ds:schemaRefs/>
</ds:datastoreItem>
</file>

<file path=customXml/itemProps6.xml><?xml version="1.0" encoding="utf-8"?>
<ds:datastoreItem xmlns:ds="http://schemas.openxmlformats.org/officeDocument/2006/customXml" ds:itemID="{65AE0083-26EF-4150-AECB-50673352E6EB}">
  <ds:schemaRefs/>
</ds:datastoreItem>
</file>

<file path=customXml/itemProps7.xml><?xml version="1.0" encoding="utf-8"?>
<ds:datastoreItem xmlns:ds="http://schemas.openxmlformats.org/officeDocument/2006/customXml" ds:itemID="{72C29441-E6D5-40FA-AA30-A5676712E822}">
  <ds:schemaRefs/>
</ds:datastoreItem>
</file>

<file path=customXml/itemProps8.xml><?xml version="1.0" encoding="utf-8"?>
<ds:datastoreItem xmlns:ds="http://schemas.openxmlformats.org/officeDocument/2006/customXml" ds:itemID="{12536189-DDE6-4327-B3CC-2AD2D00520C0}">
  <ds:schemaRefs/>
</ds:datastoreItem>
</file>

<file path=customXml/itemProps9.xml><?xml version="1.0" encoding="utf-8"?>
<ds:datastoreItem xmlns:ds="http://schemas.openxmlformats.org/officeDocument/2006/customXml" ds:itemID="{45C8A8BE-3BD3-4805-87CC-FF57C3C7A527}">
  <ds:schemaRefs/>
</ds:datastoreItem>
</file>

<file path=customXml/itemProps10.xml><?xml version="1.0" encoding="utf-8"?>
<ds:datastoreItem xmlns:ds="http://schemas.openxmlformats.org/officeDocument/2006/customXml" ds:itemID="{8AB47C7B-14FB-4779-B2F9-E757B7E17399}">
  <ds:schemaRefs/>
</ds:datastoreItem>
</file>

<file path=customXml/itemProps11.xml><?xml version="1.0" encoding="utf-8"?>
<ds:datastoreItem xmlns:ds="http://schemas.openxmlformats.org/officeDocument/2006/customXml" ds:itemID="{810CEF69-A454-4055-9A21-4F969D65A35A}">
  <ds:schemaRefs/>
</ds:datastoreItem>
</file>

<file path=customXml/itemProps12.xml><?xml version="1.0" encoding="utf-8"?>
<ds:datastoreItem xmlns:ds="http://schemas.openxmlformats.org/officeDocument/2006/customXml" ds:itemID="{21D50D43-46E6-4625-BE20-58805A3027F6}">
  <ds:schemaRefs/>
</ds:datastoreItem>
</file>

<file path=customXml/itemProps13.xml><?xml version="1.0" encoding="utf-8"?>
<ds:datastoreItem xmlns:ds="http://schemas.openxmlformats.org/officeDocument/2006/customXml" ds:itemID="{4B1748E9-43D8-4D4F-B3C9-A75699A8205C}">
  <ds:schemaRefs/>
</ds:datastoreItem>
</file>

<file path=customXml/itemProps14.xml><?xml version="1.0" encoding="utf-8"?>
<ds:datastoreItem xmlns:ds="http://schemas.openxmlformats.org/officeDocument/2006/customXml" ds:itemID="{B35858C9-B0A1-4A62-8C75-8B4D94C78589}">
  <ds:schemaRefs/>
</ds:datastoreItem>
</file>

<file path=customXml/itemProps15.xml><?xml version="1.0" encoding="utf-8"?>
<ds:datastoreItem xmlns:ds="http://schemas.openxmlformats.org/officeDocument/2006/customXml" ds:itemID="{462BDD29-FA7C-4C93-8248-5CC178F9E300}">
  <ds:schemaRefs/>
</ds:datastoreItem>
</file>

<file path=customXml/itemProps16.xml><?xml version="1.0" encoding="utf-8"?>
<ds:datastoreItem xmlns:ds="http://schemas.openxmlformats.org/officeDocument/2006/customXml" ds:itemID="{3777A804-E203-470B-9C8F-6F82BAE4B891}">
  <ds:schemaRefs/>
</ds:datastoreItem>
</file>

<file path=customXml/itemProps17.xml><?xml version="1.0" encoding="utf-8"?>
<ds:datastoreItem xmlns:ds="http://schemas.openxmlformats.org/officeDocument/2006/customXml" ds:itemID="{BA7B9F16-1CB5-4E75-843B-30D5C7BB615C}">
  <ds:schemaRefs/>
</ds:datastoreItem>
</file>

<file path=customXml/itemProps18.xml><?xml version="1.0" encoding="utf-8"?>
<ds:datastoreItem xmlns:ds="http://schemas.openxmlformats.org/officeDocument/2006/customXml" ds:itemID="{931FECB0-C61D-42F6-B504-E80B135CC0B3}">
  <ds:schemaRefs/>
</ds:datastoreItem>
</file>

<file path=customXml/itemProps19.xml><?xml version="1.0" encoding="utf-8"?>
<ds:datastoreItem xmlns:ds="http://schemas.openxmlformats.org/officeDocument/2006/customXml" ds:itemID="{40E9C6F6-B5C3-4279-AF24-D8CE88A64D5F}">
  <ds:schemaRefs/>
</ds:datastoreItem>
</file>

<file path=customXml/itemProps20.xml><?xml version="1.0" encoding="utf-8"?>
<ds:datastoreItem xmlns:ds="http://schemas.openxmlformats.org/officeDocument/2006/customXml" ds:itemID="{3CADE1F1-BE40-4A06-8506-BE87E7330BF4}">
  <ds:schemaRefs>
    <ds:schemaRef ds:uri="http://schemas.microsoft.com/DataMashup"/>
  </ds:schemaRefs>
</ds:datastoreItem>
</file>

<file path=customXml/itemProps21.xml><?xml version="1.0" encoding="utf-8"?>
<ds:datastoreItem xmlns:ds="http://schemas.openxmlformats.org/officeDocument/2006/customXml" ds:itemID="{AD672246-1BC0-4851-8596-7EB0700E9ABD}">
  <ds:schemaRefs/>
</ds:datastoreItem>
</file>

<file path=customXml/itemProps22.xml><?xml version="1.0" encoding="utf-8"?>
<ds:datastoreItem xmlns:ds="http://schemas.openxmlformats.org/officeDocument/2006/customXml" ds:itemID="{F5D00DF0-20D5-468B-91B9-731DCA4F1FDD}">
  <ds:schemaRefs/>
</ds:datastoreItem>
</file>

<file path=customXml/itemProps23.xml><?xml version="1.0" encoding="utf-8"?>
<ds:datastoreItem xmlns:ds="http://schemas.openxmlformats.org/officeDocument/2006/customXml" ds:itemID="{84572CDD-2288-4A45-A727-E54D4DFD829D}">
  <ds:schemaRefs/>
</ds:datastoreItem>
</file>

<file path=customXml/itemProps24.xml><?xml version="1.0" encoding="utf-8"?>
<ds:datastoreItem xmlns:ds="http://schemas.openxmlformats.org/officeDocument/2006/customXml" ds:itemID="{07645172-5DE8-4315-8126-EC1FE27CDB74}">
  <ds:schemaRefs/>
</ds:datastoreItem>
</file>

<file path=customXml/itemProps25.xml><?xml version="1.0" encoding="utf-8"?>
<ds:datastoreItem xmlns:ds="http://schemas.openxmlformats.org/officeDocument/2006/customXml" ds:itemID="{45EBD84C-F63B-4072-B058-CAB8C35757FF}">
  <ds:schemaRefs/>
</ds:datastoreItem>
</file>

<file path=customXml/itemProps26.xml><?xml version="1.0" encoding="utf-8"?>
<ds:datastoreItem xmlns:ds="http://schemas.openxmlformats.org/officeDocument/2006/customXml" ds:itemID="{C3AA47E2-E7A9-4B3F-8739-4EA36E6840F7}">
  <ds:schemaRefs/>
</ds:datastoreItem>
</file>

<file path=customXml/itemProps27.xml><?xml version="1.0" encoding="utf-8"?>
<ds:datastoreItem xmlns:ds="http://schemas.openxmlformats.org/officeDocument/2006/customXml" ds:itemID="{6A0A3F64-11E3-4283-B4BA-803A672726E8}">
  <ds:schemaRefs/>
</ds:datastoreItem>
</file>

<file path=customXml/itemProps28.xml><?xml version="1.0" encoding="utf-8"?>
<ds:datastoreItem xmlns:ds="http://schemas.openxmlformats.org/officeDocument/2006/customXml" ds:itemID="{64CE729F-CCC6-49CF-BDCA-3E1A9E7B2DAD}">
  <ds:schemaRefs/>
</ds:datastoreItem>
</file>

<file path=customXml/itemProps29.xml><?xml version="1.0" encoding="utf-8"?>
<ds:datastoreItem xmlns:ds="http://schemas.openxmlformats.org/officeDocument/2006/customXml" ds:itemID="{29A0CF93-B001-4616-9D92-CD8A4222D1A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6</vt:i4>
      </vt:variant>
    </vt:vector>
  </HeadingPairs>
  <TitlesOfParts>
    <vt:vector size="15" baseType="lpstr">
      <vt:lpstr>Sheet1</vt:lpstr>
      <vt:lpstr>Charts</vt:lpstr>
      <vt:lpstr>2012</vt:lpstr>
      <vt:lpstr>2011</vt:lpstr>
      <vt:lpstr>2010</vt:lpstr>
      <vt:lpstr>Popolation</vt:lpstr>
      <vt:lpstr>Support</vt:lpstr>
      <vt:lpstr>Sheet2</vt:lpstr>
      <vt:lpstr>Sheet3</vt:lpstr>
      <vt:lpstr>active_cell</vt:lpstr>
      <vt:lpstr>general_tbl</vt:lpstr>
      <vt:lpstr>my_year</vt:lpstr>
      <vt:lpstr>tbl_2010</vt:lpstr>
      <vt:lpstr>tbl_2011</vt:lpstr>
      <vt:lpstr>tbl_2012</vt:lpstr>
    </vt:vector>
  </TitlesOfParts>
  <Company>a2a S.p.A.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Mensa Roberto</dc:creator>
  <cp:lastModifiedBy>Administrator</cp:lastModifiedBy>
  <cp:lastPrinted>2013-10-21T12:48:17Z</cp:lastPrinted>
  <dcterms:created xsi:type="dcterms:W3CDTF">2013-10-21T08:15:01Z</dcterms:created>
  <dcterms:modified xsi:type="dcterms:W3CDTF">2017-05-17T18:42:12Z</dcterms:modified>
</cp:coreProperties>
</file>