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H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<sst xmlns="http://schemas.openxmlformats.org/spreadsheetml/2006/main" count="388" uniqueCount="52">
  <si>
    <t>Mục tiêu:</t>
  </si>
  <si>
    <t>Chọn trường THPT tư thục tại TP HCM</t>
  </si>
  <si>
    <t>Các phương án:</t>
  </si>
  <si>
    <t xml:space="preserve">THPT Trần Quốc Tuấn PA1,
THCS - THPT Hoa Lư PA2,  
THCS - THPT Lạc Hồng PA3,  
THPT Việt Âu PA4, 
THCS-THPT Nam Việt PA5, </t>
  </si>
  <si>
    <t>Các tiêu chí:</t>
  </si>
  <si>
    <t>Chất lượng giáo dục C1</t>
  </si>
  <si>
    <t>Cơ sở vật chất C2</t>
  </si>
  <si>
    <t>Học phí C3</t>
  </si>
  <si>
    <t>Hoạt động ngoại khóa C4</t>
  </si>
  <si>
    <t>1. Tính trọng số tiêu chí</t>
  </si>
  <si>
    <t>Ma trận so sánh cặp</t>
  </si>
  <si>
    <t>Tiêu chí</t>
  </si>
  <si>
    <t>C1</t>
  </si>
  <si>
    <t>C2</t>
  </si>
  <si>
    <t>C3</t>
  </si>
  <si>
    <t>C4</t>
  </si>
  <si>
    <t>Tổng cột</t>
  </si>
  <si>
    <t>Chuẩn hóa ma trận</t>
  </si>
  <si>
    <t>Trọng số TC</t>
  </si>
  <si>
    <t>Tổng hàng</t>
  </si>
  <si>
    <t>Vecto nhất quán</t>
  </si>
  <si>
    <t>Lamda_max</t>
  </si>
  <si>
    <t>CI</t>
  </si>
  <si>
    <t>RI</t>
  </si>
  <si>
    <t>CR</t>
  </si>
  <si>
    <t>&lt; 10% thỏa mãn</t>
  </si>
  <si>
    <t>2. Tính trọng số các phương án theo tiêu chí</t>
  </si>
  <si>
    <t>2.1 Tính trọng số các ứng viên theo tiêu chí Chất lượng giáo dục(C1)</t>
  </si>
  <si>
    <t>Phương án</t>
  </si>
  <si>
    <t>PA1</t>
  </si>
  <si>
    <t>PA2</t>
  </si>
  <si>
    <t>PA3</t>
  </si>
  <si>
    <t>PA4</t>
  </si>
  <si>
    <t>PA5</t>
  </si>
  <si>
    <t>Trọng số PA</t>
  </si>
  <si>
    <t>&lt; 10% Thỏa mãn</t>
  </si>
  <si>
    <t>2.2 Tính trọng số các ứng viên theo tiêu chí cơ sở vật chất(C2)</t>
  </si>
  <si>
    <t>2.3 Tính trọng số các ứng viên theo tiêu chí học phí(C3)</t>
  </si>
  <si>
    <t>2.4 Tính trọng số các ứng viên theo tiêu chí vị trí địa lý(C4)</t>
  </si>
  <si>
    <t>3. Tính điểm các phương án</t>
  </si>
  <si>
    <t>Ma trận trọng số các phương án theo các tiêu chí</t>
  </si>
  <si>
    <t>Ma trận trọng số tiêu chí</t>
  </si>
  <si>
    <t>Kí hiệu</t>
  </si>
  <si>
    <t>Điểm số</t>
  </si>
  <si>
    <t>Xếp hạng</t>
  </si>
  <si>
    <t>Trọng số</t>
  </si>
  <si>
    <t>THCS - THPT Hoa Lư</t>
  </si>
  <si>
    <t>THCS - THPT Lạc Hồng</t>
  </si>
  <si>
    <t>THCS-THPT Nam Việt</t>
  </si>
  <si>
    <t>THPT Việt Âu</t>
  </si>
  <si>
    <t>THPT Trần Quốc Tuấn</t>
  </si>
  <si>
    <t>Kết luận: Vậy chọn trường THCS - THPT Lạc Hồng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</si>
</sst>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00B0F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rgb="FF00B0F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C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7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114300</xdr:colOff>
      <xdr:row>11</xdr:row>
      <xdr:rowOff>60960</xdr:rowOff>
    </xdr:from>
    <xdr:to>
      <xdr:col>7</xdr:col>
      <xdr:colOff>510540</xdr:colOff>
      <xdr:row>12</xdr:row>
      <xdr:rowOff>45720</xdr:rowOff>
    </xdr:to>
    <xdr:sp>
      <xdr:nvSpPr>
        <xdr:cNvPr id="2" name="Right Arrow 1"/>
        <xdr:cNvSpPr/>
      </xdr:nvSpPr>
      <xdr:spPr>
        <a:xfrm>
          <a:off x="7970520" y="2689860"/>
          <a:ext cx="396240" cy="16002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99060</xdr:colOff>
      <xdr:row>14</xdr:row>
      <xdr:rowOff>83820</xdr:rowOff>
    </xdr:from>
    <xdr:to>
      <xdr:col>13</xdr:col>
      <xdr:colOff>335280</xdr:colOff>
      <xdr:row>18</xdr:row>
      <xdr:rowOff>106680</xdr:rowOff>
    </xdr:to>
    <xdr:sp>
      <xdr:nvSpPr>
        <xdr:cNvPr id="3" name="Curved Left Arrow 2"/>
        <xdr:cNvSpPr/>
      </xdr:nvSpPr>
      <xdr:spPr>
        <a:xfrm>
          <a:off x="14394180" y="3238500"/>
          <a:ext cx="236220" cy="723900"/>
        </a:xfrm>
        <a:prstGeom prst="curved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91440</xdr:colOff>
      <xdr:row>21</xdr:row>
      <xdr:rowOff>91440</xdr:rowOff>
    </xdr:from>
    <xdr:to>
      <xdr:col>7</xdr:col>
      <xdr:colOff>480060</xdr:colOff>
      <xdr:row>22</xdr:row>
      <xdr:rowOff>53340</xdr:rowOff>
    </xdr:to>
    <xdr:sp>
      <xdr:nvSpPr>
        <xdr:cNvPr id="4" name="Left Arrow 3"/>
        <xdr:cNvSpPr/>
      </xdr:nvSpPr>
      <xdr:spPr>
        <a:xfrm>
          <a:off x="7947660" y="4472940"/>
          <a:ext cx="388620" cy="137160"/>
        </a:xfrm>
        <a:prstGeom prst="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320040</xdr:colOff>
      <xdr:row>25</xdr:row>
      <xdr:rowOff>137160</xdr:rowOff>
    </xdr:from>
    <xdr:to>
      <xdr:col>4</xdr:col>
      <xdr:colOff>495300</xdr:colOff>
      <xdr:row>27</xdr:row>
      <xdr:rowOff>83820</xdr:rowOff>
    </xdr:to>
    <xdr:sp>
      <xdr:nvSpPr>
        <xdr:cNvPr id="5" name="Down Arrow 4"/>
        <xdr:cNvSpPr/>
      </xdr:nvSpPr>
      <xdr:spPr>
        <a:xfrm>
          <a:off x="5661660" y="5219700"/>
          <a:ext cx="175260" cy="297180"/>
        </a:xfrm>
        <a:prstGeom prst="down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289560</xdr:colOff>
      <xdr:row>41</xdr:row>
      <xdr:rowOff>144780</xdr:rowOff>
    </xdr:from>
    <xdr:to>
      <xdr:col>8</xdr:col>
      <xdr:colOff>701040</xdr:colOff>
      <xdr:row>42</xdr:row>
      <xdr:rowOff>121920</xdr:rowOff>
    </xdr:to>
    <xdr:sp>
      <xdr:nvSpPr>
        <xdr:cNvPr id="6" name="Right Arrow 5"/>
        <xdr:cNvSpPr/>
      </xdr:nvSpPr>
      <xdr:spPr>
        <a:xfrm>
          <a:off x="9037320" y="8031480"/>
          <a:ext cx="411480" cy="15240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182880</xdr:colOff>
      <xdr:row>42</xdr:row>
      <xdr:rowOff>83820</xdr:rowOff>
    </xdr:from>
    <xdr:to>
      <xdr:col>15</xdr:col>
      <xdr:colOff>495935</xdr:colOff>
      <xdr:row>48</xdr:row>
      <xdr:rowOff>45720</xdr:rowOff>
    </xdr:to>
    <xdr:sp>
      <xdr:nvSpPr>
        <xdr:cNvPr id="7" name="Curved Left Arrow 6"/>
        <xdr:cNvSpPr/>
      </xdr:nvSpPr>
      <xdr:spPr>
        <a:xfrm>
          <a:off x="16322040" y="8145780"/>
          <a:ext cx="313055" cy="1013460"/>
        </a:xfrm>
        <a:prstGeom prst="curved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220980</xdr:colOff>
      <xdr:row>52</xdr:row>
      <xdr:rowOff>29845</xdr:rowOff>
    </xdr:from>
    <xdr:to>
      <xdr:col>8</xdr:col>
      <xdr:colOff>701040</xdr:colOff>
      <xdr:row>53</xdr:row>
      <xdr:rowOff>76200</xdr:rowOff>
    </xdr:to>
    <xdr:sp>
      <xdr:nvSpPr>
        <xdr:cNvPr id="8" name="Left Arrow 7"/>
        <xdr:cNvSpPr/>
      </xdr:nvSpPr>
      <xdr:spPr>
        <a:xfrm>
          <a:off x="8968740" y="9844405"/>
          <a:ext cx="480060" cy="221615"/>
        </a:xfrm>
        <a:prstGeom prst="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56</xdr:row>
      <xdr:rowOff>83820</xdr:rowOff>
    </xdr:from>
    <xdr:to>
      <xdr:col>5</xdr:col>
      <xdr:colOff>457200</xdr:colOff>
      <xdr:row>57</xdr:row>
      <xdr:rowOff>129540</xdr:rowOff>
    </xdr:to>
    <xdr:sp>
      <xdr:nvSpPr>
        <xdr:cNvPr id="9" name="Down Arrow 8"/>
        <xdr:cNvSpPr/>
      </xdr:nvSpPr>
      <xdr:spPr>
        <a:xfrm>
          <a:off x="6423660" y="10599420"/>
          <a:ext cx="228600" cy="220980"/>
        </a:xfrm>
        <a:prstGeom prst="down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243840</xdr:colOff>
      <xdr:row>71</xdr:row>
      <xdr:rowOff>129540</xdr:rowOff>
    </xdr:from>
    <xdr:to>
      <xdr:col>8</xdr:col>
      <xdr:colOff>670560</xdr:colOff>
      <xdr:row>73</xdr:row>
      <xdr:rowOff>15240</xdr:rowOff>
    </xdr:to>
    <xdr:sp>
      <xdr:nvSpPr>
        <xdr:cNvPr id="10" name="Right Arrow 9"/>
        <xdr:cNvSpPr/>
      </xdr:nvSpPr>
      <xdr:spPr>
        <a:xfrm>
          <a:off x="8991600" y="13281660"/>
          <a:ext cx="426720" cy="23622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167640</xdr:colOff>
      <xdr:row>72</xdr:row>
      <xdr:rowOff>144780</xdr:rowOff>
    </xdr:from>
    <xdr:to>
      <xdr:col>15</xdr:col>
      <xdr:colOff>480060</xdr:colOff>
      <xdr:row>78</xdr:row>
      <xdr:rowOff>83820</xdr:rowOff>
    </xdr:to>
    <xdr:sp>
      <xdr:nvSpPr>
        <xdr:cNvPr id="11" name="Curved Left Arrow 10"/>
        <xdr:cNvSpPr/>
      </xdr:nvSpPr>
      <xdr:spPr>
        <a:xfrm>
          <a:off x="16306800" y="13472160"/>
          <a:ext cx="312420" cy="990600"/>
        </a:xfrm>
        <a:prstGeom prst="curved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304800</xdr:colOff>
      <xdr:row>81</xdr:row>
      <xdr:rowOff>167640</xdr:rowOff>
    </xdr:from>
    <xdr:to>
      <xdr:col>8</xdr:col>
      <xdr:colOff>716280</xdr:colOff>
      <xdr:row>83</xdr:row>
      <xdr:rowOff>45720</xdr:rowOff>
    </xdr:to>
    <xdr:sp>
      <xdr:nvSpPr>
        <xdr:cNvPr id="12" name="Left Arrow 11"/>
        <xdr:cNvSpPr/>
      </xdr:nvSpPr>
      <xdr:spPr>
        <a:xfrm>
          <a:off x="9052560" y="15072360"/>
          <a:ext cx="411480" cy="228600"/>
        </a:xfrm>
        <a:prstGeom prst="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365760</xdr:colOff>
      <xdr:row>86</xdr:row>
      <xdr:rowOff>83820</xdr:rowOff>
    </xdr:from>
    <xdr:to>
      <xdr:col>5</xdr:col>
      <xdr:colOff>640080</xdr:colOff>
      <xdr:row>87</xdr:row>
      <xdr:rowOff>121920</xdr:rowOff>
    </xdr:to>
    <xdr:sp>
      <xdr:nvSpPr>
        <xdr:cNvPr id="13" name="Down Arrow 12"/>
        <xdr:cNvSpPr/>
      </xdr:nvSpPr>
      <xdr:spPr>
        <a:xfrm>
          <a:off x="6560820" y="15864840"/>
          <a:ext cx="274320" cy="213360"/>
        </a:xfrm>
        <a:prstGeom prst="down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213360</xdr:colOff>
      <xdr:row>101</xdr:row>
      <xdr:rowOff>121920</xdr:rowOff>
    </xdr:from>
    <xdr:to>
      <xdr:col>8</xdr:col>
      <xdr:colOff>678180</xdr:colOff>
      <xdr:row>103</xdr:row>
      <xdr:rowOff>30480</xdr:rowOff>
    </xdr:to>
    <xdr:sp>
      <xdr:nvSpPr>
        <xdr:cNvPr id="14" name="Right Arrow 13"/>
        <xdr:cNvSpPr/>
      </xdr:nvSpPr>
      <xdr:spPr>
        <a:xfrm>
          <a:off x="8961120" y="18539460"/>
          <a:ext cx="464820" cy="25908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175260</xdr:colOff>
      <xdr:row>103</xdr:row>
      <xdr:rowOff>53340</xdr:rowOff>
    </xdr:from>
    <xdr:to>
      <xdr:col>15</xdr:col>
      <xdr:colOff>479425</xdr:colOff>
      <xdr:row>108</xdr:row>
      <xdr:rowOff>60960</xdr:rowOff>
    </xdr:to>
    <xdr:sp>
      <xdr:nvSpPr>
        <xdr:cNvPr id="15" name="Curved Left Arrow 14"/>
        <xdr:cNvSpPr/>
      </xdr:nvSpPr>
      <xdr:spPr>
        <a:xfrm>
          <a:off x="16314420" y="18821400"/>
          <a:ext cx="304165" cy="883920"/>
        </a:xfrm>
        <a:prstGeom prst="curved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259080</xdr:colOff>
      <xdr:row>112</xdr:row>
      <xdr:rowOff>22860</xdr:rowOff>
    </xdr:from>
    <xdr:to>
      <xdr:col>8</xdr:col>
      <xdr:colOff>685800</xdr:colOff>
      <xdr:row>113</xdr:row>
      <xdr:rowOff>38100</xdr:rowOff>
    </xdr:to>
    <xdr:sp>
      <xdr:nvSpPr>
        <xdr:cNvPr id="16" name="Left Arrow 15"/>
        <xdr:cNvSpPr/>
      </xdr:nvSpPr>
      <xdr:spPr>
        <a:xfrm>
          <a:off x="9006840" y="20368260"/>
          <a:ext cx="426720" cy="190500"/>
        </a:xfrm>
        <a:prstGeom prst="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403860</xdr:colOff>
      <xdr:row>116</xdr:row>
      <xdr:rowOff>68580</xdr:rowOff>
    </xdr:from>
    <xdr:to>
      <xdr:col>5</xdr:col>
      <xdr:colOff>571500</xdr:colOff>
      <xdr:row>117</xdr:row>
      <xdr:rowOff>114300</xdr:rowOff>
    </xdr:to>
    <xdr:sp>
      <xdr:nvSpPr>
        <xdr:cNvPr id="17" name="Down Arrow 16"/>
        <xdr:cNvSpPr/>
      </xdr:nvSpPr>
      <xdr:spPr>
        <a:xfrm>
          <a:off x="6598920" y="21115020"/>
          <a:ext cx="167640" cy="220980"/>
        </a:xfrm>
        <a:prstGeom prst="down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297180</xdr:colOff>
      <xdr:row>131</xdr:row>
      <xdr:rowOff>99060</xdr:rowOff>
    </xdr:from>
    <xdr:to>
      <xdr:col>8</xdr:col>
      <xdr:colOff>685800</xdr:colOff>
      <xdr:row>132</xdr:row>
      <xdr:rowOff>114300</xdr:rowOff>
    </xdr:to>
    <xdr:sp>
      <xdr:nvSpPr>
        <xdr:cNvPr id="18" name="Right Arrow 17"/>
        <xdr:cNvSpPr/>
      </xdr:nvSpPr>
      <xdr:spPr>
        <a:xfrm>
          <a:off x="9044940" y="23782020"/>
          <a:ext cx="388620" cy="19050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182880</xdr:colOff>
      <xdr:row>133</xdr:row>
      <xdr:rowOff>129540</xdr:rowOff>
    </xdr:from>
    <xdr:to>
      <xdr:col>15</xdr:col>
      <xdr:colOff>472440</xdr:colOff>
      <xdr:row>138</xdr:row>
      <xdr:rowOff>106680</xdr:rowOff>
    </xdr:to>
    <xdr:sp>
      <xdr:nvSpPr>
        <xdr:cNvPr id="19" name="Curved Left Arrow 18"/>
        <xdr:cNvSpPr/>
      </xdr:nvSpPr>
      <xdr:spPr>
        <a:xfrm>
          <a:off x="16322040" y="24163020"/>
          <a:ext cx="289560" cy="853440"/>
        </a:xfrm>
        <a:prstGeom prst="curved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228600</xdr:colOff>
      <xdr:row>141</xdr:row>
      <xdr:rowOff>167640</xdr:rowOff>
    </xdr:from>
    <xdr:to>
      <xdr:col>8</xdr:col>
      <xdr:colOff>640080</xdr:colOff>
      <xdr:row>143</xdr:row>
      <xdr:rowOff>38100</xdr:rowOff>
    </xdr:to>
    <xdr:sp>
      <xdr:nvSpPr>
        <xdr:cNvPr id="20" name="Left Arrow 19"/>
        <xdr:cNvSpPr/>
      </xdr:nvSpPr>
      <xdr:spPr>
        <a:xfrm>
          <a:off x="8976360" y="25603200"/>
          <a:ext cx="411480" cy="220980"/>
        </a:xfrm>
        <a:prstGeom prst="lef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426720</xdr:colOff>
      <xdr:row>146</xdr:row>
      <xdr:rowOff>76200</xdr:rowOff>
    </xdr:from>
    <xdr:to>
      <xdr:col>5</xdr:col>
      <xdr:colOff>579120</xdr:colOff>
      <xdr:row>147</xdr:row>
      <xdr:rowOff>137160</xdr:rowOff>
    </xdr:to>
    <xdr:sp>
      <xdr:nvSpPr>
        <xdr:cNvPr id="21" name="Down Arrow 20"/>
        <xdr:cNvSpPr/>
      </xdr:nvSpPr>
      <xdr:spPr>
        <a:xfrm>
          <a:off x="6621780" y="26388060"/>
          <a:ext cx="152400" cy="236220"/>
        </a:xfrm>
        <a:prstGeom prst="down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67"/>
  <sheetViews>
    <sheetView tabSelected="1" workbookViewId="0">
      <selection activeCell="B16" sqref="B16"/>
    </sheetView>
  </sheetViews>
  <sheetFormatPr defaultColWidth="8.88888888888889" defaultRowHeight="13.8"/>
  <cols>
    <col min="1" max="1" width="14.5555555555556" style="1" customWidth="1"/>
    <col min="2" max="2" width="37.7777777777778" style="1" customWidth="1"/>
    <col min="3" max="3" width="12.6666666666667" style="1" customWidth="1"/>
    <col min="4" max="4" width="12.8888888888889" style="1"/>
    <col min="5" max="5" width="12.4444444444444" style="1" customWidth="1"/>
    <col min="6" max="6" width="13.3333333333333" style="1" customWidth="1"/>
    <col min="7" max="7" width="10.8888888888889" style="1" customWidth="1"/>
    <col min="8" max="8" width="13" style="1" customWidth="1"/>
    <col min="9" max="10" width="15.6666666666667" style="1"/>
    <col min="11" max="11" width="15" style="1" customWidth="1"/>
    <col min="12" max="12" width="12.1111111111111" style="1" customWidth="1"/>
    <col min="13" max="13" width="22.4444444444444" style="1" customWidth="1"/>
    <col min="14" max="14" width="14.2222222222222" style="1" customWidth="1"/>
    <col min="15" max="15" width="12.6666666666667" style="1" customWidth="1"/>
    <col min="16" max="16" width="12.3333333333333" style="1" customWidth="1"/>
    <col min="17" max="16384" width="8.88888888888889" style="1"/>
  </cols>
  <sheetData>
    <row r="2" spans="1:11">
      <c r="A2" s="2" t="s">
        <v>0</v>
      </c>
      <c r="B2" s="3" t="s">
        <v>1</v>
      </c>
      <c r="C2" s="4"/>
      <c r="D2" s="4"/>
      <c r="E2" s="5"/>
      <c r="F2" s="5"/>
      <c r="G2" s="5"/>
      <c r="H2" s="5"/>
      <c r="I2" s="23"/>
      <c r="J2" s="23"/>
      <c r="K2" s="23"/>
    </row>
    <row r="3" ht="69" spans="1:11">
      <c r="A3" s="6" t="s">
        <v>2</v>
      </c>
      <c r="B3" s="7" t="s">
        <v>3</v>
      </c>
      <c r="C3" s="4"/>
      <c r="D3" s="4"/>
      <c r="E3" s="4"/>
      <c r="F3" s="4"/>
      <c r="G3" s="4"/>
      <c r="H3" s="4"/>
      <c r="I3" s="24"/>
      <c r="J3" s="24"/>
      <c r="K3" s="24"/>
    </row>
    <row r="4" spans="1:11">
      <c r="A4" s="8" t="s">
        <v>4</v>
      </c>
      <c r="B4" s="9" t="s">
        <v>5</v>
      </c>
      <c r="C4" s="4"/>
      <c r="D4" s="5"/>
      <c r="E4" s="5"/>
      <c r="F4" s="5"/>
      <c r="G4" s="5"/>
      <c r="H4" s="5"/>
      <c r="I4" s="23"/>
      <c r="J4" s="23"/>
      <c r="K4" s="23"/>
    </row>
    <row r="5" spans="1:11">
      <c r="A5" s="8"/>
      <c r="B5" s="3" t="s">
        <v>6</v>
      </c>
      <c r="C5" s="4"/>
      <c r="D5" s="5"/>
      <c r="E5" s="5"/>
      <c r="F5" s="5"/>
      <c r="G5" s="5"/>
      <c r="H5" s="5"/>
      <c r="I5" s="23"/>
      <c r="J5" s="23"/>
      <c r="K5" s="23"/>
    </row>
    <row r="6" spans="1:11">
      <c r="A6" s="8"/>
      <c r="B6" s="3" t="s">
        <v>7</v>
      </c>
      <c r="C6" s="4"/>
      <c r="D6" s="5"/>
      <c r="E6" s="5"/>
      <c r="F6" s="5"/>
      <c r="G6" s="5"/>
      <c r="H6" s="5"/>
      <c r="I6" s="23"/>
      <c r="J6" s="23"/>
      <c r="K6" s="23"/>
    </row>
    <row r="7" spans="1:11">
      <c r="A7" s="10"/>
      <c r="B7" s="3" t="s">
        <v>8</v>
      </c>
      <c r="C7" s="4"/>
      <c r="D7" s="5"/>
      <c r="E7" s="5"/>
      <c r="F7" s="5"/>
      <c r="G7" s="5"/>
      <c r="H7" s="5"/>
      <c r="I7" s="23"/>
      <c r="J7" s="23"/>
      <c r="K7" s="23"/>
    </row>
    <row r="9" spans="1:6">
      <c r="A9" s="11" t="s">
        <v>9</v>
      </c>
      <c r="B9" s="11"/>
      <c r="C9" s="11"/>
      <c r="D9" s="11"/>
      <c r="E9" s="11"/>
      <c r="F9" s="11"/>
    </row>
    <row r="10" spans="3:14">
      <c r="C10" s="12" t="s">
        <v>10</v>
      </c>
      <c r="D10" s="12"/>
      <c r="E10" s="12"/>
      <c r="F10" s="12"/>
      <c r="G10" s="12"/>
      <c r="H10" s="13"/>
      <c r="I10" s="25" t="s">
        <v>10</v>
      </c>
      <c r="J10" s="26"/>
      <c r="K10" s="26"/>
      <c r="L10" s="26"/>
      <c r="M10" s="27"/>
      <c r="N10" s="13"/>
    </row>
    <row r="11" spans="3:14">
      <c r="C11" s="2" t="s">
        <v>11</v>
      </c>
      <c r="D11" s="14" t="s">
        <v>12</v>
      </c>
      <c r="E11" s="14" t="s">
        <v>13</v>
      </c>
      <c r="F11" s="14" t="s">
        <v>14</v>
      </c>
      <c r="G11" s="14" t="s">
        <v>15</v>
      </c>
      <c r="H11" s="13"/>
      <c r="I11" s="2" t="s">
        <v>11</v>
      </c>
      <c r="J11" s="14" t="s">
        <v>12</v>
      </c>
      <c r="K11" s="14" t="s">
        <v>13</v>
      </c>
      <c r="L11" s="14" t="s">
        <v>14</v>
      </c>
      <c r="M11" s="14" t="s">
        <v>15</v>
      </c>
      <c r="N11" s="13"/>
    </row>
    <row r="12" spans="3:14">
      <c r="C12" s="15" t="s">
        <v>12</v>
      </c>
      <c r="D12" s="16">
        <v>1</v>
      </c>
      <c r="E12" s="16">
        <v>3</v>
      </c>
      <c r="F12" s="16">
        <v>5</v>
      </c>
      <c r="G12" s="16">
        <v>7</v>
      </c>
      <c r="H12" s="13"/>
      <c r="I12" s="15" t="s">
        <v>12</v>
      </c>
      <c r="J12" s="16">
        <v>1</v>
      </c>
      <c r="K12" s="16">
        <v>3</v>
      </c>
      <c r="L12" s="16">
        <v>5</v>
      </c>
      <c r="M12" s="16">
        <v>7</v>
      </c>
      <c r="N12" s="13"/>
    </row>
    <row r="13" spans="3:14">
      <c r="C13" s="15" t="s">
        <v>13</v>
      </c>
      <c r="D13" s="16">
        <f>ROUND(1/E12,3)</f>
        <v>0.333</v>
      </c>
      <c r="E13" s="16">
        <v>1</v>
      </c>
      <c r="F13" s="16">
        <v>3</v>
      </c>
      <c r="G13" s="16">
        <v>5</v>
      </c>
      <c r="H13" s="13"/>
      <c r="I13" s="15" t="s">
        <v>13</v>
      </c>
      <c r="J13" s="16">
        <f>ROUND(1/K12,3)</f>
        <v>0.333</v>
      </c>
      <c r="K13" s="16">
        <v>1</v>
      </c>
      <c r="L13" s="16">
        <v>3</v>
      </c>
      <c r="M13" s="16">
        <v>5</v>
      </c>
      <c r="N13" s="13"/>
    </row>
    <row r="14" spans="3:14">
      <c r="C14" s="15" t="s">
        <v>14</v>
      </c>
      <c r="D14" s="16">
        <f>ROUND(1/F12,3)</f>
        <v>0.2</v>
      </c>
      <c r="E14" s="16">
        <f>ROUND(1/F13,3)</f>
        <v>0.333</v>
      </c>
      <c r="F14" s="16">
        <v>1</v>
      </c>
      <c r="G14" s="16">
        <v>3</v>
      </c>
      <c r="H14" s="13"/>
      <c r="I14" s="15" t="s">
        <v>14</v>
      </c>
      <c r="J14" s="16">
        <f>ROUND(1/L12,3)</f>
        <v>0.2</v>
      </c>
      <c r="K14" s="16">
        <f>ROUND(1/L13,3)</f>
        <v>0.333</v>
      </c>
      <c r="L14" s="16">
        <v>1</v>
      </c>
      <c r="M14" s="16">
        <v>3</v>
      </c>
      <c r="N14" s="13"/>
    </row>
    <row r="15" spans="3:14">
      <c r="C15" s="15" t="s">
        <v>15</v>
      </c>
      <c r="D15" s="16">
        <f>ROUND(1/G12,3)</f>
        <v>0.143</v>
      </c>
      <c r="E15" s="16">
        <f>ROUND(1/G13,3)</f>
        <v>0.2</v>
      </c>
      <c r="F15" s="16">
        <f>ROUND(1/G14,3)</f>
        <v>0.333</v>
      </c>
      <c r="G15" s="16">
        <v>1</v>
      </c>
      <c r="H15" s="13"/>
      <c r="I15" s="15" t="s">
        <v>15</v>
      </c>
      <c r="J15" s="16">
        <f>ROUND(1/M12,3)</f>
        <v>0.143</v>
      </c>
      <c r="K15" s="16">
        <f>ROUND(1/M13,3)</f>
        <v>0.2</v>
      </c>
      <c r="L15" s="16">
        <f>ROUND(1/M14,3)</f>
        <v>0.333</v>
      </c>
      <c r="M15" s="16">
        <v>1</v>
      </c>
      <c r="N15" s="13"/>
    </row>
    <row r="16" spans="3:14">
      <c r="C16" s="13"/>
      <c r="D16" s="13"/>
      <c r="E16" s="13"/>
      <c r="F16" s="13"/>
      <c r="G16" s="13"/>
      <c r="H16" s="13"/>
      <c r="I16" s="28" t="s">
        <v>16</v>
      </c>
      <c r="J16" s="29">
        <f t="shared" ref="J16:M16" si="0">SUM(J12:J15)</f>
        <v>1.676</v>
      </c>
      <c r="K16" s="29">
        <f t="shared" si="0"/>
        <v>4.533</v>
      </c>
      <c r="L16" s="29">
        <f t="shared" si="0"/>
        <v>9.333</v>
      </c>
      <c r="M16" s="29">
        <f t="shared" si="0"/>
        <v>16</v>
      </c>
      <c r="N16" s="13"/>
    </row>
    <row r="17" spans="3:14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3:14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3:14">
      <c r="C19" s="13"/>
      <c r="D19" s="13"/>
      <c r="E19" s="13"/>
      <c r="F19" s="13"/>
      <c r="G19" s="13"/>
      <c r="H19" s="13"/>
      <c r="I19" s="25" t="s">
        <v>17</v>
      </c>
      <c r="J19" s="26"/>
      <c r="K19" s="26"/>
      <c r="L19" s="26"/>
      <c r="M19" s="27"/>
      <c r="N19" s="13"/>
    </row>
    <row r="20" spans="3:14">
      <c r="C20" s="17" t="s">
        <v>18</v>
      </c>
      <c r="D20" s="18">
        <f>ROUND(SUM(J21:M21)/4,3)</f>
        <v>0.558</v>
      </c>
      <c r="E20" s="18">
        <f>ROUND(SUM(J22:M22)/4,3)</f>
        <v>0.263</v>
      </c>
      <c r="F20" s="18">
        <f>ROUND(SUM(J23:M23)/4,3)</f>
        <v>0.122</v>
      </c>
      <c r="G20" s="18">
        <f>ROUND(SUM(J24:M24)/4,3)</f>
        <v>0.057</v>
      </c>
      <c r="H20" s="13"/>
      <c r="I20" s="2" t="s">
        <v>11</v>
      </c>
      <c r="J20" s="14" t="s">
        <v>12</v>
      </c>
      <c r="K20" s="14" t="s">
        <v>13</v>
      </c>
      <c r="L20" s="14" t="s">
        <v>14</v>
      </c>
      <c r="M20" s="14" t="s">
        <v>15</v>
      </c>
      <c r="N20" s="17" t="s">
        <v>18</v>
      </c>
    </row>
    <row r="21" spans="3:14">
      <c r="C21" s="2" t="s">
        <v>11</v>
      </c>
      <c r="D21" s="14" t="s">
        <v>12</v>
      </c>
      <c r="E21" s="14" t="s">
        <v>13</v>
      </c>
      <c r="F21" s="14" t="s">
        <v>14</v>
      </c>
      <c r="G21" s="14" t="s">
        <v>15</v>
      </c>
      <c r="H21" s="13"/>
      <c r="I21" s="15" t="s">
        <v>12</v>
      </c>
      <c r="J21" s="16">
        <f t="shared" ref="J21:J25" si="1">J12/$J$16</f>
        <v>0.596658711217184</v>
      </c>
      <c r="K21" s="16">
        <f t="shared" ref="K21:K25" si="2">K12/$K$16</f>
        <v>0.661813368630046</v>
      </c>
      <c r="L21" s="16">
        <f t="shared" ref="L21:L25" si="3">L12/$L$16</f>
        <v>0.53573341905068</v>
      </c>
      <c r="M21" s="16">
        <f t="shared" ref="M21:M25" si="4">M12/$M$16</f>
        <v>0.4375</v>
      </c>
      <c r="N21" s="18">
        <f t="shared" ref="N21:N24" si="5">ROUND(SUM(J21:M21)/4,3)</f>
        <v>0.558</v>
      </c>
    </row>
    <row r="22" spans="3:14">
      <c r="C22" s="15" t="s">
        <v>12</v>
      </c>
      <c r="D22" s="16">
        <v>1</v>
      </c>
      <c r="E22" s="16">
        <v>3</v>
      </c>
      <c r="F22" s="16">
        <v>5</v>
      </c>
      <c r="G22" s="16">
        <v>7</v>
      </c>
      <c r="H22" s="13"/>
      <c r="I22" s="15" t="s">
        <v>13</v>
      </c>
      <c r="J22" s="16">
        <f t="shared" si="1"/>
        <v>0.198687350835322</v>
      </c>
      <c r="K22" s="16">
        <f t="shared" si="2"/>
        <v>0.220604456210015</v>
      </c>
      <c r="L22" s="16">
        <f t="shared" si="3"/>
        <v>0.321440051430408</v>
      </c>
      <c r="M22" s="16">
        <f t="shared" si="4"/>
        <v>0.3125</v>
      </c>
      <c r="N22" s="18">
        <f t="shared" si="5"/>
        <v>0.263</v>
      </c>
    </row>
    <row r="23" spans="3:14">
      <c r="C23" s="15" t="s">
        <v>13</v>
      </c>
      <c r="D23" s="16">
        <f>ROUND(1/E22,3)</f>
        <v>0.333</v>
      </c>
      <c r="E23" s="16">
        <v>1</v>
      </c>
      <c r="F23" s="16">
        <v>3</v>
      </c>
      <c r="G23" s="16">
        <v>5</v>
      </c>
      <c r="H23" s="13"/>
      <c r="I23" s="15" t="s">
        <v>14</v>
      </c>
      <c r="J23" s="16">
        <f t="shared" si="1"/>
        <v>0.119331742243437</v>
      </c>
      <c r="K23" s="16">
        <f t="shared" si="2"/>
        <v>0.0734612839179351</v>
      </c>
      <c r="L23" s="16">
        <f t="shared" si="3"/>
        <v>0.107146683810136</v>
      </c>
      <c r="M23" s="16">
        <f t="shared" si="4"/>
        <v>0.1875</v>
      </c>
      <c r="N23" s="18">
        <f t="shared" si="5"/>
        <v>0.122</v>
      </c>
    </row>
    <row r="24" spans="3:14">
      <c r="C24" s="15" t="s">
        <v>14</v>
      </c>
      <c r="D24" s="16">
        <f>ROUND(1/F22,3)</f>
        <v>0.2</v>
      </c>
      <c r="E24" s="16">
        <f>ROUND(1/F23,3)</f>
        <v>0.333</v>
      </c>
      <c r="F24" s="16">
        <v>1</v>
      </c>
      <c r="G24" s="16">
        <v>3</v>
      </c>
      <c r="H24" s="13"/>
      <c r="I24" s="15" t="s">
        <v>15</v>
      </c>
      <c r="J24" s="16">
        <f t="shared" si="1"/>
        <v>0.0853221957040573</v>
      </c>
      <c r="K24" s="16">
        <f t="shared" si="2"/>
        <v>0.0441208912420031</v>
      </c>
      <c r="L24" s="16">
        <f t="shared" si="3"/>
        <v>0.0356798457087753</v>
      </c>
      <c r="M24" s="16">
        <f t="shared" si="4"/>
        <v>0.0625</v>
      </c>
      <c r="N24" s="18">
        <f t="shared" si="5"/>
        <v>0.057</v>
      </c>
    </row>
    <row r="25" spans="3:14">
      <c r="C25" s="15" t="s">
        <v>15</v>
      </c>
      <c r="D25" s="16">
        <f>ROUND(1/G22,3)</f>
        <v>0.143</v>
      </c>
      <c r="E25" s="16">
        <f>ROUND(1/G23,3)</f>
        <v>0.2</v>
      </c>
      <c r="F25" s="16">
        <f>ROUND(1/G24,3)</f>
        <v>0.333</v>
      </c>
      <c r="G25" s="16">
        <v>1</v>
      </c>
      <c r="H25" s="13"/>
      <c r="I25" s="28" t="s">
        <v>16</v>
      </c>
      <c r="J25" s="16">
        <f t="shared" si="1"/>
        <v>1</v>
      </c>
      <c r="K25" s="16">
        <f t="shared" si="2"/>
        <v>1</v>
      </c>
      <c r="L25" s="16">
        <f t="shared" si="3"/>
        <v>1</v>
      </c>
      <c r="M25" s="16">
        <f t="shared" si="4"/>
        <v>1</v>
      </c>
      <c r="N25" s="13"/>
    </row>
    <row r="26" spans="3:14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3:14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3:14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3:14">
      <c r="C29" s="2" t="s">
        <v>11</v>
      </c>
      <c r="D29" s="14" t="s">
        <v>12</v>
      </c>
      <c r="E29" s="14" t="s">
        <v>13</v>
      </c>
      <c r="F29" s="14" t="s">
        <v>14</v>
      </c>
      <c r="G29" s="14" t="s">
        <v>15</v>
      </c>
      <c r="H29" s="15" t="s">
        <v>19</v>
      </c>
      <c r="I29" s="15" t="s">
        <v>18</v>
      </c>
      <c r="J29" s="15" t="s">
        <v>20</v>
      </c>
      <c r="K29" s="30"/>
      <c r="L29" s="2" t="s">
        <v>21</v>
      </c>
      <c r="M29" s="3">
        <f>ROUND(SUM(J30:J33)/4,3)</f>
        <v>4.118</v>
      </c>
      <c r="N29" s="13"/>
    </row>
    <row r="30" spans="3:14">
      <c r="C30" s="15" t="s">
        <v>12</v>
      </c>
      <c r="D30" s="16">
        <f t="shared" ref="D30:D33" si="6">D22*$D$20</f>
        <v>0.558</v>
      </c>
      <c r="E30" s="16">
        <f t="shared" ref="E30:E33" si="7">E22*$E$20</f>
        <v>0.789</v>
      </c>
      <c r="F30" s="16">
        <f t="shared" ref="F30:F33" si="8">F22*$F$20</f>
        <v>0.61</v>
      </c>
      <c r="G30" s="16">
        <f t="shared" ref="G30:G33" si="9">G22*$G$20</f>
        <v>0.399</v>
      </c>
      <c r="H30" s="3">
        <f t="shared" ref="H30:H33" si="10">ROUND(SUM(D30:G30),3)</f>
        <v>2.356</v>
      </c>
      <c r="I30" s="3">
        <f t="shared" ref="I30:I33" si="11">ROUND(SUM(J21:M21)/4,3)</f>
        <v>0.558</v>
      </c>
      <c r="J30" s="3">
        <f t="shared" ref="J30:J33" si="12">ROUND(H30/I30,3)</f>
        <v>4.222</v>
      </c>
      <c r="K30" s="13"/>
      <c r="L30" s="2" t="s">
        <v>22</v>
      </c>
      <c r="M30" s="3">
        <f>ROUND((M29-4)/(4-1),3)</f>
        <v>0.039</v>
      </c>
      <c r="N30" s="13"/>
    </row>
    <row r="31" spans="3:14">
      <c r="C31" s="15" t="s">
        <v>13</v>
      </c>
      <c r="D31" s="16">
        <f t="shared" si="6"/>
        <v>0.185814</v>
      </c>
      <c r="E31" s="16">
        <f t="shared" si="7"/>
        <v>0.263</v>
      </c>
      <c r="F31" s="16">
        <f t="shared" si="8"/>
        <v>0.366</v>
      </c>
      <c r="G31" s="16">
        <f t="shared" si="9"/>
        <v>0.285</v>
      </c>
      <c r="H31" s="3">
        <f t="shared" si="10"/>
        <v>1.1</v>
      </c>
      <c r="I31" s="3">
        <f t="shared" si="11"/>
        <v>0.263</v>
      </c>
      <c r="J31" s="3">
        <f t="shared" si="12"/>
        <v>4.183</v>
      </c>
      <c r="K31" s="13"/>
      <c r="L31" s="2" t="s">
        <v>23</v>
      </c>
      <c r="M31" s="3">
        <v>0.9</v>
      </c>
      <c r="N31" s="13"/>
    </row>
    <row r="32" spans="3:14">
      <c r="C32" s="15" t="s">
        <v>14</v>
      </c>
      <c r="D32" s="16">
        <f t="shared" si="6"/>
        <v>0.1116</v>
      </c>
      <c r="E32" s="16">
        <f t="shared" si="7"/>
        <v>0.087579</v>
      </c>
      <c r="F32" s="16">
        <f t="shared" si="8"/>
        <v>0.122</v>
      </c>
      <c r="G32" s="16">
        <f t="shared" si="9"/>
        <v>0.171</v>
      </c>
      <c r="H32" s="3">
        <f t="shared" si="10"/>
        <v>0.492</v>
      </c>
      <c r="I32" s="3">
        <f t="shared" si="11"/>
        <v>0.122</v>
      </c>
      <c r="J32" s="3">
        <f t="shared" si="12"/>
        <v>4.033</v>
      </c>
      <c r="K32" s="13"/>
      <c r="L32" s="31" t="s">
        <v>24</v>
      </c>
      <c r="M32" s="32">
        <f>ROUND(M30/M31,2)</f>
        <v>0.04</v>
      </c>
      <c r="N32" s="32" t="s">
        <v>25</v>
      </c>
    </row>
    <row r="33" spans="3:14">
      <c r="C33" s="15" t="s">
        <v>15</v>
      </c>
      <c r="D33" s="16">
        <f t="shared" si="6"/>
        <v>0.079794</v>
      </c>
      <c r="E33" s="16">
        <f t="shared" si="7"/>
        <v>0.0526</v>
      </c>
      <c r="F33" s="16">
        <f t="shared" si="8"/>
        <v>0.040626</v>
      </c>
      <c r="G33" s="16">
        <f t="shared" si="9"/>
        <v>0.057</v>
      </c>
      <c r="H33" s="3">
        <f t="shared" si="10"/>
        <v>0.23</v>
      </c>
      <c r="I33" s="3">
        <f t="shared" si="11"/>
        <v>0.057</v>
      </c>
      <c r="J33" s="3">
        <f t="shared" si="12"/>
        <v>4.035</v>
      </c>
      <c r="K33" s="13"/>
      <c r="L33" s="13"/>
      <c r="M33" s="13"/>
      <c r="N33" s="13"/>
    </row>
    <row r="36" spans="1:7">
      <c r="A36" s="11" t="s">
        <v>26</v>
      </c>
      <c r="B36" s="11"/>
      <c r="C36" s="11"/>
      <c r="D36" s="11"/>
      <c r="E36" s="11"/>
      <c r="F36" s="11"/>
      <c r="G36" s="11"/>
    </row>
    <row r="37" spans="2:7">
      <c r="B37" s="19" t="s">
        <v>27</v>
      </c>
      <c r="C37" s="19"/>
      <c r="D37" s="19"/>
      <c r="E37" s="19"/>
      <c r="F37" s="19"/>
      <c r="G37" s="19"/>
    </row>
    <row r="39" spans="3:15">
      <c r="C39" s="20" t="s">
        <v>10</v>
      </c>
      <c r="D39" s="21"/>
      <c r="E39" s="21"/>
      <c r="F39" s="21"/>
      <c r="G39" s="21"/>
      <c r="H39" s="21"/>
      <c r="J39" s="20" t="s">
        <v>10</v>
      </c>
      <c r="K39" s="21"/>
      <c r="L39" s="21"/>
      <c r="M39" s="21"/>
      <c r="N39" s="21"/>
      <c r="O39" s="21"/>
    </row>
    <row r="40" spans="3:15">
      <c r="C40" s="12" t="s">
        <v>28</v>
      </c>
      <c r="D40" s="14" t="s">
        <v>29</v>
      </c>
      <c r="E40" s="14" t="s">
        <v>30</v>
      </c>
      <c r="F40" s="14" t="s">
        <v>31</v>
      </c>
      <c r="G40" s="14" t="s">
        <v>32</v>
      </c>
      <c r="H40" s="14" t="s">
        <v>33</v>
      </c>
      <c r="J40" s="12" t="s">
        <v>28</v>
      </c>
      <c r="K40" s="14" t="s">
        <v>29</v>
      </c>
      <c r="L40" s="14" t="s">
        <v>30</v>
      </c>
      <c r="M40" s="14" t="s">
        <v>31</v>
      </c>
      <c r="N40" s="14" t="s">
        <v>32</v>
      </c>
      <c r="O40" s="14" t="s">
        <v>33</v>
      </c>
    </row>
    <row r="41" spans="3:15">
      <c r="C41" s="14" t="s">
        <v>29</v>
      </c>
      <c r="D41" s="16">
        <v>1</v>
      </c>
      <c r="E41" s="16">
        <f>5/7</f>
        <v>0.714285714285714</v>
      </c>
      <c r="F41" s="16">
        <f>5/8</f>
        <v>0.625</v>
      </c>
      <c r="G41" s="16">
        <f>5/6</f>
        <v>0.833333333333333</v>
      </c>
      <c r="H41" s="16">
        <f>5/6</f>
        <v>0.833333333333333</v>
      </c>
      <c r="J41" s="14" t="s">
        <v>29</v>
      </c>
      <c r="K41" s="16">
        <v>1</v>
      </c>
      <c r="L41" s="16">
        <f>ROUND(1/3,3)</f>
        <v>0.333</v>
      </c>
      <c r="M41" s="16">
        <v>2</v>
      </c>
      <c r="N41" s="16">
        <f>1/2</f>
        <v>0.5</v>
      </c>
      <c r="O41" s="16">
        <v>4</v>
      </c>
    </row>
    <row r="42" spans="3:15">
      <c r="C42" s="14" t="s">
        <v>30</v>
      </c>
      <c r="D42" s="16">
        <f>1/E41</f>
        <v>1.4</v>
      </c>
      <c r="E42" s="16">
        <v>1</v>
      </c>
      <c r="F42" s="16">
        <v>3</v>
      </c>
      <c r="G42" s="16">
        <v>2</v>
      </c>
      <c r="H42" s="16">
        <v>5</v>
      </c>
      <c r="J42" s="14" t="s">
        <v>30</v>
      </c>
      <c r="K42" s="16">
        <f>ROUND(1/L41,0)</f>
        <v>3</v>
      </c>
      <c r="L42" s="16">
        <v>1</v>
      </c>
      <c r="M42" s="16">
        <v>3</v>
      </c>
      <c r="N42" s="16">
        <v>2</v>
      </c>
      <c r="O42" s="16">
        <v>5</v>
      </c>
    </row>
    <row r="43" spans="3:15">
      <c r="C43" s="14" t="s">
        <v>31</v>
      </c>
      <c r="D43" s="16">
        <f>1/F41</f>
        <v>1.6</v>
      </c>
      <c r="E43" s="16">
        <f>ROUND(1/F42,3)</f>
        <v>0.333</v>
      </c>
      <c r="F43" s="16">
        <v>1</v>
      </c>
      <c r="G43" s="16">
        <v>2</v>
      </c>
      <c r="H43" s="16">
        <v>3</v>
      </c>
      <c r="J43" s="14" t="s">
        <v>31</v>
      </c>
      <c r="K43" s="16">
        <f>1/M41</f>
        <v>0.5</v>
      </c>
      <c r="L43" s="16">
        <f>ROUND(1/M42,3)</f>
        <v>0.333</v>
      </c>
      <c r="M43" s="16">
        <v>1</v>
      </c>
      <c r="N43" s="16">
        <v>2</v>
      </c>
      <c r="O43" s="16">
        <v>3</v>
      </c>
    </row>
    <row r="44" spans="3:15">
      <c r="C44" s="14" t="s">
        <v>32</v>
      </c>
      <c r="D44" s="16">
        <f>1/G41</f>
        <v>1.2</v>
      </c>
      <c r="E44" s="16">
        <f>1/G42</f>
        <v>0.5</v>
      </c>
      <c r="F44" s="16">
        <f>1/G43</f>
        <v>0.5</v>
      </c>
      <c r="G44" s="16">
        <v>1</v>
      </c>
      <c r="H44" s="16">
        <v>4</v>
      </c>
      <c r="J44" s="14" t="s">
        <v>32</v>
      </c>
      <c r="K44" s="16">
        <f>1/N41</f>
        <v>2</v>
      </c>
      <c r="L44" s="16">
        <f>1/N42</f>
        <v>0.5</v>
      </c>
      <c r="M44" s="16">
        <f>1/N43</f>
        <v>0.5</v>
      </c>
      <c r="N44" s="16">
        <v>1</v>
      </c>
      <c r="O44" s="16">
        <v>4</v>
      </c>
    </row>
    <row r="45" spans="3:15">
      <c r="C45" s="14" t="s">
        <v>33</v>
      </c>
      <c r="D45" s="16">
        <f>1/H41</f>
        <v>1.2</v>
      </c>
      <c r="E45" s="16">
        <f>1/H42</f>
        <v>0.2</v>
      </c>
      <c r="F45" s="16">
        <f>ROUND(1/H43,3)</f>
        <v>0.333</v>
      </c>
      <c r="G45" s="16">
        <f>1/H44</f>
        <v>0.25</v>
      </c>
      <c r="H45" s="16">
        <v>1</v>
      </c>
      <c r="J45" s="14" t="s">
        <v>33</v>
      </c>
      <c r="K45" s="16">
        <f>1/O41</f>
        <v>0.25</v>
      </c>
      <c r="L45" s="16">
        <f>1/O42</f>
        <v>0.2</v>
      </c>
      <c r="M45" s="16">
        <f>ROUND(1/O43,3)</f>
        <v>0.333</v>
      </c>
      <c r="N45" s="16">
        <f>1/O44</f>
        <v>0.25</v>
      </c>
      <c r="O45" s="16">
        <v>1</v>
      </c>
    </row>
    <row r="46" spans="10:15">
      <c r="J46" s="12" t="s">
        <v>16</v>
      </c>
      <c r="K46" s="21">
        <f t="shared" ref="K46:O46" si="13">SUM(K41:K45)</f>
        <v>6.75</v>
      </c>
      <c r="L46" s="21">
        <f t="shared" si="13"/>
        <v>2.366</v>
      </c>
      <c r="M46" s="21">
        <f t="shared" si="13"/>
        <v>6.833</v>
      </c>
      <c r="N46" s="21">
        <f t="shared" si="13"/>
        <v>5.75</v>
      </c>
      <c r="O46" s="21">
        <f t="shared" si="13"/>
        <v>17</v>
      </c>
    </row>
    <row r="49" spans="10:15">
      <c r="J49" s="20" t="s">
        <v>17</v>
      </c>
      <c r="K49" s="21"/>
      <c r="L49" s="21"/>
      <c r="M49" s="21"/>
      <c r="N49" s="21"/>
      <c r="O49" s="21"/>
    </row>
    <row r="50" spans="3:16">
      <c r="C50" s="22" t="s">
        <v>34</v>
      </c>
      <c r="D50" s="22">
        <f>ROUND(SUM(K51:O51)/5,3)</f>
        <v>0.181</v>
      </c>
      <c r="E50" s="22">
        <f>ROUND(SUM(K52:O52)/5,3)</f>
        <v>0.39</v>
      </c>
      <c r="F50" s="22">
        <f>ROUND(SUM(K53:O53)/5,3)</f>
        <v>0.177</v>
      </c>
      <c r="G50" s="22">
        <f>ROUND(SUM(K54:O54)/5,3)</f>
        <v>0.198</v>
      </c>
      <c r="H50" s="22">
        <f>ROUND(SUM(K55:O55)/5,3)</f>
        <v>0.055</v>
      </c>
      <c r="J50" s="12" t="s">
        <v>28</v>
      </c>
      <c r="K50" s="14" t="s">
        <v>29</v>
      </c>
      <c r="L50" s="14" t="s">
        <v>30</v>
      </c>
      <c r="M50" s="14" t="s">
        <v>31</v>
      </c>
      <c r="N50" s="14" t="s">
        <v>32</v>
      </c>
      <c r="O50" s="14" t="s">
        <v>33</v>
      </c>
      <c r="P50" s="33" t="s">
        <v>34</v>
      </c>
    </row>
    <row r="51" spans="3:16">
      <c r="C51" s="12" t="s">
        <v>28</v>
      </c>
      <c r="D51" s="14" t="s">
        <v>29</v>
      </c>
      <c r="E51" s="14" t="s">
        <v>30</v>
      </c>
      <c r="F51" s="14" t="s">
        <v>31</v>
      </c>
      <c r="G51" s="14" t="s">
        <v>32</v>
      </c>
      <c r="H51" s="14" t="s">
        <v>33</v>
      </c>
      <c r="J51" s="14" t="s">
        <v>29</v>
      </c>
      <c r="K51" s="16">
        <f t="shared" ref="K51:K56" si="14">K41/$K$46</f>
        <v>0.148148148148148</v>
      </c>
      <c r="L51" s="16">
        <f t="shared" ref="L51:L56" si="15">L41/$L$46</f>
        <v>0.140743871513102</v>
      </c>
      <c r="M51" s="16">
        <f t="shared" ref="M51:M56" si="16">M41/$M$46</f>
        <v>0.292697204741695</v>
      </c>
      <c r="N51" s="16">
        <f t="shared" ref="N51:N56" si="17">N41/$N$46</f>
        <v>0.0869565217391304</v>
      </c>
      <c r="O51" s="16">
        <f t="shared" ref="O51:O56" si="18">O41/$O$46</f>
        <v>0.235294117647059</v>
      </c>
      <c r="P51" s="22">
        <f t="shared" ref="P51:P55" si="19">ROUND(SUM(K51:O51)/5,3)</f>
        <v>0.181</v>
      </c>
    </row>
    <row r="52" spans="3:16">
      <c r="C52" s="14" t="s">
        <v>29</v>
      </c>
      <c r="D52" s="16">
        <v>1</v>
      </c>
      <c r="E52" s="16">
        <f>ROUND(1/3,3)</f>
        <v>0.333</v>
      </c>
      <c r="F52" s="16">
        <v>2</v>
      </c>
      <c r="G52" s="16">
        <f>1/2</f>
        <v>0.5</v>
      </c>
      <c r="H52" s="16">
        <v>4</v>
      </c>
      <c r="J52" s="14" t="s">
        <v>30</v>
      </c>
      <c r="K52" s="16">
        <f t="shared" si="14"/>
        <v>0.444444444444444</v>
      </c>
      <c r="L52" s="16">
        <f t="shared" si="15"/>
        <v>0.422654268808115</v>
      </c>
      <c r="M52" s="16">
        <f t="shared" si="16"/>
        <v>0.439045807112542</v>
      </c>
      <c r="N52" s="16">
        <f t="shared" si="17"/>
        <v>0.347826086956522</v>
      </c>
      <c r="O52" s="16">
        <f t="shared" si="18"/>
        <v>0.294117647058824</v>
      </c>
      <c r="P52" s="22">
        <f t="shared" si="19"/>
        <v>0.39</v>
      </c>
    </row>
    <row r="53" spans="3:16">
      <c r="C53" s="14" t="s">
        <v>30</v>
      </c>
      <c r="D53" s="16">
        <f>ROUND(1/E52,0)</f>
        <v>3</v>
      </c>
      <c r="E53" s="16">
        <v>1</v>
      </c>
      <c r="F53" s="16">
        <v>3</v>
      </c>
      <c r="G53" s="16">
        <v>2</v>
      </c>
      <c r="H53" s="16">
        <v>5</v>
      </c>
      <c r="J53" s="14" t="s">
        <v>31</v>
      </c>
      <c r="K53" s="16">
        <f t="shared" si="14"/>
        <v>0.0740740740740741</v>
      </c>
      <c r="L53" s="16">
        <f t="shared" si="15"/>
        <v>0.140743871513102</v>
      </c>
      <c r="M53" s="16">
        <f t="shared" si="16"/>
        <v>0.146348602370847</v>
      </c>
      <c r="N53" s="16">
        <f t="shared" si="17"/>
        <v>0.347826086956522</v>
      </c>
      <c r="O53" s="16">
        <f t="shared" si="18"/>
        <v>0.176470588235294</v>
      </c>
      <c r="P53" s="22">
        <f t="shared" si="19"/>
        <v>0.177</v>
      </c>
    </row>
    <row r="54" spans="3:16">
      <c r="C54" s="14" t="s">
        <v>31</v>
      </c>
      <c r="D54" s="16">
        <f>1/F52</f>
        <v>0.5</v>
      </c>
      <c r="E54" s="16">
        <f>ROUND(1/F53,3)</f>
        <v>0.333</v>
      </c>
      <c r="F54" s="16">
        <v>1</v>
      </c>
      <c r="G54" s="16">
        <v>2</v>
      </c>
      <c r="H54" s="16">
        <v>3</v>
      </c>
      <c r="J54" s="14" t="s">
        <v>32</v>
      </c>
      <c r="K54" s="16">
        <f t="shared" si="14"/>
        <v>0.296296296296296</v>
      </c>
      <c r="L54" s="16">
        <f t="shared" si="15"/>
        <v>0.211327134404057</v>
      </c>
      <c r="M54" s="16">
        <f t="shared" si="16"/>
        <v>0.0731743011854237</v>
      </c>
      <c r="N54" s="16">
        <f t="shared" si="17"/>
        <v>0.173913043478261</v>
      </c>
      <c r="O54" s="16">
        <f t="shared" si="18"/>
        <v>0.235294117647059</v>
      </c>
      <c r="P54" s="22">
        <f t="shared" si="19"/>
        <v>0.198</v>
      </c>
    </row>
    <row r="55" spans="3:16">
      <c r="C55" s="14" t="s">
        <v>32</v>
      </c>
      <c r="D55" s="16">
        <f>1/G52</f>
        <v>2</v>
      </c>
      <c r="E55" s="16">
        <f>1/G53</f>
        <v>0.5</v>
      </c>
      <c r="F55" s="16">
        <f>1/G54</f>
        <v>0.5</v>
      </c>
      <c r="G55" s="16">
        <v>1</v>
      </c>
      <c r="H55" s="16">
        <v>4</v>
      </c>
      <c r="J55" s="14" t="s">
        <v>33</v>
      </c>
      <c r="K55" s="16">
        <f t="shared" si="14"/>
        <v>0.037037037037037</v>
      </c>
      <c r="L55" s="16">
        <f t="shared" si="15"/>
        <v>0.084530853761623</v>
      </c>
      <c r="M55" s="16">
        <f t="shared" si="16"/>
        <v>0.0487340845894922</v>
      </c>
      <c r="N55" s="16">
        <f t="shared" si="17"/>
        <v>0.0434782608695652</v>
      </c>
      <c r="O55" s="16">
        <f t="shared" si="18"/>
        <v>0.0588235294117647</v>
      </c>
      <c r="P55" s="22">
        <f t="shared" si="19"/>
        <v>0.055</v>
      </c>
    </row>
    <row r="56" spans="3:15">
      <c r="C56" s="14" t="s">
        <v>33</v>
      </c>
      <c r="D56" s="16">
        <f>1/H52</f>
        <v>0.25</v>
      </c>
      <c r="E56" s="16">
        <f>1/H53</f>
        <v>0.2</v>
      </c>
      <c r="F56" s="16">
        <f>ROUND(1/H54,3)</f>
        <v>0.333</v>
      </c>
      <c r="G56" s="16">
        <f>1/H55</f>
        <v>0.25</v>
      </c>
      <c r="H56" s="16">
        <v>1</v>
      </c>
      <c r="J56" s="12" t="s">
        <v>16</v>
      </c>
      <c r="K56" s="16">
        <f t="shared" si="14"/>
        <v>1</v>
      </c>
      <c r="L56" s="16">
        <f t="shared" si="15"/>
        <v>1</v>
      </c>
      <c r="M56" s="16">
        <f t="shared" si="16"/>
        <v>1</v>
      </c>
      <c r="N56" s="16">
        <f t="shared" si="17"/>
        <v>1</v>
      </c>
      <c r="O56" s="16">
        <f t="shared" si="18"/>
        <v>1</v>
      </c>
    </row>
    <row r="59" spans="3:11">
      <c r="C59" s="12" t="s">
        <v>28</v>
      </c>
      <c r="D59" s="14" t="s">
        <v>29</v>
      </c>
      <c r="E59" s="14" t="s">
        <v>30</v>
      </c>
      <c r="F59" s="14" t="s">
        <v>31</v>
      </c>
      <c r="G59" s="14" t="s">
        <v>32</v>
      </c>
      <c r="H59" s="14" t="s">
        <v>33</v>
      </c>
      <c r="I59" s="14" t="s">
        <v>19</v>
      </c>
      <c r="J59" s="14" t="s">
        <v>34</v>
      </c>
      <c r="K59" s="14" t="s">
        <v>20</v>
      </c>
    </row>
    <row r="60" spans="3:14">
      <c r="C60" s="14" t="s">
        <v>29</v>
      </c>
      <c r="D60" s="16">
        <f t="shared" ref="D60:D64" si="20">D52*$D$50</f>
        <v>0.181</v>
      </c>
      <c r="E60" s="16">
        <f t="shared" ref="E60:E64" si="21">E52*$E$50</f>
        <v>0.12987</v>
      </c>
      <c r="F60" s="16">
        <f t="shared" ref="F60:F64" si="22">F52*$F$50</f>
        <v>0.354</v>
      </c>
      <c r="G60" s="16">
        <f t="shared" ref="G60:G64" si="23">G52*$G$50</f>
        <v>0.099</v>
      </c>
      <c r="H60" s="16">
        <f t="shared" ref="H60:H64" si="24">H52*$H$50</f>
        <v>0.22</v>
      </c>
      <c r="I60" s="34">
        <f t="shared" ref="I60:I64" si="25">ROUND(SUM(D60:H60),3)</f>
        <v>0.984</v>
      </c>
      <c r="J60" s="34">
        <f t="shared" ref="J60:J64" si="26">ROUND(SUM(K51:O51)/5,3)</f>
        <v>0.181</v>
      </c>
      <c r="K60" s="34">
        <f t="shared" ref="K60:K64" si="27">ROUND(I60/J60,3)</f>
        <v>5.436</v>
      </c>
      <c r="M60" s="35" t="s">
        <v>21</v>
      </c>
      <c r="N60" s="34">
        <f>ROUND(SUM(K60:K64)/5,3)</f>
        <v>5.383</v>
      </c>
    </row>
    <row r="61" spans="3:14">
      <c r="C61" s="14" t="s">
        <v>30</v>
      </c>
      <c r="D61" s="16">
        <f t="shared" si="20"/>
        <v>0.543</v>
      </c>
      <c r="E61" s="16">
        <f t="shared" si="21"/>
        <v>0.39</v>
      </c>
      <c r="F61" s="16">
        <f t="shared" si="22"/>
        <v>0.531</v>
      </c>
      <c r="G61" s="16">
        <f t="shared" si="23"/>
        <v>0.396</v>
      </c>
      <c r="H61" s="16">
        <f t="shared" si="24"/>
        <v>0.275</v>
      </c>
      <c r="I61" s="34">
        <f t="shared" si="25"/>
        <v>2.135</v>
      </c>
      <c r="J61" s="34">
        <f t="shared" si="26"/>
        <v>0.39</v>
      </c>
      <c r="K61" s="34">
        <f t="shared" si="27"/>
        <v>5.474</v>
      </c>
      <c r="M61" s="35" t="s">
        <v>22</v>
      </c>
      <c r="N61" s="34">
        <f>ROUND((N60-5)/(5-1),3)</f>
        <v>0.096</v>
      </c>
    </row>
    <row r="62" spans="3:14">
      <c r="C62" s="14" t="s">
        <v>31</v>
      </c>
      <c r="D62" s="16">
        <f t="shared" si="20"/>
        <v>0.0905</v>
      </c>
      <c r="E62" s="16">
        <f t="shared" si="21"/>
        <v>0.12987</v>
      </c>
      <c r="F62" s="16">
        <f t="shared" si="22"/>
        <v>0.177</v>
      </c>
      <c r="G62" s="16">
        <f t="shared" si="23"/>
        <v>0.396</v>
      </c>
      <c r="H62" s="16">
        <f t="shared" si="24"/>
        <v>0.165</v>
      </c>
      <c r="I62" s="34">
        <f t="shared" si="25"/>
        <v>0.958</v>
      </c>
      <c r="J62" s="34">
        <f t="shared" si="26"/>
        <v>0.177</v>
      </c>
      <c r="K62" s="34">
        <f t="shared" si="27"/>
        <v>5.412</v>
      </c>
      <c r="M62" s="35" t="s">
        <v>23</v>
      </c>
      <c r="N62" s="34">
        <v>1.12</v>
      </c>
    </row>
    <row r="63" spans="3:16">
      <c r="C63" s="14" t="s">
        <v>32</v>
      </c>
      <c r="D63" s="16">
        <f t="shared" si="20"/>
        <v>0.362</v>
      </c>
      <c r="E63" s="16">
        <f t="shared" si="21"/>
        <v>0.195</v>
      </c>
      <c r="F63" s="16">
        <f t="shared" si="22"/>
        <v>0.0885</v>
      </c>
      <c r="G63" s="16">
        <f t="shared" si="23"/>
        <v>0.198</v>
      </c>
      <c r="H63" s="16">
        <f t="shared" si="24"/>
        <v>0.22</v>
      </c>
      <c r="I63" s="34">
        <f t="shared" si="25"/>
        <v>1.064</v>
      </c>
      <c r="J63" s="34">
        <f t="shared" si="26"/>
        <v>0.198</v>
      </c>
      <c r="K63" s="34">
        <f t="shared" si="27"/>
        <v>5.374</v>
      </c>
      <c r="M63" s="36" t="s">
        <v>24</v>
      </c>
      <c r="N63" s="37">
        <f>ROUND(N61/N62,2)</f>
        <v>0.09</v>
      </c>
      <c r="O63" s="37" t="s">
        <v>35</v>
      </c>
      <c r="P63" s="38"/>
    </row>
    <row r="64" spans="3:11">
      <c r="C64" s="14" t="s">
        <v>33</v>
      </c>
      <c r="D64" s="16">
        <f t="shared" si="20"/>
        <v>0.04525</v>
      </c>
      <c r="E64" s="16">
        <f t="shared" si="21"/>
        <v>0.078</v>
      </c>
      <c r="F64" s="16">
        <f t="shared" si="22"/>
        <v>0.058941</v>
      </c>
      <c r="G64" s="16">
        <f t="shared" si="23"/>
        <v>0.0495</v>
      </c>
      <c r="H64" s="16">
        <f t="shared" si="24"/>
        <v>0.055</v>
      </c>
      <c r="I64" s="34">
        <f t="shared" si="25"/>
        <v>0.287</v>
      </c>
      <c r="J64" s="34">
        <f t="shared" si="26"/>
        <v>0.055</v>
      </c>
      <c r="K64" s="34">
        <f t="shared" si="27"/>
        <v>5.218</v>
      </c>
    </row>
    <row r="67" ht="14.4" spans="2:7">
      <c r="B67" s="39" t="s">
        <v>36</v>
      </c>
      <c r="C67" s="39"/>
      <c r="D67" s="39"/>
      <c r="E67" s="39"/>
      <c r="F67" s="39"/>
      <c r="G67" s="39"/>
    </row>
    <row r="69" spans="3:15">
      <c r="C69" s="20" t="s">
        <v>10</v>
      </c>
      <c r="D69" s="21"/>
      <c r="E69" s="21"/>
      <c r="F69" s="21"/>
      <c r="G69" s="21"/>
      <c r="H69" s="21"/>
      <c r="J69" s="20" t="s">
        <v>10</v>
      </c>
      <c r="K69" s="21"/>
      <c r="L69" s="21"/>
      <c r="M69" s="21"/>
      <c r="N69" s="21"/>
      <c r="O69" s="21"/>
    </row>
    <row r="70" spans="3:15">
      <c r="C70" s="12" t="s">
        <v>28</v>
      </c>
      <c r="D70" s="14" t="s">
        <v>29</v>
      </c>
      <c r="E70" s="14" t="s">
        <v>30</v>
      </c>
      <c r="F70" s="14" t="s">
        <v>31</v>
      </c>
      <c r="G70" s="14" t="s">
        <v>32</v>
      </c>
      <c r="H70" s="14" t="s">
        <v>33</v>
      </c>
      <c r="J70" s="12" t="s">
        <v>28</v>
      </c>
      <c r="K70" s="14" t="s">
        <v>29</v>
      </c>
      <c r="L70" s="14" t="s">
        <v>30</v>
      </c>
      <c r="M70" s="14" t="s">
        <v>31</v>
      </c>
      <c r="N70" s="14" t="s">
        <v>32</v>
      </c>
      <c r="O70" s="14" t="s">
        <v>33</v>
      </c>
    </row>
    <row r="71" spans="3:15">
      <c r="C71" s="14" t="s">
        <v>29</v>
      </c>
      <c r="D71" s="16">
        <v>1</v>
      </c>
      <c r="E71" s="16">
        <f>7/5</f>
        <v>1.4</v>
      </c>
      <c r="F71" s="16">
        <v>2</v>
      </c>
      <c r="G71" s="16">
        <f>ROUND(7/6,3)</f>
        <v>1.167</v>
      </c>
      <c r="H71" s="16">
        <f>7/5</f>
        <v>1.4</v>
      </c>
      <c r="J71" s="14" t="s">
        <v>29</v>
      </c>
      <c r="K71" s="16">
        <v>1</v>
      </c>
      <c r="L71" s="16">
        <f>7/5</f>
        <v>1.4</v>
      </c>
      <c r="M71" s="16">
        <v>2</v>
      </c>
      <c r="N71" s="16">
        <f>ROUND(7/6,3)</f>
        <v>1.167</v>
      </c>
      <c r="O71" s="16">
        <f>7/5</f>
        <v>1.4</v>
      </c>
    </row>
    <row r="72" spans="3:15">
      <c r="C72" s="14" t="s">
        <v>30</v>
      </c>
      <c r="D72" s="16">
        <f>ROUND(1/E71,3)</f>
        <v>0.714</v>
      </c>
      <c r="E72" s="16">
        <v>1</v>
      </c>
      <c r="F72" s="16">
        <f>ROUND(5/7,3)</f>
        <v>0.714</v>
      </c>
      <c r="G72" s="16">
        <f>ROUND(5/6,3)</f>
        <v>0.833</v>
      </c>
      <c r="H72" s="16">
        <v>2</v>
      </c>
      <c r="J72" s="14" t="s">
        <v>30</v>
      </c>
      <c r="K72" s="16">
        <f>ROUND(1/L71,3)</f>
        <v>0.714</v>
      </c>
      <c r="L72" s="16">
        <v>1</v>
      </c>
      <c r="M72" s="16">
        <f>ROUND(5/7,3)</f>
        <v>0.714</v>
      </c>
      <c r="N72" s="16">
        <f>ROUND(5/6,3)</f>
        <v>0.833</v>
      </c>
      <c r="O72" s="16">
        <v>2</v>
      </c>
    </row>
    <row r="73" spans="3:15">
      <c r="C73" s="14" t="s">
        <v>31</v>
      </c>
      <c r="D73" s="16">
        <f>1/F71</f>
        <v>0.5</v>
      </c>
      <c r="E73" s="16">
        <f>ROUND(1/F72,3)</f>
        <v>1.401</v>
      </c>
      <c r="F73" s="16">
        <v>1</v>
      </c>
      <c r="G73" s="16">
        <f>ROUND(7/6,3)</f>
        <v>1.167</v>
      </c>
      <c r="H73" s="16">
        <f>7/5</f>
        <v>1.4</v>
      </c>
      <c r="J73" s="14" t="s">
        <v>31</v>
      </c>
      <c r="K73" s="16">
        <f>1/M71</f>
        <v>0.5</v>
      </c>
      <c r="L73" s="16">
        <f>ROUND(1/M72,3)</f>
        <v>1.401</v>
      </c>
      <c r="M73" s="16">
        <v>1</v>
      </c>
      <c r="N73" s="16">
        <f>ROUND(7/6,3)</f>
        <v>1.167</v>
      </c>
      <c r="O73" s="16">
        <f>7/5</f>
        <v>1.4</v>
      </c>
    </row>
    <row r="74" spans="3:15">
      <c r="C74" s="14" t="s">
        <v>32</v>
      </c>
      <c r="D74" s="16">
        <f>ROUND(1/G71,3)</f>
        <v>0.857</v>
      </c>
      <c r="E74" s="16">
        <f>ROUND(1/G72,3)</f>
        <v>1.2</v>
      </c>
      <c r="F74" s="16">
        <f>ROUND(1/G73,3)</f>
        <v>0.857</v>
      </c>
      <c r="G74" s="16">
        <v>1</v>
      </c>
      <c r="H74" s="16">
        <f>6/5</f>
        <v>1.2</v>
      </c>
      <c r="J74" s="14" t="s">
        <v>32</v>
      </c>
      <c r="K74" s="16">
        <f>ROUND(1/N71,3)</f>
        <v>0.857</v>
      </c>
      <c r="L74" s="16">
        <f>ROUND(1/N72,3)</f>
        <v>1.2</v>
      </c>
      <c r="M74" s="16">
        <f>ROUND(1/N73,3)</f>
        <v>0.857</v>
      </c>
      <c r="N74" s="16">
        <v>1</v>
      </c>
      <c r="O74" s="16">
        <f>6/5</f>
        <v>1.2</v>
      </c>
    </row>
    <row r="75" spans="3:15">
      <c r="C75" s="14" t="s">
        <v>33</v>
      </c>
      <c r="D75" s="16">
        <f>ROUND(1/H71,3)</f>
        <v>0.714</v>
      </c>
      <c r="E75" s="16">
        <f>1/H72</f>
        <v>0.5</v>
      </c>
      <c r="F75" s="16">
        <f>ROUND(1/H73,3)</f>
        <v>0.714</v>
      </c>
      <c r="G75" s="16">
        <f>ROUND(1/H74,3)</f>
        <v>0.833</v>
      </c>
      <c r="H75" s="16">
        <v>1</v>
      </c>
      <c r="J75" s="14" t="s">
        <v>33</v>
      </c>
      <c r="K75" s="16">
        <f>ROUND(1/O71,3)</f>
        <v>0.714</v>
      </c>
      <c r="L75" s="16">
        <f>1/O72</f>
        <v>0.5</v>
      </c>
      <c r="M75" s="16">
        <f>ROUND(1/O73,3)</f>
        <v>0.714</v>
      </c>
      <c r="N75" s="16">
        <f>ROUND(1/O74,3)</f>
        <v>0.833</v>
      </c>
      <c r="O75" s="16">
        <v>1</v>
      </c>
    </row>
    <row r="76" spans="10:15">
      <c r="J76" s="12" t="s">
        <v>16</v>
      </c>
      <c r="K76" s="21">
        <f t="shared" ref="K76:O76" si="28">SUM(K71:K75)</f>
        <v>3.785</v>
      </c>
      <c r="L76" s="21">
        <f t="shared" si="28"/>
        <v>5.501</v>
      </c>
      <c r="M76" s="21">
        <f t="shared" si="28"/>
        <v>5.285</v>
      </c>
      <c r="N76" s="21">
        <f t="shared" si="28"/>
        <v>5</v>
      </c>
      <c r="O76" s="21">
        <f t="shared" si="28"/>
        <v>7</v>
      </c>
    </row>
    <row r="79" spans="10:15">
      <c r="J79" s="20" t="s">
        <v>17</v>
      </c>
      <c r="K79" s="21"/>
      <c r="L79" s="21"/>
      <c r="M79" s="21"/>
      <c r="N79" s="21"/>
      <c r="O79" s="21"/>
    </row>
    <row r="80" spans="3:16">
      <c r="C80" s="22" t="s">
        <v>34</v>
      </c>
      <c r="D80" s="22">
        <f>ROUND(SUM(K81:O81)/5,3)</f>
        <v>0.266</v>
      </c>
      <c r="E80" s="22">
        <f>ROUND(SUM(K82:O82)/5,3)</f>
        <v>0.192</v>
      </c>
      <c r="F80" s="22">
        <f>ROUND(SUM(K83:O83)/5,3)</f>
        <v>0.202</v>
      </c>
      <c r="G80" s="22">
        <f>ROUND(SUM(K84:O84)/5,3)</f>
        <v>0.196</v>
      </c>
      <c r="H80" s="22">
        <f>ROUND(SUM(K85:O85)/5,3)</f>
        <v>0.145</v>
      </c>
      <c r="J80" s="12" t="s">
        <v>28</v>
      </c>
      <c r="K80" s="14" t="s">
        <v>29</v>
      </c>
      <c r="L80" s="14" t="s">
        <v>30</v>
      </c>
      <c r="M80" s="14" t="s">
        <v>31</v>
      </c>
      <c r="N80" s="14" t="s">
        <v>32</v>
      </c>
      <c r="O80" s="14" t="s">
        <v>33</v>
      </c>
      <c r="P80" s="33" t="s">
        <v>34</v>
      </c>
    </row>
    <row r="81" spans="3:16">
      <c r="C81" s="12" t="s">
        <v>28</v>
      </c>
      <c r="D81" s="14" t="s">
        <v>29</v>
      </c>
      <c r="E81" s="14" t="s">
        <v>30</v>
      </c>
      <c r="F81" s="14" t="s">
        <v>31</v>
      </c>
      <c r="G81" s="14" t="s">
        <v>32</v>
      </c>
      <c r="H81" s="14" t="s">
        <v>33</v>
      </c>
      <c r="J81" s="14" t="s">
        <v>29</v>
      </c>
      <c r="K81" s="16">
        <f t="shared" ref="K81:K86" si="29">K71/$K$76</f>
        <v>0.264200792602378</v>
      </c>
      <c r="L81" s="16">
        <f t="shared" ref="L81:L86" si="30">L71/$L$76</f>
        <v>0.254499181966915</v>
      </c>
      <c r="M81" s="16">
        <f t="shared" ref="M81:M86" si="31">M71/$M$76</f>
        <v>0.378429517502365</v>
      </c>
      <c r="N81" s="16">
        <f t="shared" ref="N81:N86" si="32">N71/$N$76</f>
        <v>0.2334</v>
      </c>
      <c r="O81" s="16">
        <f t="shared" ref="O81:O86" si="33">O71/$O$76</f>
        <v>0.2</v>
      </c>
      <c r="P81" s="22">
        <f t="shared" ref="P81:P85" si="34">ROUND(SUM(K81:O81)/5,3)</f>
        <v>0.266</v>
      </c>
    </row>
    <row r="82" spans="3:16">
      <c r="C82" s="14" t="s">
        <v>29</v>
      </c>
      <c r="D82" s="16">
        <v>1</v>
      </c>
      <c r="E82" s="16">
        <f>7/5</f>
        <v>1.4</v>
      </c>
      <c r="F82" s="16">
        <v>2</v>
      </c>
      <c r="G82" s="16">
        <f>ROUND(7/6,3)</f>
        <v>1.167</v>
      </c>
      <c r="H82" s="16">
        <f>7/5</f>
        <v>1.4</v>
      </c>
      <c r="J82" s="14" t="s">
        <v>30</v>
      </c>
      <c r="K82" s="16">
        <f t="shared" si="29"/>
        <v>0.188639365918098</v>
      </c>
      <c r="L82" s="16">
        <f t="shared" si="30"/>
        <v>0.181785129976368</v>
      </c>
      <c r="M82" s="16">
        <f t="shared" si="31"/>
        <v>0.135099337748344</v>
      </c>
      <c r="N82" s="16">
        <f t="shared" si="32"/>
        <v>0.1666</v>
      </c>
      <c r="O82" s="16">
        <f t="shared" si="33"/>
        <v>0.285714285714286</v>
      </c>
      <c r="P82" s="22">
        <f t="shared" si="34"/>
        <v>0.192</v>
      </c>
    </row>
    <row r="83" spans="3:16">
      <c r="C83" s="14" t="s">
        <v>30</v>
      </c>
      <c r="D83" s="16">
        <f>ROUND(1/E82,3)</f>
        <v>0.714</v>
      </c>
      <c r="E83" s="16">
        <v>1</v>
      </c>
      <c r="F83" s="16">
        <f>ROUND(5/7,3)</f>
        <v>0.714</v>
      </c>
      <c r="G83" s="16">
        <f>ROUND(5/6,3)</f>
        <v>0.833</v>
      </c>
      <c r="H83" s="16">
        <v>2</v>
      </c>
      <c r="J83" s="14" t="s">
        <v>31</v>
      </c>
      <c r="K83" s="16">
        <f t="shared" si="29"/>
        <v>0.132100396301189</v>
      </c>
      <c r="L83" s="16">
        <f t="shared" si="30"/>
        <v>0.254680967096891</v>
      </c>
      <c r="M83" s="16">
        <f t="shared" si="31"/>
        <v>0.189214758751183</v>
      </c>
      <c r="N83" s="16">
        <f t="shared" si="32"/>
        <v>0.2334</v>
      </c>
      <c r="O83" s="16">
        <f t="shared" si="33"/>
        <v>0.2</v>
      </c>
      <c r="P83" s="22">
        <f t="shared" si="34"/>
        <v>0.202</v>
      </c>
    </row>
    <row r="84" spans="3:16">
      <c r="C84" s="14" t="s">
        <v>31</v>
      </c>
      <c r="D84" s="16">
        <f>1/F82</f>
        <v>0.5</v>
      </c>
      <c r="E84" s="16">
        <f>ROUND(1/F83,3)</f>
        <v>1.401</v>
      </c>
      <c r="F84" s="16">
        <v>1</v>
      </c>
      <c r="G84" s="16">
        <f>ROUND(7/6,3)</f>
        <v>1.167</v>
      </c>
      <c r="H84" s="16">
        <f>7/5</f>
        <v>1.4</v>
      </c>
      <c r="J84" s="14" t="s">
        <v>32</v>
      </c>
      <c r="K84" s="16">
        <f t="shared" si="29"/>
        <v>0.226420079260238</v>
      </c>
      <c r="L84" s="16">
        <f t="shared" si="30"/>
        <v>0.218142155971641</v>
      </c>
      <c r="M84" s="16">
        <f t="shared" si="31"/>
        <v>0.162157048249763</v>
      </c>
      <c r="N84" s="16">
        <f t="shared" si="32"/>
        <v>0.2</v>
      </c>
      <c r="O84" s="16">
        <f t="shared" si="33"/>
        <v>0.171428571428571</v>
      </c>
      <c r="P84" s="22">
        <f t="shared" si="34"/>
        <v>0.196</v>
      </c>
    </row>
    <row r="85" spans="3:16">
      <c r="C85" s="14" t="s">
        <v>32</v>
      </c>
      <c r="D85" s="16">
        <f>ROUND(1/G82,3)</f>
        <v>0.857</v>
      </c>
      <c r="E85" s="16">
        <f>ROUND(1/G83,3)</f>
        <v>1.2</v>
      </c>
      <c r="F85" s="16">
        <f>ROUND(1/G84,3)</f>
        <v>0.857</v>
      </c>
      <c r="G85" s="16">
        <v>1</v>
      </c>
      <c r="H85" s="16">
        <f>6/5</f>
        <v>1.2</v>
      </c>
      <c r="J85" s="14" t="s">
        <v>33</v>
      </c>
      <c r="K85" s="16">
        <f t="shared" si="29"/>
        <v>0.188639365918098</v>
      </c>
      <c r="L85" s="16">
        <f t="shared" si="30"/>
        <v>0.090892564988184</v>
      </c>
      <c r="M85" s="16">
        <f t="shared" si="31"/>
        <v>0.135099337748344</v>
      </c>
      <c r="N85" s="16">
        <f t="shared" si="32"/>
        <v>0.1666</v>
      </c>
      <c r="O85" s="16">
        <f t="shared" si="33"/>
        <v>0.142857142857143</v>
      </c>
      <c r="P85" s="22">
        <f t="shared" si="34"/>
        <v>0.145</v>
      </c>
    </row>
    <row r="86" spans="3:15">
      <c r="C86" s="14" t="s">
        <v>33</v>
      </c>
      <c r="D86" s="16">
        <f>ROUND(1/H82,3)</f>
        <v>0.714</v>
      </c>
      <c r="E86" s="16">
        <f>1/H83</f>
        <v>0.5</v>
      </c>
      <c r="F86" s="16">
        <f>ROUND(1/H84,3)</f>
        <v>0.714</v>
      </c>
      <c r="G86" s="16">
        <f>ROUND(1/H85,3)</f>
        <v>0.833</v>
      </c>
      <c r="H86" s="16">
        <v>1</v>
      </c>
      <c r="J86" s="12" t="s">
        <v>16</v>
      </c>
      <c r="K86" s="16">
        <f t="shared" si="29"/>
        <v>1</v>
      </c>
      <c r="L86" s="16">
        <f t="shared" si="30"/>
        <v>1</v>
      </c>
      <c r="M86" s="16">
        <f t="shared" si="31"/>
        <v>1</v>
      </c>
      <c r="N86" s="16">
        <f t="shared" si="32"/>
        <v>1</v>
      </c>
      <c r="O86" s="16">
        <f t="shared" si="33"/>
        <v>1</v>
      </c>
    </row>
    <row r="89" spans="3:11">
      <c r="C89" s="12" t="s">
        <v>28</v>
      </c>
      <c r="D89" s="14" t="s">
        <v>29</v>
      </c>
      <c r="E89" s="14" t="s">
        <v>30</v>
      </c>
      <c r="F89" s="14" t="s">
        <v>31</v>
      </c>
      <c r="G89" s="14" t="s">
        <v>32</v>
      </c>
      <c r="H89" s="14" t="s">
        <v>33</v>
      </c>
      <c r="I89" s="14" t="s">
        <v>19</v>
      </c>
      <c r="J89" s="14" t="s">
        <v>34</v>
      </c>
      <c r="K89" s="14" t="s">
        <v>20</v>
      </c>
    </row>
    <row r="90" spans="3:14">
      <c r="C90" s="14" t="s">
        <v>29</v>
      </c>
      <c r="D90" s="16">
        <f t="shared" ref="D90:D94" si="35">D82*$D$50</f>
        <v>0.181</v>
      </c>
      <c r="E90" s="16">
        <f t="shared" ref="E90:E94" si="36">E82*$E$50</f>
        <v>0.546</v>
      </c>
      <c r="F90" s="16">
        <f t="shared" ref="F90:F94" si="37">F82*$F$50</f>
        <v>0.354</v>
      </c>
      <c r="G90" s="16">
        <f t="shared" ref="G90:G94" si="38">G82*$G$50</f>
        <v>0.231066</v>
      </c>
      <c r="H90" s="16">
        <f t="shared" ref="H90:H94" si="39">H82*$H$50</f>
        <v>0.077</v>
      </c>
      <c r="I90" s="34">
        <f t="shared" ref="I90:I94" si="40">SUM(D90:H90)</f>
        <v>1.389066</v>
      </c>
      <c r="J90" s="34">
        <f t="shared" ref="J90:J94" si="41">SUM(K81:O81)/5</f>
        <v>0.266105898414332</v>
      </c>
      <c r="K90" s="34">
        <f t="shared" ref="K90:K94" si="42">I90/J90</f>
        <v>5.21997448488421</v>
      </c>
      <c r="M90" s="35" t="s">
        <v>21</v>
      </c>
      <c r="N90" s="34">
        <f>SUM(K90:K94)/5</f>
        <v>5.10464204966182</v>
      </c>
    </row>
    <row r="91" spans="3:14">
      <c r="C91" s="14" t="s">
        <v>30</v>
      </c>
      <c r="D91" s="16">
        <f t="shared" si="35"/>
        <v>0.129234</v>
      </c>
      <c r="E91" s="16">
        <f t="shared" si="36"/>
        <v>0.39</v>
      </c>
      <c r="F91" s="16">
        <f t="shared" si="37"/>
        <v>0.126378</v>
      </c>
      <c r="G91" s="16">
        <f t="shared" si="38"/>
        <v>0.164934</v>
      </c>
      <c r="H91" s="16">
        <f t="shared" si="39"/>
        <v>0.11</v>
      </c>
      <c r="I91" s="34">
        <f t="shared" si="40"/>
        <v>0.920546</v>
      </c>
      <c r="J91" s="34">
        <f t="shared" si="41"/>
        <v>0.191567623871419</v>
      </c>
      <c r="K91" s="34">
        <f t="shared" si="42"/>
        <v>4.80533182693686</v>
      </c>
      <c r="M91" s="35" t="s">
        <v>22</v>
      </c>
      <c r="N91" s="34">
        <f>(N90-5)/(5-1)</f>
        <v>0.026160512415456</v>
      </c>
    </row>
    <row r="92" spans="3:14">
      <c r="C92" s="14" t="s">
        <v>31</v>
      </c>
      <c r="D92" s="16">
        <f t="shared" si="35"/>
        <v>0.0905</v>
      </c>
      <c r="E92" s="16">
        <f t="shared" si="36"/>
        <v>0.54639</v>
      </c>
      <c r="F92" s="16">
        <f t="shared" si="37"/>
        <v>0.177</v>
      </c>
      <c r="G92" s="16">
        <f t="shared" si="38"/>
        <v>0.231066</v>
      </c>
      <c r="H92" s="16">
        <f t="shared" si="39"/>
        <v>0.077</v>
      </c>
      <c r="I92" s="34">
        <f t="shared" si="40"/>
        <v>1.121956</v>
      </c>
      <c r="J92" s="34">
        <f t="shared" si="41"/>
        <v>0.201879224429853</v>
      </c>
      <c r="K92" s="34">
        <f t="shared" si="42"/>
        <v>5.55756048285121</v>
      </c>
      <c r="M92" s="35" t="s">
        <v>23</v>
      </c>
      <c r="N92" s="34">
        <v>1.12</v>
      </c>
    </row>
    <row r="93" spans="3:16">
      <c r="C93" s="14" t="s">
        <v>32</v>
      </c>
      <c r="D93" s="16">
        <f t="shared" si="35"/>
        <v>0.155117</v>
      </c>
      <c r="E93" s="16">
        <f t="shared" si="36"/>
        <v>0.468</v>
      </c>
      <c r="F93" s="16">
        <f t="shared" si="37"/>
        <v>0.151689</v>
      </c>
      <c r="G93" s="16">
        <f t="shared" si="38"/>
        <v>0.198</v>
      </c>
      <c r="H93" s="16">
        <f t="shared" si="39"/>
        <v>0.066</v>
      </c>
      <c r="I93" s="34">
        <f t="shared" si="40"/>
        <v>1.038806</v>
      </c>
      <c r="J93" s="34">
        <f t="shared" si="41"/>
        <v>0.195629570982043</v>
      </c>
      <c r="K93" s="34">
        <f t="shared" si="42"/>
        <v>5.31006634010026</v>
      </c>
      <c r="M93" s="36" t="s">
        <v>24</v>
      </c>
      <c r="N93" s="37">
        <f>N91/N92</f>
        <v>0.0233576003709429</v>
      </c>
      <c r="O93" s="37" t="s">
        <v>35</v>
      </c>
      <c r="P93" s="38"/>
    </row>
    <row r="94" spans="3:11">
      <c r="C94" s="14" t="s">
        <v>33</v>
      </c>
      <c r="D94" s="16">
        <f t="shared" si="35"/>
        <v>0.129234</v>
      </c>
      <c r="E94" s="16">
        <f t="shared" si="36"/>
        <v>0.195</v>
      </c>
      <c r="F94" s="16">
        <f t="shared" si="37"/>
        <v>0.126378</v>
      </c>
      <c r="G94" s="16">
        <f t="shared" si="38"/>
        <v>0.164934</v>
      </c>
      <c r="H94" s="16">
        <f t="shared" si="39"/>
        <v>0.055</v>
      </c>
      <c r="I94" s="34">
        <f t="shared" si="40"/>
        <v>0.670546</v>
      </c>
      <c r="J94" s="34">
        <f t="shared" si="41"/>
        <v>0.144817682302354</v>
      </c>
      <c r="K94" s="34">
        <f t="shared" si="42"/>
        <v>4.63027711353658</v>
      </c>
    </row>
    <row r="97" ht="14.4" spans="2:7">
      <c r="B97" s="39" t="s">
        <v>37</v>
      </c>
      <c r="C97" s="39"/>
      <c r="D97" s="39"/>
      <c r="E97" s="39"/>
      <c r="F97" s="39"/>
      <c r="G97" s="39"/>
    </row>
    <row r="99" spans="3:15">
      <c r="C99" s="20" t="s">
        <v>10</v>
      </c>
      <c r="D99" s="21"/>
      <c r="E99" s="21"/>
      <c r="F99" s="21"/>
      <c r="G99" s="21"/>
      <c r="H99" s="21"/>
      <c r="J99" s="20" t="s">
        <v>10</v>
      </c>
      <c r="K99" s="21"/>
      <c r="L99" s="21"/>
      <c r="M99" s="21"/>
      <c r="N99" s="21"/>
      <c r="O99" s="21"/>
    </row>
    <row r="100" spans="3:15">
      <c r="C100" s="12" t="s">
        <v>28</v>
      </c>
      <c r="D100" s="14" t="s">
        <v>29</v>
      </c>
      <c r="E100" s="14" t="s">
        <v>30</v>
      </c>
      <c r="F100" s="14" t="s">
        <v>31</v>
      </c>
      <c r="G100" s="14" t="s">
        <v>32</v>
      </c>
      <c r="H100" s="14" t="s">
        <v>33</v>
      </c>
      <c r="J100" s="12" t="s">
        <v>28</v>
      </c>
      <c r="K100" s="14" t="s">
        <v>29</v>
      </c>
      <c r="L100" s="14" t="s">
        <v>30</v>
      </c>
      <c r="M100" s="14" t="s">
        <v>31</v>
      </c>
      <c r="N100" s="14" t="s">
        <v>32</v>
      </c>
      <c r="O100" s="14" t="s">
        <v>33</v>
      </c>
    </row>
    <row r="101" spans="3:15">
      <c r="C101" s="14" t="s">
        <v>29</v>
      </c>
      <c r="D101" s="16">
        <v>1</v>
      </c>
      <c r="E101" s="16">
        <f>9/8</f>
        <v>1.125</v>
      </c>
      <c r="F101" s="16">
        <f>5/7</f>
        <v>0.714285714285714</v>
      </c>
      <c r="G101" s="16">
        <f>5/6</f>
        <v>0.833333333333333</v>
      </c>
      <c r="H101" s="16">
        <f>9/8</f>
        <v>1.125</v>
      </c>
      <c r="J101" s="14" t="s">
        <v>29</v>
      </c>
      <c r="K101" s="16">
        <v>1</v>
      </c>
      <c r="L101" s="16">
        <f>9/8</f>
        <v>1.125</v>
      </c>
      <c r="M101" s="16">
        <f>5/7</f>
        <v>0.714285714285714</v>
      </c>
      <c r="N101" s="16">
        <f>5/6</f>
        <v>0.833333333333333</v>
      </c>
      <c r="O101" s="16">
        <f>9/8</f>
        <v>1.125</v>
      </c>
    </row>
    <row r="102" spans="3:15">
      <c r="C102" s="14" t="s">
        <v>30</v>
      </c>
      <c r="D102" s="16">
        <f>1/E101</f>
        <v>0.888888888888889</v>
      </c>
      <c r="E102" s="16">
        <v>1</v>
      </c>
      <c r="F102" s="16">
        <f>5/7</f>
        <v>0.714285714285714</v>
      </c>
      <c r="G102" s="16">
        <f>5/6</f>
        <v>0.833333333333333</v>
      </c>
      <c r="H102" s="16">
        <f>7/8</f>
        <v>0.875</v>
      </c>
      <c r="J102" s="14" t="s">
        <v>30</v>
      </c>
      <c r="K102" s="16">
        <f>1/L101</f>
        <v>0.888888888888889</v>
      </c>
      <c r="L102" s="16">
        <v>1</v>
      </c>
      <c r="M102" s="16">
        <f>5/7</f>
        <v>0.714285714285714</v>
      </c>
      <c r="N102" s="16">
        <f>5/6</f>
        <v>0.833333333333333</v>
      </c>
      <c r="O102" s="16">
        <f>7/8</f>
        <v>0.875</v>
      </c>
    </row>
    <row r="103" spans="3:15">
      <c r="C103" s="14" t="s">
        <v>31</v>
      </c>
      <c r="D103" s="16">
        <f>1/F101</f>
        <v>1.4</v>
      </c>
      <c r="E103" s="16">
        <f>1/F102</f>
        <v>1.4</v>
      </c>
      <c r="F103" s="16">
        <v>1</v>
      </c>
      <c r="G103" s="16">
        <f>7/6</f>
        <v>1.16666666666667</v>
      </c>
      <c r="H103" s="16">
        <f>7/5</f>
        <v>1.4</v>
      </c>
      <c r="J103" s="14" t="s">
        <v>31</v>
      </c>
      <c r="K103" s="16">
        <f>1/M101</f>
        <v>1.4</v>
      </c>
      <c r="L103" s="16">
        <f>1/M102</f>
        <v>1.4</v>
      </c>
      <c r="M103" s="16">
        <v>1</v>
      </c>
      <c r="N103" s="16">
        <f>7/6</f>
        <v>1.16666666666667</v>
      </c>
      <c r="O103" s="16">
        <f>7/5</f>
        <v>1.4</v>
      </c>
    </row>
    <row r="104" spans="3:15">
      <c r="C104" s="14" t="s">
        <v>32</v>
      </c>
      <c r="D104" s="16">
        <f>1/G101</f>
        <v>1.2</v>
      </c>
      <c r="E104" s="16">
        <f>1/G102</f>
        <v>1.2</v>
      </c>
      <c r="F104" s="16">
        <f>1/G103</f>
        <v>0.857142857142857</v>
      </c>
      <c r="G104" s="16">
        <v>1</v>
      </c>
      <c r="H104" s="16">
        <f>6/5</f>
        <v>1.2</v>
      </c>
      <c r="J104" s="14" t="s">
        <v>32</v>
      </c>
      <c r="K104" s="16">
        <f>1/N101</f>
        <v>1.2</v>
      </c>
      <c r="L104" s="16">
        <f>1/N102</f>
        <v>1.2</v>
      </c>
      <c r="M104" s="16">
        <f>1/N103</f>
        <v>0.857142857142857</v>
      </c>
      <c r="N104" s="16">
        <v>1</v>
      </c>
      <c r="O104" s="16">
        <f>6/5</f>
        <v>1.2</v>
      </c>
    </row>
    <row r="105" spans="3:15">
      <c r="C105" s="14" t="s">
        <v>33</v>
      </c>
      <c r="D105" s="16">
        <f>1/H101</f>
        <v>0.888888888888889</v>
      </c>
      <c r="E105" s="16">
        <f>1/H102</f>
        <v>1.14285714285714</v>
      </c>
      <c r="F105" s="16">
        <f>1/H103</f>
        <v>0.714285714285714</v>
      </c>
      <c r="G105" s="16">
        <f>1/H104</f>
        <v>0.833333333333333</v>
      </c>
      <c r="H105" s="16">
        <v>1</v>
      </c>
      <c r="J105" s="14" t="s">
        <v>33</v>
      </c>
      <c r="K105" s="16">
        <f>1/O101</f>
        <v>0.888888888888889</v>
      </c>
      <c r="L105" s="16">
        <f>1/O102</f>
        <v>1.14285714285714</v>
      </c>
      <c r="M105" s="16">
        <f>1/O103</f>
        <v>0.714285714285714</v>
      </c>
      <c r="N105" s="16">
        <f>1/O104</f>
        <v>0.833333333333333</v>
      </c>
      <c r="O105" s="16">
        <v>1</v>
      </c>
    </row>
    <row r="106" spans="10:15">
      <c r="J106" s="12" t="s">
        <v>16</v>
      </c>
      <c r="K106" s="34">
        <f t="shared" ref="K106:O106" si="43">SUM(K101:K105)</f>
        <v>5.37777777777778</v>
      </c>
      <c r="L106" s="34">
        <f t="shared" si="43"/>
        <v>5.86785714285714</v>
      </c>
      <c r="M106" s="34">
        <f t="shared" si="43"/>
        <v>4</v>
      </c>
      <c r="N106" s="34">
        <f t="shared" si="43"/>
        <v>4.66666666666667</v>
      </c>
      <c r="O106" s="34">
        <f t="shared" si="43"/>
        <v>5.6</v>
      </c>
    </row>
    <row r="109" spans="10:15">
      <c r="J109" s="20" t="s">
        <v>17</v>
      </c>
      <c r="K109" s="21"/>
      <c r="L109" s="21"/>
      <c r="M109" s="21"/>
      <c r="N109" s="21"/>
      <c r="O109" s="21"/>
    </row>
    <row r="110" spans="3:16">
      <c r="C110" s="22" t="s">
        <v>34</v>
      </c>
      <c r="D110" s="22">
        <f>SUM(K111:O111)/5</f>
        <v>0.187141717285094</v>
      </c>
      <c r="E110" s="22">
        <f>SUM(K112:O112)/5</f>
        <v>0.169820415364528</v>
      </c>
      <c r="F110" s="22">
        <f>SUM(K113:O113)/5</f>
        <v>0.249783705477282</v>
      </c>
      <c r="G110" s="22">
        <f>SUM(K114:O114)/5</f>
        <v>0.214100318980527</v>
      </c>
      <c r="H110" s="22">
        <f>SUM(K115:O115)/5</f>
        <v>0.179153842892569</v>
      </c>
      <c r="J110" s="12" t="s">
        <v>28</v>
      </c>
      <c r="K110" s="14" t="s">
        <v>29</v>
      </c>
      <c r="L110" s="14" t="s">
        <v>30</v>
      </c>
      <c r="M110" s="14" t="s">
        <v>31</v>
      </c>
      <c r="N110" s="14" t="s">
        <v>32</v>
      </c>
      <c r="O110" s="14" t="s">
        <v>33</v>
      </c>
      <c r="P110" s="33" t="s">
        <v>34</v>
      </c>
    </row>
    <row r="111" spans="3:16">
      <c r="C111" s="12" t="s">
        <v>28</v>
      </c>
      <c r="D111" s="14" t="s">
        <v>29</v>
      </c>
      <c r="E111" s="14" t="s">
        <v>30</v>
      </c>
      <c r="F111" s="14" t="s">
        <v>31</v>
      </c>
      <c r="G111" s="14" t="s">
        <v>32</v>
      </c>
      <c r="H111" s="14" t="s">
        <v>33</v>
      </c>
      <c r="J111" s="14" t="s">
        <v>29</v>
      </c>
      <c r="K111" s="16">
        <f t="shared" ref="K111:K116" si="44">K101/$K$106</f>
        <v>0.18595041322314</v>
      </c>
      <c r="L111" s="16">
        <f t="shared" ref="L111:L116" si="45">L101/$L$106</f>
        <v>0.191722458916616</v>
      </c>
      <c r="M111" s="16">
        <f t="shared" ref="M111:M116" si="46">M101/$M$106</f>
        <v>0.178571428571429</v>
      </c>
      <c r="N111" s="16">
        <f t="shared" ref="N111:N116" si="47">N101/$N$106</f>
        <v>0.178571428571429</v>
      </c>
      <c r="O111" s="16">
        <f t="shared" ref="O111:O116" si="48">O101/$O$106</f>
        <v>0.200892857142857</v>
      </c>
      <c r="P111" s="22">
        <f t="shared" ref="P111:P115" si="49">SUM(K111:O111)/5</f>
        <v>0.187141717285094</v>
      </c>
    </row>
    <row r="112" spans="3:16">
      <c r="C112" s="14" t="s">
        <v>29</v>
      </c>
      <c r="D112" s="16">
        <v>1</v>
      </c>
      <c r="E112" s="16">
        <f>9/8</f>
        <v>1.125</v>
      </c>
      <c r="F112" s="16">
        <f>5/7</f>
        <v>0.714285714285714</v>
      </c>
      <c r="G112" s="16">
        <f>5/6</f>
        <v>0.833333333333333</v>
      </c>
      <c r="H112" s="16">
        <f>9/8</f>
        <v>1.125</v>
      </c>
      <c r="J112" s="14" t="s">
        <v>30</v>
      </c>
      <c r="K112" s="16">
        <f t="shared" si="44"/>
        <v>0.165289256198347</v>
      </c>
      <c r="L112" s="16">
        <f t="shared" si="45"/>
        <v>0.170419963481436</v>
      </c>
      <c r="M112" s="16">
        <f t="shared" si="46"/>
        <v>0.178571428571429</v>
      </c>
      <c r="N112" s="16">
        <f t="shared" si="47"/>
        <v>0.178571428571429</v>
      </c>
      <c r="O112" s="16">
        <f t="shared" si="48"/>
        <v>0.15625</v>
      </c>
      <c r="P112" s="22">
        <f t="shared" si="49"/>
        <v>0.169820415364528</v>
      </c>
    </row>
    <row r="113" spans="3:16">
      <c r="C113" s="14" t="s">
        <v>30</v>
      </c>
      <c r="D113" s="16">
        <f>1/E112</f>
        <v>0.888888888888889</v>
      </c>
      <c r="E113" s="16">
        <v>1</v>
      </c>
      <c r="F113" s="16">
        <f>5/7</f>
        <v>0.714285714285714</v>
      </c>
      <c r="G113" s="16">
        <f>5/6</f>
        <v>0.833333333333333</v>
      </c>
      <c r="H113" s="16">
        <f>7/8</f>
        <v>0.875</v>
      </c>
      <c r="J113" s="14" t="s">
        <v>31</v>
      </c>
      <c r="K113" s="16">
        <f t="shared" si="44"/>
        <v>0.260330578512397</v>
      </c>
      <c r="L113" s="16">
        <f t="shared" si="45"/>
        <v>0.238587948874011</v>
      </c>
      <c r="M113" s="16">
        <f t="shared" si="46"/>
        <v>0.25</v>
      </c>
      <c r="N113" s="16">
        <f t="shared" si="47"/>
        <v>0.25</v>
      </c>
      <c r="O113" s="16">
        <f t="shared" si="48"/>
        <v>0.25</v>
      </c>
      <c r="P113" s="22">
        <f t="shared" si="49"/>
        <v>0.249783705477282</v>
      </c>
    </row>
    <row r="114" spans="3:16">
      <c r="C114" s="14" t="s">
        <v>31</v>
      </c>
      <c r="D114" s="16">
        <f>1/F112</f>
        <v>1.4</v>
      </c>
      <c r="E114" s="16">
        <f>1/F113</f>
        <v>1.4</v>
      </c>
      <c r="F114" s="16">
        <v>1</v>
      </c>
      <c r="G114" s="16">
        <f>7/6</f>
        <v>1.16666666666667</v>
      </c>
      <c r="H114" s="16">
        <f>7/5</f>
        <v>1.4</v>
      </c>
      <c r="J114" s="14" t="s">
        <v>32</v>
      </c>
      <c r="K114" s="16">
        <f t="shared" si="44"/>
        <v>0.223140495867769</v>
      </c>
      <c r="L114" s="16">
        <f t="shared" si="45"/>
        <v>0.204503956177724</v>
      </c>
      <c r="M114" s="16">
        <f t="shared" si="46"/>
        <v>0.214285714285714</v>
      </c>
      <c r="N114" s="16">
        <f t="shared" si="47"/>
        <v>0.214285714285714</v>
      </c>
      <c r="O114" s="16">
        <f t="shared" si="48"/>
        <v>0.214285714285714</v>
      </c>
      <c r="P114" s="22">
        <f t="shared" si="49"/>
        <v>0.214100318980527</v>
      </c>
    </row>
    <row r="115" spans="3:16">
      <c r="C115" s="14" t="s">
        <v>32</v>
      </c>
      <c r="D115" s="16">
        <f>1/G112</f>
        <v>1.2</v>
      </c>
      <c r="E115" s="16">
        <f>1/G113</f>
        <v>1.2</v>
      </c>
      <c r="F115" s="16">
        <f>1/G114</f>
        <v>0.857142857142857</v>
      </c>
      <c r="G115" s="16">
        <v>1</v>
      </c>
      <c r="H115" s="16">
        <f>6/5</f>
        <v>1.2</v>
      </c>
      <c r="J115" s="14" t="s">
        <v>33</v>
      </c>
      <c r="K115" s="16">
        <f t="shared" si="44"/>
        <v>0.165289256198347</v>
      </c>
      <c r="L115" s="16">
        <f t="shared" si="45"/>
        <v>0.194765672550213</v>
      </c>
      <c r="M115" s="16">
        <f t="shared" si="46"/>
        <v>0.178571428571429</v>
      </c>
      <c r="N115" s="16">
        <f t="shared" si="47"/>
        <v>0.178571428571429</v>
      </c>
      <c r="O115" s="16">
        <f t="shared" si="48"/>
        <v>0.178571428571429</v>
      </c>
      <c r="P115" s="22">
        <f t="shared" si="49"/>
        <v>0.179153842892569</v>
      </c>
    </row>
    <row r="116" spans="3:15">
      <c r="C116" s="14" t="s">
        <v>33</v>
      </c>
      <c r="D116" s="16">
        <f>1/H112</f>
        <v>0.888888888888889</v>
      </c>
      <c r="E116" s="16">
        <f>1/H113</f>
        <v>1.14285714285714</v>
      </c>
      <c r="F116" s="16">
        <f>1/H114</f>
        <v>0.714285714285714</v>
      </c>
      <c r="G116" s="16">
        <f>1/H115</f>
        <v>0.833333333333333</v>
      </c>
      <c r="H116" s="16">
        <v>1</v>
      </c>
      <c r="J116" s="12" t="s">
        <v>16</v>
      </c>
      <c r="K116" s="16">
        <f t="shared" si="44"/>
        <v>1</v>
      </c>
      <c r="L116" s="16">
        <f t="shared" si="45"/>
        <v>1</v>
      </c>
      <c r="M116" s="16">
        <f t="shared" si="46"/>
        <v>1</v>
      </c>
      <c r="N116" s="16">
        <f t="shared" si="47"/>
        <v>1</v>
      </c>
      <c r="O116" s="16">
        <f t="shared" si="48"/>
        <v>1</v>
      </c>
    </row>
    <row r="119" spans="3:11">
      <c r="C119" s="12" t="s">
        <v>28</v>
      </c>
      <c r="D119" s="14" t="s">
        <v>29</v>
      </c>
      <c r="E119" s="14" t="s">
        <v>30</v>
      </c>
      <c r="F119" s="14" t="s">
        <v>31</v>
      </c>
      <c r="G119" s="14" t="s">
        <v>32</v>
      </c>
      <c r="H119" s="14" t="s">
        <v>33</v>
      </c>
      <c r="I119" s="14" t="s">
        <v>19</v>
      </c>
      <c r="J119" s="14" t="s">
        <v>34</v>
      </c>
      <c r="K119" s="14" t="s">
        <v>20</v>
      </c>
    </row>
    <row r="120" spans="3:14">
      <c r="C120" s="14" t="s">
        <v>29</v>
      </c>
      <c r="D120" s="16">
        <f t="shared" ref="D120:D124" si="50">D112*$D$50</f>
        <v>0.181</v>
      </c>
      <c r="E120" s="16">
        <f t="shared" ref="E120:E124" si="51">E112*$E$50</f>
        <v>0.43875</v>
      </c>
      <c r="F120" s="16">
        <f t="shared" ref="F120:F124" si="52">F112*$F$50</f>
        <v>0.126428571428571</v>
      </c>
      <c r="G120" s="16">
        <f t="shared" ref="G120:G124" si="53">G112*$G$50</f>
        <v>0.165</v>
      </c>
      <c r="H120" s="16">
        <f t="shared" ref="H120:H124" si="54">H112*$H$50</f>
        <v>0.061875</v>
      </c>
      <c r="I120" s="34">
        <f t="shared" ref="I120:I124" si="55">SUM(D120:H120)</f>
        <v>0.973053571428572</v>
      </c>
      <c r="J120" s="34">
        <f t="shared" ref="J120:J124" si="56">SUM(K111:O111)/5</f>
        <v>0.187141717285094</v>
      </c>
      <c r="K120" s="34">
        <f t="shared" ref="K120:K124" si="57">I120/J120</f>
        <v>5.19955457043396</v>
      </c>
      <c r="M120" s="35" t="s">
        <v>21</v>
      </c>
      <c r="N120" s="34">
        <f>SUM(K120:K124)/5</f>
        <v>5.2093431476412</v>
      </c>
    </row>
    <row r="121" spans="3:14">
      <c r="C121" s="14" t="s">
        <v>30</v>
      </c>
      <c r="D121" s="16">
        <f t="shared" si="50"/>
        <v>0.160888888888889</v>
      </c>
      <c r="E121" s="16">
        <f t="shared" si="51"/>
        <v>0.39</v>
      </c>
      <c r="F121" s="16">
        <f t="shared" si="52"/>
        <v>0.126428571428571</v>
      </c>
      <c r="G121" s="16">
        <f t="shared" si="53"/>
        <v>0.165</v>
      </c>
      <c r="H121" s="16">
        <f t="shared" si="54"/>
        <v>0.048125</v>
      </c>
      <c r="I121" s="34">
        <f t="shared" si="55"/>
        <v>0.89044246031746</v>
      </c>
      <c r="J121" s="34">
        <f t="shared" si="56"/>
        <v>0.169820415364528</v>
      </c>
      <c r="K121" s="34">
        <f t="shared" si="57"/>
        <v>5.24343588729353</v>
      </c>
      <c r="M121" s="35" t="s">
        <v>22</v>
      </c>
      <c r="N121" s="34">
        <f>(N120-5)/(5-1)</f>
        <v>0.0523357869102996</v>
      </c>
    </row>
    <row r="122" spans="3:14">
      <c r="C122" s="14" t="s">
        <v>31</v>
      </c>
      <c r="D122" s="16">
        <f t="shared" si="50"/>
        <v>0.2534</v>
      </c>
      <c r="E122" s="16">
        <f t="shared" si="51"/>
        <v>0.546</v>
      </c>
      <c r="F122" s="16">
        <f t="shared" si="52"/>
        <v>0.177</v>
      </c>
      <c r="G122" s="16">
        <f t="shared" si="53"/>
        <v>0.231</v>
      </c>
      <c r="H122" s="16">
        <f t="shared" si="54"/>
        <v>0.077</v>
      </c>
      <c r="I122" s="34">
        <f t="shared" si="55"/>
        <v>1.2844</v>
      </c>
      <c r="J122" s="34">
        <f t="shared" si="56"/>
        <v>0.249783705477282</v>
      </c>
      <c r="K122" s="34">
        <f t="shared" si="57"/>
        <v>5.14204878795354</v>
      </c>
      <c r="M122" s="35" t="s">
        <v>23</v>
      </c>
      <c r="N122" s="34">
        <v>1.12</v>
      </c>
    </row>
    <row r="123" spans="3:16">
      <c r="C123" s="14" t="s">
        <v>32</v>
      </c>
      <c r="D123" s="16">
        <f t="shared" si="50"/>
        <v>0.2172</v>
      </c>
      <c r="E123" s="16">
        <f t="shared" si="51"/>
        <v>0.468</v>
      </c>
      <c r="F123" s="16">
        <f t="shared" si="52"/>
        <v>0.151714285714286</v>
      </c>
      <c r="G123" s="16">
        <f t="shared" si="53"/>
        <v>0.198</v>
      </c>
      <c r="H123" s="16">
        <f t="shared" si="54"/>
        <v>0.066</v>
      </c>
      <c r="I123" s="34">
        <f t="shared" si="55"/>
        <v>1.10091428571429</v>
      </c>
      <c r="J123" s="34">
        <f t="shared" si="56"/>
        <v>0.214100318980527</v>
      </c>
      <c r="K123" s="34">
        <f t="shared" si="57"/>
        <v>5.14204878795354</v>
      </c>
      <c r="M123" s="36" t="s">
        <v>24</v>
      </c>
      <c r="N123" s="37">
        <f>N121/N122</f>
        <v>0.0467283811699104</v>
      </c>
      <c r="O123" s="37" t="s">
        <v>35</v>
      </c>
      <c r="P123" s="38"/>
    </row>
    <row r="124" spans="3:11">
      <c r="C124" s="14" t="s">
        <v>33</v>
      </c>
      <c r="D124" s="16">
        <f t="shared" si="50"/>
        <v>0.160888888888889</v>
      </c>
      <c r="E124" s="16">
        <f t="shared" si="51"/>
        <v>0.445714285714286</v>
      </c>
      <c r="F124" s="16">
        <f t="shared" si="52"/>
        <v>0.126428571428571</v>
      </c>
      <c r="G124" s="16">
        <f t="shared" si="53"/>
        <v>0.165</v>
      </c>
      <c r="H124" s="16">
        <f t="shared" si="54"/>
        <v>0.055</v>
      </c>
      <c r="I124" s="34">
        <f t="shared" si="55"/>
        <v>0.953031746031746</v>
      </c>
      <c r="J124" s="34">
        <f t="shared" si="56"/>
        <v>0.179153842892569</v>
      </c>
      <c r="K124" s="34">
        <f t="shared" si="57"/>
        <v>5.31962770457142</v>
      </c>
    </row>
    <row r="127" ht="14.4" spans="2:7">
      <c r="B127" s="39" t="s">
        <v>38</v>
      </c>
      <c r="C127" s="39"/>
      <c r="D127" s="39"/>
      <c r="E127" s="39"/>
      <c r="F127" s="39"/>
      <c r="G127" s="39"/>
    </row>
    <row r="129" spans="3:15">
      <c r="C129" s="20" t="s">
        <v>10</v>
      </c>
      <c r="D129" s="21"/>
      <c r="E129" s="21"/>
      <c r="F129" s="21"/>
      <c r="G129" s="21"/>
      <c r="H129" s="21"/>
      <c r="J129" s="20" t="s">
        <v>10</v>
      </c>
      <c r="K129" s="21"/>
      <c r="L129" s="21"/>
      <c r="M129" s="21"/>
      <c r="N129" s="21"/>
      <c r="O129" s="21"/>
    </row>
    <row r="130" spans="3:15">
      <c r="C130" s="12" t="s">
        <v>28</v>
      </c>
      <c r="D130" s="14" t="s">
        <v>29</v>
      </c>
      <c r="E130" s="14" t="s">
        <v>30</v>
      </c>
      <c r="F130" s="14" t="s">
        <v>31</v>
      </c>
      <c r="G130" s="14" t="s">
        <v>32</v>
      </c>
      <c r="H130" s="14" t="s">
        <v>33</v>
      </c>
      <c r="J130" s="12" t="s">
        <v>28</v>
      </c>
      <c r="K130" s="14" t="s">
        <v>29</v>
      </c>
      <c r="L130" s="14" t="s">
        <v>30</v>
      </c>
      <c r="M130" s="14" t="s">
        <v>31</v>
      </c>
      <c r="N130" s="14" t="s">
        <v>32</v>
      </c>
      <c r="O130" s="14" t="s">
        <v>33</v>
      </c>
    </row>
    <row r="131" spans="3:15">
      <c r="C131" s="14" t="s">
        <v>29</v>
      </c>
      <c r="D131" s="16">
        <v>1</v>
      </c>
      <c r="E131" s="16">
        <f>2/3</f>
        <v>0.666666666666667</v>
      </c>
      <c r="F131" s="16">
        <f>2/4</f>
        <v>0.5</v>
      </c>
      <c r="G131" s="16">
        <f>2/5</f>
        <v>0.4</v>
      </c>
      <c r="H131" s="16">
        <f>2</f>
        <v>2</v>
      </c>
      <c r="J131" s="14" t="s">
        <v>29</v>
      </c>
      <c r="K131" s="16">
        <v>1</v>
      </c>
      <c r="L131" s="16">
        <f>2/3</f>
        <v>0.666666666666667</v>
      </c>
      <c r="M131" s="16">
        <f>2/4</f>
        <v>0.5</v>
      </c>
      <c r="N131" s="16">
        <f>2/5</f>
        <v>0.4</v>
      </c>
      <c r="O131" s="16">
        <f>2</f>
        <v>2</v>
      </c>
    </row>
    <row r="132" spans="3:15">
      <c r="C132" s="14" t="s">
        <v>30</v>
      </c>
      <c r="D132" s="16">
        <f>1/E131</f>
        <v>1.5</v>
      </c>
      <c r="E132" s="16">
        <v>1</v>
      </c>
      <c r="F132" s="16">
        <f>3/4</f>
        <v>0.75</v>
      </c>
      <c r="G132" s="16">
        <f>3/4</f>
        <v>0.75</v>
      </c>
      <c r="H132" s="16">
        <f>3</f>
        <v>3</v>
      </c>
      <c r="J132" s="14" t="s">
        <v>30</v>
      </c>
      <c r="K132" s="16">
        <f>1/L131</f>
        <v>1.5</v>
      </c>
      <c r="L132" s="16">
        <v>1</v>
      </c>
      <c r="M132" s="16">
        <f>3/4</f>
        <v>0.75</v>
      </c>
      <c r="N132" s="16">
        <f>3/4</f>
        <v>0.75</v>
      </c>
      <c r="O132" s="16">
        <f>3</f>
        <v>3</v>
      </c>
    </row>
    <row r="133" spans="3:15">
      <c r="C133" s="14" t="s">
        <v>31</v>
      </c>
      <c r="D133" s="16">
        <f>1/F131</f>
        <v>2</v>
      </c>
      <c r="E133" s="16">
        <f>1/F132</f>
        <v>1.33333333333333</v>
      </c>
      <c r="F133" s="16">
        <v>1</v>
      </c>
      <c r="G133" s="16">
        <f>7/6</f>
        <v>1.16666666666667</v>
      </c>
      <c r="H133" s="16">
        <v>4</v>
      </c>
      <c r="J133" s="14" t="s">
        <v>31</v>
      </c>
      <c r="K133" s="16">
        <f>1/M131</f>
        <v>2</v>
      </c>
      <c r="L133" s="16">
        <f>1/M132</f>
        <v>1.33333333333333</v>
      </c>
      <c r="M133" s="16">
        <v>1</v>
      </c>
      <c r="N133" s="16">
        <f>7/6</f>
        <v>1.16666666666667</v>
      </c>
      <c r="O133" s="16">
        <v>4</v>
      </c>
    </row>
    <row r="134" spans="3:15">
      <c r="C134" s="14" t="s">
        <v>32</v>
      </c>
      <c r="D134" s="16">
        <f>1/G131</f>
        <v>2.5</v>
      </c>
      <c r="E134" s="16">
        <f>1/G132</f>
        <v>1.33333333333333</v>
      </c>
      <c r="F134" s="16">
        <f>1/G133</f>
        <v>0.857142857142857</v>
      </c>
      <c r="G134" s="16">
        <v>1</v>
      </c>
      <c r="H134" s="16">
        <v>4</v>
      </c>
      <c r="J134" s="14" t="s">
        <v>32</v>
      </c>
      <c r="K134" s="16">
        <f>1/N131</f>
        <v>2.5</v>
      </c>
      <c r="L134" s="16">
        <f>1/N132</f>
        <v>1.33333333333333</v>
      </c>
      <c r="M134" s="16">
        <f>1/N133</f>
        <v>0.857142857142857</v>
      </c>
      <c r="N134" s="16">
        <v>1</v>
      </c>
      <c r="O134" s="16">
        <v>4</v>
      </c>
    </row>
    <row r="135" spans="3:15">
      <c r="C135" s="14" t="s">
        <v>33</v>
      </c>
      <c r="D135" s="16">
        <f>1/H131</f>
        <v>0.5</v>
      </c>
      <c r="E135" s="16">
        <f>1/H132</f>
        <v>0.333333333333333</v>
      </c>
      <c r="F135" s="16">
        <f>1/H133</f>
        <v>0.25</v>
      </c>
      <c r="G135" s="16">
        <f>1/H134</f>
        <v>0.25</v>
      </c>
      <c r="H135" s="16">
        <v>1</v>
      </c>
      <c r="J135" s="14" t="s">
        <v>33</v>
      </c>
      <c r="K135" s="16">
        <f>1/O131</f>
        <v>0.5</v>
      </c>
      <c r="L135" s="16">
        <f>1/O132</f>
        <v>0.333333333333333</v>
      </c>
      <c r="M135" s="16">
        <f>1/O133</f>
        <v>0.25</v>
      </c>
      <c r="N135" s="16">
        <f>1/O134</f>
        <v>0.25</v>
      </c>
      <c r="O135" s="16">
        <v>1</v>
      </c>
    </row>
    <row r="136" spans="10:15">
      <c r="J136" s="12" t="s">
        <v>16</v>
      </c>
      <c r="K136" s="34">
        <f t="shared" ref="K136:O136" si="58">SUM(K131:K135)</f>
        <v>7.5</v>
      </c>
      <c r="L136" s="34">
        <f t="shared" si="58"/>
        <v>4.66666666666667</v>
      </c>
      <c r="M136" s="34">
        <f t="shared" si="58"/>
        <v>3.35714285714286</v>
      </c>
      <c r="N136" s="34">
        <f t="shared" si="58"/>
        <v>3.56666666666667</v>
      </c>
      <c r="O136" s="34">
        <f t="shared" si="58"/>
        <v>14</v>
      </c>
    </row>
    <row r="139" spans="10:15">
      <c r="J139" s="20" t="s">
        <v>17</v>
      </c>
      <c r="K139" s="21"/>
      <c r="L139" s="21"/>
      <c r="M139" s="21"/>
      <c r="N139" s="21"/>
      <c r="O139" s="21"/>
    </row>
    <row r="140" spans="3:16">
      <c r="C140" s="22" t="s">
        <v>34</v>
      </c>
      <c r="D140" s="22">
        <f>SUM(K141:O141)/5</f>
        <v>0.136026664394133</v>
      </c>
      <c r="E140" s="22">
        <f>SUM(K142:O142)/5</f>
        <v>0.212451211544471</v>
      </c>
      <c r="F140" s="22">
        <f>SUM(K143:O143)/5</f>
        <v>0.292614076451818</v>
      </c>
      <c r="G140" s="22">
        <f>SUM(K144:O144)/5</f>
        <v>0.288090977094755</v>
      </c>
      <c r="H140" s="22">
        <f>SUM(K145:O145)/5</f>
        <v>0.0708170705148236</v>
      </c>
      <c r="J140" s="12" t="s">
        <v>28</v>
      </c>
      <c r="K140" s="14" t="s">
        <v>29</v>
      </c>
      <c r="L140" s="14" t="s">
        <v>30</v>
      </c>
      <c r="M140" s="14" t="s">
        <v>31</v>
      </c>
      <c r="N140" s="14" t="s">
        <v>32</v>
      </c>
      <c r="O140" s="14" t="s">
        <v>33</v>
      </c>
      <c r="P140" s="33" t="s">
        <v>34</v>
      </c>
    </row>
    <row r="141" spans="3:16">
      <c r="C141" s="12" t="s">
        <v>28</v>
      </c>
      <c r="D141" s="14" t="s">
        <v>29</v>
      </c>
      <c r="E141" s="14" t="s">
        <v>30</v>
      </c>
      <c r="F141" s="14" t="s">
        <v>31</v>
      </c>
      <c r="G141" s="14" t="s">
        <v>32</v>
      </c>
      <c r="H141" s="14" t="s">
        <v>33</v>
      </c>
      <c r="J141" s="14" t="s">
        <v>29</v>
      </c>
      <c r="K141" s="16">
        <f t="shared" ref="K141:K146" si="59">K131/$K$136</f>
        <v>0.133333333333333</v>
      </c>
      <c r="L141" s="16">
        <f t="shared" ref="L141:L146" si="60">L131/$L$136</f>
        <v>0.142857142857143</v>
      </c>
      <c r="M141" s="16">
        <f t="shared" ref="M141:M146" si="61">M131/$M$136</f>
        <v>0.148936170212766</v>
      </c>
      <c r="N141" s="16">
        <f t="shared" ref="N141:N146" si="62">N131/$N$136</f>
        <v>0.11214953271028</v>
      </c>
      <c r="O141" s="16">
        <f t="shared" ref="O141:O146" si="63">O131/$O$136</f>
        <v>0.142857142857143</v>
      </c>
      <c r="P141" s="22">
        <f t="shared" ref="P141:P145" si="64">SUM(K141:O141)/5</f>
        <v>0.136026664394133</v>
      </c>
    </row>
    <row r="142" spans="3:16">
      <c r="C142" s="14" t="s">
        <v>29</v>
      </c>
      <c r="D142" s="16">
        <v>1</v>
      </c>
      <c r="E142" s="16">
        <f>2/3</f>
        <v>0.666666666666667</v>
      </c>
      <c r="F142" s="16">
        <f>2/4</f>
        <v>0.5</v>
      </c>
      <c r="G142" s="16">
        <f>2/5</f>
        <v>0.4</v>
      </c>
      <c r="H142" s="16">
        <f>2</f>
        <v>2</v>
      </c>
      <c r="J142" s="14" t="s">
        <v>30</v>
      </c>
      <c r="K142" s="16">
        <f t="shared" si="59"/>
        <v>0.2</v>
      </c>
      <c r="L142" s="16">
        <f t="shared" si="60"/>
        <v>0.214285714285714</v>
      </c>
      <c r="M142" s="16">
        <f t="shared" si="61"/>
        <v>0.223404255319149</v>
      </c>
      <c r="N142" s="16">
        <f t="shared" si="62"/>
        <v>0.210280373831776</v>
      </c>
      <c r="O142" s="16">
        <f t="shared" si="63"/>
        <v>0.214285714285714</v>
      </c>
      <c r="P142" s="22">
        <f t="shared" si="64"/>
        <v>0.212451211544471</v>
      </c>
    </row>
    <row r="143" spans="3:16">
      <c r="C143" s="14" t="s">
        <v>30</v>
      </c>
      <c r="D143" s="16">
        <f>1/E142</f>
        <v>1.5</v>
      </c>
      <c r="E143" s="16">
        <v>1</v>
      </c>
      <c r="F143" s="16">
        <f>3/4</f>
        <v>0.75</v>
      </c>
      <c r="G143" s="16">
        <f>3/4</f>
        <v>0.75</v>
      </c>
      <c r="H143" s="16">
        <f>3</f>
        <v>3</v>
      </c>
      <c r="J143" s="14" t="s">
        <v>31</v>
      </c>
      <c r="K143" s="16">
        <f t="shared" si="59"/>
        <v>0.266666666666667</v>
      </c>
      <c r="L143" s="16">
        <f t="shared" si="60"/>
        <v>0.285714285714286</v>
      </c>
      <c r="M143" s="16">
        <f t="shared" si="61"/>
        <v>0.297872340425532</v>
      </c>
      <c r="N143" s="16">
        <f t="shared" si="62"/>
        <v>0.327102803738318</v>
      </c>
      <c r="O143" s="16">
        <f t="shared" si="63"/>
        <v>0.285714285714286</v>
      </c>
      <c r="P143" s="22">
        <f t="shared" si="64"/>
        <v>0.292614076451818</v>
      </c>
    </row>
    <row r="144" spans="3:16">
      <c r="C144" s="14" t="s">
        <v>31</v>
      </c>
      <c r="D144" s="16">
        <f>1/F142</f>
        <v>2</v>
      </c>
      <c r="E144" s="16">
        <f>1/F143</f>
        <v>1.33333333333333</v>
      </c>
      <c r="F144" s="16">
        <v>1</v>
      </c>
      <c r="G144" s="16">
        <f>7/6</f>
        <v>1.16666666666667</v>
      </c>
      <c r="H144" s="16">
        <v>4</v>
      </c>
      <c r="J144" s="14" t="s">
        <v>32</v>
      </c>
      <c r="K144" s="16">
        <f t="shared" si="59"/>
        <v>0.333333333333333</v>
      </c>
      <c r="L144" s="16">
        <f t="shared" si="60"/>
        <v>0.285714285714286</v>
      </c>
      <c r="M144" s="16">
        <f t="shared" si="61"/>
        <v>0.25531914893617</v>
      </c>
      <c r="N144" s="16">
        <f t="shared" si="62"/>
        <v>0.280373831775701</v>
      </c>
      <c r="O144" s="16">
        <f t="shared" si="63"/>
        <v>0.285714285714286</v>
      </c>
      <c r="P144" s="22">
        <f t="shared" si="64"/>
        <v>0.288090977094755</v>
      </c>
    </row>
    <row r="145" spans="3:16">
      <c r="C145" s="14" t="s">
        <v>32</v>
      </c>
      <c r="D145" s="16">
        <f>1/G142</f>
        <v>2.5</v>
      </c>
      <c r="E145" s="16">
        <f>1/G143</f>
        <v>1.33333333333333</v>
      </c>
      <c r="F145" s="16">
        <f>1/G144</f>
        <v>0.857142857142857</v>
      </c>
      <c r="G145" s="16">
        <v>1</v>
      </c>
      <c r="H145" s="16">
        <v>4</v>
      </c>
      <c r="J145" s="14" t="s">
        <v>33</v>
      </c>
      <c r="K145" s="16">
        <f t="shared" si="59"/>
        <v>0.0666666666666667</v>
      </c>
      <c r="L145" s="16">
        <f t="shared" si="60"/>
        <v>0.0714285714285714</v>
      </c>
      <c r="M145" s="16">
        <f t="shared" si="61"/>
        <v>0.074468085106383</v>
      </c>
      <c r="N145" s="16">
        <f t="shared" si="62"/>
        <v>0.0700934579439252</v>
      </c>
      <c r="O145" s="16">
        <f t="shared" si="63"/>
        <v>0.0714285714285714</v>
      </c>
      <c r="P145" s="22">
        <f t="shared" si="64"/>
        <v>0.0708170705148236</v>
      </c>
    </row>
    <row r="146" spans="3:15">
      <c r="C146" s="14" t="s">
        <v>33</v>
      </c>
      <c r="D146" s="16">
        <f>1/H142</f>
        <v>0.5</v>
      </c>
      <c r="E146" s="16">
        <f>1/H143</f>
        <v>0.333333333333333</v>
      </c>
      <c r="F146" s="16">
        <f>1/H144</f>
        <v>0.25</v>
      </c>
      <c r="G146" s="16">
        <f>1/H145</f>
        <v>0.25</v>
      </c>
      <c r="H146" s="16">
        <v>1</v>
      </c>
      <c r="J146" s="12" t="s">
        <v>16</v>
      </c>
      <c r="K146" s="16">
        <f t="shared" si="59"/>
        <v>1</v>
      </c>
      <c r="L146" s="16">
        <f t="shared" si="60"/>
        <v>1</v>
      </c>
      <c r="M146" s="16">
        <f t="shared" si="61"/>
        <v>1</v>
      </c>
      <c r="N146" s="16">
        <f t="shared" si="62"/>
        <v>1</v>
      </c>
      <c r="O146" s="16">
        <f t="shared" si="63"/>
        <v>1</v>
      </c>
    </row>
    <row r="149" spans="3:11">
      <c r="C149" s="12" t="s">
        <v>28</v>
      </c>
      <c r="D149" s="14" t="s">
        <v>29</v>
      </c>
      <c r="E149" s="14" t="s">
        <v>30</v>
      </c>
      <c r="F149" s="14" t="s">
        <v>31</v>
      </c>
      <c r="G149" s="14" t="s">
        <v>32</v>
      </c>
      <c r="H149" s="14" t="s">
        <v>33</v>
      </c>
      <c r="I149" s="14" t="s">
        <v>19</v>
      </c>
      <c r="J149" s="14" t="s">
        <v>34</v>
      </c>
      <c r="K149" s="14" t="s">
        <v>20</v>
      </c>
    </row>
    <row r="150" spans="3:14">
      <c r="C150" s="14" t="s">
        <v>29</v>
      </c>
      <c r="D150" s="16">
        <f t="shared" ref="D150:D154" si="65">D142*$D$50</f>
        <v>0.181</v>
      </c>
      <c r="E150" s="16">
        <f t="shared" ref="E150:E154" si="66">E142*$E$50</f>
        <v>0.26</v>
      </c>
      <c r="F150" s="16">
        <f t="shared" ref="F150:F154" si="67">F142*$F$50</f>
        <v>0.0885</v>
      </c>
      <c r="G150" s="16">
        <f t="shared" ref="G150:G154" si="68">G142*$G$50</f>
        <v>0.0792</v>
      </c>
      <c r="H150" s="16">
        <f t="shared" ref="H150:H154" si="69">H142*$H$50</f>
        <v>0.11</v>
      </c>
      <c r="I150" s="34">
        <f t="shared" ref="I150:I154" si="70">SUM(D150:H150)</f>
        <v>0.7187</v>
      </c>
      <c r="J150" s="34">
        <f t="shared" ref="J150:J154" si="71">SUM(K141:O141)/5</f>
        <v>0.136026664394133</v>
      </c>
      <c r="K150" s="34">
        <f t="shared" ref="K150:K154" si="72">I150/J150</f>
        <v>5.28352292692842</v>
      </c>
      <c r="M150" s="35" t="s">
        <v>21</v>
      </c>
      <c r="N150" s="34">
        <f>SUM(K150:K154)/5</f>
        <v>5.24507995921172</v>
      </c>
    </row>
    <row r="151" spans="3:14">
      <c r="C151" s="14" t="s">
        <v>30</v>
      </c>
      <c r="D151" s="16">
        <f t="shared" si="65"/>
        <v>0.2715</v>
      </c>
      <c r="E151" s="16">
        <f t="shared" si="66"/>
        <v>0.39</v>
      </c>
      <c r="F151" s="16">
        <f t="shared" si="67"/>
        <v>0.13275</v>
      </c>
      <c r="G151" s="16">
        <f t="shared" si="68"/>
        <v>0.1485</v>
      </c>
      <c r="H151" s="16">
        <f t="shared" si="69"/>
        <v>0.165</v>
      </c>
      <c r="I151" s="34">
        <f t="shared" si="70"/>
        <v>1.10775</v>
      </c>
      <c r="J151" s="34">
        <f t="shared" si="71"/>
        <v>0.212451211544471</v>
      </c>
      <c r="K151" s="34">
        <f t="shared" si="72"/>
        <v>5.21413830472849</v>
      </c>
      <c r="M151" s="35" t="s">
        <v>22</v>
      </c>
      <c r="N151" s="34">
        <f>(N150-5)/(5-1)</f>
        <v>0.0612699898029296</v>
      </c>
    </row>
    <row r="152" spans="3:14">
      <c r="C152" s="14" t="s">
        <v>31</v>
      </c>
      <c r="D152" s="16">
        <f t="shared" si="65"/>
        <v>0.362</v>
      </c>
      <c r="E152" s="16">
        <f t="shared" si="66"/>
        <v>0.52</v>
      </c>
      <c r="F152" s="16">
        <f t="shared" si="67"/>
        <v>0.177</v>
      </c>
      <c r="G152" s="16">
        <f t="shared" si="68"/>
        <v>0.231</v>
      </c>
      <c r="H152" s="16">
        <f t="shared" si="69"/>
        <v>0.22</v>
      </c>
      <c r="I152" s="34">
        <f t="shared" si="70"/>
        <v>1.51</v>
      </c>
      <c r="J152" s="34">
        <f t="shared" si="71"/>
        <v>0.292614076451818</v>
      </c>
      <c r="K152" s="34">
        <f t="shared" si="72"/>
        <v>5.16038058835027</v>
      </c>
      <c r="M152" s="35" t="s">
        <v>23</v>
      </c>
      <c r="N152" s="34">
        <v>1.12</v>
      </c>
    </row>
    <row r="153" spans="3:16">
      <c r="C153" s="14" t="s">
        <v>32</v>
      </c>
      <c r="D153" s="16">
        <f t="shared" si="65"/>
        <v>0.4525</v>
      </c>
      <c r="E153" s="16">
        <f t="shared" si="66"/>
        <v>0.52</v>
      </c>
      <c r="F153" s="16">
        <f t="shared" si="67"/>
        <v>0.151714285714286</v>
      </c>
      <c r="G153" s="16">
        <f t="shared" si="68"/>
        <v>0.198</v>
      </c>
      <c r="H153" s="16">
        <f t="shared" si="69"/>
        <v>0.22</v>
      </c>
      <c r="I153" s="34">
        <f t="shared" si="70"/>
        <v>1.54221428571429</v>
      </c>
      <c r="J153" s="34">
        <f t="shared" si="71"/>
        <v>0.288090977094755</v>
      </c>
      <c r="K153" s="34">
        <f t="shared" si="72"/>
        <v>5.35321967132293</v>
      </c>
      <c r="M153" s="36" t="s">
        <v>24</v>
      </c>
      <c r="N153" s="37">
        <f>N151/N152</f>
        <v>0.05470534803833</v>
      </c>
      <c r="O153" s="37" t="s">
        <v>35</v>
      </c>
      <c r="P153" s="38"/>
    </row>
    <row r="154" spans="3:11">
      <c r="C154" s="14" t="s">
        <v>33</v>
      </c>
      <c r="D154" s="16">
        <f t="shared" si="65"/>
        <v>0.0905</v>
      </c>
      <c r="E154" s="16">
        <f t="shared" si="66"/>
        <v>0.13</v>
      </c>
      <c r="F154" s="16">
        <f t="shared" si="67"/>
        <v>0.04425</v>
      </c>
      <c r="G154" s="16">
        <f t="shared" si="68"/>
        <v>0.0495</v>
      </c>
      <c r="H154" s="16">
        <f t="shared" si="69"/>
        <v>0.055</v>
      </c>
      <c r="I154" s="34">
        <f t="shared" si="70"/>
        <v>0.36925</v>
      </c>
      <c r="J154" s="34">
        <f t="shared" si="71"/>
        <v>0.0708170705148236</v>
      </c>
      <c r="K154" s="34">
        <f t="shared" si="72"/>
        <v>5.21413830472849</v>
      </c>
    </row>
    <row r="156" ht="14.4" spans="1:6">
      <c r="A156" s="40" t="s">
        <v>39</v>
      </c>
      <c r="B156" s="40"/>
      <c r="C156" s="40"/>
      <c r="D156" s="40"/>
      <c r="E156" s="40"/>
      <c r="F156" s="40"/>
    </row>
    <row r="158" spans="4:16">
      <c r="D158" s="20" t="s">
        <v>40</v>
      </c>
      <c r="E158" s="21"/>
      <c r="F158" s="21"/>
      <c r="G158" s="21"/>
      <c r="H158" s="21"/>
      <c r="J158" s="20" t="s">
        <v>41</v>
      </c>
      <c r="K158" s="20"/>
      <c r="M158" s="22" t="s">
        <v>28</v>
      </c>
      <c r="N158" s="22" t="s">
        <v>42</v>
      </c>
      <c r="O158" s="22" t="s">
        <v>43</v>
      </c>
      <c r="P158" s="43" t="s">
        <v>44</v>
      </c>
    </row>
    <row r="159" spans="4:16">
      <c r="D159" s="16"/>
      <c r="E159" s="14" t="s">
        <v>12</v>
      </c>
      <c r="F159" s="14" t="s">
        <v>13</v>
      </c>
      <c r="G159" s="14" t="s">
        <v>14</v>
      </c>
      <c r="H159" s="14" t="s">
        <v>15</v>
      </c>
      <c r="J159" s="16" t="s">
        <v>11</v>
      </c>
      <c r="K159" s="14" t="s">
        <v>45</v>
      </c>
      <c r="M159" s="34" t="s">
        <v>46</v>
      </c>
      <c r="N159" s="44" t="s">
        <v>29</v>
      </c>
      <c r="O159" s="34">
        <f t="shared" ref="O159:O163" si="73">E160*$K$160+F160*$K$161+G160*$K$162+H160*$K$163</f>
        <v>0.201468795358055</v>
      </c>
      <c r="P159" s="16">
        <v>3</v>
      </c>
    </row>
    <row r="160" spans="4:16">
      <c r="D160" s="14" t="s">
        <v>29</v>
      </c>
      <c r="E160" s="16">
        <f t="shared" ref="E160:E164" si="74">SUM(K51:O51)/5</f>
        <v>0.180767972757827</v>
      </c>
      <c r="F160" s="16">
        <f t="shared" ref="F160:F164" si="75">SUM(K81:O81)/5</f>
        <v>0.266105898414332</v>
      </c>
      <c r="G160" s="16">
        <f t="shared" ref="G160:G164" si="76">SUM(K111:O111)/5</f>
        <v>0.187141717285094</v>
      </c>
      <c r="H160" s="16">
        <f t="shared" ref="H160:H164" si="77">SUM(K141:O141)/5</f>
        <v>0.136026664394133</v>
      </c>
      <c r="J160" s="14" t="s">
        <v>12</v>
      </c>
      <c r="K160" s="16">
        <f t="shared" ref="K160:K163" si="78">SUM(J21:M21)/4</f>
        <v>0.557926374724478</v>
      </c>
      <c r="M160" s="34" t="s">
        <v>47</v>
      </c>
      <c r="N160" s="44" t="s">
        <v>30</v>
      </c>
      <c r="O160" s="34">
        <f t="shared" si="73"/>
        <v>0.300603240068021</v>
      </c>
      <c r="P160" s="45">
        <v>1</v>
      </c>
    </row>
    <row r="161" spans="4:16">
      <c r="D161" s="14" t="s">
        <v>30</v>
      </c>
      <c r="E161" s="16">
        <f t="shared" si="74"/>
        <v>0.389617650876089</v>
      </c>
      <c r="F161" s="16">
        <f t="shared" si="75"/>
        <v>0.191567623871419</v>
      </c>
      <c r="G161" s="16">
        <f t="shared" si="76"/>
        <v>0.169820415364528</v>
      </c>
      <c r="H161" s="16">
        <f t="shared" si="77"/>
        <v>0.212451211544471</v>
      </c>
      <c r="J161" s="14" t="s">
        <v>13</v>
      </c>
      <c r="K161" s="16">
        <f t="shared" si="78"/>
        <v>0.263307964618936</v>
      </c>
      <c r="M161" s="34" t="s">
        <v>48</v>
      </c>
      <c r="N161" s="44" t="s">
        <v>31</v>
      </c>
      <c r="O161" s="34">
        <f t="shared" si="73"/>
        <v>0.199051107685118</v>
      </c>
      <c r="P161" s="16">
        <v>4</v>
      </c>
    </row>
    <row r="162" spans="4:16">
      <c r="D162" s="14" t="s">
        <v>31</v>
      </c>
      <c r="E162" s="16">
        <f t="shared" si="74"/>
        <v>0.177092644629968</v>
      </c>
      <c r="F162" s="16">
        <f t="shared" si="75"/>
        <v>0.201879224429853</v>
      </c>
      <c r="G162" s="16">
        <f t="shared" si="76"/>
        <v>0.249783705477282</v>
      </c>
      <c r="H162" s="16">
        <f t="shared" si="77"/>
        <v>0.292614076451818</v>
      </c>
      <c r="J162" s="14" t="s">
        <v>14</v>
      </c>
      <c r="K162" s="16">
        <f t="shared" si="78"/>
        <v>0.121859927492877</v>
      </c>
      <c r="M162" s="34" t="s">
        <v>49</v>
      </c>
      <c r="N162" s="44" t="s">
        <v>32</v>
      </c>
      <c r="O162" s="34">
        <f t="shared" si="73"/>
        <v>0.204465069954588</v>
      </c>
      <c r="P162" s="16">
        <v>2</v>
      </c>
    </row>
    <row r="163" spans="4:16">
      <c r="D163" s="14" t="s">
        <v>32</v>
      </c>
      <c r="E163" s="16">
        <f t="shared" si="74"/>
        <v>0.198000978602219</v>
      </c>
      <c r="F163" s="16">
        <f t="shared" si="75"/>
        <v>0.195629570982043</v>
      </c>
      <c r="G163" s="16">
        <f t="shared" si="76"/>
        <v>0.214100318980527</v>
      </c>
      <c r="H163" s="16">
        <f t="shared" si="77"/>
        <v>0.288090977094755</v>
      </c>
      <c r="J163" s="14" t="s">
        <v>15</v>
      </c>
      <c r="K163" s="16">
        <f t="shared" si="78"/>
        <v>0.0569057331637089</v>
      </c>
      <c r="M163" s="34" t="s">
        <v>50</v>
      </c>
      <c r="N163" s="44" t="s">
        <v>33</v>
      </c>
      <c r="O163" s="34">
        <f t="shared" si="73"/>
        <v>0.0944117869342184</v>
      </c>
      <c r="P163" s="16">
        <v>5</v>
      </c>
    </row>
    <row r="164" spans="4:8">
      <c r="D164" s="14" t="s">
        <v>33</v>
      </c>
      <c r="E164" s="16">
        <f t="shared" si="74"/>
        <v>0.0545207531338964</v>
      </c>
      <c r="F164" s="16">
        <f t="shared" si="75"/>
        <v>0.144817682302354</v>
      </c>
      <c r="G164" s="16">
        <f t="shared" si="76"/>
        <v>0.179153842892569</v>
      </c>
      <c r="H164" s="16">
        <f t="shared" si="77"/>
        <v>0.0708170705148236</v>
      </c>
    </row>
    <row r="167" spans="1:5">
      <c r="A167" s="41" t="s">
        <v>51</v>
      </c>
      <c r="B167" s="42"/>
      <c r="C167" s="42"/>
      <c r="D167" s="42"/>
      <c r="E167" s="42"/>
    </row>
  </sheetData>
  <mergeCells count="26">
    <mergeCell ref="A9:F9"/>
    <mergeCell ref="C10:G10"/>
    <mergeCell ref="I10:M10"/>
    <mergeCell ref="I19:M19"/>
    <mergeCell ref="A36:G36"/>
    <mergeCell ref="B37:G37"/>
    <mergeCell ref="C39:H39"/>
    <mergeCell ref="J39:O39"/>
    <mergeCell ref="J49:O49"/>
    <mergeCell ref="B67:G67"/>
    <mergeCell ref="C69:H69"/>
    <mergeCell ref="J69:O69"/>
    <mergeCell ref="J79:O79"/>
    <mergeCell ref="B97:G97"/>
    <mergeCell ref="C99:H99"/>
    <mergeCell ref="J99:O99"/>
    <mergeCell ref="J109:O109"/>
    <mergeCell ref="B127:G127"/>
    <mergeCell ref="C129:H129"/>
    <mergeCell ref="J129:O129"/>
    <mergeCell ref="J139:O139"/>
    <mergeCell ref="A156:F156"/>
    <mergeCell ref="D158:H158"/>
    <mergeCell ref="J158:K158"/>
    <mergeCell ref="A167:E167"/>
    <mergeCell ref="A4:A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AHP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</dc:creator>
  <cp:lastModifiedBy>Cường Khắc</cp:lastModifiedBy>
  <dcterms:created xsi:type="dcterms:W3CDTF">2025-05-21T07:52:39Z</dcterms:created>
  <dcterms:modified xsi:type="dcterms:W3CDTF">2025-05-21T07:58:34Z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09C1D31BE6F94ACB88D221187A65F099_11</vt:lpwstr>
  </property>
  <property fmtid="{D5CDD505-2E9C-101B-9397-08002B2CF9AE}" pid="3" name="KSOProductBuildVer">
    <vt:lpwstr>1033-12.2.0.21179</vt:lpwstr>
  </property>
</Properties>
</file>