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백업 및 추가 자료 보관\"/>
    </mc:Choice>
  </mc:AlternateContent>
  <xr:revisionPtr revIDLastSave="0" documentId="13_ncr:1_{F027845E-9476-48DE-ABE1-78E8D2F6342B}" xr6:coauthVersionLast="47" xr6:coauthVersionMax="47" xr10:uidLastSave="{00000000-0000-0000-0000-000000000000}"/>
  <bookViews>
    <workbookView xWindow="-120" yWindow="-120" windowWidth="29040" windowHeight="15840" tabRatio="908" activeTab="2" xr2:uid="{00000000-000D-0000-FFFF-FFFF00000000}"/>
  </bookViews>
  <sheets>
    <sheet name="Row data" sheetId="3" r:id="rId1"/>
    <sheet name="수취인 불명 내역" sheetId="1592" state="hidden" r:id="rId2"/>
    <sheet name="이름(VLxx-xx)" sheetId="1534" r:id="rId3"/>
    <sheet name="Sheet1" sheetId="1593" r:id="rId4"/>
    <sheet name="Sheet2" sheetId="1594" r:id="rId5"/>
  </sheets>
  <definedNames>
    <definedName name="_xlnm.Print_Area" localSheetId="2">'이름(VLxx-xx)'!$A$1:$N$28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593" l="1"/>
  <c r="T7" i="1593" s="1"/>
  <c r="K1" i="1593" s="1"/>
  <c r="R8" i="1593"/>
  <c r="T8" i="1593" s="1"/>
  <c r="R6" i="1593"/>
  <c r="T6" i="1593" s="1"/>
  <c r="C1" i="1593" s="1"/>
  <c r="R4" i="1593"/>
  <c r="T4" i="1593" s="1"/>
  <c r="R3" i="1593"/>
  <c r="T3" i="1593" s="1"/>
  <c r="R2" i="1593"/>
  <c r="T2" i="1593" s="1"/>
  <c r="K4" i="1593" l="1"/>
  <c r="L4" i="1593" s="1"/>
  <c r="M4" i="1593" s="1"/>
  <c r="N4" i="1593" s="1"/>
  <c r="O4" i="1593" s="1"/>
  <c r="K13" i="1593"/>
  <c r="L13" i="1593" s="1"/>
  <c r="M13" i="1593" s="1"/>
  <c r="N13" i="1593" s="1"/>
  <c r="O13" i="1593" s="1"/>
  <c r="K22" i="1593"/>
  <c r="L22" i="1593" s="1"/>
  <c r="M22" i="1593" s="1"/>
  <c r="N22" i="1593" s="1"/>
  <c r="O22" i="1593" s="1"/>
  <c r="K18" i="1593"/>
  <c r="L18" i="1593" s="1"/>
  <c r="M18" i="1593" s="1"/>
  <c r="N18" i="1593" s="1"/>
  <c r="O18" i="1593" s="1"/>
  <c r="K5" i="1593"/>
  <c r="L5" i="1593" s="1"/>
  <c r="M5" i="1593" s="1"/>
  <c r="N5" i="1593" s="1"/>
  <c r="O5" i="1593" s="1"/>
  <c r="K15" i="1593"/>
  <c r="L15" i="1593" s="1"/>
  <c r="M15" i="1593" s="1"/>
  <c r="N15" i="1593" s="1"/>
  <c r="O15" i="1593" s="1"/>
  <c r="K6" i="1593"/>
  <c r="L6" i="1593" s="1"/>
  <c r="M6" i="1593" s="1"/>
  <c r="N6" i="1593" s="1"/>
  <c r="O6" i="1593" s="1"/>
  <c r="K10" i="1593"/>
  <c r="L10" i="1593" s="1"/>
  <c r="M10" i="1593" s="1"/>
  <c r="N10" i="1593" s="1"/>
  <c r="O10" i="1593" s="1"/>
  <c r="K3" i="1593"/>
  <c r="L3" i="1593" s="1"/>
  <c r="M3" i="1593" s="1"/>
  <c r="N3" i="1593" s="1"/>
  <c r="O3" i="1593" s="1"/>
  <c r="K16" i="1593"/>
  <c r="L16" i="1593" s="1"/>
  <c r="M16" i="1593" s="1"/>
  <c r="N16" i="1593" s="1"/>
  <c r="O16" i="1593" s="1"/>
  <c r="K14" i="1593"/>
  <c r="L14" i="1593" s="1"/>
  <c r="M14" i="1593" s="1"/>
  <c r="N14" i="1593" s="1"/>
  <c r="O14" i="1593" s="1"/>
  <c r="K11" i="1593"/>
  <c r="L11" i="1593" s="1"/>
  <c r="M11" i="1593" s="1"/>
  <c r="N11" i="1593" s="1"/>
  <c r="O11" i="1593" s="1"/>
  <c r="K20" i="1593"/>
  <c r="L20" i="1593" s="1"/>
  <c r="M20" i="1593" s="1"/>
  <c r="N20" i="1593" s="1"/>
  <c r="O20" i="1593" s="1"/>
  <c r="K21" i="1593"/>
  <c r="L21" i="1593" s="1"/>
  <c r="M21" i="1593" s="1"/>
  <c r="N21" i="1593" s="1"/>
  <c r="O21" i="1593" s="1"/>
  <c r="K19" i="1593"/>
  <c r="L19" i="1593" s="1"/>
  <c r="M19" i="1593" s="1"/>
  <c r="N19" i="1593" s="1"/>
  <c r="O19" i="1593" s="1"/>
  <c r="K7" i="1593"/>
  <c r="L7" i="1593" s="1"/>
  <c r="M7" i="1593" s="1"/>
  <c r="N7" i="1593" s="1"/>
  <c r="O7" i="1593" s="1"/>
  <c r="K17" i="1593"/>
  <c r="L17" i="1593" s="1"/>
  <c r="M17" i="1593" s="1"/>
  <c r="N17" i="1593" s="1"/>
  <c r="O17" i="1593" s="1"/>
  <c r="K8" i="1593"/>
  <c r="L8" i="1593" s="1"/>
  <c r="M8" i="1593" s="1"/>
  <c r="N8" i="1593" s="1"/>
  <c r="O8" i="1593" s="1"/>
  <c r="K12" i="1593"/>
  <c r="L12" i="1593" s="1"/>
  <c r="M12" i="1593" s="1"/>
  <c r="N12" i="1593" s="1"/>
  <c r="O12" i="1593" s="1"/>
  <c r="K9" i="1593"/>
  <c r="L9" i="1593" s="1"/>
  <c r="M9" i="1593" s="1"/>
  <c r="N9" i="1593" s="1"/>
  <c r="O9" i="1593" s="1"/>
  <c r="C24" i="1593"/>
  <c r="D24" i="1593" s="1"/>
  <c r="E24" i="1593" s="1"/>
  <c r="F24" i="1593" s="1"/>
  <c r="G24" i="1593" s="1"/>
  <c r="C6" i="1593"/>
  <c r="D6" i="1593" s="1"/>
  <c r="E6" i="1593" s="1"/>
  <c r="F6" i="1593" s="1"/>
  <c r="C14" i="1593"/>
  <c r="D14" i="1593" s="1"/>
  <c r="E14" i="1593" s="1"/>
  <c r="F14" i="1593" s="1"/>
  <c r="G14" i="1593" s="1"/>
  <c r="C19" i="1593"/>
  <c r="D19" i="1593" s="1"/>
  <c r="E19" i="1593" s="1"/>
  <c r="F19" i="1593" s="1"/>
  <c r="G19" i="1593" s="1"/>
  <c r="C17" i="1593"/>
  <c r="D17" i="1593" s="1"/>
  <c r="E17" i="1593" s="1"/>
  <c r="F17" i="1593" s="1"/>
  <c r="C16" i="1593"/>
  <c r="D16" i="1593" s="1"/>
  <c r="E16" i="1593" s="1"/>
  <c r="F16" i="1593" s="1"/>
  <c r="G16" i="1593" s="1"/>
  <c r="C13" i="1593"/>
  <c r="D13" i="1593" s="1"/>
  <c r="E13" i="1593" s="1"/>
  <c r="F13" i="1593" s="1"/>
  <c r="G13" i="1593" s="1"/>
  <c r="C15" i="1593"/>
  <c r="D15" i="1593" s="1"/>
  <c r="E15" i="1593" s="1"/>
  <c r="F15" i="1593" s="1"/>
  <c r="G15" i="1593" s="1"/>
  <c r="C12" i="1593"/>
  <c r="D12" i="1593" s="1"/>
  <c r="E12" i="1593" s="1"/>
  <c r="F12" i="1593" s="1"/>
  <c r="C5" i="1593"/>
  <c r="D5" i="1593" s="1"/>
  <c r="E5" i="1593" s="1"/>
  <c r="C18" i="1593"/>
  <c r="D18" i="1593" s="1"/>
  <c r="E18" i="1593" s="1"/>
  <c r="F18" i="1593" s="1"/>
  <c r="G18" i="1593" s="1"/>
  <c r="C10" i="1593"/>
  <c r="D10" i="1593" s="1"/>
  <c r="E10" i="1593" s="1"/>
  <c r="F10" i="1593" s="1"/>
  <c r="G10" i="1593" s="1"/>
  <c r="C3" i="1593"/>
  <c r="D3" i="1593" s="1"/>
  <c r="E3" i="1593" s="1"/>
  <c r="F3" i="1593" s="1"/>
  <c r="G3" i="1593" s="1"/>
  <c r="C8" i="3" s="1"/>
  <c r="C8" i="1593"/>
  <c r="D8" i="1593" s="1"/>
  <c r="E8" i="1593" s="1"/>
  <c r="F8" i="1593" s="1"/>
  <c r="C20" i="1593"/>
  <c r="D20" i="1593" s="1"/>
  <c r="E20" i="1593" s="1"/>
  <c r="F20" i="1593" s="1"/>
  <c r="G20" i="1593" s="1"/>
  <c r="C11" i="1593"/>
  <c r="D11" i="1593" s="1"/>
  <c r="E11" i="1593" s="1"/>
  <c r="F11" i="1593" s="1"/>
  <c r="G11" i="1593" s="1"/>
  <c r="C9" i="1593"/>
  <c r="D9" i="1593" s="1"/>
  <c r="E9" i="1593" s="1"/>
  <c r="F9" i="1593" s="1"/>
  <c r="G9" i="1593" s="1"/>
  <c r="C22" i="1593"/>
  <c r="D22" i="1593" s="1"/>
  <c r="E22" i="1593" s="1"/>
  <c r="C7" i="1593"/>
  <c r="D7" i="1593" s="1"/>
  <c r="E7" i="1593" s="1"/>
  <c r="C4" i="1593"/>
  <c r="D4" i="1593" s="1"/>
  <c r="E4" i="1593" s="1"/>
  <c r="C21" i="1593"/>
  <c r="D21" i="1593" s="1"/>
  <c r="E21" i="1593" s="1"/>
  <c r="F21" i="1593" s="1"/>
  <c r="G21" i="1593" s="1"/>
  <c r="C6" i="1534" l="1"/>
  <c r="B2" i="1594"/>
  <c r="G6" i="1593"/>
  <c r="C11" i="3" s="1"/>
  <c r="B5" i="1594" s="1"/>
  <c r="F7" i="1593"/>
  <c r="G7" i="1593" s="1"/>
  <c r="F22" i="1593"/>
  <c r="G22" i="1593" s="1"/>
  <c r="C15" i="3" s="1"/>
  <c r="B9" i="1594" s="1"/>
  <c r="F5" i="1593"/>
  <c r="G5" i="1593" s="1"/>
  <c r="C10" i="3" s="1"/>
  <c r="B4" i="1594" s="1"/>
  <c r="F4" i="1593"/>
  <c r="G4" i="1593" s="1"/>
  <c r="C9" i="3" s="1"/>
  <c r="B3" i="1594" s="1"/>
  <c r="G12" i="1593"/>
  <c r="C13" i="3" s="1"/>
  <c r="B7" i="1594" s="1"/>
  <c r="G17" i="1593"/>
  <c r="C14" i="3" s="1"/>
  <c r="B8" i="1594" s="1"/>
  <c r="G8" i="1593"/>
  <c r="C12" i="3" s="1"/>
  <c r="B6" i="1594" s="1"/>
  <c r="M15" i="1534"/>
  <c r="M14" i="1534"/>
  <c r="M13" i="1534"/>
  <c r="M6" i="1534" l="1"/>
  <c r="L6" i="1534"/>
  <c r="C39" i="3"/>
  <c r="B30" i="3" l="1"/>
  <c r="D42" i="3"/>
  <c r="F6" i="1534" l="1"/>
  <c r="D11" i="1534" l="1"/>
  <c r="R1" i="1534" s="1"/>
  <c r="B27" i="3" s="1"/>
  <c r="R7" i="1534"/>
  <c r="R8" i="1534" s="1"/>
  <c r="U4" i="1534"/>
  <c r="W4" i="1534" s="1"/>
  <c r="U3" i="1534"/>
  <c r="W3" i="1534" s="1"/>
  <c r="U2" i="1534"/>
  <c r="W2" i="1534" s="1"/>
  <c r="D5" i="3"/>
  <c r="D4" i="3"/>
  <c r="D3" i="3"/>
  <c r="J6" i="1534" l="1"/>
  <c r="F11" i="1534"/>
  <c r="K6" i="1534" l="1"/>
  <c r="K11" i="1534" l="1"/>
  <c r="N6" i="1534" l="1"/>
  <c r="N12" i="1534" l="1"/>
  <c r="N13" i="1534" l="1"/>
  <c r="N14" i="1534"/>
  <c r="N15" i="1534" l="1"/>
  <c r="N16" i="1534" s="1"/>
  <c r="N18" i="1534" s="1"/>
  <c r="N19" i="1534" l="1"/>
  <c r="R2" i="1534"/>
  <c r="B28" i="3" s="1"/>
  <c r="B42" i="3" s="1"/>
  <c r="N17" i="1534"/>
</calcChain>
</file>

<file path=xl/sharedStrings.xml><?xml version="1.0" encoding="utf-8"?>
<sst xmlns="http://schemas.openxmlformats.org/spreadsheetml/2006/main" count="160" uniqueCount="136">
  <si>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</si>
  <si>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</si>
  <si>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</si>
  <si>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</si>
  <si>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</si>
  <si>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</si>
  <si>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</si>
  <si>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</si>
  <si>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</si>
  <si>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</si>
  <si>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</si>
  <si>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</si>
  <si>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</si>
  <si>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</si>
  <si>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</si>
  <si>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</si>
  <si>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</si>
  <si>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</si>
  <si>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</si>
  <si>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</si>
  <si>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</si>
  <si>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</si>
  <si>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</si>
  <si>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</si>
  <si>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</si>
  <si>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</si>
  <si>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</si>
  <si>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</si>
  <si>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</si>
  <si>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</si>
  <si>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</si>
  <si>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</si>
  <si>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</si>
  <si>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</si>
  <si>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</si>
  <si>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</si>
  <si>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</si>
  <si>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</si>
  <si>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</si>
  <si>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</si>
  <si>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</si>
  <si>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</si>
  <si>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</si>
  <si>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</si>
  <si>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</si>
  <si>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5593-8870-9956</t>
  </si>
  <si>
    <t>66597-0117-4099</t>
  </si>
  <si>
    <t>65129-0112-6372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</si>
  <si>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</si>
  <si>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</si>
  <si>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</si>
  <si>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</si>
  <si>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</si>
  <si>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</si>
  <si>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</si>
  <si>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</si>
  <si>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</si>
  <si>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</si>
  <si>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</si>
  <si>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</si>
  <si>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</si>
  <si>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</si>
  <si>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</si>
  <si>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</si>
  <si>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</si>
  <si>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</si>
  <si>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</si>
  <si>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</si>
  <si>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</si>
  <si>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</si>
  <si>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</si>
  <si>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고객명/회사명 // 영수 번호</t>
    <phoneticPr fontId="4" type="noConversion"/>
  </si>
  <si>
    <t>총 합산 액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</si>
  <si>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</si>
  <si>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</si>
  <si>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</si>
  <si>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</si>
  <si>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</si>
  <si>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</si>
  <si>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</si>
  <si>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현지 발생 비용</t>
    <phoneticPr fontId="3" type="noConversion"/>
  </si>
  <si>
    <t>한국 세금 계산서 발급시 계좌번호</t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</si>
  <si>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</si>
  <si>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</si>
  <si>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</si>
  <si>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</si>
  <si>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</si>
  <si>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</si>
  <si>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</si>
  <si>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</si>
  <si>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</si>
  <si>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* 이용해 주셔서 감사합니다.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</si>
  <si>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</si>
  <si>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</si>
  <si>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</si>
  <si>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</si>
  <si>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</si>
  <si>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15~17kg</t>
    <phoneticPr fontId="3" type="noConversion"/>
  </si>
  <si>
    <t>18~20kg</t>
    <phoneticPr fontId="3" type="noConversion"/>
  </si>
  <si>
    <t>고객이름</t>
    <phoneticPr fontId="3" type="noConversion"/>
  </si>
  <si>
    <t>전화번호</t>
    <phoneticPr fontId="3" type="noConversion"/>
  </si>
  <si>
    <t>21~24kg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</si>
  <si>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</si>
  <si>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</si>
  <si>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</si>
  <si>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</si>
  <si>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</si>
  <si>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</si>
  <si>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</si>
  <si>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</si>
  <si>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</si>
  <si>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</si>
  <si>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</si>
  <si>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TSC</t>
    <phoneticPr fontId="3" type="noConversion"/>
  </si>
  <si>
    <t>RNP</t>
    <phoneticPr fontId="3" type="noConversion"/>
  </si>
  <si>
    <t>Rate(Kip)</t>
    <phoneticPr fontId="3" type="noConversion"/>
  </si>
  <si>
    <t>KIP-USD</t>
    <phoneticPr fontId="3" type="noConversion"/>
  </si>
  <si>
    <t>THB-USD</t>
    <phoneticPr fontId="3" type="noConversion"/>
  </si>
  <si>
    <t>WON-USD</t>
    <phoneticPr fontId="3" type="noConversion"/>
  </si>
  <si>
    <t>Margin</t>
    <phoneticPr fontId="3" type="noConversion"/>
  </si>
  <si>
    <t>Standard</t>
    <phoneticPr fontId="3" type="noConversion"/>
  </si>
  <si>
    <t>20kg~ 이상</t>
    <phoneticPr fontId="3" type="noConversion"/>
  </si>
  <si>
    <t>4~5kg</t>
    <phoneticPr fontId="3" type="noConversion"/>
  </si>
  <si>
    <t>~2kg</t>
    <phoneticPr fontId="3" type="noConversion"/>
  </si>
  <si>
    <t>~3kg</t>
    <phoneticPr fontId="3" type="noConversion"/>
  </si>
  <si>
    <t>15~19kg</t>
    <phoneticPr fontId="3" type="noConversion"/>
  </si>
  <si>
    <t>2026-XX-XX</t>
    <phoneticPr fontId="3" type="noConversion"/>
  </si>
  <si>
    <t>~1kg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</si>
  <si>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</si>
  <si>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</si>
  <si>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</si>
  <si>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* 모든 비용은 회사의 내규 및 각 물품의 중량/크기 실측을 기준으로 청구되며 최소 운임은 $13.6/kg 이며, 청구중량에 따라 차등 운임이 적용 됩니다.</t>
    <phoneticPr fontId="4" type="noConversion"/>
  </si>
  <si>
    <t>Vietnam-Lao Trucking 거래 명세서</t>
    <phoneticPr fontId="4" type="noConversion"/>
  </si>
  <si>
    <t>LKVL2026xx-xx</t>
    <phoneticPr fontId="3" type="noConversion"/>
  </si>
  <si>
    <t>VL01-01</t>
    <phoneticPr fontId="3" type="noConversion"/>
  </si>
  <si>
    <t>- valid end of Aug/2026, after confirm price but incase departrue delayed by customer request or needs, rate should be change.
- 기한: 2026년 08월 말, 고객의 요청에 의하여 견적후 배송/출발 지연이 발생할 경우 운임 변동이 있을수 있으니 참고 부탁 드립니다.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</si>
</sst>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color theme="1"/>
      <name val="Leelawadee UI"/>
      <family val="2"/>
    </font>
    <font>
      <sz val="12"/>
      <color theme="1"/>
      <name val="맑은 고딕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4" fillId="0" borderId="0">
      <alignment vertical="center"/>
    </xf>
  </cellStyleXfs>
  <cellXfs count="160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3" fillId="8" borderId="0" xfId="0" applyFont="1" applyFill="1">
      <alignment vertical="center"/>
    </xf>
    <xf numFmtId="186" fontId="23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6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3" fontId="0" fillId="3" borderId="0" xfId="0" applyNumberFormat="1" applyFill="1">
      <alignment vertical="center"/>
    </xf>
    <xf numFmtId="0" fontId="0" fillId="3" borderId="0" xfId="0" applyFill="1">
      <alignment vertical="center"/>
    </xf>
    <xf numFmtId="43" fontId="31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0" fontId="32" fillId="0" borderId="4" xfId="0" applyFont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1" xfId="2" applyFont="1" applyBorder="1">
      <alignment vertical="center"/>
    </xf>
    <xf numFmtId="41" fontId="0" fillId="0" borderId="5" xfId="2" applyFont="1" applyBorder="1">
      <alignment vertical="center"/>
    </xf>
    <xf numFmtId="41" fontId="0" fillId="0" borderId="0" xfId="2" applyFont="1">
      <alignment vertical="center"/>
    </xf>
    <xf numFmtId="177" fontId="22" fillId="3" borderId="15" xfId="2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43" fontId="31" fillId="0" borderId="5" xfId="0" applyNumberFormat="1" applyFont="1" applyBorder="1">
      <alignment vertical="center"/>
    </xf>
    <xf numFmtId="0" fontId="22" fillId="6" borderId="15" xfId="0" applyFont="1" applyFill="1" applyBorder="1" applyAlignment="1">
      <alignment horizontal="center" vertical="center"/>
    </xf>
    <xf numFmtId="177" fontId="22" fillId="6" borderId="15" xfId="2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43" fontId="31" fillId="0" borderId="0" xfId="0" applyNumberFormat="1" applyFont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28" fillId="9" borderId="6" xfId="3" quotePrefix="1" applyFont="1" applyFill="1" applyBorder="1" applyAlignment="1">
      <alignment horizontal="center" vertical="center"/>
    </xf>
    <xf numFmtId="0" fontId="28" fillId="9" borderId="13" xfId="3" quotePrefix="1" applyFont="1" applyFill="1" applyBorder="1" applyAlignment="1">
      <alignment horizontal="center" vertical="center"/>
    </xf>
    <xf numFmtId="0" fontId="28" fillId="9" borderId="11" xfId="3" quotePrefix="1" applyFont="1" applyFill="1" applyBorder="1" applyAlignment="1">
      <alignment horizontal="center" vertical="center"/>
    </xf>
    <xf numFmtId="0" fontId="28" fillId="9" borderId="14" xfId="3" quotePrefix="1" applyFont="1" applyFill="1" applyBorder="1" applyAlignment="1">
      <alignment horizontal="center" vertical="center"/>
    </xf>
    <xf numFmtId="49" fontId="27" fillId="9" borderId="2" xfId="3" applyNumberFormat="1" applyFont="1" applyFill="1" applyBorder="1" applyAlignment="1">
      <alignment horizontal="center" vertical="center" wrapText="1"/>
    </xf>
    <xf numFmtId="49" fontId="27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9" fillId="9" borderId="2" xfId="3" quotePrefix="1" applyFont="1" applyFill="1" applyBorder="1" applyAlignment="1">
      <alignment horizontal="center" vertical="center"/>
    </xf>
    <xf numFmtId="0" fontId="29" fillId="9" borderId="5" xfId="3" quotePrefix="1" applyFont="1" applyFill="1" applyBorder="1" applyAlignment="1">
      <alignment horizontal="center" vertical="center"/>
    </xf>
    <xf numFmtId="0" fontId="29" fillId="9" borderId="3" xfId="3" quotePrefix="1" applyFont="1" applyFill="1" applyBorder="1" applyAlignment="1">
      <alignment horizontal="center" vertical="center"/>
    </xf>
    <xf numFmtId="0" fontId="28" fillId="9" borderId="8" xfId="3" quotePrefix="1" applyFont="1" applyFill="1" applyBorder="1" applyAlignment="1">
      <alignment horizontal="center" vertical="center"/>
    </xf>
    <xf numFmtId="0" fontId="28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7" fillId="0" borderId="4" xfId="3" quotePrefix="1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80681</xdr:colOff>
      <xdr:row>5</xdr:row>
      <xdr:rowOff>206190</xdr:rowOff>
    </xdr:from>
    <xdr:ext cx="3464218" cy="26902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B0B18F-A44F-3683-42F3-1962155820BF}"/>
            </a:ext>
          </a:extLst>
        </xdr:cNvPr>
        <xdr:cNvSpPr txBox="1"/>
      </xdr:nvSpPr>
      <xdr:spPr>
        <a:xfrm>
          <a:off x="3030069" y="1416425"/>
          <a:ext cx="3464218" cy="26902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vi-VN" altLang="ko-KR" sz="1100"/>
            <a:t>Address of Vietnam warehouse:</a:t>
          </a:r>
        </a:p>
        <a:p>
          <a:r>
            <a:rPr lang="vi-VN" altLang="ko-KR" sz="1100"/>
            <a:t>Name: LK Group-Daovy (+856 20 9112 6780)</a:t>
          </a:r>
        </a:p>
        <a:p>
          <a:r>
            <a:rPr lang="vi-VN" altLang="ko-KR" sz="1100"/>
            <a:t>Tel: 0795330225</a:t>
          </a:r>
        </a:p>
        <a:p>
          <a:r>
            <a:rPr lang="vi-VN" altLang="ko-KR" sz="1100"/>
            <a:t>Address: Hưng Yên- Thái Bình cũ</a:t>
          </a:r>
        </a:p>
        <a:p>
          <a:r>
            <a:rPr lang="vi-VN" altLang="ko-KR" sz="1100"/>
            <a:t>Thành phố Thái Bình </a:t>
          </a:r>
        </a:p>
        <a:p>
          <a:r>
            <a:rPr lang="vi-VN" altLang="ko-KR" sz="1100"/>
            <a:t>Trần Lãm- Phương kì bá cũ</a:t>
          </a:r>
        </a:p>
        <a:p>
          <a:r>
            <a:rPr lang="vi-VN" altLang="ko-KR" sz="1100"/>
            <a:t>Đường Ngô quyền </a:t>
          </a:r>
        </a:p>
        <a:p>
          <a:r>
            <a:rPr lang="vi-VN" altLang="ko-KR" sz="1100"/>
            <a:t>KTX LHS Y dược thái Bình</a:t>
          </a:r>
        </a:p>
        <a:p>
          <a:endParaRPr lang="vi-VN" altLang="ko-KR" sz="1100"/>
        </a:p>
        <a:p>
          <a:endParaRPr lang="vi-VN" altLang="ko-KR" sz="1100"/>
        </a:p>
        <a:p>
          <a:r>
            <a:rPr lang="vi-VN" altLang="ko-KR" sz="1100"/>
            <a:t>* </a:t>
          </a:r>
          <a:r>
            <a:rPr lang="ko-KR" altLang="en-US" sz="1100"/>
            <a:t>베트남 집하장 물품 접수 일정</a:t>
          </a:r>
          <a:r>
            <a:rPr lang="en-US" altLang="ko-KR" sz="1100"/>
            <a:t>: </a:t>
          </a:r>
          <a:r>
            <a:rPr lang="ko-KR" altLang="en-US" sz="1100"/>
            <a:t>매주 목요일 저녁 </a:t>
          </a:r>
          <a:r>
            <a:rPr lang="en-US" altLang="ko-KR" sz="1100"/>
            <a:t>5</a:t>
          </a:r>
          <a:r>
            <a:rPr lang="ko-KR" altLang="en-US" sz="1100"/>
            <a:t>시</a:t>
          </a:r>
        </a:p>
        <a:p>
          <a:r>
            <a:rPr lang="en-US" altLang="ko-KR" sz="1100"/>
            <a:t>&gt; </a:t>
          </a:r>
          <a:r>
            <a:rPr lang="ko-KR" altLang="en-US" sz="1100"/>
            <a:t>목요일 이후 도착 물품은 다음 주로 이월 진행</a:t>
          </a:r>
          <a:r>
            <a:rPr lang="en-US" altLang="ko-KR" sz="1100"/>
            <a:t>.</a:t>
          </a:r>
        </a:p>
        <a:p>
          <a:r>
            <a:rPr lang="en-US" altLang="ko-KR" sz="1100"/>
            <a:t>* </a:t>
          </a:r>
          <a:r>
            <a:rPr lang="ko-KR" altLang="en-US" sz="1100"/>
            <a:t>매주 금요일 베트남 집하장에서 라오스로 출발</a:t>
          </a:r>
        </a:p>
        <a:p>
          <a:r>
            <a:rPr lang="ko-KR" altLang="en-US" sz="1100"/>
            <a:t>* 출발 후 </a:t>
          </a:r>
          <a:r>
            <a:rPr lang="en-US" altLang="ko-KR" sz="1100"/>
            <a:t>2~3</a:t>
          </a:r>
          <a:r>
            <a:rPr lang="ko-KR" altLang="en-US" sz="1100"/>
            <a:t>일 뒤 라오스 도착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19</xdr:row>
      <xdr:rowOff>0</xdr:rowOff>
    </xdr:from>
    <xdr:to>
      <xdr:col>13</xdr:col>
      <xdr:colOff>3139440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9659580" y="15285720"/>
          <a:ext cx="5681980" cy="37973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30</xdr:row>
          <xdr:rowOff>0</xdr:rowOff>
        </xdr:from>
        <xdr:to>
          <xdr:col>14</xdr:col>
          <xdr:colOff>0</xdr:colOff>
          <xdr:row>110</xdr:row>
          <xdr:rowOff>152400</xdr:rowOff>
        </xdr:to>
        <xdr:pic>
          <xdr:nvPicPr>
            <xdr:cNvPr id="15" name="그림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129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929600"/>
              <a:ext cx="356362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0</xdr:row>
          <xdr:rowOff>0</xdr:rowOff>
        </xdr:from>
        <xdr:to>
          <xdr:col>5</xdr:col>
          <xdr:colOff>441960</xdr:colOff>
          <xdr:row>9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03BDEE50-C36C-9FDE-0740-CE38CD09D2A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B$9" spid="_x0000_s20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23160" y="0"/>
              <a:ext cx="1767840" cy="22021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2"/>
  <sheetViews>
    <sheetView topLeftCell="H1" zoomScale="85" zoomScaleNormal="85" workbookViewId="0">
      <selection activeCell="Q13" sqref="Q13"/>
    </sheetView>
  </sheetViews>
  <sheetFormatPr defaultColWidth="9" defaultRowHeight="17.25"/>
  <cols>
    <col min="1" max="1" width="15.75" style="35" bestFit="1" customWidth="1"/>
    <col min="2" max="2" width="11.625" style="35" bestFit="1" customWidth="1"/>
    <col min="3" max="4" width="11.375" style="35" bestFit="1" customWidth="1"/>
    <col min="5" max="12" width="4" style="35" customWidth="1"/>
    <col min="13" max="16384" width="9" style="35"/>
  </cols>
  <sheetData>
    <row r="1" spans="1:12">
      <c r="A1" s="159" t="s">
        <v>29</v>
      </c>
      <c r="B1" s="159"/>
      <c r="C1" s="159"/>
      <c r="D1" s="159"/>
    </row>
    <row r="2" spans="1:12">
      <c r="A2" s="36" t="s">
        <v>25</v>
      </c>
      <c r="B2" s="36" t="s">
        <v>26</v>
      </c>
      <c r="C2" s="36" t="s">
        <v>27</v>
      </c>
      <c r="D2" s="36" t="s">
        <v>28</v>
      </c>
    </row>
    <row r="3" spans="1:12">
      <c r="A3" s="37" t="s">
        <v>0</v>
      </c>
      <c r="B3" s="38">
        <v>23000</v>
      </c>
      <c r="C3" s="39">
        <v>1000</v>
      </c>
      <c r="D3" s="38">
        <f>B3+C3</f>
        <v>24000</v>
      </c>
    </row>
    <row r="4" spans="1:12">
      <c r="A4" s="40" t="s">
        <v>2</v>
      </c>
      <c r="B4" s="41">
        <v>33</v>
      </c>
      <c r="C4" s="41">
        <v>1</v>
      </c>
      <c r="D4" s="41">
        <f>B4+C4</f>
        <v>34</v>
      </c>
    </row>
    <row r="5" spans="1:12">
      <c r="A5" s="42" t="s">
        <v>1</v>
      </c>
      <c r="B5" s="43">
        <v>1550</v>
      </c>
      <c r="C5" s="43">
        <v>30</v>
      </c>
      <c r="D5" s="43">
        <f>B5+C5</f>
        <v>1580</v>
      </c>
    </row>
    <row r="7" spans="1:12">
      <c r="A7" s="36" t="s">
        <v>73</v>
      </c>
      <c r="B7" s="36" t="s">
        <v>79</v>
      </c>
      <c r="C7" s="36" t="s">
        <v>74</v>
      </c>
    </row>
    <row r="8" spans="1:12">
      <c r="A8" s="36" t="s">
        <v>127</v>
      </c>
      <c r="B8" s="36">
        <v>0</v>
      </c>
      <c r="C8" s="67">
        <f>Sheet1!G3</f>
        <v>13.6</v>
      </c>
      <c r="D8" s="66"/>
      <c r="E8" s="66"/>
      <c r="F8" s="66"/>
      <c r="G8" s="66"/>
      <c r="H8" s="66"/>
      <c r="I8" s="66"/>
      <c r="J8" s="66"/>
      <c r="K8" s="66"/>
      <c r="L8" s="66"/>
    </row>
    <row r="9" spans="1:12">
      <c r="A9" s="36" t="s">
        <v>123</v>
      </c>
      <c r="B9" s="36">
        <v>2</v>
      </c>
      <c r="C9" s="67">
        <f>Sheet1!G4</f>
        <v>8.6999999999999993</v>
      </c>
      <c r="D9" s="66"/>
      <c r="E9" s="66"/>
      <c r="F9" s="66"/>
      <c r="G9" s="66"/>
      <c r="H9" s="66"/>
      <c r="I9" s="66"/>
      <c r="J9" s="66"/>
      <c r="K9" s="66"/>
      <c r="L9" s="66"/>
    </row>
    <row r="10" spans="1:12">
      <c r="A10" s="36" t="s">
        <v>124</v>
      </c>
      <c r="B10" s="36">
        <v>3</v>
      </c>
      <c r="C10" s="67">
        <f>Sheet1!G5</f>
        <v>7.1</v>
      </c>
      <c r="D10" s="66"/>
      <c r="E10" s="66"/>
      <c r="F10" s="66"/>
      <c r="G10" s="66"/>
      <c r="H10" s="66"/>
      <c r="I10" s="66"/>
      <c r="J10" s="66"/>
      <c r="K10" s="66"/>
      <c r="L10" s="66"/>
    </row>
    <row r="11" spans="1:12">
      <c r="A11" s="36" t="s">
        <v>122</v>
      </c>
      <c r="B11" s="36">
        <v>4</v>
      </c>
      <c r="C11" s="67">
        <f>Sheet1!G6</f>
        <v>6.3</v>
      </c>
      <c r="D11" s="66"/>
      <c r="E11" s="66"/>
      <c r="F11" s="66"/>
      <c r="G11" s="66"/>
      <c r="H11" s="66"/>
      <c r="I11" s="66"/>
      <c r="J11" s="66"/>
      <c r="K11" s="66"/>
      <c r="L11" s="66"/>
    </row>
    <row r="12" spans="1:12">
      <c r="A12" s="36" t="s">
        <v>77</v>
      </c>
      <c r="B12" s="36">
        <v>6</v>
      </c>
      <c r="C12" s="67">
        <f>Sheet1!G8</f>
        <v>5.3999999999999995</v>
      </c>
      <c r="D12" s="66"/>
      <c r="E12" s="66"/>
      <c r="F12" s="66"/>
      <c r="G12" s="66"/>
      <c r="H12" s="66"/>
      <c r="I12" s="66"/>
      <c r="J12" s="66"/>
      <c r="K12" s="66"/>
      <c r="L12" s="66"/>
    </row>
    <row r="13" spans="1:12">
      <c r="A13" s="36" t="s">
        <v>78</v>
      </c>
      <c r="B13" s="36">
        <v>10</v>
      </c>
      <c r="C13" s="67">
        <f>Sheet1!G12</f>
        <v>4.8</v>
      </c>
      <c r="D13" s="66"/>
      <c r="E13" s="66"/>
      <c r="F13" s="66"/>
      <c r="G13" s="66"/>
      <c r="H13" s="66"/>
      <c r="I13" s="66"/>
      <c r="J13" s="66"/>
      <c r="K13" s="66"/>
      <c r="L13" s="66"/>
    </row>
    <row r="14" spans="1:12">
      <c r="A14" s="36" t="s">
        <v>125</v>
      </c>
      <c r="B14" s="36">
        <v>15</v>
      </c>
      <c r="C14" s="67">
        <f>Sheet1!G17</f>
        <v>4.5</v>
      </c>
      <c r="D14" s="66"/>
      <c r="E14" s="66"/>
      <c r="F14" s="66"/>
      <c r="G14" s="66"/>
      <c r="H14" s="66"/>
      <c r="I14" s="66"/>
      <c r="J14" s="66"/>
      <c r="K14" s="66"/>
      <c r="L14" s="66"/>
    </row>
    <row r="15" spans="1:12">
      <c r="A15" s="36" t="s">
        <v>121</v>
      </c>
      <c r="B15" s="36">
        <v>20</v>
      </c>
      <c r="C15" s="67">
        <f>Sheet1!G22</f>
        <v>4.3</v>
      </c>
      <c r="D15" s="66"/>
      <c r="E15" s="66"/>
      <c r="F15" s="66"/>
      <c r="G15" s="66"/>
      <c r="H15" s="66"/>
      <c r="I15" s="66"/>
      <c r="J15" s="66"/>
      <c r="K15" s="66"/>
      <c r="L15" s="66"/>
    </row>
    <row r="16" spans="1:12">
      <c r="A16" s="36"/>
      <c r="B16" s="36"/>
      <c r="C16" s="67"/>
      <c r="D16" s="66"/>
      <c r="E16" s="66"/>
      <c r="F16" s="66"/>
      <c r="G16" s="66"/>
      <c r="H16" s="66"/>
      <c r="I16" s="66"/>
      <c r="J16" s="66"/>
      <c r="K16" s="66"/>
      <c r="L16" s="66"/>
    </row>
    <row r="17" spans="1:4">
      <c r="A17" s="36"/>
      <c r="B17" s="36"/>
      <c r="C17" s="67"/>
    </row>
    <row r="18" spans="1:4">
      <c r="A18" s="36"/>
      <c r="B18" s="36"/>
      <c r="C18" s="67"/>
    </row>
    <row r="19" spans="1:4">
      <c r="A19" s="158" t="s">
        <v>81</v>
      </c>
      <c r="B19" s="158"/>
      <c r="C19" s="158"/>
      <c r="D19" s="158"/>
    </row>
    <row r="20" spans="1:4">
      <c r="A20" s="65" t="s">
        <v>128</v>
      </c>
      <c r="B20" s="65"/>
      <c r="C20" s="65"/>
      <c r="D20" s="65"/>
    </row>
    <row r="22" spans="1:4">
      <c r="A22" s="35" t="s">
        <v>129</v>
      </c>
      <c r="D22" s="108"/>
    </row>
    <row r="23" spans="1:4">
      <c r="A23" s="35" t="s">
        <v>130</v>
      </c>
      <c r="B23" s="109"/>
    </row>
    <row r="25" spans="1:4">
      <c r="D25" s="65"/>
    </row>
    <row r="26" spans="1:4">
      <c r="A26" s="35" t="s">
        <v>106</v>
      </c>
      <c r="D26" s="65"/>
    </row>
    <row r="27" spans="1:4">
      <c r="A27" s="35" t="s">
        <v>23</v>
      </c>
      <c r="B27" s="35">
        <f>SUM('이름(VLxx-xx)'!R1)</f>
        <v>1</v>
      </c>
    </row>
    <row r="28" spans="1:4">
      <c r="A28" s="35" t="s">
        <v>24</v>
      </c>
      <c r="B28" s="44">
        <f>SUM('이름(VLxx-xx)'!R2)</f>
        <v>0</v>
      </c>
    </row>
    <row r="29" spans="1:4">
      <c r="B29" s="45"/>
      <c r="D29" s="45"/>
    </row>
    <row r="30" spans="1:4">
      <c r="A30" s="35" t="s">
        <v>55</v>
      </c>
      <c r="B30" s="44" t="e">
        <f>#REF!+#REF!+#REF!+#REF!</f>
        <v>#REF!</v>
      </c>
      <c r="C30" s="54"/>
    </row>
    <row r="32" spans="1:4">
      <c r="B32" s="53"/>
      <c r="C32" s="53"/>
    </row>
    <row r="33" spans="1:4">
      <c r="A33" s="35" t="s">
        <v>80</v>
      </c>
    </row>
    <row r="34" spans="1:4">
      <c r="A34" s="35" t="s">
        <v>92</v>
      </c>
      <c r="B34" s="47" t="s">
        <v>93</v>
      </c>
      <c r="C34" s="47" t="s">
        <v>94</v>
      </c>
    </row>
    <row r="35" spans="1:4">
      <c r="A35" s="35" t="s">
        <v>95</v>
      </c>
      <c r="C35" s="53"/>
    </row>
    <row r="36" spans="1:4">
      <c r="A36" s="35" t="s">
        <v>96</v>
      </c>
      <c r="C36" s="53"/>
    </row>
    <row r="37" spans="1:4">
      <c r="C37" s="53"/>
    </row>
    <row r="38" spans="1:4">
      <c r="C38" s="53"/>
    </row>
    <row r="39" spans="1:4">
      <c r="C39" s="59">
        <f>SUM(C35:C38)</f>
        <v>0</v>
      </c>
    </row>
    <row r="42" spans="1:4">
      <c r="A42" s="56" t="s">
        <v>72</v>
      </c>
      <c r="B42" s="57">
        <f>B28-D42</f>
        <v>0</v>
      </c>
      <c r="D42" s="55">
        <f>C39/B4</f>
        <v>0</v>
      </c>
    </row>
  </sheetData>
  <mergeCells count="2">
    <mergeCell ref="A19:D19"/>
    <mergeCell ref="A1:D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48" bestFit="1" customWidth="1"/>
    <col min="2" max="2" width="95.125" style="48" bestFit="1" customWidth="1"/>
    <col min="3" max="3" width="68" style="48" bestFit="1" customWidth="1"/>
    <col min="4" max="16384" width="9" style="48"/>
  </cols>
  <sheetData>
    <row r="1" spans="1:3">
      <c r="A1" s="49" t="s">
        <v>56</v>
      </c>
      <c r="B1" s="49" t="s">
        <v>57</v>
      </c>
      <c r="C1" s="49" t="s">
        <v>58</v>
      </c>
    </row>
    <row r="2" spans="1:3">
      <c r="A2" s="49" t="s">
        <v>30</v>
      </c>
      <c r="B2" s="50" t="s">
        <v>45</v>
      </c>
      <c r="C2" s="50" t="s">
        <v>59</v>
      </c>
    </row>
    <row r="3" spans="1:3">
      <c r="A3" s="49" t="s">
        <v>31</v>
      </c>
      <c r="B3" s="50" t="s">
        <v>60</v>
      </c>
      <c r="C3" s="50"/>
    </row>
    <row r="4" spans="1:3">
      <c r="A4" s="49" t="s">
        <v>38</v>
      </c>
      <c r="B4" s="50" t="s">
        <v>68</v>
      </c>
      <c r="C4" s="50"/>
    </row>
    <row r="5" spans="1:3">
      <c r="A5" s="49" t="s">
        <v>32</v>
      </c>
      <c r="B5" s="50" t="s">
        <v>46</v>
      </c>
      <c r="C5" s="50" t="s">
        <v>61</v>
      </c>
    </row>
    <row r="6" spans="1:3">
      <c r="A6" s="49" t="s">
        <v>39</v>
      </c>
      <c r="B6" s="50" t="s">
        <v>48</v>
      </c>
      <c r="C6" s="50"/>
    </row>
    <row r="7" spans="1:3">
      <c r="A7" s="49" t="s">
        <v>42</v>
      </c>
      <c r="B7" s="50" t="s">
        <v>52</v>
      </c>
      <c r="C7" s="50"/>
    </row>
    <row r="8" spans="1:3">
      <c r="A8" s="49" t="s">
        <v>40</v>
      </c>
      <c r="B8" s="50" t="s">
        <v>49</v>
      </c>
      <c r="C8" s="50"/>
    </row>
    <row r="9" spans="1:3">
      <c r="A9" s="49" t="s">
        <v>41</v>
      </c>
      <c r="B9" s="50" t="s">
        <v>50</v>
      </c>
      <c r="C9" s="50" t="s">
        <v>62</v>
      </c>
    </row>
    <row r="10" spans="1:3">
      <c r="A10" s="49" t="s">
        <v>44</v>
      </c>
      <c r="B10" s="50" t="s">
        <v>54</v>
      </c>
      <c r="C10" s="50" t="s">
        <v>63</v>
      </c>
    </row>
    <row r="11" spans="1:3">
      <c r="A11" s="49" t="s">
        <v>33</v>
      </c>
      <c r="B11" s="50" t="s">
        <v>47</v>
      </c>
      <c r="C11" s="50"/>
    </row>
    <row r="12" spans="1:3">
      <c r="A12" s="51" t="s">
        <v>34</v>
      </c>
      <c r="B12" s="52" t="s">
        <v>64</v>
      </c>
      <c r="C12" s="52" t="s">
        <v>70</v>
      </c>
    </row>
    <row r="13" spans="1:3">
      <c r="A13" s="49" t="s">
        <v>35</v>
      </c>
      <c r="B13" s="50" t="s">
        <v>65</v>
      </c>
      <c r="C13" s="50"/>
    </row>
    <row r="14" spans="1:3">
      <c r="A14" s="49" t="s">
        <v>36</v>
      </c>
      <c r="B14" s="50" t="s">
        <v>66</v>
      </c>
      <c r="C14" s="50" t="s">
        <v>67</v>
      </c>
    </row>
    <row r="15" spans="1:3">
      <c r="A15" s="49"/>
      <c r="B15" s="50" t="s">
        <v>51</v>
      </c>
      <c r="C15" s="50"/>
    </row>
    <row r="16" spans="1:3">
      <c r="A16" s="49" t="s">
        <v>37</v>
      </c>
      <c r="B16" s="50" t="s">
        <v>69</v>
      </c>
      <c r="C16" s="50"/>
    </row>
    <row r="17" spans="1:3">
      <c r="A17" s="49" t="s">
        <v>43</v>
      </c>
      <c r="B17" s="50" t="s">
        <v>53</v>
      </c>
      <c r="C17" s="50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A13" sqref="A13:E19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1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28" t="s">
        <v>132</v>
      </c>
      <c r="D1" s="128"/>
      <c r="E1" s="128"/>
      <c r="F1" s="128"/>
      <c r="G1" s="128"/>
      <c r="H1" s="128"/>
      <c r="I1" s="128"/>
      <c r="J1" s="128"/>
      <c r="K1" s="128"/>
      <c r="L1" s="76" t="s">
        <v>110</v>
      </c>
      <c r="M1" s="124" t="s">
        <v>133</v>
      </c>
      <c r="N1" s="125"/>
      <c r="R1" s="23">
        <f>D11</f>
        <v>1</v>
      </c>
      <c r="T1" s="27" t="s">
        <v>25</v>
      </c>
      <c r="U1" s="27" t="s">
        <v>26</v>
      </c>
      <c r="V1" s="27" t="s">
        <v>27</v>
      </c>
      <c r="W1" s="27" t="s">
        <v>28</v>
      </c>
    </row>
    <row r="2" spans="1:23" s="2" customFormat="1" ht="39.950000000000003" customHeight="1">
      <c r="A2" s="22" t="s">
        <v>3</v>
      </c>
      <c r="B2" s="110" t="s">
        <v>4</v>
      </c>
      <c r="C2" s="110"/>
      <c r="D2" s="22" t="s">
        <v>5</v>
      </c>
      <c r="E2" s="126" t="s">
        <v>126</v>
      </c>
      <c r="F2" s="126"/>
      <c r="G2" s="127"/>
      <c r="H2" s="127"/>
      <c r="I2" s="111" t="s">
        <v>71</v>
      </c>
      <c r="J2" s="112"/>
      <c r="K2" s="113"/>
      <c r="L2" s="120" t="s">
        <v>99</v>
      </c>
      <c r="M2" s="121"/>
      <c r="N2" s="132"/>
      <c r="R2" s="24">
        <f>N16</f>
        <v>0</v>
      </c>
      <c r="T2" s="28" t="s">
        <v>0</v>
      </c>
      <c r="U2" s="29">
        <f>'Row data'!B3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10" t="s">
        <v>87</v>
      </c>
      <c r="C3" s="110"/>
      <c r="D3" s="110"/>
      <c r="E3" s="110"/>
      <c r="F3" s="110"/>
      <c r="G3" s="110"/>
      <c r="H3" s="110"/>
      <c r="I3" s="114"/>
      <c r="J3" s="115"/>
      <c r="K3" s="116"/>
      <c r="L3" s="122"/>
      <c r="M3" s="123"/>
      <c r="N3" s="133"/>
      <c r="Q3" s="3"/>
      <c r="R3" s="3"/>
      <c r="S3" s="3"/>
      <c r="T3" s="31" t="s">
        <v>2</v>
      </c>
      <c r="U3" s="30">
        <f>'Row data'!B4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10" t="s">
        <v>8</v>
      </c>
      <c r="C4" s="110"/>
      <c r="D4" s="110"/>
      <c r="E4" s="110"/>
      <c r="F4" s="110"/>
      <c r="G4" s="110"/>
      <c r="H4" s="110"/>
      <c r="I4" s="117" t="s">
        <v>9</v>
      </c>
      <c r="J4" s="118"/>
      <c r="K4" s="119"/>
      <c r="L4" s="129" t="s">
        <v>100</v>
      </c>
      <c r="M4" s="130"/>
      <c r="N4" s="131"/>
      <c r="T4" s="33" t="s">
        <v>1</v>
      </c>
      <c r="U4" s="30">
        <f>'Row data'!B5</f>
        <v>1550</v>
      </c>
      <c r="V4" s="34">
        <v>30</v>
      </c>
      <c r="W4" s="34">
        <f>U4+V4</f>
        <v>1580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82</v>
      </c>
      <c r="F5" s="71" t="s">
        <v>83</v>
      </c>
      <c r="G5" s="110" t="s">
        <v>109</v>
      </c>
      <c r="H5" s="110"/>
      <c r="I5" s="110"/>
      <c r="J5" s="22" t="s">
        <v>84</v>
      </c>
      <c r="K5" s="72" t="s">
        <v>85</v>
      </c>
      <c r="L5" s="71" t="s">
        <v>107</v>
      </c>
      <c r="M5" s="72" t="s">
        <v>108</v>
      </c>
      <c r="N5" s="73" t="s">
        <v>86</v>
      </c>
    </row>
    <row r="6" spans="1:23" s="2" customFormat="1" ht="39.950000000000003" customHeight="1">
      <c r="A6" s="22">
        <v>1</v>
      </c>
      <c r="B6" s="25" t="s">
        <v>134</v>
      </c>
      <c r="C6" s="58">
        <f>VLOOKUP(MAX(E6,J6),'Row data'!$B$8:$C$19,2,TRUE)</f>
        <v>13.6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data'!$C$8&gt;=C6*F6,'Row data'!$C$8,C6*F6)))</f>
        <v>0</v>
      </c>
      <c r="M6" s="21">
        <f>(IF(0=K6*C6,0,IF('Row data'!$C$8&gt;=K6*C6,'Row data'!$C$8,K6*C6)))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58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58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58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58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10" t="s">
        <v>14</v>
      </c>
      <c r="B11" s="110"/>
      <c r="C11" s="110"/>
      <c r="D11" s="4">
        <f>SUM(D6:D10)</f>
        <v>1</v>
      </c>
      <c r="E11" s="9"/>
      <c r="F11" s="60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52" t="s">
        <v>88</v>
      </c>
      <c r="B12" s="152"/>
      <c r="C12" s="152"/>
      <c r="D12" s="152"/>
      <c r="E12" s="152"/>
      <c r="F12" s="152" t="s">
        <v>89</v>
      </c>
      <c r="G12" s="152"/>
      <c r="H12" s="152"/>
      <c r="I12" s="152"/>
      <c r="J12" s="152"/>
      <c r="K12" s="152"/>
      <c r="L12" s="110" t="s">
        <v>15</v>
      </c>
      <c r="M12" s="110"/>
      <c r="N12" s="74">
        <f>SUM(N6:N11)</f>
        <v>0</v>
      </c>
      <c r="P12" s="23"/>
    </row>
    <row r="13" spans="1:23" s="2" customFormat="1" ht="52.9" customHeight="1">
      <c r="A13" s="153" t="s">
        <v>135</v>
      </c>
      <c r="B13" s="154"/>
      <c r="C13" s="154"/>
      <c r="D13" s="154"/>
      <c r="E13" s="154"/>
      <c r="F13" s="155"/>
      <c r="G13" s="155"/>
      <c r="H13" s="155"/>
      <c r="I13" s="155"/>
      <c r="J13" s="155"/>
      <c r="K13" s="155"/>
      <c r="L13" s="80" t="s">
        <v>16</v>
      </c>
      <c r="M13" s="81" t="str">
        <f>IFERROR(MID($A$13,FIND(" "&amp;$L$13&amp;" ",$A$13)+4,3)," ")</f>
        <v xml:space="preserve"> </v>
      </c>
      <c r="N13" s="75">
        <f>IFERROR(N12*M13,0)</f>
        <v>0</v>
      </c>
    </row>
    <row r="14" spans="1:23" s="2" customFormat="1" ht="52.9" customHeight="1">
      <c r="A14" s="154"/>
      <c r="B14" s="154"/>
      <c r="C14" s="154"/>
      <c r="D14" s="154"/>
      <c r="E14" s="154"/>
      <c r="F14" s="155"/>
      <c r="G14" s="155"/>
      <c r="H14" s="155"/>
      <c r="I14" s="155"/>
      <c r="J14" s="155"/>
      <c r="K14" s="155"/>
      <c r="L14" s="80" t="s">
        <v>111</v>
      </c>
      <c r="M14" s="81" t="str">
        <f>IFERROR(MID($A$13,FIND(" "&amp;$L$14&amp;" ",$A$13)+6,3)," ")</f>
        <v xml:space="preserve"> </v>
      </c>
      <c r="N14" s="75">
        <f>IFERROR(N12*M14,0)</f>
        <v>0</v>
      </c>
    </row>
    <row r="15" spans="1:23" s="2" customFormat="1" ht="52.9" customHeight="1">
      <c r="A15" s="154"/>
      <c r="B15" s="154"/>
      <c r="C15" s="154"/>
      <c r="D15" s="154"/>
      <c r="E15" s="154"/>
      <c r="F15" s="155"/>
      <c r="G15" s="155"/>
      <c r="H15" s="155"/>
      <c r="I15" s="155"/>
      <c r="J15" s="155"/>
      <c r="K15" s="155"/>
      <c r="L15" s="80" t="s">
        <v>112</v>
      </c>
      <c r="M15" s="81" t="str">
        <f>IFERROR(IF(FIND("세금 계산서",$A$13),10%," ")," ")</f>
        <v xml:space="preserve"> </v>
      </c>
      <c r="N15" s="75">
        <f>IFERROR((N12-N13-N14)*M15,0)</f>
        <v>0</v>
      </c>
    </row>
    <row r="16" spans="1:23" s="2" customFormat="1" ht="54" customHeight="1">
      <c r="A16" s="154"/>
      <c r="B16" s="154"/>
      <c r="C16" s="154"/>
      <c r="D16" s="154"/>
      <c r="E16" s="154"/>
      <c r="F16" s="155"/>
      <c r="G16" s="155"/>
      <c r="H16" s="155"/>
      <c r="I16" s="155"/>
      <c r="J16" s="155"/>
      <c r="K16" s="155"/>
      <c r="L16" s="156" t="s">
        <v>90</v>
      </c>
      <c r="M16" s="77" t="s">
        <v>17</v>
      </c>
      <c r="N16" s="61">
        <f>(N12-N13-N14+N15)</f>
        <v>0</v>
      </c>
    </row>
    <row r="17" spans="1:14" s="2" customFormat="1" ht="46.5" customHeight="1">
      <c r="A17" s="154"/>
      <c r="B17" s="154"/>
      <c r="C17" s="154"/>
      <c r="D17" s="154"/>
      <c r="E17" s="154"/>
      <c r="F17" s="155"/>
      <c r="G17" s="155"/>
      <c r="H17" s="155"/>
      <c r="I17" s="155"/>
      <c r="J17" s="155"/>
      <c r="K17" s="155"/>
      <c r="L17" s="157"/>
      <c r="M17" s="78" t="s">
        <v>18</v>
      </c>
      <c r="N17" s="62">
        <f>ROUNDUP((N16*$W$2),-3)</f>
        <v>0</v>
      </c>
    </row>
    <row r="18" spans="1:14" s="2" customFormat="1" ht="46.5" customHeight="1">
      <c r="A18" s="154"/>
      <c r="B18" s="154"/>
      <c r="C18" s="154"/>
      <c r="D18" s="154"/>
      <c r="E18" s="154"/>
      <c r="F18" s="155"/>
      <c r="G18" s="155"/>
      <c r="H18" s="155"/>
      <c r="I18" s="155"/>
      <c r="J18" s="155"/>
      <c r="K18" s="155"/>
      <c r="L18" s="157"/>
      <c r="M18" s="79" t="s">
        <v>19</v>
      </c>
      <c r="N18" s="63">
        <f>ROUNDUP((N16*$W$3),-1)</f>
        <v>0</v>
      </c>
    </row>
    <row r="19" spans="1:14" s="2" customFormat="1" ht="52.9" customHeight="1">
      <c r="A19" s="154"/>
      <c r="B19" s="154"/>
      <c r="C19" s="154"/>
      <c r="D19" s="154"/>
      <c r="E19" s="154"/>
      <c r="F19" s="155"/>
      <c r="G19" s="155"/>
      <c r="H19" s="155"/>
      <c r="I19" s="155"/>
      <c r="J19" s="155"/>
      <c r="K19" s="155"/>
      <c r="L19" s="157"/>
      <c r="M19" s="14" t="s">
        <v>20</v>
      </c>
      <c r="N19" s="64">
        <f>ROUNDUP((N16*$W$4),-2)</f>
        <v>0</v>
      </c>
    </row>
    <row r="20" spans="1:14" s="2" customFormat="1" ht="297" customHeight="1">
      <c r="A20" s="82"/>
      <c r="B20" s="82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</row>
    <row r="21" spans="1:14" s="2" customFormat="1" ht="39.950000000000003" customHeight="1">
      <c r="A21" s="135" t="s">
        <v>131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</row>
    <row r="22" spans="1:14" s="2" customFormat="1" ht="39.950000000000003" customHeight="1">
      <c r="A22" s="136" t="s">
        <v>91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</row>
    <row r="23" spans="1:14" s="2" customFormat="1" ht="39.950000000000003" customHeight="1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</row>
    <row r="24" spans="1:14" s="2" customFormat="1" ht="39.950000000000003" customHeight="1">
      <c r="A24" s="137" t="s">
        <v>21</v>
      </c>
      <c r="B24" s="138"/>
      <c r="C24" s="143"/>
      <c r="D24" s="144"/>
      <c r="E24" s="145"/>
      <c r="F24" s="26"/>
      <c r="G24" s="15"/>
      <c r="H24" s="15"/>
      <c r="I24" s="15"/>
      <c r="J24" s="15"/>
      <c r="K24" s="110" t="s">
        <v>22</v>
      </c>
      <c r="L24" s="134"/>
      <c r="M24" s="134"/>
      <c r="N24" s="134"/>
    </row>
    <row r="25" spans="1:14" s="2" customFormat="1" ht="39.950000000000003" customHeight="1">
      <c r="A25" s="139"/>
      <c r="B25" s="140"/>
      <c r="C25" s="146"/>
      <c r="D25" s="147"/>
      <c r="E25" s="148"/>
      <c r="F25" s="26"/>
      <c r="G25" s="26"/>
      <c r="H25" s="26"/>
      <c r="I25" s="15"/>
      <c r="J25" s="15"/>
      <c r="K25" s="110"/>
      <c r="L25" s="134"/>
      <c r="M25" s="134"/>
      <c r="N25" s="134"/>
    </row>
    <row r="26" spans="1:14" s="2" customFormat="1" ht="39.950000000000003" customHeight="1">
      <c r="A26" s="139"/>
      <c r="B26" s="140"/>
      <c r="C26" s="146"/>
      <c r="D26" s="147"/>
      <c r="E26" s="148"/>
      <c r="F26" s="26"/>
      <c r="G26" s="26"/>
      <c r="H26" s="26"/>
      <c r="I26" s="15"/>
      <c r="J26" s="15"/>
      <c r="K26" s="110"/>
      <c r="L26" s="134"/>
      <c r="M26" s="134"/>
      <c r="N26" s="134"/>
    </row>
    <row r="27" spans="1:14" s="2" customFormat="1" ht="39.950000000000003" customHeight="1">
      <c r="A27" s="139"/>
      <c r="B27" s="140"/>
      <c r="C27" s="146"/>
      <c r="D27" s="147"/>
      <c r="E27" s="148"/>
      <c r="F27" s="26"/>
      <c r="G27" s="26"/>
      <c r="H27" s="26"/>
      <c r="I27" s="15"/>
      <c r="J27" s="15"/>
      <c r="K27" s="110"/>
      <c r="L27" s="134"/>
      <c r="M27" s="134"/>
      <c r="N27" s="134"/>
    </row>
    <row r="28" spans="1:14" s="2" customFormat="1" ht="39.950000000000003" customHeight="1">
      <c r="A28" s="141"/>
      <c r="B28" s="142"/>
      <c r="C28" s="149"/>
      <c r="D28" s="150"/>
      <c r="E28" s="151"/>
      <c r="F28" s="26"/>
      <c r="G28" s="26"/>
      <c r="H28" s="26"/>
      <c r="I28" s="15"/>
      <c r="J28" s="15"/>
      <c r="K28" s="110"/>
      <c r="L28" s="134"/>
      <c r="M28" s="134"/>
      <c r="N28" s="134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"/>
  <sheetViews>
    <sheetView workbookViewId="0">
      <selection activeCell="B17" sqref="B17"/>
    </sheetView>
  </sheetViews>
  <sheetFormatPr defaultRowHeight="16.5"/>
  <cols>
    <col min="1" max="1" width="4.5" bestFit="1" customWidth="1"/>
    <col min="2" max="2" width="10.75" bestFit="1" customWidth="1"/>
    <col min="3" max="3" width="11.125" bestFit="1" customWidth="1"/>
    <col min="4" max="4" width="12.875" bestFit="1" customWidth="1"/>
    <col min="5" max="6" width="7.25" bestFit="1" customWidth="1"/>
    <col min="7" max="7" width="8.625" bestFit="1" customWidth="1"/>
    <col min="8" max="8" width="5.25" customWidth="1"/>
    <col min="9" max="9" width="4.875" bestFit="1" customWidth="1"/>
    <col min="10" max="10" width="9.375" bestFit="1" customWidth="1"/>
    <col min="11" max="11" width="11.125" bestFit="1" customWidth="1"/>
    <col min="12" max="12" width="12.875" bestFit="1" customWidth="1"/>
    <col min="13" max="13" width="12.625" bestFit="1" customWidth="1"/>
    <col min="14" max="14" width="7.25" bestFit="1" customWidth="1"/>
    <col min="15" max="15" width="8.625" bestFit="1" customWidth="1"/>
    <col min="17" max="17" width="11.125" bestFit="1" customWidth="1"/>
    <col min="18" max="19" width="10.375" bestFit="1" customWidth="1"/>
    <col min="20" max="20" width="10.75" bestFit="1" customWidth="1"/>
  </cols>
  <sheetData>
    <row r="1" spans="1:20" ht="17.25">
      <c r="A1" s="89" t="s">
        <v>113</v>
      </c>
      <c r="C1" s="68">
        <f>T6</f>
        <v>22000</v>
      </c>
      <c r="D1" s="68"/>
      <c r="E1" s="69">
        <v>1.5</v>
      </c>
      <c r="I1" t="s">
        <v>114</v>
      </c>
      <c r="K1" s="68">
        <f>T7</f>
        <v>32</v>
      </c>
      <c r="L1" s="68"/>
      <c r="M1" s="69">
        <v>1.5</v>
      </c>
      <c r="Q1" s="96" t="s">
        <v>25</v>
      </c>
      <c r="R1" s="36" t="s">
        <v>26</v>
      </c>
      <c r="S1" s="36" t="s">
        <v>27</v>
      </c>
      <c r="T1" s="36" t="s">
        <v>28</v>
      </c>
    </row>
    <row r="2" spans="1:20" s="87" customFormat="1" ht="17.25">
      <c r="A2" s="84" t="s">
        <v>102</v>
      </c>
      <c r="B2" s="84" t="s">
        <v>115</v>
      </c>
      <c r="C2" s="85" t="s">
        <v>104</v>
      </c>
      <c r="D2" s="85" t="s">
        <v>105</v>
      </c>
      <c r="E2" s="87" t="s">
        <v>119</v>
      </c>
      <c r="G2" s="87" t="s">
        <v>120</v>
      </c>
      <c r="I2" s="84" t="s">
        <v>102</v>
      </c>
      <c r="J2" s="84" t="s">
        <v>103</v>
      </c>
      <c r="K2" s="85" t="s">
        <v>104</v>
      </c>
      <c r="L2" s="85" t="s">
        <v>105</v>
      </c>
      <c r="M2" s="87" t="s">
        <v>119</v>
      </c>
      <c r="O2" s="87" t="s">
        <v>120</v>
      </c>
      <c r="Q2" s="37" t="s">
        <v>0</v>
      </c>
      <c r="R2" s="38">
        <f>'Row data'!B3</f>
        <v>23000</v>
      </c>
      <c r="S2" s="39">
        <v>1000</v>
      </c>
      <c r="T2" s="38">
        <f>R2+S2</f>
        <v>24000</v>
      </c>
    </row>
    <row r="3" spans="1:20" s="93" customFormat="1" ht="17.25">
      <c r="A3" s="93">
        <v>1</v>
      </c>
      <c r="B3" s="99">
        <v>199000</v>
      </c>
      <c r="C3" s="94">
        <f>B3/$C$1</f>
        <v>9.045454545454545</v>
      </c>
      <c r="D3" s="94">
        <f>C3/A3</f>
        <v>9.045454545454545</v>
      </c>
      <c r="E3" s="94">
        <f>D3*$E$1</f>
        <v>13.568181818181817</v>
      </c>
      <c r="F3" s="103">
        <f>E3</f>
        <v>13.568181818181817</v>
      </c>
      <c r="G3" s="95">
        <f>ROUNDUP(F3,1)</f>
        <v>13.6</v>
      </c>
      <c r="I3" s="93">
        <v>1</v>
      </c>
      <c r="J3" s="93">
        <v>1374</v>
      </c>
      <c r="K3" s="94">
        <f>J3/$K$1</f>
        <v>42.9375</v>
      </c>
      <c r="L3" s="94">
        <f>K3/I3</f>
        <v>42.9375</v>
      </c>
      <c r="M3" s="93">
        <f>L3*$M$1</f>
        <v>64.40625</v>
      </c>
      <c r="N3" s="103">
        <f>M3</f>
        <v>64.40625</v>
      </c>
      <c r="O3" s="95">
        <f>ROUNDUP(N3,1)</f>
        <v>64.5</v>
      </c>
      <c r="Q3" s="40" t="s">
        <v>2</v>
      </c>
      <c r="R3" s="39">
        <f>'Row data'!B4</f>
        <v>33</v>
      </c>
      <c r="S3" s="41">
        <v>1</v>
      </c>
      <c r="T3" s="41">
        <f>R3+S3</f>
        <v>34</v>
      </c>
    </row>
    <row r="4" spans="1:20" s="87" customFormat="1" ht="17.25">
      <c r="A4" s="87">
        <v>2</v>
      </c>
      <c r="B4" s="98">
        <v>254000</v>
      </c>
      <c r="C4" s="86">
        <f t="shared" ref="C4:C22" si="0">B4/$C$1</f>
        <v>11.545454545454545</v>
      </c>
      <c r="D4" s="86">
        <f t="shared" ref="D4:D21" si="1">C4/A4</f>
        <v>5.7727272727272725</v>
      </c>
      <c r="E4" s="86">
        <f t="shared" ref="E4:E21" si="2">D4*$E$1</f>
        <v>8.6590909090909083</v>
      </c>
      <c r="F4" s="90">
        <f t="shared" ref="F4:F24" si="3">E4</f>
        <v>8.6590909090909083</v>
      </c>
      <c r="G4" s="91">
        <f>ROUNDUP(F4,1)</f>
        <v>8.6999999999999993</v>
      </c>
      <c r="I4" s="87">
        <v>2</v>
      </c>
      <c r="J4" s="87">
        <v>1855</v>
      </c>
      <c r="K4" s="86">
        <f t="shared" ref="K4:K22" si="4">J4/$K$1</f>
        <v>57.96875</v>
      </c>
      <c r="L4" s="86">
        <f t="shared" ref="L4:L22" si="5">K4/I4</f>
        <v>28.984375</v>
      </c>
      <c r="M4" s="87">
        <f t="shared" ref="M4:M22" si="6">L4*$M$1</f>
        <v>43.4765625</v>
      </c>
      <c r="N4" s="90">
        <f t="shared" ref="N4:N22" si="7">M4</f>
        <v>43.4765625</v>
      </c>
      <c r="O4" s="91">
        <f t="shared" ref="O4:O22" si="8">ROUNDUP(N4,1)</f>
        <v>43.5</v>
      </c>
      <c r="Q4" s="104" t="s">
        <v>1</v>
      </c>
      <c r="R4" s="101">
        <f>'Row data'!B5</f>
        <v>1550</v>
      </c>
      <c r="S4" s="105">
        <v>30</v>
      </c>
      <c r="T4" s="105">
        <f>R4+S4</f>
        <v>1580</v>
      </c>
    </row>
    <row r="5" spans="1:20" s="87" customFormat="1">
      <c r="A5" s="87">
        <v>3</v>
      </c>
      <c r="B5" s="98">
        <v>309000</v>
      </c>
      <c r="C5" s="86">
        <f t="shared" si="0"/>
        <v>14.045454545454545</v>
      </c>
      <c r="D5" s="86">
        <f t="shared" si="1"/>
        <v>4.6818181818181817</v>
      </c>
      <c r="E5" s="86">
        <f t="shared" si="2"/>
        <v>7.0227272727272725</v>
      </c>
      <c r="F5" s="90">
        <f t="shared" si="3"/>
        <v>7.0227272727272725</v>
      </c>
      <c r="G5" s="91">
        <f>ROUNDUP(F5,1)</f>
        <v>7.1</v>
      </c>
      <c r="I5" s="87">
        <v>3</v>
      </c>
      <c r="J5" s="87">
        <v>2245</v>
      </c>
      <c r="K5" s="86">
        <f t="shared" si="4"/>
        <v>70.15625</v>
      </c>
      <c r="L5" s="86">
        <f t="shared" si="5"/>
        <v>23.385416666666668</v>
      </c>
      <c r="M5" s="87">
        <f t="shared" si="6"/>
        <v>35.078125</v>
      </c>
      <c r="N5" s="90">
        <f t="shared" si="7"/>
        <v>35.078125</v>
      </c>
      <c r="O5" s="91">
        <f t="shared" si="8"/>
        <v>35.1</v>
      </c>
    </row>
    <row r="6" spans="1:20" ht="17.25">
      <c r="A6">
        <v>4</v>
      </c>
      <c r="B6" s="100">
        <v>364000</v>
      </c>
      <c r="C6" s="70">
        <f t="shared" si="0"/>
        <v>16.545454545454547</v>
      </c>
      <c r="D6" s="70">
        <f t="shared" si="1"/>
        <v>4.1363636363636367</v>
      </c>
      <c r="E6" s="70">
        <f t="shared" si="2"/>
        <v>6.204545454545455</v>
      </c>
      <c r="F6" s="107">
        <f t="shared" si="3"/>
        <v>6.204545454545455</v>
      </c>
      <c r="G6" s="92">
        <f>ROUNDUP(F6,1)</f>
        <v>6.3</v>
      </c>
      <c r="I6">
        <v>4</v>
      </c>
      <c r="J6">
        <v>2547</v>
      </c>
      <c r="K6" s="70">
        <f t="shared" si="4"/>
        <v>79.59375</v>
      </c>
      <c r="L6" s="70">
        <f t="shared" si="5"/>
        <v>19.8984375</v>
      </c>
      <c r="M6">
        <f t="shared" si="6"/>
        <v>29.84765625</v>
      </c>
      <c r="N6" s="107">
        <f t="shared" si="7"/>
        <v>29.84765625</v>
      </c>
      <c r="O6" s="92">
        <f t="shared" si="8"/>
        <v>29.900000000000002</v>
      </c>
      <c r="Q6" s="102" t="s">
        <v>116</v>
      </c>
      <c r="R6" s="97">
        <f>'Row data'!B3</f>
        <v>23000</v>
      </c>
      <c r="S6" s="101">
        <v>1000</v>
      </c>
      <c r="T6" s="70">
        <f>R6-S6</f>
        <v>22000</v>
      </c>
    </row>
    <row r="7" spans="1:20" s="87" customFormat="1" ht="17.25">
      <c r="A7" s="87">
        <v>5</v>
      </c>
      <c r="B7" s="98">
        <v>419000</v>
      </c>
      <c r="C7" s="86">
        <f t="shared" si="0"/>
        <v>19.045454545454547</v>
      </c>
      <c r="D7" s="86">
        <f t="shared" si="1"/>
        <v>3.8090909090909095</v>
      </c>
      <c r="E7" s="86">
        <f t="shared" si="2"/>
        <v>5.7136363636363647</v>
      </c>
      <c r="F7" s="90">
        <f t="shared" si="3"/>
        <v>5.7136363636363647</v>
      </c>
      <c r="G7" s="91">
        <f t="shared" ref="G7:G22" si="9">ROUNDUP(F7,1)</f>
        <v>5.8</v>
      </c>
      <c r="I7" s="87">
        <v>5</v>
      </c>
      <c r="J7" s="87">
        <v>2849</v>
      </c>
      <c r="K7" s="86">
        <f t="shared" si="4"/>
        <v>89.03125</v>
      </c>
      <c r="L7" s="86">
        <f t="shared" si="5"/>
        <v>17.806249999999999</v>
      </c>
      <c r="M7" s="87">
        <f t="shared" si="6"/>
        <v>26.709374999999998</v>
      </c>
      <c r="N7" s="90">
        <f t="shared" si="7"/>
        <v>26.709374999999998</v>
      </c>
      <c r="O7" s="91">
        <f t="shared" si="8"/>
        <v>26.8</v>
      </c>
      <c r="Q7" s="40" t="s">
        <v>117</v>
      </c>
      <c r="R7" s="106">
        <f>'Row data'!B4</f>
        <v>33</v>
      </c>
      <c r="S7" s="41">
        <v>1</v>
      </c>
      <c r="T7" s="86">
        <f t="shared" ref="T7:T8" si="10">R7-S7</f>
        <v>32</v>
      </c>
    </row>
    <row r="8" spans="1:20" ht="17.25">
      <c r="A8">
        <v>6</v>
      </c>
      <c r="B8" s="100">
        <v>474000</v>
      </c>
      <c r="C8" s="70">
        <f t="shared" si="0"/>
        <v>21.545454545454547</v>
      </c>
      <c r="D8" s="70">
        <f t="shared" si="1"/>
        <v>3.5909090909090913</v>
      </c>
      <c r="E8" s="70">
        <f t="shared" si="2"/>
        <v>5.3863636363636367</v>
      </c>
      <c r="F8" s="107">
        <f t="shared" si="3"/>
        <v>5.3863636363636367</v>
      </c>
      <c r="G8" s="92">
        <f t="shared" si="9"/>
        <v>5.3999999999999995</v>
      </c>
      <c r="I8">
        <v>6</v>
      </c>
      <c r="J8">
        <v>3114</v>
      </c>
      <c r="K8" s="70">
        <f t="shared" si="4"/>
        <v>97.3125</v>
      </c>
      <c r="L8" s="70">
        <f t="shared" si="5"/>
        <v>16.21875</v>
      </c>
      <c r="M8">
        <f t="shared" si="6"/>
        <v>24.328125</v>
      </c>
      <c r="N8" s="107">
        <f t="shared" si="7"/>
        <v>24.328125</v>
      </c>
      <c r="O8" s="92">
        <f t="shared" si="8"/>
        <v>24.400000000000002</v>
      </c>
      <c r="Q8" s="104" t="s">
        <v>118</v>
      </c>
      <c r="R8" s="97">
        <f>'Row data'!B5</f>
        <v>1550</v>
      </c>
      <c r="S8" s="105">
        <v>30</v>
      </c>
      <c r="T8" s="70">
        <f t="shared" si="10"/>
        <v>1520</v>
      </c>
    </row>
    <row r="9" spans="1:20">
      <c r="A9">
        <v>7</v>
      </c>
      <c r="B9" s="100">
        <v>529000</v>
      </c>
      <c r="C9" s="70">
        <f t="shared" si="0"/>
        <v>24.045454545454547</v>
      </c>
      <c r="D9" s="70">
        <f t="shared" si="1"/>
        <v>3.4350649350649354</v>
      </c>
      <c r="E9" s="70">
        <f t="shared" si="2"/>
        <v>5.1525974025974026</v>
      </c>
      <c r="F9" s="107">
        <f t="shared" si="3"/>
        <v>5.1525974025974026</v>
      </c>
      <c r="G9" s="92">
        <f t="shared" si="9"/>
        <v>5.1999999999999993</v>
      </c>
      <c r="I9">
        <v>7</v>
      </c>
      <c r="J9">
        <v>3630</v>
      </c>
      <c r="K9" s="70">
        <f t="shared" si="4"/>
        <v>113.4375</v>
      </c>
      <c r="L9" s="70">
        <f t="shared" si="5"/>
        <v>16.205357142857142</v>
      </c>
      <c r="M9">
        <f t="shared" si="6"/>
        <v>24.308035714285715</v>
      </c>
      <c r="N9" s="107">
        <f t="shared" si="7"/>
        <v>24.308035714285715</v>
      </c>
      <c r="O9" s="92">
        <f t="shared" si="8"/>
        <v>24.400000000000002</v>
      </c>
    </row>
    <row r="10" spans="1:20">
      <c r="A10">
        <v>8</v>
      </c>
      <c r="B10" s="100">
        <v>584000</v>
      </c>
      <c r="C10" s="70">
        <f t="shared" si="0"/>
        <v>26.545454545454547</v>
      </c>
      <c r="D10" s="70">
        <f t="shared" si="1"/>
        <v>3.3181818181818183</v>
      </c>
      <c r="E10" s="70">
        <f t="shared" si="2"/>
        <v>4.9772727272727275</v>
      </c>
      <c r="F10" s="107">
        <f t="shared" si="3"/>
        <v>4.9772727272727275</v>
      </c>
      <c r="G10" s="92">
        <f t="shared" si="9"/>
        <v>5</v>
      </c>
      <c r="I10">
        <v>8</v>
      </c>
      <c r="J10">
        <v>3899</v>
      </c>
      <c r="K10" s="70">
        <f t="shared" si="4"/>
        <v>121.84375</v>
      </c>
      <c r="L10" s="70">
        <f t="shared" si="5"/>
        <v>15.23046875</v>
      </c>
      <c r="M10">
        <f t="shared" si="6"/>
        <v>22.845703125</v>
      </c>
      <c r="N10" s="107">
        <f t="shared" si="7"/>
        <v>22.845703125</v>
      </c>
      <c r="O10" s="92">
        <f t="shared" si="8"/>
        <v>22.900000000000002</v>
      </c>
    </row>
    <row r="11" spans="1:20" s="87" customFormat="1">
      <c r="A11" s="87">
        <v>9</v>
      </c>
      <c r="B11" s="98">
        <v>639000</v>
      </c>
      <c r="C11" s="86">
        <f t="shared" si="0"/>
        <v>29.045454545454547</v>
      </c>
      <c r="D11" s="86">
        <f t="shared" si="1"/>
        <v>3.2272727272727275</v>
      </c>
      <c r="E11" s="86">
        <f t="shared" si="2"/>
        <v>4.8409090909090917</v>
      </c>
      <c r="F11" s="90">
        <f t="shared" si="3"/>
        <v>4.8409090909090917</v>
      </c>
      <c r="G11" s="91">
        <f t="shared" si="9"/>
        <v>4.8999999999999995</v>
      </c>
      <c r="I11" s="87">
        <v>9</v>
      </c>
      <c r="J11" s="87">
        <v>4160</v>
      </c>
      <c r="K11" s="86">
        <f t="shared" si="4"/>
        <v>130</v>
      </c>
      <c r="L11" s="86">
        <f t="shared" si="5"/>
        <v>14.444444444444445</v>
      </c>
      <c r="M11" s="87">
        <f t="shared" si="6"/>
        <v>21.666666666666668</v>
      </c>
      <c r="N11" s="90">
        <f t="shared" si="7"/>
        <v>21.666666666666668</v>
      </c>
      <c r="O11" s="91">
        <f t="shared" si="8"/>
        <v>21.700000000000003</v>
      </c>
    </row>
    <row r="12" spans="1:20">
      <c r="A12">
        <v>10</v>
      </c>
      <c r="B12" s="100">
        <v>694000</v>
      </c>
      <c r="C12" s="70">
        <f t="shared" si="0"/>
        <v>31.545454545454547</v>
      </c>
      <c r="D12" s="70">
        <f t="shared" si="1"/>
        <v>3.1545454545454548</v>
      </c>
      <c r="E12" s="70">
        <f t="shared" si="2"/>
        <v>4.7318181818181824</v>
      </c>
      <c r="F12" s="107">
        <f t="shared" si="3"/>
        <v>4.7318181818181824</v>
      </c>
      <c r="G12" s="92">
        <f t="shared" si="9"/>
        <v>4.8</v>
      </c>
      <c r="I12">
        <v>10</v>
      </c>
      <c r="J12">
        <v>4416</v>
      </c>
      <c r="K12" s="70">
        <f t="shared" si="4"/>
        <v>138</v>
      </c>
      <c r="L12" s="70">
        <f t="shared" si="5"/>
        <v>13.8</v>
      </c>
      <c r="M12">
        <f t="shared" si="6"/>
        <v>20.700000000000003</v>
      </c>
      <c r="N12" s="107">
        <f t="shared" si="7"/>
        <v>20.700000000000003</v>
      </c>
      <c r="O12" s="92">
        <f t="shared" si="8"/>
        <v>20.7</v>
      </c>
    </row>
    <row r="13" spans="1:20">
      <c r="A13">
        <v>11</v>
      </c>
      <c r="B13" s="100">
        <v>749000</v>
      </c>
      <c r="C13" s="70">
        <f t="shared" si="0"/>
        <v>34.045454545454547</v>
      </c>
      <c r="D13" s="70">
        <f t="shared" si="1"/>
        <v>3.0950413223140498</v>
      </c>
      <c r="E13" s="70">
        <f t="shared" si="2"/>
        <v>4.642561983471075</v>
      </c>
      <c r="F13" s="107">
        <f t="shared" si="3"/>
        <v>4.642561983471075</v>
      </c>
      <c r="G13" s="92">
        <f t="shared" si="9"/>
        <v>4.6999999999999993</v>
      </c>
      <c r="I13">
        <v>11</v>
      </c>
      <c r="J13">
        <v>4622</v>
      </c>
      <c r="K13" s="70">
        <f t="shared" si="4"/>
        <v>144.4375</v>
      </c>
      <c r="L13" s="70">
        <f t="shared" si="5"/>
        <v>13.130681818181818</v>
      </c>
      <c r="M13">
        <f t="shared" si="6"/>
        <v>19.696022727272727</v>
      </c>
      <c r="N13" s="107">
        <f t="shared" si="7"/>
        <v>19.696022727272727</v>
      </c>
      <c r="O13" s="92">
        <f t="shared" si="8"/>
        <v>19.700000000000003</v>
      </c>
    </row>
    <row r="14" spans="1:20">
      <c r="A14">
        <v>12</v>
      </c>
      <c r="B14" s="100">
        <v>804000</v>
      </c>
      <c r="C14" s="70">
        <f t="shared" si="0"/>
        <v>36.545454545454547</v>
      </c>
      <c r="D14" s="70">
        <f t="shared" si="1"/>
        <v>3.0454545454545454</v>
      </c>
      <c r="E14" s="70">
        <f t="shared" si="2"/>
        <v>4.5681818181818183</v>
      </c>
      <c r="F14" s="107">
        <f t="shared" si="3"/>
        <v>4.5681818181818183</v>
      </c>
      <c r="G14" s="92">
        <f t="shared" si="9"/>
        <v>4.5999999999999996</v>
      </c>
      <c r="I14">
        <v>12</v>
      </c>
      <c r="J14">
        <v>4829</v>
      </c>
      <c r="K14" s="70">
        <f t="shared" si="4"/>
        <v>150.90625</v>
      </c>
      <c r="L14" s="70">
        <f t="shared" si="5"/>
        <v>12.575520833333334</v>
      </c>
      <c r="M14">
        <f t="shared" si="6"/>
        <v>18.86328125</v>
      </c>
      <c r="N14" s="107">
        <f t="shared" si="7"/>
        <v>18.86328125</v>
      </c>
      <c r="O14" s="92">
        <f t="shared" si="8"/>
        <v>18.900000000000002</v>
      </c>
    </row>
    <row r="15" spans="1:20">
      <c r="A15">
        <v>13</v>
      </c>
      <c r="B15" s="100">
        <v>859000</v>
      </c>
      <c r="C15" s="70">
        <f t="shared" si="0"/>
        <v>39.045454545454547</v>
      </c>
      <c r="D15" s="70">
        <f t="shared" si="1"/>
        <v>3.0034965034965038</v>
      </c>
      <c r="E15" s="70">
        <f t="shared" si="2"/>
        <v>4.5052447552447559</v>
      </c>
      <c r="F15" s="107">
        <f t="shared" si="3"/>
        <v>4.5052447552447559</v>
      </c>
      <c r="G15" s="92">
        <f t="shared" si="9"/>
        <v>4.5999999999999996</v>
      </c>
      <c r="I15">
        <v>13</v>
      </c>
      <c r="J15">
        <v>5026</v>
      </c>
      <c r="K15" s="70">
        <f t="shared" si="4"/>
        <v>157.0625</v>
      </c>
      <c r="L15" s="70">
        <f t="shared" si="5"/>
        <v>12.08173076923077</v>
      </c>
      <c r="M15">
        <f t="shared" si="6"/>
        <v>18.122596153846153</v>
      </c>
      <c r="N15" s="107">
        <f t="shared" si="7"/>
        <v>18.122596153846153</v>
      </c>
      <c r="O15" s="92">
        <f t="shared" si="8"/>
        <v>18.200000000000003</v>
      </c>
    </row>
    <row r="16" spans="1:20" s="87" customFormat="1">
      <c r="A16" s="87">
        <v>14</v>
      </c>
      <c r="B16" s="98">
        <v>914000</v>
      </c>
      <c r="C16" s="86">
        <f t="shared" si="0"/>
        <v>41.545454545454547</v>
      </c>
      <c r="D16" s="86">
        <f t="shared" si="1"/>
        <v>2.9675324675324677</v>
      </c>
      <c r="E16" s="86">
        <f t="shared" si="2"/>
        <v>4.4512987012987013</v>
      </c>
      <c r="F16" s="90">
        <f t="shared" si="3"/>
        <v>4.4512987012987013</v>
      </c>
      <c r="G16" s="91">
        <f t="shared" si="9"/>
        <v>4.5</v>
      </c>
      <c r="I16" s="87">
        <v>14</v>
      </c>
      <c r="J16" s="87">
        <v>5216</v>
      </c>
      <c r="K16" s="86">
        <f t="shared" si="4"/>
        <v>163</v>
      </c>
      <c r="L16" s="86">
        <f t="shared" si="5"/>
        <v>11.642857142857142</v>
      </c>
      <c r="M16" s="87">
        <f t="shared" si="6"/>
        <v>17.464285714285715</v>
      </c>
      <c r="N16" s="90">
        <f t="shared" si="7"/>
        <v>17.464285714285715</v>
      </c>
      <c r="O16" s="91">
        <f t="shared" si="8"/>
        <v>17.5</v>
      </c>
    </row>
    <row r="17" spans="1:15">
      <c r="A17">
        <v>15</v>
      </c>
      <c r="B17" s="100">
        <v>969000</v>
      </c>
      <c r="C17" s="70">
        <f t="shared" si="0"/>
        <v>44.045454545454547</v>
      </c>
      <c r="D17" s="70">
        <f t="shared" si="1"/>
        <v>2.9363636363636365</v>
      </c>
      <c r="E17" s="70">
        <f t="shared" si="2"/>
        <v>4.4045454545454543</v>
      </c>
      <c r="F17" s="107">
        <f t="shared" si="3"/>
        <v>4.4045454545454543</v>
      </c>
      <c r="G17" s="92">
        <f t="shared" si="9"/>
        <v>4.5</v>
      </c>
      <c r="I17">
        <v>15</v>
      </c>
      <c r="J17">
        <v>5406</v>
      </c>
      <c r="K17" s="70">
        <f t="shared" si="4"/>
        <v>168.9375</v>
      </c>
      <c r="L17" s="70">
        <f t="shared" si="5"/>
        <v>11.262499999999999</v>
      </c>
      <c r="M17">
        <f t="shared" si="6"/>
        <v>16.893749999999997</v>
      </c>
      <c r="N17" s="107">
        <f t="shared" si="7"/>
        <v>16.893749999999997</v>
      </c>
      <c r="O17" s="92">
        <f t="shared" si="8"/>
        <v>16.900000000000002</v>
      </c>
    </row>
    <row r="18" spans="1:15">
      <c r="A18">
        <v>16</v>
      </c>
      <c r="B18" s="100">
        <v>1024000</v>
      </c>
      <c r="C18" s="70">
        <f t="shared" si="0"/>
        <v>46.545454545454547</v>
      </c>
      <c r="D18" s="70">
        <f t="shared" si="1"/>
        <v>2.9090909090909092</v>
      </c>
      <c r="E18" s="70">
        <f t="shared" si="2"/>
        <v>4.3636363636363633</v>
      </c>
      <c r="F18" s="107">
        <f t="shared" si="3"/>
        <v>4.3636363636363633</v>
      </c>
      <c r="G18" s="92">
        <f t="shared" si="9"/>
        <v>4.3999999999999995</v>
      </c>
      <c r="I18">
        <v>16</v>
      </c>
      <c r="J18">
        <v>5525</v>
      </c>
      <c r="K18" s="70">
        <f t="shared" si="4"/>
        <v>172.65625</v>
      </c>
      <c r="L18" s="70">
        <f t="shared" si="5"/>
        <v>10.791015625</v>
      </c>
      <c r="M18">
        <f t="shared" si="6"/>
        <v>16.1865234375</v>
      </c>
      <c r="N18" s="107">
        <f t="shared" si="7"/>
        <v>16.1865234375</v>
      </c>
      <c r="O18" s="92">
        <f t="shared" si="8"/>
        <v>16.200000000000003</v>
      </c>
    </row>
    <row r="19" spans="1:15">
      <c r="A19">
        <v>17</v>
      </c>
      <c r="B19" s="100">
        <v>1079000</v>
      </c>
      <c r="C19" s="70">
        <f t="shared" si="0"/>
        <v>49.045454545454547</v>
      </c>
      <c r="D19" s="70">
        <f t="shared" si="1"/>
        <v>2.8850267379679146</v>
      </c>
      <c r="E19" s="70">
        <f t="shared" si="2"/>
        <v>4.3275401069518722</v>
      </c>
      <c r="F19" s="107">
        <f t="shared" si="3"/>
        <v>4.3275401069518722</v>
      </c>
      <c r="G19" s="92">
        <f t="shared" si="9"/>
        <v>4.3999999999999995</v>
      </c>
      <c r="I19">
        <v>17</v>
      </c>
      <c r="J19">
        <v>5643</v>
      </c>
      <c r="K19" s="70">
        <f t="shared" si="4"/>
        <v>176.34375</v>
      </c>
      <c r="L19" s="70">
        <f t="shared" si="5"/>
        <v>10.373161764705882</v>
      </c>
      <c r="M19">
        <f t="shared" si="6"/>
        <v>15.559742647058822</v>
      </c>
      <c r="N19" s="107">
        <f t="shared" si="7"/>
        <v>15.559742647058822</v>
      </c>
      <c r="O19" s="92">
        <f t="shared" si="8"/>
        <v>15.6</v>
      </c>
    </row>
    <row r="20" spans="1:15">
      <c r="A20">
        <v>18</v>
      </c>
      <c r="B20" s="100">
        <v>1134000</v>
      </c>
      <c r="C20" s="70">
        <f t="shared" si="0"/>
        <v>51.545454545454547</v>
      </c>
      <c r="D20" s="70">
        <f t="shared" si="1"/>
        <v>2.8636363636363638</v>
      </c>
      <c r="E20" s="70">
        <f t="shared" si="2"/>
        <v>4.2954545454545459</v>
      </c>
      <c r="F20" s="107">
        <f t="shared" si="3"/>
        <v>4.2954545454545459</v>
      </c>
      <c r="G20" s="92">
        <f t="shared" si="9"/>
        <v>4.3</v>
      </c>
      <c r="I20">
        <v>18</v>
      </c>
      <c r="J20">
        <v>5753</v>
      </c>
      <c r="K20" s="70">
        <f t="shared" si="4"/>
        <v>179.78125</v>
      </c>
      <c r="L20" s="70">
        <f t="shared" si="5"/>
        <v>9.9878472222222214</v>
      </c>
      <c r="M20">
        <f t="shared" si="6"/>
        <v>14.981770833333332</v>
      </c>
      <c r="N20" s="107">
        <f t="shared" si="7"/>
        <v>14.981770833333332</v>
      </c>
      <c r="O20" s="92">
        <f t="shared" si="8"/>
        <v>15</v>
      </c>
    </row>
    <row r="21" spans="1:15" s="87" customFormat="1">
      <c r="A21" s="87">
        <v>19</v>
      </c>
      <c r="B21" s="98">
        <v>1189000</v>
      </c>
      <c r="C21" s="86">
        <f t="shared" si="0"/>
        <v>54.045454545454547</v>
      </c>
      <c r="D21" s="86">
        <f t="shared" si="1"/>
        <v>2.8444976076555024</v>
      </c>
      <c r="E21" s="86">
        <f t="shared" si="2"/>
        <v>4.2667464114832541</v>
      </c>
      <c r="F21" s="90">
        <f t="shared" si="3"/>
        <v>4.2667464114832541</v>
      </c>
      <c r="G21" s="91">
        <f t="shared" si="9"/>
        <v>4.3</v>
      </c>
      <c r="I21" s="87">
        <v>19</v>
      </c>
      <c r="J21" s="87">
        <v>5854</v>
      </c>
      <c r="K21" s="86">
        <f t="shared" si="4"/>
        <v>182.9375</v>
      </c>
      <c r="L21" s="86">
        <f t="shared" si="5"/>
        <v>9.6282894736842106</v>
      </c>
      <c r="M21" s="87">
        <f t="shared" si="6"/>
        <v>14.442434210526315</v>
      </c>
      <c r="N21" s="90">
        <f t="shared" si="7"/>
        <v>14.442434210526315</v>
      </c>
      <c r="O21" s="91">
        <f t="shared" si="8"/>
        <v>14.5</v>
      </c>
    </row>
    <row r="22" spans="1:15">
      <c r="A22">
        <v>20</v>
      </c>
      <c r="B22" s="100">
        <v>1244000</v>
      </c>
      <c r="C22" s="70">
        <f t="shared" si="0"/>
        <v>56.545454545454547</v>
      </c>
      <c r="D22" s="88">
        <f>C22/A22</f>
        <v>2.8272727272727272</v>
      </c>
      <c r="E22" s="88">
        <f>D22*$E$1</f>
        <v>4.2409090909090903</v>
      </c>
      <c r="F22" s="107">
        <f t="shared" si="3"/>
        <v>4.2409090909090903</v>
      </c>
      <c r="G22" s="92">
        <f t="shared" si="9"/>
        <v>4.3</v>
      </c>
      <c r="I22">
        <v>20</v>
      </c>
      <c r="J22">
        <v>5956</v>
      </c>
      <c r="K22" s="70">
        <f t="shared" si="4"/>
        <v>186.125</v>
      </c>
      <c r="L22" s="70">
        <f t="shared" si="5"/>
        <v>9.3062500000000004</v>
      </c>
      <c r="M22">
        <f t="shared" si="6"/>
        <v>13.959375000000001</v>
      </c>
      <c r="N22" s="107">
        <f t="shared" si="7"/>
        <v>13.959375000000001</v>
      </c>
      <c r="O22" s="92">
        <f t="shared" si="8"/>
        <v>14</v>
      </c>
    </row>
    <row r="23" spans="1:15">
      <c r="B23" s="100"/>
      <c r="C23" s="70"/>
      <c r="D23" s="88"/>
      <c r="E23" s="88"/>
      <c r="F23" s="107"/>
      <c r="G23" s="92"/>
    </row>
    <row r="24" spans="1:15">
      <c r="A24">
        <v>100</v>
      </c>
      <c r="B24" s="100">
        <v>5500000</v>
      </c>
      <c r="C24" s="70">
        <f t="shared" ref="C24" si="11">B24/$C$1</f>
        <v>250</v>
      </c>
      <c r="D24" s="88">
        <f t="shared" ref="D24" si="12">C24/A24</f>
        <v>2.5</v>
      </c>
      <c r="E24" s="88">
        <f t="shared" ref="E24" si="13">D24*$E$1</f>
        <v>3.75</v>
      </c>
      <c r="F24" s="107">
        <f t="shared" si="3"/>
        <v>3.75</v>
      </c>
      <c r="G24" s="92">
        <f t="shared" ref="G24" si="14">ROUNDUP(F24,1)</f>
        <v>3.8000000000000003</v>
      </c>
    </row>
    <row r="30" spans="1:15">
      <c r="D30" s="10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zoomScale="115" zoomScaleNormal="115" workbookViewId="0">
      <selection activeCell="B7" sqref="B7"/>
    </sheetView>
  </sheetViews>
  <sheetFormatPr defaultColWidth="8.75" defaultRowHeight="16.5"/>
  <cols>
    <col min="1" max="1" width="12.625" style="48" bestFit="1" customWidth="1"/>
    <col min="2" max="2" width="10.5" style="48" bestFit="1" customWidth="1"/>
    <col min="3" max="16384" width="8.75" style="48"/>
  </cols>
  <sheetData>
    <row r="1" spans="1:2" ht="17.25">
      <c r="A1" s="36" t="s">
        <v>73</v>
      </c>
      <c r="B1" s="36" t="s">
        <v>74</v>
      </c>
    </row>
    <row r="2" spans="1:2" ht="17.25">
      <c r="A2" s="36" t="s">
        <v>75</v>
      </c>
      <c r="B2" s="67">
        <f>'Row data'!C8</f>
        <v>13.6</v>
      </c>
    </row>
    <row r="3" spans="1:2" ht="17.25">
      <c r="A3" s="36" t="s">
        <v>76</v>
      </c>
      <c r="B3" s="67">
        <f>'Row data'!C9</f>
        <v>8.6999999999999993</v>
      </c>
    </row>
    <row r="4" spans="1:2" ht="17.25">
      <c r="A4" s="36" t="s">
        <v>77</v>
      </c>
      <c r="B4" s="67">
        <f>'Row data'!C10</f>
        <v>7.1</v>
      </c>
    </row>
    <row r="5" spans="1:2" ht="17.25">
      <c r="A5" s="36" t="s">
        <v>78</v>
      </c>
      <c r="B5" s="67">
        <f>'Row data'!C11</f>
        <v>6.3</v>
      </c>
    </row>
    <row r="6" spans="1:2" ht="17.25">
      <c r="A6" s="36" t="s">
        <v>97</v>
      </c>
      <c r="B6" s="67">
        <f>'Row data'!C12</f>
        <v>5.3999999999999995</v>
      </c>
    </row>
    <row r="7" spans="1:2" ht="17.25">
      <c r="A7" s="36" t="s">
        <v>98</v>
      </c>
      <c r="B7" s="67">
        <f>'Row data'!C13</f>
        <v>4.8</v>
      </c>
    </row>
    <row r="8" spans="1:2" ht="17.25">
      <c r="A8" s="36" t="s">
        <v>101</v>
      </c>
      <c r="B8" s="67">
        <f>'Row data'!C14</f>
        <v>4.5</v>
      </c>
    </row>
    <row r="9" spans="1:2" ht="17.25">
      <c r="A9" s="36" t="s">
        <v>121</v>
      </c>
      <c r="B9" s="67">
        <f>'Row data'!C15</f>
        <v>4.3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이름(VLxx-xx)</vt:lpstr>
      <vt:lpstr>Sheet1</vt:lpstr>
      <vt:lpstr>Sheet2</vt:lpstr>
      <vt:lpstr>'이름(VLxx-xx)'!Print_Area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2026-08-28T19:26:14Z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