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apd\StudioProjects\lkgroup_app\QUOTATION_EXCEL_TEMPLATES\ch_la_land\"/>
    </mc:Choice>
  </mc:AlternateContent>
  <xr:revisionPtr revIDLastSave="0" documentId="13_ncr:1_{52B76009-6794-43C5-8BF0-8DF4B898D2E6}" xr6:coauthVersionLast="47" xr6:coauthVersionMax="47" xr10:uidLastSave="{00000000-0000-0000-0000-000000000000}"/>
  <bookViews>
    <workbookView xWindow="375" yWindow="1005" windowWidth="17775" windowHeight="13770" tabRatio="908" activeTab="1" xr2:uid="{00000000-000D-0000-FFFF-FFFF00000000}"/>
  </bookViews>
  <sheets>
    <sheet name="Row data" sheetId="3" r:id="rId1"/>
    <sheet name="이름(CLxx-xx)" sheetId="1534" r:id="rId2"/>
  </sheets>
  <definedNames>
    <definedName name="_xlnm._FilterDatabase" localSheetId="0" hidden="1">'Row data'!$U$36:$Y$36</definedName>
    <definedName name="_xlnm.Print_Area" localSheetId="1">'이름(CLxx-xx)'!$A$1:$N$29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534" l="1"/>
  <c r="M15" i="1534"/>
  <c r="M14" i="1534"/>
  <c r="M13" i="1534"/>
  <c r="D29" i="3" l="1"/>
  <c r="X43" i="3" l="1"/>
  <c r="X21" i="3" l="1"/>
  <c r="E29" i="3" l="1"/>
  <c r="X32" i="3" l="1"/>
  <c r="F6" i="1534" l="1"/>
  <c r="L6" i="1534" s="1"/>
  <c r="R36" i="3" l="1"/>
  <c r="K56" i="3"/>
  <c r="D11" i="1534" l="1"/>
  <c r="R1" i="1534" s="1"/>
  <c r="C15" i="3" s="1"/>
  <c r="U4" i="1534"/>
  <c r="W4" i="1534" s="1"/>
  <c r="U3" i="1534"/>
  <c r="W3" i="1534" s="1"/>
  <c r="U2" i="1534"/>
  <c r="W2" i="1534" s="1"/>
  <c r="E5" i="3"/>
  <c r="E4" i="3"/>
  <c r="E3" i="3"/>
  <c r="J6" i="1534" l="1"/>
  <c r="K6" i="1534" s="1"/>
  <c r="M6" i="1534" s="1"/>
  <c r="F11" i="1534"/>
  <c r="N12" i="1534" l="1"/>
  <c r="K11" i="1534"/>
  <c r="N13" i="1534" l="1"/>
  <c r="N14" i="1534"/>
  <c r="C18" i="3"/>
  <c r="N15" i="1534" l="1"/>
  <c r="N16" i="1534" s="1"/>
  <c r="N19" i="1534" s="1"/>
  <c r="R2" i="1534" l="1"/>
  <c r="C16" i="3" s="1"/>
  <c r="C32" i="3" s="1"/>
  <c r="N17" i="1534"/>
  <c r="N18" i="1534"/>
</calcChain>
</file>

<file path=xl/sharedStrings.xml><?xml version="1.0" encoding="utf-8"?>
<sst xmlns="http://schemas.openxmlformats.org/spreadsheetml/2006/main" count="289" uniqueCount="232">
  <si>
    <t>USD-KIP</t>
    <phoneticPr fontId="2" type="noConversion"/>
  </si>
  <si>
    <t>USD-WON</t>
    <phoneticPr fontId="2" type="noConversion"/>
  </si>
  <si>
    <t>USD-THB</t>
    <phoneticPr fontId="2" type="noConversion"/>
  </si>
  <si>
    <t>회사명</t>
    <phoneticPr fontId="3" type="noConversion"/>
  </si>
  <si>
    <t>엘케이(LK)무역</t>
    <phoneticPr fontId="3" type="noConversion"/>
  </si>
  <si>
    <t>도착일</t>
    <phoneticPr fontId="3" type="noConversion"/>
  </si>
  <si>
    <t>회사 주소</t>
    <phoneticPr fontId="3" type="noConversion"/>
  </si>
  <si>
    <t>전화번호</t>
    <phoneticPr fontId="3" type="noConversion"/>
  </si>
  <si>
    <t>020-9112-6780</t>
    <phoneticPr fontId="2" type="noConversion"/>
  </si>
  <si>
    <t>고객 연락처/회사 연락처</t>
    <phoneticPr fontId="3" type="noConversion"/>
  </si>
  <si>
    <t>No.</t>
    <phoneticPr fontId="3" type="noConversion"/>
  </si>
  <si>
    <t>종류</t>
    <phoneticPr fontId="3" type="noConversion"/>
  </si>
  <si>
    <t>단가</t>
    <phoneticPr fontId="3" type="noConversion"/>
  </si>
  <si>
    <t>수량</t>
    <phoneticPr fontId="3" type="noConversion"/>
  </si>
  <si>
    <t>합 계</t>
  </si>
  <si>
    <t>운임 총합</t>
    <phoneticPr fontId="2" type="noConversion"/>
  </si>
  <si>
    <t>할인</t>
    <phoneticPr fontId="2" type="noConversion"/>
  </si>
  <si>
    <t>USD</t>
    <phoneticPr fontId="2" type="noConversion"/>
  </si>
  <si>
    <t>KIP</t>
    <phoneticPr fontId="2" type="noConversion"/>
  </si>
  <si>
    <t>THB</t>
    <phoneticPr fontId="2" type="noConversion"/>
  </si>
  <si>
    <t>WON</t>
    <phoneticPr fontId="2" type="noConversion"/>
  </si>
  <si>
    <t>엘케이 (LK)무역</t>
    <phoneticPr fontId="2" type="noConversion"/>
  </si>
  <si>
    <t>고객사 서명</t>
    <phoneticPr fontId="2" type="noConversion"/>
  </si>
  <si>
    <t>Total</t>
  </si>
  <si>
    <t>Amount</t>
  </si>
  <si>
    <t>Love STK</t>
  </si>
  <si>
    <t>화폐</t>
    <phoneticPr fontId="2" type="noConversion"/>
  </si>
  <si>
    <t>기준 환율</t>
    <phoneticPr fontId="2" type="noConversion"/>
  </si>
  <si>
    <t>추가 환율</t>
    <phoneticPr fontId="2" type="noConversion"/>
  </si>
  <si>
    <t>적용 환율</t>
    <phoneticPr fontId="2" type="noConversion"/>
  </si>
  <si>
    <t>LK내부 환율</t>
    <phoneticPr fontId="2" type="noConversion"/>
  </si>
  <si>
    <t>박정민</t>
  </si>
  <si>
    <t>강병수</t>
  </si>
  <si>
    <t>백대식</t>
  </si>
  <si>
    <t>이관택</t>
  </si>
  <si>
    <t>정석진</t>
  </si>
  <si>
    <t>신라함</t>
  </si>
  <si>
    <t>할인 적용 목록</t>
    <phoneticPr fontId="2" type="noConversion"/>
  </si>
  <si>
    <t>해상</t>
    <phoneticPr fontId="2" type="noConversion"/>
  </si>
  <si>
    <t>항공</t>
    <phoneticPr fontId="2" type="noConversion"/>
  </si>
  <si>
    <t>일반</t>
    <phoneticPr fontId="2" type="noConversion"/>
  </si>
  <si>
    <t>기부</t>
    <phoneticPr fontId="2" type="noConversion"/>
  </si>
  <si>
    <t>이름</t>
    <phoneticPr fontId="2" type="noConversion"/>
  </si>
  <si>
    <t>회사</t>
    <phoneticPr fontId="2" type="noConversion"/>
  </si>
  <si>
    <t>백총명</t>
    <phoneticPr fontId="2" type="noConversion"/>
  </si>
  <si>
    <t>5~10%</t>
    <phoneticPr fontId="2" type="noConversion"/>
  </si>
  <si>
    <t>백규현</t>
    <phoneticPr fontId="2" type="noConversion"/>
  </si>
  <si>
    <t>에즈라</t>
    <phoneticPr fontId="2" type="noConversion"/>
  </si>
  <si>
    <t>김반석</t>
    <phoneticPr fontId="2" type="noConversion"/>
  </si>
  <si>
    <t>샤론스쿨</t>
    <phoneticPr fontId="2" type="noConversion"/>
  </si>
  <si>
    <t>최성식</t>
    <phoneticPr fontId="2" type="noConversion"/>
  </si>
  <si>
    <t>큐빅 바이크</t>
    <phoneticPr fontId="2" type="noConversion"/>
  </si>
  <si>
    <t>김인섭</t>
    <phoneticPr fontId="2" type="noConversion"/>
  </si>
  <si>
    <t>요정 투어 (김요셉 형)</t>
    <phoneticPr fontId="2" type="noConversion"/>
  </si>
  <si>
    <t>제품</t>
  </si>
  <si>
    <t>성경책</t>
  </si>
  <si>
    <t>이종원</t>
  </si>
  <si>
    <t>KOTRA</t>
  </si>
  <si>
    <t>다단계제품</t>
  </si>
  <si>
    <t>백상호</t>
  </si>
  <si>
    <t>이성원</t>
  </si>
  <si>
    <t>이영상</t>
  </si>
  <si>
    <t>박창성</t>
  </si>
  <si>
    <t>강병준</t>
  </si>
  <si>
    <t>이수정</t>
  </si>
  <si>
    <t>김재광</t>
  </si>
  <si>
    <t>최혜경</t>
  </si>
  <si>
    <t>변종승</t>
  </si>
  <si>
    <t>손사랑</t>
  </si>
  <si>
    <t>하요셉</t>
  </si>
  <si>
    <t>백운송</t>
  </si>
  <si>
    <t>김종한</t>
  </si>
  <si>
    <t>정용순</t>
  </si>
  <si>
    <t>조영순</t>
  </si>
  <si>
    <t>정인호</t>
  </si>
  <si>
    <t>김세진</t>
  </si>
  <si>
    <t>임석일</t>
  </si>
  <si>
    <t>정재형</t>
  </si>
  <si>
    <t>김필립</t>
  </si>
  <si>
    <t>황상순</t>
  </si>
  <si>
    <t>칸모터스</t>
  </si>
  <si>
    <t>차명렬</t>
  </si>
  <si>
    <t>김영진</t>
  </si>
  <si>
    <t>김민기</t>
  </si>
  <si>
    <t>정은미</t>
  </si>
  <si>
    <t>박종복</t>
  </si>
  <si>
    <t>김지훈</t>
  </si>
  <si>
    <t>본죽</t>
    <phoneticPr fontId="2" type="noConversion"/>
  </si>
  <si>
    <t>박진경</t>
    <phoneticPr fontId="2" type="noConversion"/>
  </si>
  <si>
    <t>할인율</t>
    <phoneticPr fontId="2" type="noConversion"/>
  </si>
  <si>
    <t>할인금액</t>
    <phoneticPr fontId="2" type="noConversion"/>
  </si>
  <si>
    <t>정석진</t>
    <phoneticPr fontId="2" type="noConversion"/>
  </si>
  <si>
    <t>PNPC</t>
  </si>
  <si>
    <t>코웨포-라오 인터내셔널</t>
  </si>
  <si>
    <t>라오스 EPS센터</t>
  </si>
  <si>
    <t>라오스증권거래소</t>
  </si>
  <si>
    <t>웰컴 리싱 라오</t>
  </si>
  <si>
    <t>젤라콘</t>
  </si>
  <si>
    <t>흥화라오스</t>
  </si>
  <si>
    <t>BNK 캐피탈 라오스</t>
  </si>
  <si>
    <t>CJ대한통운 라오스사무소</t>
  </si>
  <si>
    <t>DGB 라오 리싱</t>
  </si>
  <si>
    <t>KB 코라오 리싱</t>
  </si>
  <si>
    <t>그린굿스</t>
  </si>
  <si>
    <t>솔루텍시스템 라오</t>
  </si>
  <si>
    <t>LK Group</t>
  </si>
  <si>
    <t>Paul Golden Lao(좋은차닷컴)</t>
  </si>
  <si>
    <t>삼안</t>
  </si>
  <si>
    <t>한국종합기술</t>
  </si>
  <si>
    <t>현진라오</t>
  </si>
  <si>
    <t>정원상사</t>
  </si>
  <si>
    <t>DSA(K-LAO)</t>
  </si>
  <si>
    <t>제주항공</t>
  </si>
  <si>
    <t>에어부산</t>
    <phoneticPr fontId="2" type="noConversion"/>
  </si>
  <si>
    <t>최현석</t>
    <phoneticPr fontId="2" type="noConversion"/>
  </si>
  <si>
    <t>Peter Kim/Viengchay</t>
    <phoneticPr fontId="2" type="noConversion"/>
  </si>
  <si>
    <t>할인 총합</t>
    <phoneticPr fontId="2" type="noConversion"/>
  </si>
  <si>
    <t>총 할인 금액</t>
    <phoneticPr fontId="2" type="noConversion"/>
  </si>
  <si>
    <t>엘에스엠</t>
  </si>
  <si>
    <t>오유근</t>
  </si>
  <si>
    <t>백지원</t>
  </si>
  <si>
    <t>고영태</t>
  </si>
  <si>
    <t>이창열</t>
  </si>
  <si>
    <t>이제원</t>
  </si>
  <si>
    <t>고중하</t>
  </si>
  <si>
    <t>김일재</t>
  </si>
  <si>
    <t>김윤식</t>
  </si>
  <si>
    <t>송창현</t>
  </si>
  <si>
    <t>김민우</t>
  </si>
  <si>
    <t>이시경</t>
  </si>
  <si>
    <t>이재원</t>
  </si>
  <si>
    <t>최완식</t>
  </si>
  <si>
    <t>박성호</t>
  </si>
  <si>
    <t>이재현</t>
  </si>
  <si>
    <t>이범주</t>
  </si>
  <si>
    <t>이성한</t>
  </si>
  <si>
    <t>유병문</t>
  </si>
  <si>
    <t>황헌기</t>
  </si>
  <si>
    <t>한태원</t>
  </si>
  <si>
    <t>송대영</t>
  </si>
  <si>
    <t>이현열</t>
  </si>
  <si>
    <t>임정민</t>
  </si>
  <si>
    <t>법인장</t>
  </si>
  <si>
    <t>센터장</t>
  </si>
  <si>
    <t>부이사장</t>
  </si>
  <si>
    <t>부장</t>
  </si>
  <si>
    <t>대표</t>
  </si>
  <si>
    <t>지사장</t>
  </si>
  <si>
    <t>단장</t>
  </si>
  <si>
    <t>단장, 전무</t>
  </si>
  <si>
    <t>상무</t>
  </si>
  <si>
    <t>CEO</t>
  </si>
  <si>
    <t>실장</t>
  </si>
  <si>
    <t>지점장</t>
  </si>
  <si>
    <t>고객명/회사명 // 영수 번호</t>
    <phoneticPr fontId="3" type="noConversion"/>
  </si>
  <si>
    <t>지상사협의회 회원사 할인</t>
    <phoneticPr fontId="2" type="noConversion"/>
  </si>
  <si>
    <t>대표님 지인 할인</t>
    <phoneticPr fontId="2" type="noConversion"/>
  </si>
  <si>
    <t>기업 할인</t>
    <phoneticPr fontId="2" type="noConversion"/>
  </si>
  <si>
    <t>이규상</t>
    <phoneticPr fontId="2" type="noConversion"/>
  </si>
  <si>
    <t>비 고</t>
    <phoneticPr fontId="2" type="noConversion"/>
  </si>
  <si>
    <t>지방배송</t>
    <phoneticPr fontId="2" type="noConversion"/>
  </si>
  <si>
    <t>이경희</t>
    <phoneticPr fontId="2" type="noConversion"/>
  </si>
  <si>
    <t>팀장</t>
    <phoneticPr fontId="2" type="noConversion"/>
  </si>
  <si>
    <t>이우용/임태준</t>
    <phoneticPr fontId="2" type="noConversion"/>
  </si>
  <si>
    <t>유투버</t>
    <phoneticPr fontId="2" type="noConversion"/>
  </si>
  <si>
    <t>고객 이름</t>
    <phoneticPr fontId="2" type="noConversion"/>
  </si>
  <si>
    <t>우상봉</t>
    <phoneticPr fontId="2" type="noConversion"/>
  </si>
  <si>
    <t>원순연</t>
    <phoneticPr fontId="2" type="noConversion"/>
  </si>
  <si>
    <t>사모: 김연희</t>
    <phoneticPr fontId="2" type="noConversion"/>
  </si>
  <si>
    <t>임홍식</t>
    <phoneticPr fontId="2" type="noConversion"/>
  </si>
  <si>
    <t>아파트 고객 할인</t>
    <phoneticPr fontId="2" type="noConversion"/>
  </si>
  <si>
    <t>이동현</t>
    <phoneticPr fontId="2" type="noConversion"/>
  </si>
  <si>
    <t>101호 고객</t>
    <phoneticPr fontId="2" type="noConversion"/>
  </si>
  <si>
    <t>현지 발생 비용</t>
    <phoneticPr fontId="2" type="noConversion"/>
  </si>
  <si>
    <t>총 합산 액</t>
    <phoneticPr fontId="2" type="noConversion"/>
  </si>
  <si>
    <t>이효열</t>
    <phoneticPr fontId="2" type="noConversion"/>
  </si>
  <si>
    <t>107호 고객</t>
    <phoneticPr fontId="2" type="noConversion"/>
  </si>
  <si>
    <t>Nice to meat you</t>
    <phoneticPr fontId="2" type="noConversion"/>
  </si>
  <si>
    <t>최재혁</t>
    <phoneticPr fontId="2" type="noConversion"/>
  </si>
  <si>
    <t>최지호</t>
    <phoneticPr fontId="2" type="noConversion"/>
  </si>
  <si>
    <t>한국 세금 계산서 발급시 계좌번호</t>
  </si>
  <si>
    <t>실제중량(Kg)</t>
    <phoneticPr fontId="2" type="noConversion"/>
  </si>
  <si>
    <t>실제중량 합산(kg)</t>
    <phoneticPr fontId="2" type="noConversion"/>
  </si>
  <si>
    <t>용적 중량(kg)</t>
    <phoneticPr fontId="2" type="noConversion"/>
  </si>
  <si>
    <t>용적중량 합산(Kg)</t>
    <phoneticPr fontId="2" type="noConversion"/>
  </si>
  <si>
    <t>청구중량 운임</t>
    <phoneticPr fontId="3" type="noConversion"/>
  </si>
  <si>
    <t>임은희</t>
    <phoneticPr fontId="2" type="noConversion"/>
  </si>
  <si>
    <t>라선협 할인</t>
  </si>
  <si>
    <t>비엔티엔시, 씨싿따낙구, 싸판텅 느아 09, 11번 골목, 엘케이(LK) 빌딩, 1층 LK Trading</t>
    <phoneticPr fontId="3" type="noConversion"/>
  </si>
  <si>
    <t>지방배송</t>
    <phoneticPr fontId="2" type="noConversion"/>
  </si>
  <si>
    <t>Inland delivery/시내.지방 배송</t>
    <phoneticPr fontId="2" type="noConversion"/>
  </si>
  <si>
    <t xml:space="preserve">Remark/비 고             </t>
    <phoneticPr fontId="2" type="noConversion"/>
  </si>
  <si>
    <t>최종
청구 금액</t>
    <phoneticPr fontId="2" type="noConversion"/>
  </si>
  <si>
    <t>라오스 국가대표 야구 감독</t>
    <phoneticPr fontId="2" type="noConversion"/>
  </si>
  <si>
    <t>* 이용해 주셔서 감사합니다.</t>
    <phoneticPr fontId="2" type="noConversion"/>
  </si>
  <si>
    <t>대량 15%, 기부품 20% (사진 첨부 필)</t>
    <phoneticPr fontId="2" type="noConversion"/>
  </si>
  <si>
    <t>홍진혁</t>
    <phoneticPr fontId="2" type="noConversion"/>
  </si>
  <si>
    <t>김창수</t>
    <phoneticPr fontId="2" type="noConversion"/>
  </si>
  <si>
    <t>지방배송</t>
    <phoneticPr fontId="2" type="noConversion"/>
  </si>
  <si>
    <t>이상미</t>
    <phoneticPr fontId="2" type="noConversion"/>
  </si>
  <si>
    <t>이병목/장헤진</t>
    <phoneticPr fontId="2" type="noConversion"/>
  </si>
  <si>
    <t>중국-라오스 육상 xx항차</t>
    <phoneticPr fontId="2" type="noConversion"/>
  </si>
  <si>
    <t>날짜</t>
    <phoneticPr fontId="2" type="noConversion"/>
  </si>
  <si>
    <t>내 용</t>
    <phoneticPr fontId="2" type="noConversion"/>
  </si>
  <si>
    <t>킵</t>
    <phoneticPr fontId="2" type="noConversion"/>
  </si>
  <si>
    <t>2024.10.10</t>
    <phoneticPr fontId="2" type="noConversion"/>
  </si>
  <si>
    <t>2024.10.11</t>
  </si>
  <si>
    <t>전화번호</t>
    <phoneticPr fontId="2" type="noConversion"/>
  </si>
  <si>
    <t>CLxx-xx</t>
    <phoneticPr fontId="2" type="noConversion"/>
  </si>
  <si>
    <t>* 모든 비용은 회사의 내규 및 각 물품의 중량/크기 실측을 기준으로 청구되며 최소 운임은 $1.2/kg 입니다.</t>
    <phoneticPr fontId="3" type="noConversion"/>
  </si>
  <si>
    <t>실제중량 운임</t>
    <phoneticPr fontId="3" type="noConversion"/>
  </si>
  <si>
    <t>용적중량 운임</t>
    <phoneticPr fontId="3" type="noConversion"/>
  </si>
  <si>
    <t>진정우</t>
    <phoneticPr fontId="2" type="noConversion"/>
  </si>
  <si>
    <t>105호 고객</t>
    <phoneticPr fontId="2" type="noConversion"/>
  </si>
  <si>
    <t>서정진(서이사님)</t>
    <phoneticPr fontId="2" type="noConversion"/>
  </si>
  <si>
    <t>이형준</t>
    <phoneticPr fontId="2" type="noConversion"/>
  </si>
  <si>
    <t>골재 판매</t>
    <phoneticPr fontId="2" type="noConversion"/>
  </si>
  <si>
    <t>이명숙/임기환</t>
    <phoneticPr fontId="2" type="noConversion"/>
  </si>
  <si>
    <t>규격 (cm)</t>
    <phoneticPr fontId="3" type="noConversion"/>
  </si>
  <si>
    <t>번호(No.)</t>
    <phoneticPr fontId="2" type="noConversion"/>
  </si>
  <si>
    <t>특별할인</t>
    <phoneticPr fontId="2" type="noConversion"/>
  </si>
  <si>
    <t>세금 계산서(VAT)</t>
    <phoneticPr fontId="2" type="noConversion"/>
  </si>
  <si>
    <t>* 입.출고지를 떠나시기 전 꼭! 고객님 본인 물품 및 개수 확인 부탁 드립니다. 물품이 출고된 이후 LK그룹은 물품의 파손/분실에 대한 어떠한 책임도 없습니다.</t>
    <phoneticPr fontId="2" type="noConversion"/>
  </si>
  <si>
    <t>경남은행 2070133424601 박성호(엘케이무역)</t>
    <phoneticPr fontId="2" type="noConversion"/>
  </si>
  <si>
    <t>일반 입금</t>
    <phoneticPr fontId="2" type="noConversion"/>
  </si>
  <si>
    <t>경남은행 571-22-0330221 박성호</t>
    <phoneticPr fontId="2" type="noConversion"/>
  </si>
  <si>
    <t>LKCL2026xx-xx</t>
    <phoneticPr fontId="2" type="noConversion"/>
  </si>
  <si>
    <t>2026-XX-XX</t>
    <phoneticPr fontId="2" type="noConversion"/>
  </si>
  <si>
    <t>- 동 가견적 운임의 중량 및 크기는 단순 예상치이므로 최종 책정 방법인 기준인 실측시 금액 차이가 발생 할수 있으니, 참고용으로만 확인 부탁 드립니다.
- 운임은 USD 기준이며, 이외 화폐는 가견적 안내시의 환율 기준이므로, 최종 운임 책정시의 환율변동으로 인한 운임 차이가 발생할수 있으니, 참고용으로만 확인 부탁 드립니다.</t>
    <phoneticPr fontId="2" type="noConversion"/>
  </si>
  <si>
    <t>* 물품 도착 및 출고 후 특별한 사유 없이 장기 미수취 물품의 경우 보관료등 기타 추가 비용이 발생 할 수 있습니다.</t>
    <phoneticPr fontId="2" type="noConversion"/>
  </si>
  <si>
    <t>* 물품 출고 후 1주 후부터 보관료(최소 3불/CBM/day)가 발생하며, 특별한 사유 없이 2달 이상 보관 물품들은 임의로 폐기/처분 될 수 있습니다.</t>
    <phoneticPr fontId="2" type="noConversion"/>
  </si>
  <si>
    <t>China-Lao Trucking 가견적서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</si>
</sst>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</numFmts>
  <fonts count="33">
    <font>
      <sz val="11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Arial"/>
      <family val="2"/>
      <charset val="129"/>
    </font>
    <font>
      <b/>
      <sz val="12"/>
      <color theme="0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5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b/>
      <sz val="35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</cellStyleXfs>
  <cellXfs count="145">
    <xf numFmtId="0" fontId="0" fillId="0" borderId="0" xfId="0">
      <alignment vertical="center"/>
    </xf>
    <xf numFmtId="0" fontId="3" fillId="0" borderId="0" xfId="3">
      <alignment vertical="center"/>
    </xf>
    <xf numFmtId="0" fontId="7" fillId="0" borderId="0" xfId="3" applyFont="1">
      <alignment vertical="center"/>
    </xf>
    <xf numFmtId="0" fontId="8" fillId="0" borderId="0" xfId="3" applyFont="1">
      <alignment vertical="center"/>
    </xf>
    <xf numFmtId="0" fontId="9" fillId="2" borderId="4" xfId="0" applyFont="1" applyFill="1" applyBorder="1" applyAlignment="1">
      <alignment horizontal="center" vertical="center"/>
    </xf>
    <xf numFmtId="178" fontId="10" fillId="2" borderId="4" xfId="0" applyNumberFormat="1" applyFont="1" applyFill="1" applyBorder="1" applyAlignment="1">
      <alignment horizontal="center" vertical="center" wrapText="1"/>
    </xf>
    <xf numFmtId="179" fontId="10" fillId="2" borderId="4" xfId="4" applyNumberFormat="1" applyFont="1" applyFill="1" applyBorder="1" applyAlignment="1">
      <alignment horizontal="center" vertical="center" wrapText="1"/>
    </xf>
    <xf numFmtId="180" fontId="9" fillId="2" borderId="4" xfId="0" applyNumberFormat="1" applyFont="1" applyFill="1" applyBorder="1" applyAlignment="1">
      <alignment horizontal="center" vertical="center"/>
    </xf>
    <xf numFmtId="180" fontId="9" fillId="2" borderId="4" xfId="4" applyNumberFormat="1" applyFont="1" applyFill="1" applyBorder="1" applyAlignment="1">
      <alignment horizontal="center" vertical="center"/>
    </xf>
    <xf numFmtId="180" fontId="5" fillId="2" borderId="4" xfId="5" applyNumberFormat="1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 wrapText="1"/>
    </xf>
    <xf numFmtId="176" fontId="11" fillId="2" borderId="4" xfId="4" applyFont="1" applyFill="1" applyBorder="1" applyAlignment="1">
      <alignment horizontal="center" vertical="center" wrapText="1"/>
    </xf>
    <xf numFmtId="176" fontId="9" fillId="2" borderId="4" xfId="4" applyFont="1" applyFill="1" applyBorder="1" applyAlignment="1">
      <alignment horizontal="center" vertical="center"/>
    </xf>
    <xf numFmtId="181" fontId="5" fillId="2" borderId="4" xfId="3" applyNumberFormat="1" applyFont="1" applyFill="1" applyBorder="1" applyAlignment="1">
      <alignment horizontal="center" vertical="center"/>
    </xf>
    <xf numFmtId="181" fontId="5" fillId="2" borderId="4" xfId="5" applyNumberFormat="1" applyFont="1" applyFill="1" applyBorder="1" applyAlignment="1">
      <alignment horizontal="center" vertical="center"/>
    </xf>
    <xf numFmtId="0" fontId="6" fillId="6" borderId="4" xfId="3" applyFont="1" applyFill="1" applyBorder="1" applyAlignment="1">
      <alignment horizontal="center" vertical="center"/>
    </xf>
    <xf numFmtId="0" fontId="5" fillId="0" borderId="0" xfId="3" applyFont="1">
      <alignment vertical="center"/>
    </xf>
    <xf numFmtId="0" fontId="8" fillId="0" borderId="0" xfId="3" applyFont="1" applyAlignment="1">
      <alignment horizontal="center"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0" fillId="0" borderId="0" xfId="3" applyFont="1">
      <alignment vertical="center"/>
    </xf>
    <xf numFmtId="181" fontId="5" fillId="0" borderId="4" xfId="3" applyNumberFormat="1" applyFont="1" applyBorder="1" applyAlignment="1">
      <alignment horizontal="center" vertical="center"/>
    </xf>
    <xf numFmtId="180" fontId="5" fillId="0" borderId="4" xfId="3" applyNumberFormat="1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17" fillId="0" borderId="0" xfId="3" applyFont="1">
      <alignment vertical="center"/>
    </xf>
    <xf numFmtId="181" fontId="17" fillId="0" borderId="0" xfId="3" applyNumberFormat="1" applyFont="1">
      <alignment vertical="center"/>
    </xf>
    <xf numFmtId="0" fontId="18" fillId="0" borderId="4" xfId="1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41" fontId="19" fillId="3" borderId="4" xfId="2" applyFont="1" applyFill="1" applyBorder="1" applyAlignment="1">
      <alignment horizontal="center" vertical="center"/>
    </xf>
    <xf numFmtId="177" fontId="19" fillId="3" borderId="4" xfId="2" applyNumberFormat="1" applyFont="1" applyFill="1" applyBorder="1" applyAlignment="1">
      <alignment horizontal="center" vertical="center"/>
    </xf>
    <xf numFmtId="185" fontId="19" fillId="4" borderId="4" xfId="0" applyNumberFormat="1" applyFont="1" applyFill="1" applyBorder="1" applyAlignment="1">
      <alignment horizontal="center" vertical="center"/>
    </xf>
    <xf numFmtId="177" fontId="19" fillId="4" borderId="4" xfId="2" applyNumberFormat="1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177" fontId="19" fillId="6" borderId="4" xfId="2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4" xfId="0" applyFont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41" fontId="21" fillId="3" borderId="4" xfId="2" applyFont="1" applyFill="1" applyBorder="1" applyAlignment="1">
      <alignment horizontal="center" vertical="center"/>
    </xf>
    <xf numFmtId="177" fontId="21" fillId="3" borderId="4" xfId="2" applyNumberFormat="1" applyFont="1" applyFill="1" applyBorder="1" applyAlignment="1">
      <alignment horizontal="center" vertical="center"/>
    </xf>
    <xf numFmtId="185" fontId="21" fillId="4" borderId="4" xfId="0" applyNumberFormat="1" applyFont="1" applyFill="1" applyBorder="1" applyAlignment="1">
      <alignment horizontal="center" vertical="center"/>
    </xf>
    <xf numFmtId="177" fontId="21" fillId="4" borderId="4" xfId="2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77" fontId="21" fillId="6" borderId="4" xfId="2" applyNumberFormat="1" applyFont="1" applyFill="1" applyBorder="1" applyAlignment="1">
      <alignment horizontal="center" vertical="center"/>
    </xf>
    <xf numFmtId="185" fontId="21" fillId="0" borderId="0" xfId="0" applyNumberFormat="1" applyFont="1">
      <alignment vertical="center"/>
    </xf>
    <xf numFmtId="186" fontId="21" fillId="0" borderId="0" xfId="6" applyNumberFormat="1" applyFont="1" applyAlignment="1">
      <alignment vertical="center"/>
    </xf>
    <xf numFmtId="176" fontId="21" fillId="0" borderId="0" xfId="6" applyFont="1" applyAlignment="1">
      <alignment vertical="center"/>
    </xf>
    <xf numFmtId="187" fontId="10" fillId="2" borderId="4" xfId="0" applyNumberFormat="1" applyFont="1" applyFill="1" applyBorder="1" applyAlignment="1">
      <alignment horizontal="center" vertical="center" wrapText="1"/>
    </xf>
    <xf numFmtId="0" fontId="21" fillId="0" borderId="4" xfId="0" applyFont="1" applyBorder="1">
      <alignment vertical="center"/>
    </xf>
    <xf numFmtId="9" fontId="21" fillId="0" borderId="4" xfId="0" applyNumberFormat="1" applyFont="1" applyBorder="1">
      <alignment vertical="center"/>
    </xf>
    <xf numFmtId="0" fontId="21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9" fontId="21" fillId="0" borderId="4" xfId="7" applyFont="1" applyBorder="1" applyAlignment="1">
      <alignment horizontal="center" vertical="center"/>
    </xf>
    <xf numFmtId="177" fontId="21" fillId="0" borderId="4" xfId="2" applyNumberFormat="1" applyFont="1" applyBorder="1" applyAlignment="1">
      <alignment horizontal="center" vertical="center"/>
    </xf>
    <xf numFmtId="9" fontId="21" fillId="0" borderId="4" xfId="0" applyNumberFormat="1" applyFont="1" applyBorder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77" fontId="21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/>
    </xf>
    <xf numFmtId="9" fontId="21" fillId="0" borderId="4" xfId="7" applyFont="1" applyFill="1" applyBorder="1" applyAlignment="1">
      <alignment horizontal="center" vertical="center"/>
    </xf>
    <xf numFmtId="177" fontId="21" fillId="0" borderId="4" xfId="2" applyNumberFormat="1" applyFont="1" applyFill="1" applyBorder="1" applyAlignment="1">
      <alignment horizontal="center" vertical="center"/>
    </xf>
    <xf numFmtId="41" fontId="21" fillId="0" borderId="0" xfId="2" applyFont="1">
      <alignment vertical="center"/>
    </xf>
    <xf numFmtId="41" fontId="21" fillId="0" borderId="0" xfId="0" applyNumberFormat="1" applyFont="1">
      <alignment vertical="center"/>
    </xf>
    <xf numFmtId="186" fontId="21" fillId="0" borderId="0" xfId="0" applyNumberFormat="1" applyFont="1">
      <alignment vertical="center"/>
    </xf>
    <xf numFmtId="0" fontId="25" fillId="8" borderId="0" xfId="0" applyFont="1" applyFill="1">
      <alignment vertical="center"/>
    </xf>
    <xf numFmtId="186" fontId="25" fillId="8" borderId="0" xfId="0" applyNumberFormat="1" applyFont="1" applyFill="1">
      <alignment vertical="center"/>
    </xf>
    <xf numFmtId="179" fontId="5" fillId="0" borderId="4" xfId="3" applyNumberFormat="1" applyFont="1" applyBorder="1">
      <alignment vertical="center"/>
    </xf>
    <xf numFmtId="181" fontId="12" fillId="7" borderId="4" xfId="5" applyNumberFormat="1" applyFont="1" applyFill="1" applyBorder="1" applyAlignment="1">
      <alignment horizontal="center" vertical="center"/>
    </xf>
    <xf numFmtId="182" fontId="12" fillId="7" borderId="4" xfId="5" applyNumberFormat="1" applyFont="1" applyFill="1" applyBorder="1" applyAlignment="1">
      <alignment horizontal="center" vertical="center"/>
    </xf>
    <xf numFmtId="183" fontId="12" fillId="7" borderId="4" xfId="5" applyNumberFormat="1" applyFont="1" applyFill="1" applyBorder="1" applyAlignment="1">
      <alignment horizontal="center" vertical="center"/>
    </xf>
    <xf numFmtId="184" fontId="12" fillId="7" borderId="4" xfId="5" applyNumberFormat="1" applyFont="1" applyFill="1" applyBorder="1" applyAlignment="1">
      <alignment horizontal="center" vertical="center"/>
    </xf>
    <xf numFmtId="0" fontId="6" fillId="3" borderId="2" xfId="3" applyFont="1" applyFill="1" applyBorder="1" applyAlignment="1">
      <alignment horizontal="center" vertical="center"/>
    </xf>
    <xf numFmtId="0" fontId="6" fillId="4" borderId="2" xfId="3" applyFont="1" applyFill="1" applyBorder="1" applyAlignment="1">
      <alignment horizontal="center" vertical="center"/>
    </xf>
    <xf numFmtId="0" fontId="6" fillId="5" borderId="2" xfId="3" applyFont="1" applyFill="1" applyBorder="1" applyAlignment="1">
      <alignment horizontal="center" vertical="center"/>
    </xf>
    <xf numFmtId="181" fontId="6" fillId="0" borderId="4" xfId="3" applyNumberFormat="1" applyFont="1" applyBorder="1" applyAlignment="1">
      <alignment horizontal="center" vertical="center"/>
    </xf>
    <xf numFmtId="181" fontId="6" fillId="0" borderId="4" xfId="5" applyNumberFormat="1" applyFont="1" applyFill="1" applyBorder="1" applyAlignment="1">
      <alignment horizontal="center" vertical="center"/>
    </xf>
    <xf numFmtId="0" fontId="5" fillId="10" borderId="4" xfId="3" applyFont="1" applyFill="1" applyBorder="1" applyAlignment="1">
      <alignment horizontal="center" vertical="center"/>
    </xf>
    <xf numFmtId="0" fontId="5" fillId="11" borderId="4" xfId="3" applyFont="1" applyFill="1" applyBorder="1" applyAlignment="1">
      <alignment horizontal="center" vertical="center"/>
    </xf>
    <xf numFmtId="0" fontId="27" fillId="8" borderId="4" xfId="3" applyFont="1" applyFill="1" applyBorder="1" applyAlignment="1">
      <alignment horizontal="center" vertical="center"/>
    </xf>
    <xf numFmtId="0" fontId="4" fillId="0" borderId="0" xfId="3" applyFont="1">
      <alignment vertical="center"/>
    </xf>
    <xf numFmtId="0" fontId="5" fillId="0" borderId="2" xfId="3" applyFont="1" applyBorder="1" applyAlignment="1">
      <alignment horizontal="center" vertical="center"/>
    </xf>
    <xf numFmtId="9" fontId="5" fillId="0" borderId="1" xfId="7" applyFont="1" applyBorder="1" applyAlignment="1">
      <alignment horizontal="center" vertical="center"/>
    </xf>
    <xf numFmtId="0" fontId="6" fillId="0" borderId="5" xfId="3" applyFont="1" applyBorder="1">
      <alignment vertical="center"/>
    </xf>
    <xf numFmtId="0" fontId="6" fillId="0" borderId="5" xfId="3" applyFont="1" applyBorder="1" applyAlignment="1">
      <alignment vertical="center" wrapText="1"/>
    </xf>
    <xf numFmtId="43" fontId="21" fillId="0" borderId="0" xfId="0" applyNumberFormat="1" applyFont="1">
      <alignment vertical="center"/>
    </xf>
    <xf numFmtId="0" fontId="5" fillId="0" borderId="9" xfId="3" applyFont="1" applyBorder="1">
      <alignment vertical="center"/>
    </xf>
    <xf numFmtId="0" fontId="5" fillId="0" borderId="10" xfId="3" applyFont="1" applyBorder="1">
      <alignment vertical="center"/>
    </xf>
    <xf numFmtId="49" fontId="28" fillId="9" borderId="4" xfId="3" applyNumberFormat="1" applyFont="1" applyFill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/>
    </xf>
    <xf numFmtId="14" fontId="5" fillId="9" borderId="4" xfId="3" applyNumberFormat="1" applyFont="1" applyFill="1" applyBorder="1" applyAlignment="1">
      <alignment horizontal="center" vertical="center"/>
    </xf>
    <xf numFmtId="0" fontId="5" fillId="9" borderId="4" xfId="3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29" fillId="9" borderId="8" xfId="3" quotePrefix="1" applyFont="1" applyFill="1" applyBorder="1" applyAlignment="1">
      <alignment horizontal="center" vertical="center"/>
    </xf>
    <xf numFmtId="0" fontId="29" fillId="9" borderId="12" xfId="3" quotePrefix="1" applyFont="1" applyFill="1" applyBorder="1" applyAlignment="1">
      <alignment horizontal="center" vertical="center"/>
    </xf>
    <xf numFmtId="0" fontId="32" fillId="9" borderId="4" xfId="3" quotePrefix="1" applyFont="1" applyFill="1" applyBorder="1" applyAlignment="1">
      <alignment horizontal="center" vertical="center" wrapText="1"/>
    </xf>
    <xf numFmtId="0" fontId="32" fillId="9" borderId="13" xfId="3" quotePrefix="1" applyFont="1" applyFill="1" applyBorder="1" applyAlignment="1">
      <alignment horizontal="center" vertical="center" wrapText="1"/>
    </xf>
    <xf numFmtId="0" fontId="26" fillId="0" borderId="1" xfId="3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 wrapText="1"/>
    </xf>
    <xf numFmtId="0" fontId="5" fillId="0" borderId="4" xfId="3" quotePrefix="1" applyFont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/>
    </xf>
    <xf numFmtId="0" fontId="6" fillId="3" borderId="3" xfId="3" applyFont="1" applyFill="1" applyBorder="1" applyAlignment="1">
      <alignment horizontal="center" vertical="center" wrapText="1"/>
    </xf>
    <xf numFmtId="0" fontId="6" fillId="3" borderId="3" xfId="3" applyFont="1" applyFill="1" applyBorder="1" applyAlignment="1">
      <alignment horizontal="center" vertical="center"/>
    </xf>
    <xf numFmtId="0" fontId="31" fillId="0" borderId="4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0" fillId="9" borderId="2" xfId="3" quotePrefix="1" applyFont="1" applyFill="1" applyBorder="1" applyAlignment="1">
      <alignment horizontal="center" vertical="center"/>
    </xf>
    <xf numFmtId="0" fontId="30" fillId="9" borderId="5" xfId="3" quotePrefix="1" applyFont="1" applyFill="1" applyBorder="1" applyAlignment="1">
      <alignment horizontal="center" vertical="center"/>
    </xf>
    <xf numFmtId="0" fontId="30" fillId="9" borderId="3" xfId="3" quotePrefix="1" applyFont="1" applyFill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14" fillId="0" borderId="4" xfId="3" applyFont="1" applyBorder="1" applyAlignment="1">
      <alignment horizontal="center" vertical="center"/>
    </xf>
    <xf numFmtId="0" fontId="13" fillId="0" borderId="7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6" fillId="0" borderId="6" xfId="3" applyFont="1" applyBorder="1" applyAlignment="1">
      <alignment horizontal="center"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9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6" fillId="0" borderId="11" xfId="3" applyFont="1" applyBorder="1" applyAlignment="1">
      <alignment horizontal="center" vertical="center" wrapText="1"/>
    </xf>
    <xf numFmtId="0" fontId="6" fillId="0" borderId="12" xfId="3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0" fontId="5" fillId="0" borderId="9" xfId="3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5" fillId="0" borderId="10" xfId="3" applyFont="1" applyBorder="1" applyAlignment="1">
      <alignment horizontal="left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</cellXfs>
  <cellStyles count="8">
    <cellStyle name="Normal 2" xfId="3" xr:uid="{00000000-0005-0000-0000-000000000000}"/>
    <cellStyle name="백분율" xfId="7" builtinId="5"/>
    <cellStyle name="쉼표" xfId="6" builtinId="3"/>
    <cellStyle name="쉼표 [0]" xfId="2" builtinId="6"/>
    <cellStyle name="쉼표 2" xfId="4" xr:uid="{00000000-0005-0000-0000-000004000000}"/>
    <cellStyle name="통화 [0] 2" xfId="5" xr:uid="{00000000-0005-0000-0000-000005000000}"/>
    <cellStyle name="표준" xfId="0" builtinId="0"/>
    <cellStyle name="표준 2" xfId="1" xr:uid="{00000000-0005-0000-0000-000007000000}"/>
  </cellStyles>
  <dxfs count="2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emf"/><Relationship Id="rId4" Type="http://schemas.openxmlformats.org/officeDocument/2006/relationships/image" Target="../media/image6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6</xdr:col>
          <xdr:colOff>7620</xdr:colOff>
          <xdr:row>55</xdr:row>
          <xdr:rowOff>7620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5EFF9B94-BB32-99D6-3DD8-B676EBC321F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3:$F$33" spid="_x0000_s20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8290560"/>
              <a:ext cx="4427220" cy="512826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838200</xdr:colOff>
      <xdr:row>19</xdr:row>
      <xdr:rowOff>0</xdr:rowOff>
    </xdr:from>
    <xdr:to>
      <xdr:col>13</xdr:col>
      <xdr:colOff>3632200</xdr:colOff>
      <xdr:row>20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29997400" y="12573000"/>
          <a:ext cx="5791200" cy="3784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50800" y="12782550"/>
          <a:ext cx="7931150" cy="3727450"/>
          <a:chOff x="50800" y="15240000"/>
          <a:chExt cx="7899400" cy="37338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19" name="그림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19</xdr:row>
      <xdr:rowOff>3744769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9963150" y="12757150"/>
          <a:ext cx="8020050" cy="3719369"/>
          <a:chOff x="9118600" y="15214600"/>
          <a:chExt cx="7975600" cy="3719369"/>
        </a:xfrm>
      </xdr:grpSpPr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2" name="그림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20</xdr:row>
      <xdr:rowOff>0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19945350" y="12757149"/>
          <a:ext cx="8039100" cy="3752851"/>
          <a:chOff x="19761200" y="15214599"/>
          <a:chExt cx="8026400" cy="3747978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5" name="그림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30</xdr:row>
          <xdr:rowOff>0</xdr:rowOff>
        </xdr:from>
        <xdr:to>
          <xdr:col>14</xdr:col>
          <xdr:colOff>0</xdr:colOff>
          <xdr:row>113</xdr:row>
          <xdr:rowOff>76200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B40C4DA7-8AC5-B7EA-9D8F-0DDA0980EC3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9" spid="_x0000_s1055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0" y="21310600"/>
              <a:ext cx="35839400" cy="20929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3</xdr:col>
      <xdr:colOff>254000</xdr:colOff>
      <xdr:row>24</xdr:row>
      <xdr:rowOff>25400</xdr:rowOff>
    </xdr:from>
    <xdr:to>
      <xdr:col>4</xdr:col>
      <xdr:colOff>1371600</xdr:colOff>
      <xdr:row>29</xdr:row>
      <xdr:rowOff>41641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F4308C7-0D9A-4550-98BB-4ACCE8908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800" y="21048980"/>
          <a:ext cx="2595880" cy="2530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D56"/>
  <sheetViews>
    <sheetView workbookViewId="0">
      <selection activeCell="C6" sqref="C6"/>
    </sheetView>
  </sheetViews>
  <sheetFormatPr defaultColWidth="9" defaultRowHeight="17.25"/>
  <cols>
    <col min="1" max="1" width="4.125" style="36" customWidth="1"/>
    <col min="2" max="2" width="15.75" style="36" bestFit="1" customWidth="1"/>
    <col min="3" max="5" width="11.375" style="36" bestFit="1" customWidth="1"/>
    <col min="6" max="6" width="4" style="36" customWidth="1"/>
    <col min="7" max="7" width="6.125" style="36" customWidth="1"/>
    <col min="8" max="8" width="15" style="51" bestFit="1" customWidth="1"/>
    <col min="9" max="9" width="9.75" style="51" bestFit="1" customWidth="1"/>
    <col min="10" max="10" width="7.75" style="51" bestFit="1" customWidth="1"/>
    <col min="11" max="11" width="9.75" style="51" bestFit="1" customWidth="1"/>
    <col min="12" max="12" width="11.625" style="51" bestFit="1" customWidth="1"/>
    <col min="13" max="13" width="3.875" style="51" customWidth="1"/>
    <col min="14" max="14" width="7.75" style="51" bestFit="1" customWidth="1"/>
    <col min="15" max="15" width="9.875" style="51" bestFit="1" customWidth="1"/>
    <col min="16" max="16" width="26.125" style="51" bestFit="1" customWidth="1"/>
    <col min="17" max="17" width="7.75" style="51" bestFit="1" customWidth="1"/>
    <col min="18" max="18" width="9.75" style="51" bestFit="1" customWidth="1"/>
    <col min="19" max="19" width="15.25" style="51" bestFit="1" customWidth="1"/>
    <col min="20" max="20" width="4.125" style="51" customWidth="1"/>
    <col min="21" max="21" width="27.75" style="51" bestFit="1" customWidth="1"/>
    <col min="22" max="22" width="22.5" style="51" bestFit="1" customWidth="1"/>
    <col min="23" max="23" width="7.75" style="51" bestFit="1" customWidth="1"/>
    <col min="24" max="24" width="9.75" style="51" bestFit="1" customWidth="1"/>
    <col min="25" max="25" width="38.5" style="51" bestFit="1" customWidth="1"/>
    <col min="26" max="26" width="4.25" style="51" customWidth="1"/>
    <col min="27" max="27" width="22" style="51" bestFit="1" customWidth="1"/>
    <col min="28" max="28" width="11.875" style="51" bestFit="1" customWidth="1"/>
    <col min="29" max="29" width="7.75" style="51" bestFit="1" customWidth="1"/>
    <col min="30" max="30" width="11.375" style="51" bestFit="1" customWidth="1"/>
    <col min="31" max="16384" width="9" style="36"/>
  </cols>
  <sheetData>
    <row r="1" spans="2:25">
      <c r="B1" s="142" t="s">
        <v>30</v>
      </c>
      <c r="C1" s="142"/>
      <c r="D1" s="142"/>
      <c r="E1" s="142"/>
      <c r="H1" s="144" t="s">
        <v>37</v>
      </c>
      <c r="I1" s="144"/>
      <c r="J1" s="144"/>
      <c r="K1" s="144"/>
      <c r="L1" s="144"/>
    </row>
    <row r="2" spans="2:25">
      <c r="B2" s="37" t="s">
        <v>26</v>
      </c>
      <c r="C2" s="37" t="s">
        <v>27</v>
      </c>
      <c r="D2" s="37" t="s">
        <v>28</v>
      </c>
      <c r="E2" s="37" t="s">
        <v>29</v>
      </c>
    </row>
    <row r="3" spans="2:25">
      <c r="B3" s="38" t="s">
        <v>0</v>
      </c>
      <c r="C3" s="39">
        <v>23000</v>
      </c>
      <c r="D3" s="40">
        <v>1000</v>
      </c>
      <c r="E3" s="39">
        <f>C3+D3</f>
        <v>24000</v>
      </c>
      <c r="H3" s="140" t="s">
        <v>187</v>
      </c>
      <c r="I3" s="140"/>
      <c r="J3" s="140"/>
      <c r="K3" s="140"/>
      <c r="L3" s="36"/>
      <c r="N3" s="140" t="s">
        <v>155</v>
      </c>
      <c r="O3" s="140"/>
      <c r="P3" s="140"/>
      <c r="Q3" s="140"/>
      <c r="U3" s="140" t="s">
        <v>156</v>
      </c>
      <c r="V3" s="140"/>
      <c r="W3" s="140"/>
      <c r="X3" s="140"/>
    </row>
    <row r="4" spans="2:25">
      <c r="B4" s="41" t="s">
        <v>2</v>
      </c>
      <c r="C4" s="42">
        <v>33</v>
      </c>
      <c r="D4" s="42">
        <v>1</v>
      </c>
      <c r="E4" s="42">
        <f>C4+D4</f>
        <v>34</v>
      </c>
      <c r="H4" s="138" t="s">
        <v>38</v>
      </c>
      <c r="I4" s="139"/>
      <c r="J4" s="138" t="s">
        <v>39</v>
      </c>
      <c r="K4" s="139"/>
      <c r="N4" s="138" t="s">
        <v>38</v>
      </c>
      <c r="O4" s="139"/>
      <c r="P4" s="138" t="s">
        <v>39</v>
      </c>
      <c r="Q4" s="139"/>
      <c r="U4" s="138" t="s">
        <v>38</v>
      </c>
      <c r="V4" s="139"/>
      <c r="W4" s="138" t="s">
        <v>39</v>
      </c>
      <c r="X4" s="139"/>
    </row>
    <row r="5" spans="2:25">
      <c r="B5" s="43" t="s">
        <v>1</v>
      </c>
      <c r="C5" s="44">
        <v>1515</v>
      </c>
      <c r="D5" s="44">
        <v>30</v>
      </c>
      <c r="E5" s="44">
        <f>C5+D5</f>
        <v>1545</v>
      </c>
      <c r="H5" s="49" t="s">
        <v>40</v>
      </c>
      <c r="I5" s="49" t="s">
        <v>41</v>
      </c>
      <c r="J5" s="49" t="s">
        <v>40</v>
      </c>
      <c r="K5" s="49" t="s">
        <v>41</v>
      </c>
      <c r="N5" s="49" t="s">
        <v>40</v>
      </c>
      <c r="O5" s="49" t="s">
        <v>41</v>
      </c>
      <c r="P5" s="49" t="s">
        <v>40</v>
      </c>
      <c r="Q5" s="49" t="s">
        <v>41</v>
      </c>
      <c r="U5" s="49" t="s">
        <v>40</v>
      </c>
      <c r="V5" s="49" t="s">
        <v>41</v>
      </c>
      <c r="W5" s="49" t="s">
        <v>40</v>
      </c>
      <c r="X5" s="49" t="s">
        <v>41</v>
      </c>
    </row>
    <row r="6" spans="2:25">
      <c r="H6" s="50">
        <v>0.2</v>
      </c>
      <c r="I6" s="50">
        <v>0.3</v>
      </c>
      <c r="J6" s="50">
        <v>0.05</v>
      </c>
      <c r="K6" s="50">
        <v>0.1</v>
      </c>
      <c r="N6" s="50">
        <v>0.1</v>
      </c>
      <c r="O6" s="50">
        <v>0.2</v>
      </c>
      <c r="P6" s="50">
        <v>0.05</v>
      </c>
      <c r="Q6" s="50">
        <v>0.1</v>
      </c>
      <c r="U6" s="50" t="s">
        <v>45</v>
      </c>
      <c r="V6" s="50">
        <v>0.2</v>
      </c>
      <c r="W6" s="50">
        <v>0.05</v>
      </c>
      <c r="X6" s="50">
        <v>0.1</v>
      </c>
    </row>
    <row r="8" spans="2:25">
      <c r="B8" s="143" t="s">
        <v>180</v>
      </c>
      <c r="C8" s="143"/>
      <c r="D8" s="143"/>
      <c r="E8" s="143"/>
      <c r="H8" s="37" t="s">
        <v>42</v>
      </c>
      <c r="I8" s="37"/>
      <c r="J8" s="37" t="s">
        <v>89</v>
      </c>
      <c r="K8" s="37" t="s">
        <v>90</v>
      </c>
      <c r="L8" s="37" t="s">
        <v>159</v>
      </c>
      <c r="N8" s="37" t="s">
        <v>42</v>
      </c>
      <c r="O8" s="37"/>
      <c r="P8" s="37" t="s">
        <v>43</v>
      </c>
      <c r="Q8" s="37" t="s">
        <v>89</v>
      </c>
      <c r="R8" s="37" t="s">
        <v>90</v>
      </c>
      <c r="S8" s="37" t="s">
        <v>159</v>
      </c>
      <c r="U8" s="37" t="s">
        <v>42</v>
      </c>
      <c r="V8" s="37"/>
      <c r="W8" s="37" t="s">
        <v>89</v>
      </c>
      <c r="X8" s="37" t="s">
        <v>90</v>
      </c>
      <c r="Y8" s="37" t="s">
        <v>159</v>
      </c>
    </row>
    <row r="9" spans="2:25">
      <c r="B9" s="143" t="s">
        <v>223</v>
      </c>
      <c r="C9" s="143"/>
      <c r="D9" s="143"/>
      <c r="E9" s="143"/>
      <c r="H9" s="37" t="s">
        <v>63</v>
      </c>
      <c r="I9" s="37"/>
      <c r="J9" s="54">
        <v>0.2</v>
      </c>
      <c r="K9" s="55"/>
      <c r="L9" s="55"/>
      <c r="N9" s="52" t="s">
        <v>32</v>
      </c>
      <c r="O9" s="52" t="s">
        <v>142</v>
      </c>
      <c r="P9" s="52" t="s">
        <v>92</v>
      </c>
      <c r="Q9" s="60">
        <v>0.1</v>
      </c>
      <c r="R9" s="61"/>
      <c r="S9" s="61"/>
      <c r="U9" s="37" t="s">
        <v>52</v>
      </c>
      <c r="V9" s="37" t="s">
        <v>53</v>
      </c>
      <c r="W9" s="60">
        <v>0.1</v>
      </c>
      <c r="X9" s="61"/>
      <c r="Y9" s="61"/>
    </row>
    <row r="10" spans="2:25">
      <c r="H10" s="37" t="s">
        <v>83</v>
      </c>
      <c r="I10" s="37"/>
      <c r="J10" s="60">
        <v>0.2</v>
      </c>
      <c r="K10" s="61"/>
      <c r="L10" s="61"/>
      <c r="N10" s="52" t="s">
        <v>121</v>
      </c>
      <c r="O10" s="52" t="s">
        <v>144</v>
      </c>
      <c r="P10" s="52" t="s">
        <v>95</v>
      </c>
      <c r="Q10" s="60">
        <v>0.1</v>
      </c>
      <c r="R10" s="61"/>
      <c r="S10" s="61"/>
      <c r="U10" s="37" t="s">
        <v>214</v>
      </c>
      <c r="V10" s="37"/>
      <c r="W10" s="60">
        <v>0.1</v>
      </c>
      <c r="X10" s="61"/>
      <c r="Y10" s="61"/>
    </row>
    <row r="11" spans="2:25">
      <c r="B11" s="36" t="s">
        <v>224</v>
      </c>
      <c r="E11" s="85"/>
      <c r="H11" s="37" t="s">
        <v>48</v>
      </c>
      <c r="I11" s="37" t="s">
        <v>47</v>
      </c>
      <c r="J11" s="60">
        <v>0.2</v>
      </c>
      <c r="K11" s="61"/>
      <c r="L11" s="61"/>
      <c r="N11" s="52" t="s">
        <v>124</v>
      </c>
      <c r="O11" s="52" t="s">
        <v>146</v>
      </c>
      <c r="P11" s="52" t="s">
        <v>97</v>
      </c>
      <c r="Q11" s="60">
        <v>0.1</v>
      </c>
      <c r="R11" s="61"/>
      <c r="S11" s="61"/>
      <c r="U11" s="37" t="s">
        <v>215</v>
      </c>
      <c r="V11" s="37" t="s">
        <v>216</v>
      </c>
      <c r="W11" s="60">
        <v>0.1</v>
      </c>
      <c r="X11" s="61"/>
      <c r="Y11" s="61"/>
    </row>
    <row r="12" spans="2:25">
      <c r="B12" s="36" t="s">
        <v>225</v>
      </c>
      <c r="C12" s="45"/>
      <c r="H12" s="37" t="s">
        <v>75</v>
      </c>
      <c r="I12" s="37"/>
      <c r="J12" s="60">
        <v>0.2</v>
      </c>
      <c r="K12" s="61"/>
      <c r="L12" s="61"/>
      <c r="N12" s="52" t="s">
        <v>128</v>
      </c>
      <c r="O12" s="52" t="s">
        <v>142</v>
      </c>
      <c r="P12" s="52" t="s">
        <v>101</v>
      </c>
      <c r="Q12" s="60">
        <v>0.1</v>
      </c>
      <c r="R12" s="61"/>
      <c r="S12" s="61"/>
      <c r="U12" s="37" t="s">
        <v>169</v>
      </c>
      <c r="V12" s="37"/>
      <c r="W12" s="60">
        <v>0.1</v>
      </c>
      <c r="X12" s="61"/>
      <c r="Y12" s="61"/>
    </row>
    <row r="13" spans="2:25">
      <c r="H13" s="37" t="s">
        <v>82</v>
      </c>
      <c r="I13" s="37"/>
      <c r="J13" s="60">
        <v>0.2</v>
      </c>
      <c r="K13" s="61"/>
      <c r="L13" s="61"/>
      <c r="N13" s="52" t="s">
        <v>126</v>
      </c>
      <c r="O13" s="52" t="s">
        <v>142</v>
      </c>
      <c r="P13" s="52" t="s">
        <v>99</v>
      </c>
      <c r="Q13" s="60">
        <v>0.1</v>
      </c>
      <c r="R13" s="61"/>
      <c r="S13" s="61"/>
      <c r="U13" s="37" t="s">
        <v>91</v>
      </c>
      <c r="V13" s="37"/>
      <c r="W13" s="60">
        <v>0.1</v>
      </c>
      <c r="X13" s="61"/>
      <c r="Y13" s="61"/>
    </row>
    <row r="14" spans="2:25">
      <c r="B14" s="36" t="s">
        <v>201</v>
      </c>
      <c r="H14" s="37" t="s">
        <v>65</v>
      </c>
      <c r="I14" s="37"/>
      <c r="J14" s="60">
        <v>0.2</v>
      </c>
      <c r="K14" s="61"/>
      <c r="L14" s="61"/>
      <c r="N14" s="52" t="s">
        <v>125</v>
      </c>
      <c r="O14" s="52" t="s">
        <v>142</v>
      </c>
      <c r="P14" s="52" t="s">
        <v>98</v>
      </c>
      <c r="Q14" s="60">
        <v>0.1</v>
      </c>
      <c r="R14" s="61"/>
      <c r="S14" s="61"/>
      <c r="U14" s="37" t="s">
        <v>212</v>
      </c>
      <c r="V14" s="37" t="s">
        <v>213</v>
      </c>
      <c r="W14" s="60">
        <v>0.2</v>
      </c>
      <c r="X14" s="61"/>
      <c r="Y14" s="61"/>
    </row>
    <row r="15" spans="2:25">
      <c r="B15" s="36" t="s">
        <v>23</v>
      </c>
      <c r="C15" s="36">
        <f>SUM('이름(CLxx-xx)'!R1)</f>
        <v>1</v>
      </c>
      <c r="H15" s="37" t="s">
        <v>71</v>
      </c>
      <c r="I15" s="37"/>
      <c r="J15" s="60">
        <v>0.2</v>
      </c>
      <c r="K15" s="61"/>
      <c r="L15" s="61"/>
      <c r="N15" s="52" t="s">
        <v>132</v>
      </c>
      <c r="O15" s="52" t="s">
        <v>146</v>
      </c>
      <c r="P15" s="59" t="s">
        <v>105</v>
      </c>
      <c r="Q15" s="60">
        <v>0.1</v>
      </c>
      <c r="R15" s="61"/>
      <c r="S15" s="61"/>
      <c r="U15" s="37" t="s">
        <v>50</v>
      </c>
      <c r="V15" s="37" t="s">
        <v>51</v>
      </c>
      <c r="W15" s="60">
        <v>0.1</v>
      </c>
      <c r="X15" s="61"/>
      <c r="Y15" s="61"/>
    </row>
    <row r="16" spans="2:25">
      <c r="B16" s="36" t="s">
        <v>24</v>
      </c>
      <c r="C16" s="46">
        <f>SUM('이름(CLxx-xx)'!R2)</f>
        <v>0</v>
      </c>
      <c r="E16" s="47"/>
      <c r="F16" s="47"/>
      <c r="H16" s="37" t="s">
        <v>86</v>
      </c>
      <c r="I16" s="37"/>
      <c r="J16" s="60">
        <v>0.2</v>
      </c>
      <c r="K16" s="61"/>
      <c r="L16" s="61"/>
      <c r="N16" s="52" t="s">
        <v>120</v>
      </c>
      <c r="O16" s="52" t="s">
        <v>143</v>
      </c>
      <c r="P16" s="52" t="s">
        <v>94</v>
      </c>
      <c r="Q16" s="60">
        <v>0.1</v>
      </c>
      <c r="R16" s="61"/>
      <c r="S16" s="61"/>
      <c r="U16" s="37" t="s">
        <v>178</v>
      </c>
      <c r="V16" s="37"/>
      <c r="W16" s="60">
        <v>0.1</v>
      </c>
      <c r="X16" s="61"/>
      <c r="Y16" s="61"/>
    </row>
    <row r="17" spans="2:25">
      <c r="C17" s="47"/>
      <c r="H17" s="37" t="s">
        <v>197</v>
      </c>
      <c r="I17" s="37"/>
      <c r="J17" s="60">
        <v>0.2</v>
      </c>
      <c r="K17" s="61"/>
      <c r="L17" s="61" t="s">
        <v>198</v>
      </c>
      <c r="N17" s="52" t="s">
        <v>139</v>
      </c>
      <c r="O17" s="52" t="s">
        <v>152</v>
      </c>
      <c r="P17" s="52" t="s">
        <v>111</v>
      </c>
      <c r="Q17" s="60">
        <v>0.1</v>
      </c>
      <c r="R17" s="61"/>
      <c r="S17" s="61"/>
      <c r="U17" s="37" t="s">
        <v>179</v>
      </c>
      <c r="V17" s="37"/>
      <c r="W17" s="60">
        <v>0.1</v>
      </c>
      <c r="X17" s="61"/>
      <c r="Y17" s="61"/>
    </row>
    <row r="18" spans="2:25">
      <c r="B18" s="36" t="s">
        <v>117</v>
      </c>
      <c r="C18" s="47">
        <f>K56+R36+X21+X43+X32</f>
        <v>0</v>
      </c>
      <c r="H18" s="37" t="s">
        <v>78</v>
      </c>
      <c r="I18" s="37"/>
      <c r="J18" s="60">
        <v>0.2</v>
      </c>
      <c r="K18" s="61"/>
      <c r="L18" s="61"/>
      <c r="N18" s="52" t="s">
        <v>127</v>
      </c>
      <c r="O18" s="52" t="s">
        <v>142</v>
      </c>
      <c r="P18" s="52" t="s">
        <v>101</v>
      </c>
      <c r="Q18" s="60">
        <v>0.1</v>
      </c>
      <c r="R18" s="61"/>
      <c r="S18" s="61"/>
      <c r="U18" s="37" t="s">
        <v>114</v>
      </c>
      <c r="V18" s="37"/>
      <c r="W18" s="60">
        <v>0.1</v>
      </c>
      <c r="X18" s="61"/>
      <c r="Y18" s="61"/>
    </row>
    <row r="19" spans="2:25">
      <c r="H19" s="37" t="s">
        <v>31</v>
      </c>
      <c r="I19" s="37"/>
      <c r="J19" s="60">
        <v>0.2</v>
      </c>
      <c r="K19" s="61"/>
      <c r="L19" s="61"/>
      <c r="N19" s="52" t="s">
        <v>119</v>
      </c>
      <c r="O19" s="52" t="s">
        <v>142</v>
      </c>
      <c r="P19" s="52" t="s">
        <v>93</v>
      </c>
      <c r="Q19" s="60">
        <v>0.1</v>
      </c>
      <c r="R19" s="61"/>
      <c r="S19" s="61" t="s">
        <v>168</v>
      </c>
      <c r="U19" s="37"/>
      <c r="V19" s="37"/>
      <c r="W19" s="60"/>
      <c r="X19" s="61"/>
      <c r="Y19" s="61"/>
    </row>
    <row r="20" spans="2:25">
      <c r="H20" s="37" t="s">
        <v>85</v>
      </c>
      <c r="I20" s="37"/>
      <c r="J20" s="60">
        <v>0.2</v>
      </c>
      <c r="K20" s="61"/>
      <c r="L20" s="61"/>
      <c r="N20" s="52" t="s">
        <v>136</v>
      </c>
      <c r="O20" s="52" t="s">
        <v>142</v>
      </c>
      <c r="P20" s="52" t="s">
        <v>109</v>
      </c>
      <c r="Q20" s="60">
        <v>0.1</v>
      </c>
      <c r="R20" s="61"/>
      <c r="S20" s="61"/>
      <c r="U20" s="37"/>
      <c r="V20" s="37"/>
      <c r="W20" s="60"/>
      <c r="X20" s="61"/>
      <c r="Y20" s="61"/>
    </row>
    <row r="21" spans="2:25">
      <c r="B21" s="36" t="s">
        <v>173</v>
      </c>
      <c r="H21" s="37" t="s">
        <v>88</v>
      </c>
      <c r="I21" s="37" t="s">
        <v>87</v>
      </c>
      <c r="J21" s="60">
        <v>0.2</v>
      </c>
      <c r="K21" s="61"/>
      <c r="L21" s="61"/>
      <c r="N21" s="52" t="s">
        <v>134</v>
      </c>
      <c r="O21" s="52" t="s">
        <v>149</v>
      </c>
      <c r="P21" s="52" t="s">
        <v>107</v>
      </c>
      <c r="Q21" s="60">
        <v>0.1</v>
      </c>
      <c r="R21" s="61"/>
      <c r="S21" s="61"/>
      <c r="U21" s="141" t="s">
        <v>116</v>
      </c>
      <c r="V21" s="141"/>
      <c r="W21" s="141"/>
      <c r="X21" s="61">
        <f>SUM(X9:X20)</f>
        <v>0</v>
      </c>
      <c r="Y21" s="61"/>
    </row>
    <row r="22" spans="2:25">
      <c r="B22" s="36" t="s">
        <v>202</v>
      </c>
      <c r="C22" s="51" t="s">
        <v>203</v>
      </c>
      <c r="D22" s="51" t="s">
        <v>204</v>
      </c>
      <c r="H22" s="37" t="s">
        <v>62</v>
      </c>
      <c r="I22" s="37"/>
      <c r="J22" s="60">
        <v>0.2</v>
      </c>
      <c r="K22" s="61"/>
      <c r="L22" s="61"/>
      <c r="N22" s="52" t="s">
        <v>135</v>
      </c>
      <c r="O22" s="52" t="s">
        <v>150</v>
      </c>
      <c r="P22" s="52" t="s">
        <v>108</v>
      </c>
      <c r="Q22" s="60">
        <v>0.1</v>
      </c>
      <c r="R22" s="61"/>
      <c r="S22" s="61"/>
    </row>
    <row r="23" spans="2:25">
      <c r="B23" s="36" t="s">
        <v>205</v>
      </c>
      <c r="D23" s="62"/>
      <c r="H23" s="37" t="s">
        <v>46</v>
      </c>
      <c r="I23" s="37" t="s">
        <v>49</v>
      </c>
      <c r="J23" s="60">
        <v>0.2</v>
      </c>
      <c r="K23" s="61"/>
      <c r="L23" s="61"/>
      <c r="N23" s="52" t="s">
        <v>129</v>
      </c>
      <c r="O23" s="52" t="s">
        <v>142</v>
      </c>
      <c r="P23" s="52" t="s">
        <v>102</v>
      </c>
      <c r="Q23" s="60">
        <v>0.1</v>
      </c>
      <c r="R23" s="61"/>
      <c r="S23" s="61"/>
    </row>
    <row r="24" spans="2:25">
      <c r="B24" s="36" t="s">
        <v>206</v>
      </c>
      <c r="D24" s="62"/>
      <c r="H24" s="37" t="s">
        <v>33</v>
      </c>
      <c r="I24" s="37"/>
      <c r="J24" s="60">
        <v>0.2</v>
      </c>
      <c r="K24" s="61"/>
      <c r="L24" s="61"/>
      <c r="N24" s="52" t="s">
        <v>130</v>
      </c>
      <c r="O24" s="52" t="s">
        <v>146</v>
      </c>
      <c r="P24" s="52" t="s">
        <v>103</v>
      </c>
      <c r="Q24" s="60">
        <v>0.1</v>
      </c>
      <c r="R24" s="61"/>
      <c r="S24" s="61"/>
      <c r="U24" s="140" t="s">
        <v>170</v>
      </c>
      <c r="V24" s="140"/>
      <c r="W24" s="140"/>
      <c r="X24" s="140"/>
    </row>
    <row r="25" spans="2:25">
      <c r="D25" s="62"/>
      <c r="H25" s="37" t="s">
        <v>59</v>
      </c>
      <c r="I25" s="37"/>
      <c r="J25" s="60">
        <v>0.2</v>
      </c>
      <c r="K25" s="61"/>
      <c r="L25" s="61"/>
      <c r="N25" s="52" t="s">
        <v>133</v>
      </c>
      <c r="O25" s="52" t="s">
        <v>142</v>
      </c>
      <c r="P25" s="52" t="s">
        <v>106</v>
      </c>
      <c r="Q25" s="60">
        <v>0.1</v>
      </c>
      <c r="R25" s="61"/>
      <c r="S25" s="61"/>
      <c r="U25" s="37" t="s">
        <v>42</v>
      </c>
      <c r="V25" s="37"/>
      <c r="W25" s="37" t="s">
        <v>89</v>
      </c>
      <c r="X25" s="37" t="s">
        <v>90</v>
      </c>
      <c r="Y25" s="37" t="s">
        <v>159</v>
      </c>
    </row>
    <row r="26" spans="2:25">
      <c r="D26" s="62"/>
      <c r="H26" s="37" t="s">
        <v>70</v>
      </c>
      <c r="I26" s="37"/>
      <c r="J26" s="60">
        <v>0.2</v>
      </c>
      <c r="K26" s="61"/>
      <c r="L26" s="61"/>
      <c r="N26" s="52" t="s">
        <v>123</v>
      </c>
      <c r="O26" s="52" t="s">
        <v>142</v>
      </c>
      <c r="P26" s="52" t="s">
        <v>96</v>
      </c>
      <c r="Q26" s="60">
        <v>0.1</v>
      </c>
      <c r="R26" s="61"/>
      <c r="S26" s="61"/>
      <c r="T26" s="57"/>
      <c r="U26" s="37" t="s">
        <v>171</v>
      </c>
      <c r="V26" s="37" t="s">
        <v>172</v>
      </c>
      <c r="W26" s="60">
        <v>0.05</v>
      </c>
      <c r="X26" s="61"/>
      <c r="Y26" s="61"/>
    </row>
    <row r="27" spans="2:25">
      <c r="D27" s="62"/>
      <c r="H27" s="37" t="s">
        <v>44</v>
      </c>
      <c r="I27" s="37"/>
      <c r="J27" s="60">
        <v>0.2</v>
      </c>
      <c r="K27" s="61"/>
      <c r="L27" s="61"/>
      <c r="N27" s="37" t="s">
        <v>56</v>
      </c>
      <c r="O27" s="37" t="s">
        <v>162</v>
      </c>
      <c r="P27" s="37" t="s">
        <v>57</v>
      </c>
      <c r="Q27" s="60">
        <v>0.1</v>
      </c>
      <c r="R27" s="61"/>
      <c r="S27" s="61"/>
      <c r="U27" s="37" t="s">
        <v>175</v>
      </c>
      <c r="V27" s="37" t="s">
        <v>176</v>
      </c>
      <c r="W27" s="60">
        <v>0.05</v>
      </c>
      <c r="X27" s="61"/>
      <c r="Y27" s="61"/>
    </row>
    <row r="28" spans="2:25">
      <c r="D28" s="62"/>
      <c r="H28" s="37" t="s">
        <v>67</v>
      </c>
      <c r="I28" s="37"/>
      <c r="J28" s="60">
        <v>0.2</v>
      </c>
      <c r="K28" s="61"/>
      <c r="L28" s="61"/>
      <c r="N28" s="52" t="s">
        <v>122</v>
      </c>
      <c r="O28" s="52" t="s">
        <v>145</v>
      </c>
      <c r="P28" s="52" t="s">
        <v>95</v>
      </c>
      <c r="Q28" s="60">
        <v>0.1</v>
      </c>
      <c r="R28" s="61"/>
      <c r="S28" s="61"/>
      <c r="U28" s="37"/>
      <c r="V28" s="37"/>
      <c r="W28" s="60"/>
      <c r="X28" s="61"/>
      <c r="Y28" s="61"/>
    </row>
    <row r="29" spans="2:25">
      <c r="D29" s="63">
        <f>SUM(D23:D28)</f>
        <v>0</v>
      </c>
      <c r="E29" s="64">
        <f>D29/C4</f>
        <v>0</v>
      </c>
      <c r="H29" s="37" t="s">
        <v>68</v>
      </c>
      <c r="I29" s="37"/>
      <c r="J29" s="60">
        <v>0.2</v>
      </c>
      <c r="K29" s="61"/>
      <c r="L29" s="61" t="s">
        <v>189</v>
      </c>
      <c r="N29" s="52" t="s">
        <v>140</v>
      </c>
      <c r="O29" s="52" t="s">
        <v>153</v>
      </c>
      <c r="P29" s="53" t="s">
        <v>113</v>
      </c>
      <c r="Q29" s="60">
        <v>0.1</v>
      </c>
      <c r="R29" s="61"/>
      <c r="S29" s="61"/>
      <c r="U29" s="37"/>
      <c r="V29" s="37"/>
      <c r="W29" s="60"/>
      <c r="X29" s="61"/>
      <c r="Y29" s="61"/>
    </row>
    <row r="30" spans="2:25">
      <c r="H30" s="37" t="s">
        <v>36</v>
      </c>
      <c r="I30" s="37"/>
      <c r="J30" s="60">
        <v>0.2</v>
      </c>
      <c r="K30" s="61"/>
      <c r="L30" s="61"/>
      <c r="N30" s="52" t="s">
        <v>141</v>
      </c>
      <c r="O30" s="52" t="s">
        <v>153</v>
      </c>
      <c r="P30" s="52" t="s">
        <v>112</v>
      </c>
      <c r="Q30" s="60">
        <v>0.1</v>
      </c>
      <c r="R30" s="61"/>
      <c r="S30" s="61"/>
      <c r="U30" s="37"/>
      <c r="V30" s="37"/>
      <c r="W30" s="60"/>
      <c r="X30" s="61"/>
      <c r="Y30" s="61"/>
    </row>
    <row r="31" spans="2:25">
      <c r="H31" s="37" t="s">
        <v>166</v>
      </c>
      <c r="I31" s="37"/>
      <c r="J31" s="54">
        <v>0.2</v>
      </c>
      <c r="K31" s="55"/>
      <c r="L31" s="55"/>
      <c r="N31" s="52" t="s">
        <v>35</v>
      </c>
      <c r="O31" s="52" t="s">
        <v>147</v>
      </c>
      <c r="P31" s="52" t="s">
        <v>100</v>
      </c>
      <c r="Q31" s="60">
        <v>0.1</v>
      </c>
      <c r="R31" s="61"/>
      <c r="S31" s="61"/>
      <c r="U31" s="37"/>
      <c r="V31" s="37"/>
      <c r="W31" s="60"/>
      <c r="X31" s="61"/>
      <c r="Y31" s="61"/>
    </row>
    <row r="32" spans="2:25">
      <c r="B32" s="65" t="s">
        <v>174</v>
      </c>
      <c r="C32" s="66">
        <f>C16-E29</f>
        <v>0</v>
      </c>
      <c r="H32" s="37" t="s">
        <v>167</v>
      </c>
      <c r="I32" s="37"/>
      <c r="J32" s="54">
        <v>0.2</v>
      </c>
      <c r="K32" s="55"/>
      <c r="L32" s="55"/>
      <c r="N32" s="52" t="s">
        <v>131</v>
      </c>
      <c r="O32" s="52" t="s">
        <v>148</v>
      </c>
      <c r="P32" s="52" t="s">
        <v>104</v>
      </c>
      <c r="Q32" s="60">
        <v>0.1</v>
      </c>
      <c r="R32" s="61"/>
      <c r="S32" s="61"/>
      <c r="U32" s="141" t="s">
        <v>116</v>
      </c>
      <c r="V32" s="141"/>
      <c r="W32" s="141"/>
      <c r="X32" s="61">
        <f>SUM(X26:X31)</f>
        <v>0</v>
      </c>
      <c r="Y32" s="61"/>
    </row>
    <row r="33" spans="8:25">
      <c r="H33" s="37" t="s">
        <v>161</v>
      </c>
      <c r="I33" s="37"/>
      <c r="J33" s="60">
        <v>0.2</v>
      </c>
      <c r="K33" s="61"/>
      <c r="L33" s="61" t="s">
        <v>160</v>
      </c>
      <c r="N33" s="52" t="s">
        <v>138</v>
      </c>
      <c r="O33" s="52" t="s">
        <v>151</v>
      </c>
      <c r="P33" s="52" t="s">
        <v>118</v>
      </c>
      <c r="Q33" s="60">
        <v>0.1</v>
      </c>
      <c r="R33" s="61"/>
      <c r="S33" s="61"/>
    </row>
    <row r="34" spans="8:25">
      <c r="H34" s="37" t="s">
        <v>34</v>
      </c>
      <c r="I34" s="37"/>
      <c r="J34" s="60">
        <v>0.2</v>
      </c>
      <c r="K34" s="61"/>
      <c r="L34" s="61"/>
      <c r="N34" s="52" t="s">
        <v>137</v>
      </c>
      <c r="O34" s="52" t="s">
        <v>146</v>
      </c>
      <c r="P34" s="52" t="s">
        <v>110</v>
      </c>
      <c r="Q34" s="60">
        <v>0.1</v>
      </c>
      <c r="R34" s="61"/>
      <c r="S34" s="61"/>
    </row>
    <row r="35" spans="8:25">
      <c r="H35" s="37" t="s">
        <v>158</v>
      </c>
      <c r="I35" s="37"/>
      <c r="J35" s="60">
        <v>0.2</v>
      </c>
      <c r="K35" s="61"/>
      <c r="L35" s="61"/>
      <c r="N35" s="37"/>
      <c r="O35" s="37"/>
      <c r="P35" s="37"/>
      <c r="Q35" s="60"/>
      <c r="R35" s="61"/>
      <c r="S35" s="61"/>
      <c r="U35" s="140" t="s">
        <v>157</v>
      </c>
      <c r="V35" s="140"/>
      <c r="W35" s="140"/>
      <c r="X35" s="140"/>
      <c r="Y35" s="36"/>
    </row>
    <row r="36" spans="8:25">
      <c r="H36" s="37" t="s">
        <v>217</v>
      </c>
      <c r="I36" s="37"/>
      <c r="J36" s="60">
        <v>0.2</v>
      </c>
      <c r="K36" s="61"/>
      <c r="L36" s="61"/>
      <c r="N36" s="141" t="s">
        <v>116</v>
      </c>
      <c r="O36" s="141"/>
      <c r="P36" s="141"/>
      <c r="Q36" s="141"/>
      <c r="R36" s="55">
        <f>SUM(R9:R35)</f>
        <v>0</v>
      </c>
      <c r="S36" s="55"/>
      <c r="U36" s="37" t="s">
        <v>42</v>
      </c>
      <c r="V36" s="37" t="s">
        <v>54</v>
      </c>
      <c r="W36" s="37" t="s">
        <v>89</v>
      </c>
      <c r="X36" s="37" t="s">
        <v>90</v>
      </c>
      <c r="Y36" s="37" t="s">
        <v>159</v>
      </c>
    </row>
    <row r="37" spans="8:25">
      <c r="H37" s="37" t="s">
        <v>200</v>
      </c>
      <c r="I37" s="37"/>
      <c r="J37" s="60">
        <v>0.2</v>
      </c>
      <c r="K37" s="61"/>
      <c r="L37" s="61"/>
      <c r="U37" s="37" t="s">
        <v>25</v>
      </c>
      <c r="V37" s="37" t="s">
        <v>58</v>
      </c>
      <c r="W37" s="56">
        <v>0.1</v>
      </c>
      <c r="X37" s="61"/>
      <c r="Y37" s="49"/>
    </row>
    <row r="38" spans="8:25">
      <c r="H38" s="37" t="s">
        <v>199</v>
      </c>
      <c r="I38" s="37"/>
      <c r="J38" s="60">
        <v>0.2</v>
      </c>
      <c r="K38" s="61"/>
      <c r="L38" s="61"/>
      <c r="U38" s="37" t="s">
        <v>177</v>
      </c>
      <c r="V38" s="37"/>
      <c r="W38" s="56">
        <v>0.1</v>
      </c>
      <c r="X38" s="61"/>
      <c r="Y38" s="49"/>
    </row>
    <row r="39" spans="8:25">
      <c r="H39" s="37" t="s">
        <v>60</v>
      </c>
      <c r="I39" s="37"/>
      <c r="J39" s="60">
        <v>0.2</v>
      </c>
      <c r="K39" s="61"/>
      <c r="L39" s="61"/>
      <c r="U39" s="37" t="s">
        <v>115</v>
      </c>
      <c r="V39" s="37" t="s">
        <v>55</v>
      </c>
      <c r="W39" s="56">
        <v>0.15</v>
      </c>
      <c r="X39" s="61"/>
      <c r="Y39" s="49"/>
    </row>
    <row r="40" spans="8:25">
      <c r="H40" s="37" t="s">
        <v>64</v>
      </c>
      <c r="I40" s="37"/>
      <c r="J40" s="60">
        <v>0.2</v>
      </c>
      <c r="K40" s="61"/>
      <c r="L40" s="61"/>
      <c r="U40" s="37" t="s">
        <v>193</v>
      </c>
      <c r="V40" s="37"/>
      <c r="W40" s="56">
        <v>0.1</v>
      </c>
      <c r="X40" s="61"/>
      <c r="Y40" s="49" t="s">
        <v>195</v>
      </c>
    </row>
    <row r="41" spans="8:25">
      <c r="H41" s="37" t="s">
        <v>61</v>
      </c>
      <c r="I41" s="37"/>
      <c r="J41" s="60">
        <v>0.2</v>
      </c>
      <c r="K41" s="61"/>
      <c r="L41" s="61"/>
      <c r="U41" s="37" t="s">
        <v>163</v>
      </c>
      <c r="V41" s="37" t="s">
        <v>164</v>
      </c>
      <c r="W41" s="56">
        <v>0.1</v>
      </c>
      <c r="X41" s="37"/>
      <c r="Y41" s="37" t="s">
        <v>189</v>
      </c>
    </row>
    <row r="42" spans="8:25">
      <c r="H42" s="37" t="s">
        <v>76</v>
      </c>
      <c r="I42" s="37"/>
      <c r="J42" s="54">
        <v>0.2</v>
      </c>
      <c r="K42" s="55"/>
      <c r="L42" s="55"/>
      <c r="U42" s="37"/>
      <c r="V42" s="37"/>
      <c r="W42" s="56"/>
      <c r="X42" s="61"/>
      <c r="Y42" s="49"/>
    </row>
    <row r="43" spans="8:25">
      <c r="H43" s="37" t="s">
        <v>186</v>
      </c>
      <c r="I43" s="37"/>
      <c r="J43" s="54">
        <v>0.2</v>
      </c>
      <c r="K43" s="55"/>
      <c r="L43" s="55"/>
      <c r="N43" s="36"/>
      <c r="O43" s="36"/>
      <c r="P43" s="36"/>
      <c r="Q43" s="36"/>
      <c r="U43" s="141" t="s">
        <v>116</v>
      </c>
      <c r="V43" s="141"/>
      <c r="W43" s="141"/>
      <c r="X43" s="61">
        <f>SUM(X37:X42)</f>
        <v>0</v>
      </c>
      <c r="Y43" s="49"/>
    </row>
    <row r="44" spans="8:25">
      <c r="H44" s="37" t="s">
        <v>72</v>
      </c>
      <c r="I44" s="37"/>
      <c r="J44" s="54">
        <v>0.2</v>
      </c>
      <c r="K44" s="55"/>
      <c r="L44" s="55"/>
    </row>
    <row r="45" spans="8:25">
      <c r="H45" s="37" t="s">
        <v>84</v>
      </c>
      <c r="I45" s="37"/>
      <c r="J45" s="54">
        <v>0.2</v>
      </c>
      <c r="K45" s="55"/>
      <c r="L45" s="55"/>
    </row>
    <row r="46" spans="8:25">
      <c r="H46" s="37" t="s">
        <v>74</v>
      </c>
      <c r="I46" s="37"/>
      <c r="J46" s="54">
        <v>0.2</v>
      </c>
      <c r="K46" s="55"/>
      <c r="L46" s="55"/>
    </row>
    <row r="47" spans="8:25">
      <c r="H47" s="37" t="s">
        <v>77</v>
      </c>
      <c r="I47" s="37"/>
      <c r="J47" s="54">
        <v>0.2</v>
      </c>
      <c r="K47" s="55"/>
      <c r="L47" s="55"/>
    </row>
    <row r="48" spans="8:25">
      <c r="H48" s="37" t="s">
        <v>73</v>
      </c>
      <c r="I48" s="37"/>
      <c r="J48" s="54">
        <v>0.2</v>
      </c>
      <c r="K48" s="55"/>
      <c r="L48" s="55"/>
      <c r="N48" s="36"/>
      <c r="O48" s="36"/>
      <c r="P48" s="36"/>
      <c r="Q48" s="36"/>
    </row>
    <row r="49" spans="8:12">
      <c r="H49" s="37" t="s">
        <v>81</v>
      </c>
      <c r="I49" s="37"/>
      <c r="J49" s="54">
        <v>0.2</v>
      </c>
      <c r="K49" s="55"/>
      <c r="L49" s="55"/>
    </row>
    <row r="50" spans="8:12">
      <c r="H50" s="37" t="s">
        <v>66</v>
      </c>
      <c r="I50" s="37"/>
      <c r="J50" s="54">
        <v>0.2</v>
      </c>
      <c r="K50" s="55"/>
      <c r="L50" s="55"/>
    </row>
    <row r="51" spans="8:12">
      <c r="H51" s="37" t="s">
        <v>80</v>
      </c>
      <c r="I51" s="37"/>
      <c r="J51" s="54">
        <v>0.2</v>
      </c>
      <c r="K51" s="55"/>
      <c r="L51" s="55"/>
    </row>
    <row r="52" spans="8:12">
      <c r="H52" s="37" t="s">
        <v>69</v>
      </c>
      <c r="I52" s="37"/>
      <c r="J52" s="54">
        <v>0.2</v>
      </c>
      <c r="K52" s="55"/>
      <c r="L52" s="55"/>
    </row>
    <row r="53" spans="8:12">
      <c r="H53" s="37" t="s">
        <v>196</v>
      </c>
      <c r="I53" s="37"/>
      <c r="J53" s="54">
        <v>0.2</v>
      </c>
      <c r="K53" s="55"/>
      <c r="L53" s="55"/>
    </row>
    <row r="54" spans="8:12">
      <c r="H54" s="37" t="s">
        <v>79</v>
      </c>
      <c r="I54" s="37"/>
      <c r="J54" s="54">
        <v>0.2</v>
      </c>
      <c r="K54" s="55"/>
      <c r="L54" s="55"/>
    </row>
    <row r="55" spans="8:12">
      <c r="H55" s="37"/>
      <c r="I55" s="37"/>
      <c r="J55" s="54"/>
      <c r="K55" s="55"/>
      <c r="L55" s="55"/>
    </row>
    <row r="56" spans="8:12">
      <c r="H56" s="141" t="s">
        <v>116</v>
      </c>
      <c r="I56" s="141"/>
      <c r="J56" s="141"/>
      <c r="K56" s="58">
        <f>SUM(K9:K55)</f>
        <v>0</v>
      </c>
      <c r="L56" s="58"/>
    </row>
  </sheetData>
  <autoFilter ref="U36:Y36" xr:uid="{00000000-0009-0000-0000-000000000000}">
    <sortState xmlns:xlrd2="http://schemas.microsoft.com/office/spreadsheetml/2017/richdata2" ref="U37:Y41">
      <sortCondition ref="U36"/>
    </sortState>
  </autoFilter>
  <mergeCells count="20">
    <mergeCell ref="B1:E1"/>
    <mergeCell ref="H3:K3"/>
    <mergeCell ref="U32:W32"/>
    <mergeCell ref="U21:W21"/>
    <mergeCell ref="U43:W43"/>
    <mergeCell ref="N3:Q3"/>
    <mergeCell ref="U3:X3"/>
    <mergeCell ref="B8:E8"/>
    <mergeCell ref="B9:E9"/>
    <mergeCell ref="H1:L1"/>
    <mergeCell ref="H4:I4"/>
    <mergeCell ref="J4:K4"/>
    <mergeCell ref="N4:O4"/>
    <mergeCell ref="P4:Q4"/>
    <mergeCell ref="U4:V4"/>
    <mergeCell ref="W4:X4"/>
    <mergeCell ref="U35:X35"/>
    <mergeCell ref="U24:X24"/>
    <mergeCell ref="H56:J56"/>
    <mergeCell ref="N36:Q36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4">
    <tabColor rgb="FFFFFF00"/>
    <pageSetUpPr fitToPage="1"/>
  </sheetPr>
  <dimension ref="A1:W63"/>
  <sheetViews>
    <sheetView showGridLines="0" tabSelected="1" view="pageBreakPreview" zoomScale="30" zoomScaleNormal="30" zoomScaleSheetLayoutView="30" workbookViewId="0">
      <selection activeCell="K6" sqref="K6"/>
    </sheetView>
  </sheetViews>
  <sheetFormatPr defaultColWidth="9" defaultRowHeight="16.5"/>
  <cols>
    <col min="1" max="1" width="28.25" style="1" customWidth="1"/>
    <col min="2" max="2" width="42.375" style="1" customWidth="1"/>
    <col min="3" max="3" width="13.375" style="1" bestFit="1" customWidth="1"/>
    <col min="4" max="4" width="19.375" style="1" bestFit="1" customWidth="1"/>
    <col min="5" max="5" width="37.375" style="1" bestFit="1" customWidth="1"/>
    <col min="6" max="6" width="51.125" style="1" bestFit="1" customWidth="1"/>
    <col min="7" max="9" width="16.875" style="1" customWidth="1"/>
    <col min="10" max="10" width="39.125" style="1" bestFit="1" customWidth="1"/>
    <col min="11" max="11" width="51.75" style="1" bestFit="1" customWidth="1"/>
    <col min="12" max="12" width="49.375" style="1" bestFit="1" customWidth="1"/>
    <col min="13" max="13" width="39.375" style="1" bestFit="1" customWidth="1"/>
    <col min="14" max="14" width="48.25" style="1" customWidth="1"/>
    <col min="15" max="15" width="10.875" style="1" bestFit="1" customWidth="1"/>
    <col min="16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102" t="s">
        <v>231</v>
      </c>
      <c r="D1" s="102"/>
      <c r="E1" s="102"/>
      <c r="F1" s="102"/>
      <c r="G1" s="102"/>
      <c r="H1" s="102"/>
      <c r="I1" s="102"/>
      <c r="J1" s="102"/>
      <c r="K1" s="102"/>
      <c r="L1" s="80" t="s">
        <v>219</v>
      </c>
      <c r="M1" s="88" t="s">
        <v>226</v>
      </c>
      <c r="N1" s="88"/>
      <c r="R1" s="24">
        <f>D11</f>
        <v>1</v>
      </c>
      <c r="T1" s="28" t="s">
        <v>26</v>
      </c>
      <c r="U1" s="28" t="s">
        <v>27</v>
      </c>
      <c r="V1" s="28" t="s">
        <v>28</v>
      </c>
      <c r="W1" s="28" t="s">
        <v>29</v>
      </c>
    </row>
    <row r="2" spans="1:23" s="2" customFormat="1" ht="45">
      <c r="A2" s="23" t="s">
        <v>3</v>
      </c>
      <c r="B2" s="89" t="s">
        <v>4</v>
      </c>
      <c r="C2" s="89"/>
      <c r="D2" s="23" t="s">
        <v>5</v>
      </c>
      <c r="E2" s="90" t="s">
        <v>227</v>
      </c>
      <c r="F2" s="90"/>
      <c r="G2" s="91"/>
      <c r="H2" s="91"/>
      <c r="I2" s="92" t="s">
        <v>154</v>
      </c>
      <c r="J2" s="93"/>
      <c r="K2" s="94"/>
      <c r="L2" s="100" t="s">
        <v>165</v>
      </c>
      <c r="M2" s="101"/>
      <c r="N2" s="98"/>
      <c r="R2" s="25">
        <f>N16</f>
        <v>0</v>
      </c>
      <c r="T2" s="29" t="s">
        <v>0</v>
      </c>
      <c r="U2" s="30">
        <f>'Row data'!C3</f>
        <v>23000</v>
      </c>
      <c r="V2" s="31">
        <v>1000</v>
      </c>
      <c r="W2" s="30">
        <f>U2+V2</f>
        <v>24000</v>
      </c>
    </row>
    <row r="3" spans="1:23" s="2" customFormat="1" ht="45">
      <c r="A3" s="23" t="s">
        <v>6</v>
      </c>
      <c r="B3" s="89" t="s">
        <v>188</v>
      </c>
      <c r="C3" s="89"/>
      <c r="D3" s="89"/>
      <c r="E3" s="89"/>
      <c r="F3" s="89"/>
      <c r="G3" s="89"/>
      <c r="H3" s="89"/>
      <c r="I3" s="95"/>
      <c r="J3" s="96"/>
      <c r="K3" s="97"/>
      <c r="L3" s="100"/>
      <c r="M3" s="101"/>
      <c r="N3" s="99"/>
      <c r="Q3" s="3"/>
      <c r="R3" s="3"/>
      <c r="S3" s="3"/>
      <c r="T3" s="32" t="s">
        <v>2</v>
      </c>
      <c r="U3" s="31">
        <f>'Row data'!C4</f>
        <v>33</v>
      </c>
      <c r="V3" s="33">
        <v>1</v>
      </c>
      <c r="W3" s="33">
        <f>U3+V3</f>
        <v>34</v>
      </c>
    </row>
    <row r="4" spans="1:23" s="2" customFormat="1" ht="54">
      <c r="A4" s="23" t="s">
        <v>7</v>
      </c>
      <c r="B4" s="89" t="s">
        <v>8</v>
      </c>
      <c r="C4" s="89"/>
      <c r="D4" s="89"/>
      <c r="E4" s="89"/>
      <c r="F4" s="89"/>
      <c r="G4" s="89"/>
      <c r="H4" s="89"/>
      <c r="I4" s="110" t="s">
        <v>9</v>
      </c>
      <c r="J4" s="111"/>
      <c r="K4" s="112"/>
      <c r="L4" s="113" t="s">
        <v>207</v>
      </c>
      <c r="M4" s="114"/>
      <c r="N4" s="115"/>
      <c r="T4" s="34" t="s">
        <v>1</v>
      </c>
      <c r="U4" s="31">
        <f>'Row data'!C5</f>
        <v>1515</v>
      </c>
      <c r="V4" s="35">
        <v>30</v>
      </c>
      <c r="W4" s="35">
        <f>U4+V4</f>
        <v>1545</v>
      </c>
    </row>
    <row r="5" spans="1:23" s="2" customFormat="1" ht="39.950000000000003" customHeight="1">
      <c r="A5" s="23" t="s">
        <v>10</v>
      </c>
      <c r="B5" s="23" t="s">
        <v>11</v>
      </c>
      <c r="C5" s="23" t="s">
        <v>12</v>
      </c>
      <c r="D5" s="23" t="s">
        <v>13</v>
      </c>
      <c r="E5" s="23" t="s">
        <v>181</v>
      </c>
      <c r="F5" s="77" t="s">
        <v>182</v>
      </c>
      <c r="G5" s="89" t="s">
        <v>218</v>
      </c>
      <c r="H5" s="89"/>
      <c r="I5" s="89"/>
      <c r="J5" s="23" t="s">
        <v>183</v>
      </c>
      <c r="K5" s="78" t="s">
        <v>184</v>
      </c>
      <c r="L5" s="77" t="s">
        <v>210</v>
      </c>
      <c r="M5" s="78" t="s">
        <v>211</v>
      </c>
      <c r="N5" s="79" t="s">
        <v>185</v>
      </c>
    </row>
    <row r="6" spans="1:23" s="2" customFormat="1" ht="39.950000000000003" customHeight="1">
      <c r="A6" s="23">
        <v>1</v>
      </c>
      <c r="B6" s="26" t="s">
        <v>208</v>
      </c>
      <c r="C6" s="23">
        <v>1.2</v>
      </c>
      <c r="D6" s="4">
        <v>1</v>
      </c>
      <c r="E6" s="5"/>
      <c r="F6" s="6">
        <f>D6*E6</f>
        <v>0</v>
      </c>
      <c r="G6" s="48"/>
      <c r="H6" s="48"/>
      <c r="I6" s="48"/>
      <c r="J6" s="7">
        <f>(G6*H6*I6)*0.00022</f>
        <v>0</v>
      </c>
      <c r="K6" s="8">
        <f>J6*D6</f>
        <v>0</v>
      </c>
      <c r="L6" s="22">
        <f>(IF(0=F6*C6,0,IF(1.2&gt;=C6*F6,1.2,C6*F6)))</f>
        <v>0</v>
      </c>
      <c r="M6" s="22">
        <f>(IF(0=K6*C6,0,IF(1.2&gt;=K6*C6,1.2,K6*C6)))</f>
        <v>0</v>
      </c>
      <c r="N6" s="9">
        <f>MAX(L6:M6)</f>
        <v>0</v>
      </c>
    </row>
    <row r="7" spans="1:23" s="2" customFormat="1" ht="39.950000000000003" customHeight="1">
      <c r="A7" s="23">
        <v>2</v>
      </c>
      <c r="B7" s="26"/>
      <c r="C7" s="23"/>
      <c r="D7" s="4"/>
      <c r="E7" s="5"/>
      <c r="F7" s="6"/>
      <c r="G7" s="48"/>
      <c r="H7" s="48"/>
      <c r="I7" s="48"/>
      <c r="J7" s="7"/>
      <c r="K7" s="8"/>
      <c r="L7" s="22"/>
      <c r="M7" s="22"/>
      <c r="N7" s="9"/>
    </row>
    <row r="8" spans="1:23" s="2" customFormat="1" ht="39.950000000000003" customHeight="1">
      <c r="A8" s="23">
        <v>3</v>
      </c>
      <c r="B8" s="26"/>
      <c r="C8" s="23"/>
      <c r="D8" s="4"/>
      <c r="E8" s="5"/>
      <c r="F8" s="6"/>
      <c r="G8" s="48"/>
      <c r="H8" s="48"/>
      <c r="I8" s="48"/>
      <c r="J8" s="7"/>
      <c r="K8" s="8"/>
      <c r="L8" s="22"/>
      <c r="M8" s="22"/>
      <c r="N8" s="9"/>
    </row>
    <row r="9" spans="1:23" s="2" customFormat="1" ht="39.950000000000003" customHeight="1">
      <c r="A9" s="23">
        <v>4</v>
      </c>
      <c r="B9" s="26"/>
      <c r="C9" s="23"/>
      <c r="D9" s="4"/>
      <c r="E9" s="5"/>
      <c r="F9" s="6"/>
      <c r="G9" s="48"/>
      <c r="H9" s="48"/>
      <c r="I9" s="48"/>
      <c r="J9" s="7"/>
      <c r="K9" s="8"/>
      <c r="L9" s="22"/>
      <c r="M9" s="22"/>
      <c r="N9" s="9"/>
    </row>
    <row r="10" spans="1:23" s="2" customFormat="1" ht="39.950000000000003" customHeight="1">
      <c r="A10" s="23">
        <v>5</v>
      </c>
      <c r="B10" s="26"/>
      <c r="C10" s="23"/>
      <c r="D10" s="4"/>
      <c r="E10" s="5"/>
      <c r="F10" s="6"/>
      <c r="G10" s="4"/>
      <c r="H10" s="4"/>
      <c r="I10" s="4"/>
      <c r="J10" s="7"/>
      <c r="K10" s="8"/>
      <c r="L10" s="22"/>
      <c r="M10" s="22"/>
      <c r="N10" s="9"/>
    </row>
    <row r="11" spans="1:23" s="2" customFormat="1" ht="39.950000000000003" customHeight="1">
      <c r="A11" s="89" t="s">
        <v>14</v>
      </c>
      <c r="B11" s="89"/>
      <c r="C11" s="89"/>
      <c r="D11" s="4">
        <f>SUM(D6:D10)</f>
        <v>1</v>
      </c>
      <c r="E11" s="10"/>
      <c r="F11" s="67">
        <f>SUM(F6:F10)</f>
        <v>0</v>
      </c>
      <c r="G11" s="11"/>
      <c r="H11" s="4"/>
      <c r="I11" s="4"/>
      <c r="J11" s="4"/>
      <c r="K11" s="12">
        <f>SUM(K6:K10)</f>
        <v>0</v>
      </c>
      <c r="L11" s="21"/>
      <c r="M11" s="13"/>
      <c r="N11" s="14"/>
    </row>
    <row r="12" spans="1:23" s="2" customFormat="1" ht="54" customHeight="1">
      <c r="A12" s="103" t="s">
        <v>191</v>
      </c>
      <c r="B12" s="103"/>
      <c r="C12" s="103"/>
      <c r="D12" s="103"/>
      <c r="E12" s="103"/>
      <c r="F12" s="103" t="s">
        <v>190</v>
      </c>
      <c r="G12" s="103"/>
      <c r="H12" s="103"/>
      <c r="I12" s="103"/>
      <c r="J12" s="103"/>
      <c r="K12" s="103"/>
      <c r="L12" s="89" t="s">
        <v>15</v>
      </c>
      <c r="M12" s="106"/>
      <c r="N12" s="75">
        <f>SUM(N6:N11)</f>
        <v>0</v>
      </c>
    </row>
    <row r="13" spans="1:23" s="2" customFormat="1" ht="52.9" customHeight="1">
      <c r="A13" s="104" t="s">
        <v>228</v>
      </c>
      <c r="B13" s="103"/>
      <c r="C13" s="103"/>
      <c r="D13" s="103"/>
      <c r="E13" s="103"/>
      <c r="F13" s="109"/>
      <c r="G13" s="109"/>
      <c r="H13" s="109"/>
      <c r="I13" s="109"/>
      <c r="J13" s="109"/>
      <c r="K13" s="109"/>
      <c r="L13" s="81" t="s">
        <v>16</v>
      </c>
      <c r="M13" s="82" t="str">
        <f>IFERROR(MID($A$13,FIND(" "&amp;$L$13&amp;" ",$A$13)+4,3)," ")</f>
        <v xml:space="preserve"> </v>
      </c>
      <c r="N13" s="76">
        <f>IFERROR(N12*M13,0)</f>
        <v>0</v>
      </c>
    </row>
    <row r="14" spans="1:23" s="2" customFormat="1" ht="52.9" customHeight="1">
      <c r="A14" s="103"/>
      <c r="B14" s="103"/>
      <c r="C14" s="103"/>
      <c r="D14" s="103"/>
      <c r="E14" s="103"/>
      <c r="F14" s="109"/>
      <c r="G14" s="109"/>
      <c r="H14" s="109"/>
      <c r="I14" s="109"/>
      <c r="J14" s="109"/>
      <c r="K14" s="109"/>
      <c r="L14" s="81" t="s">
        <v>220</v>
      </c>
      <c r="M14" s="82" t="str">
        <f>IFERROR(MID($A$13,FIND(" "&amp;$L$14&amp;" ",$A$13)+6,3)," ")</f>
        <v xml:space="preserve"> </v>
      </c>
      <c r="N14" s="76">
        <f>IFERROR(N12*M14,0)</f>
        <v>0</v>
      </c>
    </row>
    <row r="15" spans="1:23" s="2" customFormat="1" ht="52.9" customHeight="1">
      <c r="A15" s="103"/>
      <c r="B15" s="103"/>
      <c r="C15" s="103"/>
      <c r="D15" s="103"/>
      <c r="E15" s="103"/>
      <c r="F15" s="109"/>
      <c r="G15" s="109"/>
      <c r="H15" s="109"/>
      <c r="I15" s="109"/>
      <c r="J15" s="109"/>
      <c r="K15" s="109"/>
      <c r="L15" s="81" t="s">
        <v>221</v>
      </c>
      <c r="M15" s="82" t="str">
        <f>IFERROR(IF(FIND("세금 계산서",$A$13),10%," ")," ")</f>
        <v xml:space="preserve"> </v>
      </c>
      <c r="N15" s="76">
        <f>IFERROR((N12-N13-N14)*M15,0)</f>
        <v>0</v>
      </c>
    </row>
    <row r="16" spans="1:23" s="2" customFormat="1" ht="54" customHeight="1">
      <c r="A16" s="103"/>
      <c r="B16" s="103"/>
      <c r="C16" s="103"/>
      <c r="D16" s="103"/>
      <c r="E16" s="103"/>
      <c r="F16" s="109"/>
      <c r="G16" s="109"/>
      <c r="H16" s="109"/>
      <c r="I16" s="109"/>
      <c r="J16" s="109"/>
      <c r="K16" s="109"/>
      <c r="L16" s="107" t="s">
        <v>192</v>
      </c>
      <c r="M16" s="72" t="s">
        <v>17</v>
      </c>
      <c r="N16" s="68">
        <f>(N12-N13-N14+N15)</f>
        <v>0</v>
      </c>
    </row>
    <row r="17" spans="1:14" s="2" customFormat="1" ht="46.5" customHeight="1">
      <c r="A17" s="103"/>
      <c r="B17" s="103"/>
      <c r="C17" s="103"/>
      <c r="D17" s="103"/>
      <c r="E17" s="103"/>
      <c r="F17" s="109"/>
      <c r="G17" s="109"/>
      <c r="H17" s="109"/>
      <c r="I17" s="109"/>
      <c r="J17" s="109"/>
      <c r="K17" s="109"/>
      <c r="L17" s="108"/>
      <c r="M17" s="73" t="s">
        <v>18</v>
      </c>
      <c r="N17" s="69">
        <f>ROUNDUP((N16*$W$2),-3)</f>
        <v>0</v>
      </c>
    </row>
    <row r="18" spans="1:14" s="2" customFormat="1" ht="46.5" customHeight="1">
      <c r="A18" s="103"/>
      <c r="B18" s="103"/>
      <c r="C18" s="103"/>
      <c r="D18" s="103"/>
      <c r="E18" s="103"/>
      <c r="F18" s="109"/>
      <c r="G18" s="109"/>
      <c r="H18" s="109"/>
      <c r="I18" s="109"/>
      <c r="J18" s="109"/>
      <c r="K18" s="109"/>
      <c r="L18" s="108"/>
      <c r="M18" s="74" t="s">
        <v>19</v>
      </c>
      <c r="N18" s="70">
        <f>ROUNDUP((N16*$W$3),-1)</f>
        <v>0</v>
      </c>
    </row>
    <row r="19" spans="1:14" s="2" customFormat="1" ht="52.9" customHeight="1">
      <c r="A19" s="105"/>
      <c r="B19" s="105"/>
      <c r="C19" s="105"/>
      <c r="D19" s="105"/>
      <c r="E19" s="105"/>
      <c r="F19" s="109"/>
      <c r="G19" s="109"/>
      <c r="H19" s="109"/>
      <c r="I19" s="109"/>
      <c r="J19" s="109"/>
      <c r="K19" s="109"/>
      <c r="L19" s="108"/>
      <c r="M19" s="15" t="s">
        <v>20</v>
      </c>
      <c r="N19" s="71">
        <f>ROUNDUP((N16*$W$4),-2)</f>
        <v>0</v>
      </c>
    </row>
    <row r="20" spans="1:14" s="2" customFormat="1" ht="297" customHeight="1">
      <c r="A20" s="83"/>
      <c r="B20" s="83"/>
      <c r="C20" s="84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</row>
    <row r="21" spans="1:14" s="2" customFormat="1" ht="39.950000000000003" customHeight="1">
      <c r="A21" s="118" t="s">
        <v>209</v>
      </c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</row>
    <row r="22" spans="1:14" s="2" customFormat="1" ht="39.950000000000003" customHeight="1">
      <c r="A22" s="119" t="s">
        <v>222</v>
      </c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</row>
    <row r="23" spans="1:14" s="2" customFormat="1" ht="39.950000000000003" customHeight="1">
      <c r="A23" s="135" t="s">
        <v>229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</row>
    <row r="24" spans="1:14" s="2" customFormat="1" ht="39.950000000000003" customHeight="1">
      <c r="A24" s="119" t="s">
        <v>230</v>
      </c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</row>
    <row r="25" spans="1:14" s="2" customFormat="1" ht="39.950000000000003" customHeight="1">
      <c r="A25" s="120" t="s">
        <v>21</v>
      </c>
      <c r="B25" s="121"/>
      <c r="C25" s="126"/>
      <c r="D25" s="127"/>
      <c r="E25" s="128"/>
      <c r="F25" s="86"/>
      <c r="G25" s="16"/>
      <c r="H25" s="136" t="s">
        <v>194</v>
      </c>
      <c r="I25" s="136"/>
      <c r="J25" s="137"/>
      <c r="K25" s="116" t="s">
        <v>22</v>
      </c>
      <c r="L25" s="117"/>
      <c r="M25" s="117"/>
      <c r="N25" s="117"/>
    </row>
    <row r="26" spans="1:14" s="2" customFormat="1" ht="39.950000000000003" customHeight="1">
      <c r="A26" s="122"/>
      <c r="B26" s="123"/>
      <c r="C26" s="129"/>
      <c r="D26" s="130"/>
      <c r="E26" s="131"/>
      <c r="F26" s="27"/>
      <c r="G26" s="27"/>
      <c r="H26" s="16"/>
      <c r="I26" s="16"/>
      <c r="J26" s="87"/>
      <c r="K26" s="116"/>
      <c r="L26" s="117"/>
      <c r="M26" s="117"/>
      <c r="N26" s="117"/>
    </row>
    <row r="27" spans="1:14" s="2" customFormat="1" ht="39.950000000000003" customHeight="1">
      <c r="A27" s="122"/>
      <c r="B27" s="123"/>
      <c r="C27" s="129"/>
      <c r="D27" s="130"/>
      <c r="E27" s="131"/>
      <c r="F27" s="27"/>
      <c r="G27" s="27"/>
      <c r="H27" s="27"/>
      <c r="I27" s="16"/>
      <c r="J27" s="16"/>
      <c r="K27" s="116"/>
      <c r="L27" s="117"/>
      <c r="M27" s="117"/>
      <c r="N27" s="117"/>
    </row>
    <row r="28" spans="1:14" s="2" customFormat="1" ht="39.950000000000003" customHeight="1">
      <c r="A28" s="122"/>
      <c r="B28" s="123"/>
      <c r="C28" s="129"/>
      <c r="D28" s="130"/>
      <c r="E28" s="131"/>
      <c r="F28" s="27"/>
      <c r="G28" s="27"/>
      <c r="H28" s="27"/>
      <c r="I28" s="16"/>
      <c r="J28" s="16"/>
      <c r="K28" s="116"/>
      <c r="L28" s="117"/>
      <c r="M28" s="117"/>
      <c r="N28" s="117"/>
    </row>
    <row r="29" spans="1:14" s="2" customFormat="1" ht="39.950000000000003" customHeight="1">
      <c r="A29" s="124"/>
      <c r="B29" s="125"/>
      <c r="C29" s="132"/>
      <c r="D29" s="133"/>
      <c r="E29" s="134"/>
      <c r="F29" s="27"/>
      <c r="G29" s="27"/>
      <c r="H29" s="27"/>
      <c r="I29" s="16"/>
      <c r="J29" s="16"/>
      <c r="K29" s="116"/>
      <c r="L29" s="117"/>
      <c r="M29" s="117"/>
      <c r="N29" s="117"/>
    </row>
    <row r="30" spans="1:14" s="2" customFormat="1" ht="31.5">
      <c r="A30" s="3"/>
      <c r="B30" s="3"/>
      <c r="C30" s="17"/>
      <c r="D30" s="17"/>
      <c r="E30" s="17"/>
      <c r="F30" s="17"/>
      <c r="G30" s="17"/>
      <c r="H30" s="17"/>
      <c r="I30" s="3"/>
      <c r="J30" s="3"/>
      <c r="K30" s="3"/>
      <c r="L30" s="3"/>
      <c r="M30" s="3"/>
      <c r="N30" s="3"/>
    </row>
    <row r="31" spans="1:14" s="2" customFormat="1" ht="31.5">
      <c r="A31" s="3"/>
      <c r="B31" s="3"/>
      <c r="C31" s="3"/>
      <c r="D31" s="18"/>
      <c r="E31" s="18"/>
      <c r="F31" s="18"/>
      <c r="G31" s="3"/>
      <c r="H31" s="3"/>
      <c r="I31" s="3"/>
      <c r="J31" s="3"/>
      <c r="K31" s="3"/>
      <c r="L31" s="3"/>
      <c r="M31" s="3"/>
      <c r="N31" s="3"/>
    </row>
    <row r="32" spans="1:14" ht="16.5" customHeight="1"/>
    <row r="33" spans="17:22" ht="16.5" customHeight="1"/>
    <row r="34" spans="17:22" ht="16.5" customHeight="1"/>
    <row r="35" spans="17:22" ht="16.5" customHeight="1"/>
    <row r="38" spans="17:22" ht="24.95" customHeight="1"/>
    <row r="39" spans="17:22" ht="24.95" customHeight="1">
      <c r="Q39" s="19"/>
      <c r="R39" s="19"/>
      <c r="S39" s="19"/>
      <c r="T39" s="19"/>
      <c r="U39" s="19"/>
      <c r="V39" s="19"/>
    </row>
    <row r="40" spans="17:22" ht="24.95" customHeight="1">
      <c r="Q40" s="20"/>
    </row>
    <row r="41" spans="17:22" ht="24.95" customHeight="1">
      <c r="Q41" s="20"/>
    </row>
    <row r="42" spans="17:22" ht="24.95" customHeight="1">
      <c r="Q42" s="20"/>
    </row>
    <row r="43" spans="17:22" ht="24.95" customHeight="1">
      <c r="Q43" s="20"/>
    </row>
    <row r="44" spans="17:22" ht="24.95" customHeight="1">
      <c r="Q44" s="20"/>
    </row>
    <row r="45" spans="17:22" ht="24.95" customHeight="1">
      <c r="Q45" s="20"/>
    </row>
    <row r="46" spans="17:22" ht="24.95" customHeight="1">
      <c r="Q46" s="20"/>
    </row>
    <row r="47" spans="17:22" ht="24.95" customHeight="1">
      <c r="Q47" s="20"/>
    </row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17.25" customHeight="1"/>
    <row r="56" ht="17.25" customHeight="1"/>
    <row r="57" ht="16.5" customHeight="1"/>
    <row r="58" ht="16.5" customHeight="1"/>
    <row r="59" ht="16.5" customHeight="1"/>
    <row r="60" ht="16.5" customHeight="1"/>
    <row r="61" ht="23.25" customHeight="1"/>
    <row r="62" ht="23.25" customHeight="1"/>
    <row r="63" ht="23.25" customHeight="1"/>
  </sheetData>
  <mergeCells count="28">
    <mergeCell ref="K25:K29"/>
    <mergeCell ref="L25:N29"/>
    <mergeCell ref="A21:N21"/>
    <mergeCell ref="A22:N22"/>
    <mergeCell ref="A25:B29"/>
    <mergeCell ref="C25:E29"/>
    <mergeCell ref="A24:N24"/>
    <mergeCell ref="A23:N23"/>
    <mergeCell ref="H25:J25"/>
    <mergeCell ref="B4:H4"/>
    <mergeCell ref="G5:I5"/>
    <mergeCell ref="A11:C11"/>
    <mergeCell ref="I4:K4"/>
    <mergeCell ref="L4:N4"/>
    <mergeCell ref="A12:E12"/>
    <mergeCell ref="A13:E19"/>
    <mergeCell ref="L12:M12"/>
    <mergeCell ref="L16:L19"/>
    <mergeCell ref="F12:K12"/>
    <mergeCell ref="F13:K19"/>
    <mergeCell ref="M1:N1"/>
    <mergeCell ref="B2:C2"/>
    <mergeCell ref="E2:H2"/>
    <mergeCell ref="I2:K3"/>
    <mergeCell ref="N2:N3"/>
    <mergeCell ref="L2:M3"/>
    <mergeCell ref="B3:H3"/>
    <mergeCell ref="C1:K1"/>
  </mergeCells>
  <phoneticPr fontId="2" type="noConversion"/>
  <conditionalFormatting sqref="L6">
    <cfRule type="cellIs" dxfId="1" priority="2" operator="equal">
      <formula>N6</formula>
    </cfRule>
  </conditionalFormatting>
  <conditionalFormatting sqref="M6">
    <cfRule type="cellIs" dxfId="0" priority="1" operator="equal">
      <formula>N6</formula>
    </cfRule>
  </conditionalFormatting>
  <pageMargins left="0.25" right="0.25" top="0.75" bottom="0.75" header="0.3" footer="0.3"/>
  <pageSetup paperSize="9" scale="27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Row data</vt:lpstr>
      <vt:lpstr>이름(CLxx-xx)</vt:lpstr>
      <vt:lpstr>'이름(CLxx-xx)'!Print_Area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LK Group</cp:lastModifiedBy>
  <cp:lastPrinted>2024-07-08T03:31:14Z</cp:lastPrinted>
  <dcterms:created xsi:type="dcterms:W3CDTF">2022-06-08T08:17:29Z</dcterms:created>
  <dcterms:modified xsi:type="dcterms:W3CDTF">2026-08-30T07:54:37Z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