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apd\StudioProjects\백업 및 추가 자료 보관\"/>
    </mc:Choice>
  </mc:AlternateContent>
  <xr:revisionPtr revIDLastSave="0" documentId="13_ncr:1_{B540AAD3-917F-4491-B74C-79F4E1512428}" xr6:coauthVersionLast="47" xr6:coauthVersionMax="47" xr10:uidLastSave="{00000000-0000-0000-0000-000000000000}"/>
  <bookViews>
    <workbookView xWindow="-120" yWindow="-120" windowWidth="29040" windowHeight="15840" tabRatio="908" xr2:uid="{00000000-000D-0000-FFFF-FFFF00000000}"/>
  </bookViews>
  <sheets>
    <sheet name="Row data" sheetId="3" r:id="rId1"/>
    <sheet name="이름(CLxx-xx)" sheetId="1534" r:id="rId2"/>
  </sheets>
  <definedNames>
    <definedName name="_xlnm.Print_Area" localSheetId="1">'이름(CLxx-xx)'!$A$1:$N$29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534" l="1"/>
  <c r="M15" i="1534"/>
  <c r="M14" i="1534"/>
  <c r="M13" i="1534"/>
  <c r="D29" i="3" l="1"/>
  <c r="E29" i="3" l="1"/>
  <c r="F6" i="1534" l="1"/>
  <c r="L6" i="1534" s="1"/>
  <c r="D11" i="1534" l="1"/>
  <c r="R1" i="1534" s="1"/>
  <c r="C15" i="3" s="1"/>
  <c r="U4" i="1534"/>
  <c r="W4" i="1534" s="1"/>
  <c r="U3" i="1534"/>
  <c r="W3" i="1534" s="1"/>
  <c r="U2" i="1534"/>
  <c r="W2" i="1534" s="1"/>
  <c r="E5" i="3"/>
  <c r="E4" i="3"/>
  <c r="E3" i="3"/>
  <c r="J6" i="1534" l="1"/>
  <c r="K6" i="1534" s="1"/>
  <c r="M6" i="1534" s="1"/>
  <c r="F11" i="1534"/>
  <c r="N12" i="1534" l="1"/>
  <c r="K11" i="1534"/>
  <c r="N13" i="1534" l="1"/>
  <c r="N14" i="1534"/>
  <c r="C18" i="3"/>
  <c r="N15" i="1534" l="1"/>
  <c r="N16" i="1534" s="1"/>
  <c r="N19" i="1534" s="1"/>
  <c r="N17" i="1534" l="1"/>
  <c r="N18" i="1534"/>
  <c r="R2" i="1534"/>
  <c r="C16" i="3" s="1"/>
  <c r="C32" i="3" s="1"/>
</calcChain>
</file>

<file path=xl/sharedStrings.xml><?xml version="1.0" encoding="utf-8"?>
<sst xmlns="http://schemas.openxmlformats.org/spreadsheetml/2006/main" count="77" uniqueCount="70">
  <si>
    <t>USD-KIP</t>
    <phoneticPr fontId="2" type="noConversion"/>
  </si>
  <si>
    <t>USD-WON</t>
    <phoneticPr fontId="2" type="noConversion"/>
  </si>
  <si>
    <t>USD-THB</t>
    <phoneticPr fontId="2" type="noConversion"/>
  </si>
  <si>
    <t>회사명</t>
    <phoneticPr fontId="3" type="noConversion"/>
  </si>
  <si>
    <t>엘케이(LK)무역</t>
    <phoneticPr fontId="3" type="noConversion"/>
  </si>
  <si>
    <t>도착일</t>
    <phoneticPr fontId="3" type="noConversion"/>
  </si>
  <si>
    <t>회사 주소</t>
    <phoneticPr fontId="3" type="noConversion"/>
  </si>
  <si>
    <t>전화번호</t>
    <phoneticPr fontId="3" type="noConversion"/>
  </si>
  <si>
    <t>020-9112-6780</t>
    <phoneticPr fontId="2" type="noConversion"/>
  </si>
  <si>
    <t>고객 연락처/회사 연락처</t>
    <phoneticPr fontId="3" type="noConversion"/>
  </si>
  <si>
    <t>No.</t>
    <phoneticPr fontId="3" type="noConversion"/>
  </si>
  <si>
    <t>종류</t>
    <phoneticPr fontId="3" type="noConversion"/>
  </si>
  <si>
    <t>단가</t>
    <phoneticPr fontId="3" type="noConversion"/>
  </si>
  <si>
    <t>수량</t>
    <phoneticPr fontId="3" type="noConversion"/>
  </si>
  <si>
    <t>합 계</t>
  </si>
  <si>
    <t>운임 총합</t>
    <phoneticPr fontId="2" type="noConversion"/>
  </si>
  <si>
    <t>할인</t>
    <phoneticPr fontId="2" type="noConversion"/>
  </si>
  <si>
    <t>USD</t>
    <phoneticPr fontId="2" type="noConversion"/>
  </si>
  <si>
    <t>KIP</t>
    <phoneticPr fontId="2" type="noConversion"/>
  </si>
  <si>
    <t>THB</t>
    <phoneticPr fontId="2" type="noConversion"/>
  </si>
  <si>
    <t>WON</t>
    <phoneticPr fontId="2" type="noConversion"/>
  </si>
  <si>
    <t>엘케이 (LK)무역</t>
    <phoneticPr fontId="2" type="noConversion"/>
  </si>
  <si>
    <t>고객사 서명</t>
    <phoneticPr fontId="2" type="noConversion"/>
  </si>
  <si>
    <t>Total</t>
  </si>
  <si>
    <t>Amount</t>
  </si>
  <si>
    <t>화폐</t>
    <phoneticPr fontId="2" type="noConversion"/>
  </si>
  <si>
    <t>기준 환율</t>
    <phoneticPr fontId="2" type="noConversion"/>
  </si>
  <si>
    <t>추가 환율</t>
    <phoneticPr fontId="2" type="noConversion"/>
  </si>
  <si>
    <t>적용 환율</t>
    <phoneticPr fontId="2" type="noConversion"/>
  </si>
  <si>
    <t>LK내부 환율</t>
    <phoneticPr fontId="2" type="noConversion"/>
  </si>
  <si>
    <t>총 할인 금액</t>
    <phoneticPr fontId="2" type="noConversion"/>
  </si>
  <si>
    <t>고객명/회사명 // 영수 번호</t>
    <phoneticPr fontId="3" type="noConversion"/>
  </si>
  <si>
    <t>고객 이름</t>
    <phoneticPr fontId="2" type="noConversion"/>
  </si>
  <si>
    <t>현지 발생 비용</t>
    <phoneticPr fontId="2" type="noConversion"/>
  </si>
  <si>
    <t>총 합산 액</t>
    <phoneticPr fontId="2" type="noConversion"/>
  </si>
  <si>
    <t>한국 세금 계산서 발급시 계좌번호</t>
  </si>
  <si>
    <t>실제중량(Kg)</t>
    <phoneticPr fontId="2" type="noConversion"/>
  </si>
  <si>
    <t>실제중량 합산(kg)</t>
    <phoneticPr fontId="2" type="noConversion"/>
  </si>
  <si>
    <t>용적 중량(kg)</t>
    <phoneticPr fontId="2" type="noConversion"/>
  </si>
  <si>
    <t>용적중량 합산(Kg)</t>
    <phoneticPr fontId="2" type="noConversion"/>
  </si>
  <si>
    <t>청구중량 운임</t>
    <phoneticPr fontId="3" type="noConversion"/>
  </si>
  <si>
    <t>비엔티엔시, 씨싿따낙구, 싸판텅 느아 09, 11번 골목, 엘케이(LK) 빌딩, 1층 LK Trading</t>
    <phoneticPr fontId="3" type="noConversion"/>
  </si>
  <si>
    <t>Inland delivery/시내.지방 배송</t>
    <phoneticPr fontId="2" type="noConversion"/>
  </si>
  <si>
    <t xml:space="preserve">Remark/비 고             </t>
    <phoneticPr fontId="2" type="noConversion"/>
  </si>
  <si>
    <t>최종
청구 금액</t>
    <phoneticPr fontId="2" type="noConversion"/>
  </si>
  <si>
    <t>* 이용해 주셔서 감사합니다.</t>
    <phoneticPr fontId="2" type="noConversion"/>
  </si>
  <si>
    <t>China-Lao Trucking 거래 명세서</t>
    <phoneticPr fontId="3" type="noConversion"/>
  </si>
  <si>
    <t>중국-라오스 육상 xx항차</t>
    <phoneticPr fontId="2" type="noConversion"/>
  </si>
  <si>
    <t>날짜</t>
    <phoneticPr fontId="2" type="noConversion"/>
  </si>
  <si>
    <t>내 용</t>
    <phoneticPr fontId="2" type="noConversion"/>
  </si>
  <si>
    <t>킵</t>
    <phoneticPr fontId="2" type="noConversion"/>
  </si>
  <si>
    <t>2024.10.10</t>
    <phoneticPr fontId="2" type="noConversion"/>
  </si>
  <si>
    <t>2024.10.11</t>
  </si>
  <si>
    <t>전화번호</t>
    <phoneticPr fontId="2" type="noConversion"/>
  </si>
  <si>
    <t>CLxx-xx</t>
    <phoneticPr fontId="2" type="noConversion"/>
  </si>
  <si>
    <t>* 모든 비용은 회사의 내규 및 각 물품의 중량/크기 실측을 기준으로 청구되며 최소 운임은 $1.2/kg 입니다.</t>
    <phoneticPr fontId="3" type="noConversion"/>
  </si>
  <si>
    <t>실제중량 운임</t>
    <phoneticPr fontId="3" type="noConversion"/>
  </si>
  <si>
    <t>용적중량 운임</t>
    <phoneticPr fontId="3" type="noConversion"/>
  </si>
  <si>
    <t>규격 (cm)</t>
    <phoneticPr fontId="3" type="noConversion"/>
  </si>
  <si>
    <t>번호(No.)</t>
    <phoneticPr fontId="2" type="noConversion"/>
  </si>
  <si>
    <t>특별할인</t>
    <phoneticPr fontId="2" type="noConversion"/>
  </si>
  <si>
    <t>세금 계산서(VAT)</t>
    <phoneticPr fontId="2" type="noConversion"/>
  </si>
  <si>
    <t>* 입.출고지를 떠나시기 전 꼭! 고객님 본인 물품 및 개수 확인 부탁 드립니다. 물품이 출고된 이후 LK그룹은 물품의 파손/분실에 대한 어떠한 책임도 없습니다.</t>
    <phoneticPr fontId="2" type="noConversion"/>
  </si>
  <si>
    <t>경남은행 2070133424601 박성호(엘케이무역)</t>
    <phoneticPr fontId="2" type="noConversion"/>
  </si>
  <si>
    <t>일반 입금</t>
    <phoneticPr fontId="2" type="noConversion"/>
  </si>
  <si>
    <t>경남은행 571-22-0330221 박성호</t>
    <phoneticPr fontId="2" type="noConversion"/>
  </si>
  <si>
    <t>LKCL2026xx-xx</t>
    <phoneticPr fontId="2" type="noConversion"/>
  </si>
  <si>
    <t>2026-XX-XX</t>
    <phoneticPr fontId="2" type="noConversion"/>
  </si>
  <si>
    <t>* 물품 도착 및 출고 후 특별한 사유 없이 장기 미수취 물품의 경우 보관료등 기타 추가 비용이 발생 할 수 있습니다.</t>
    <phoneticPr fontId="2" type="noConversion"/>
  </si>
  <si>
    <t>* 물품 출고 후 1주 후부터 보관료(최소 3불/CBM/day)가 발생하며, 특별한 사유 없이 2달 이상 보관 물품들은 임의로 폐기/처분 될 수 있습니다.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</si>
</sst>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_-[$$-409]* #,##0.00_ ;_-[$$-409]* \-#,##0.00\ ;_-[$$-409]* &quot;-&quot;??_ ;_-@_ "/>
    <numFmt numFmtId="187" formatCode="#0"/>
  </numFmts>
  <fonts count="30">
    <font>
      <sz val="11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5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b/>
      <sz val="35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3" fillId="0" borderId="0" xfId="3">
      <alignment vertical="center"/>
    </xf>
    <xf numFmtId="0" fontId="7" fillId="0" borderId="0" xfId="3" applyFont="1">
      <alignment vertical="center"/>
    </xf>
    <xf numFmtId="0" fontId="8" fillId="0" borderId="0" xfId="3" applyFont="1">
      <alignment vertical="center"/>
    </xf>
    <xf numFmtId="0" fontId="9" fillId="2" borderId="4" xfId="0" applyFont="1" applyFill="1" applyBorder="1" applyAlignment="1">
      <alignment horizontal="center" vertical="center"/>
    </xf>
    <xf numFmtId="178" fontId="10" fillId="2" borderId="4" xfId="0" applyNumberFormat="1" applyFont="1" applyFill="1" applyBorder="1" applyAlignment="1">
      <alignment horizontal="center" vertical="center" wrapText="1"/>
    </xf>
    <xf numFmtId="179" fontId="10" fillId="2" borderId="4" xfId="4" applyNumberFormat="1" applyFont="1" applyFill="1" applyBorder="1" applyAlignment="1">
      <alignment horizontal="center" vertical="center" wrapText="1"/>
    </xf>
    <xf numFmtId="180" fontId="9" fillId="2" borderId="4" xfId="0" applyNumberFormat="1" applyFont="1" applyFill="1" applyBorder="1" applyAlignment="1">
      <alignment horizontal="center" vertical="center"/>
    </xf>
    <xf numFmtId="180" fontId="9" fillId="2" borderId="4" xfId="4" applyNumberFormat="1" applyFont="1" applyFill="1" applyBorder="1" applyAlignment="1">
      <alignment horizontal="center" vertical="center"/>
    </xf>
    <xf numFmtId="180" fontId="5" fillId="2" borderId="4" xfId="5" applyNumberFormat="1" applyFont="1" applyFill="1" applyBorder="1" applyAlignment="1">
      <alignment horizontal="center" vertical="center"/>
    </xf>
    <xf numFmtId="178" fontId="11" fillId="2" borderId="4" xfId="0" applyNumberFormat="1" applyFont="1" applyFill="1" applyBorder="1" applyAlignment="1">
      <alignment horizontal="center" vertical="center" wrapText="1"/>
    </xf>
    <xf numFmtId="176" fontId="11" fillId="2" borderId="4" xfId="4" applyFont="1" applyFill="1" applyBorder="1" applyAlignment="1">
      <alignment horizontal="center" vertical="center" wrapText="1"/>
    </xf>
    <xf numFmtId="176" fontId="9" fillId="2" borderId="4" xfId="4" applyFont="1" applyFill="1" applyBorder="1" applyAlignment="1">
      <alignment horizontal="center" vertical="center"/>
    </xf>
    <xf numFmtId="181" fontId="5" fillId="2" borderId="4" xfId="3" applyNumberFormat="1" applyFont="1" applyFill="1" applyBorder="1" applyAlignment="1">
      <alignment horizontal="center" vertical="center"/>
    </xf>
    <xf numFmtId="181" fontId="5" fillId="2" borderId="4" xfId="5" applyNumberFormat="1" applyFont="1" applyFill="1" applyBorder="1" applyAlignment="1">
      <alignment horizontal="center" vertical="center"/>
    </xf>
    <xf numFmtId="0" fontId="6" fillId="6" borderId="4" xfId="3" applyFont="1" applyFill="1" applyBorder="1" applyAlignment="1">
      <alignment horizontal="center" vertical="center"/>
    </xf>
    <xf numFmtId="0" fontId="5" fillId="0" borderId="0" xfId="3" applyFont="1">
      <alignment vertical="center"/>
    </xf>
    <xf numFmtId="0" fontId="8" fillId="0" borderId="0" xfId="3" applyFont="1" applyAlignment="1">
      <alignment horizontal="center"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0" fillId="0" borderId="0" xfId="3" applyFont="1">
      <alignment vertical="center"/>
    </xf>
    <xf numFmtId="181" fontId="5" fillId="0" borderId="4" xfId="3" applyNumberFormat="1" applyFont="1" applyBorder="1" applyAlignment="1">
      <alignment horizontal="center" vertical="center"/>
    </xf>
    <xf numFmtId="180" fontId="5" fillId="0" borderId="4" xfId="3" applyNumberFormat="1" applyFont="1" applyBorder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17" fillId="0" borderId="0" xfId="3" applyFont="1">
      <alignment vertical="center"/>
    </xf>
    <xf numFmtId="181" fontId="17" fillId="0" borderId="0" xfId="3" applyNumberFormat="1" applyFont="1">
      <alignment vertical="center"/>
    </xf>
    <xf numFmtId="0" fontId="18" fillId="0" borderId="4" xfId="1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41" fontId="19" fillId="3" borderId="4" xfId="2" applyFont="1" applyFill="1" applyBorder="1" applyAlignment="1">
      <alignment horizontal="center" vertical="center"/>
    </xf>
    <xf numFmtId="177" fontId="19" fillId="3" borderId="4" xfId="2" applyNumberFormat="1" applyFont="1" applyFill="1" applyBorder="1" applyAlignment="1">
      <alignment horizontal="center" vertical="center"/>
    </xf>
    <xf numFmtId="185" fontId="19" fillId="4" borderId="4" xfId="0" applyNumberFormat="1" applyFont="1" applyFill="1" applyBorder="1" applyAlignment="1">
      <alignment horizontal="center" vertical="center"/>
    </xf>
    <xf numFmtId="177" fontId="19" fillId="4" borderId="4" xfId="2" applyNumberFormat="1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177" fontId="19" fillId="6" borderId="4" xfId="2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4" xfId="0" applyFont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41" fontId="21" fillId="3" borderId="4" xfId="2" applyFont="1" applyFill="1" applyBorder="1" applyAlignment="1">
      <alignment horizontal="center" vertical="center"/>
    </xf>
    <xf numFmtId="177" fontId="21" fillId="3" borderId="4" xfId="2" applyNumberFormat="1" applyFont="1" applyFill="1" applyBorder="1" applyAlignment="1">
      <alignment horizontal="center" vertical="center"/>
    </xf>
    <xf numFmtId="185" fontId="21" fillId="4" borderId="4" xfId="0" applyNumberFormat="1" applyFont="1" applyFill="1" applyBorder="1" applyAlignment="1">
      <alignment horizontal="center" vertical="center"/>
    </xf>
    <xf numFmtId="177" fontId="21" fillId="4" borderId="4" xfId="2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77" fontId="21" fillId="6" borderId="4" xfId="2" applyNumberFormat="1" applyFont="1" applyFill="1" applyBorder="1" applyAlignment="1">
      <alignment horizontal="center" vertical="center"/>
    </xf>
    <xf numFmtId="185" fontId="21" fillId="0" borderId="0" xfId="0" applyNumberFormat="1" applyFont="1">
      <alignment vertical="center"/>
    </xf>
    <xf numFmtId="186" fontId="21" fillId="0" borderId="0" xfId="6" applyNumberFormat="1" applyFont="1" applyAlignment="1">
      <alignment vertical="center"/>
    </xf>
    <xf numFmtId="176" fontId="21" fillId="0" borderId="0" xfId="6" applyFont="1" applyAlignment="1">
      <alignment vertical="center"/>
    </xf>
    <xf numFmtId="187" fontId="10" fillId="2" borderId="4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41" fontId="21" fillId="0" borderId="0" xfId="2" applyFont="1">
      <alignment vertical="center"/>
    </xf>
    <xf numFmtId="41" fontId="21" fillId="0" borderId="0" xfId="0" applyNumberFormat="1" applyFont="1">
      <alignment vertical="center"/>
    </xf>
    <xf numFmtId="186" fontId="21" fillId="0" borderId="0" xfId="0" applyNumberFormat="1" applyFont="1">
      <alignment vertical="center"/>
    </xf>
    <xf numFmtId="0" fontId="22" fillId="8" borderId="0" xfId="0" applyFont="1" applyFill="1">
      <alignment vertical="center"/>
    </xf>
    <xf numFmtId="186" fontId="22" fillId="8" borderId="0" xfId="0" applyNumberFormat="1" applyFont="1" applyFill="1">
      <alignment vertical="center"/>
    </xf>
    <xf numFmtId="179" fontId="5" fillId="0" borderId="4" xfId="3" applyNumberFormat="1" applyFont="1" applyBorder="1">
      <alignment vertical="center"/>
    </xf>
    <xf numFmtId="181" fontId="12" fillId="7" borderId="4" xfId="5" applyNumberFormat="1" applyFont="1" applyFill="1" applyBorder="1" applyAlignment="1">
      <alignment horizontal="center" vertical="center"/>
    </xf>
    <xf numFmtId="182" fontId="12" fillId="7" borderId="4" xfId="5" applyNumberFormat="1" applyFont="1" applyFill="1" applyBorder="1" applyAlignment="1">
      <alignment horizontal="center" vertical="center"/>
    </xf>
    <xf numFmtId="183" fontId="12" fillId="7" borderId="4" xfId="5" applyNumberFormat="1" applyFont="1" applyFill="1" applyBorder="1" applyAlignment="1">
      <alignment horizontal="center" vertical="center"/>
    </xf>
    <xf numFmtId="184" fontId="12" fillId="7" borderId="4" xfId="5" applyNumberFormat="1" applyFont="1" applyFill="1" applyBorder="1" applyAlignment="1">
      <alignment horizontal="center" vertical="center"/>
    </xf>
    <xf numFmtId="0" fontId="6" fillId="3" borderId="2" xfId="3" applyFont="1" applyFill="1" applyBorder="1" applyAlignment="1">
      <alignment horizontal="center" vertical="center"/>
    </xf>
    <xf numFmtId="0" fontId="6" fillId="4" borderId="2" xfId="3" applyFont="1" applyFill="1" applyBorder="1" applyAlignment="1">
      <alignment horizontal="center" vertical="center"/>
    </xf>
    <xf numFmtId="0" fontId="6" fillId="5" borderId="2" xfId="3" applyFont="1" applyFill="1" applyBorder="1" applyAlignment="1">
      <alignment horizontal="center" vertical="center"/>
    </xf>
    <xf numFmtId="181" fontId="6" fillId="0" borderId="4" xfId="3" applyNumberFormat="1" applyFont="1" applyBorder="1" applyAlignment="1">
      <alignment horizontal="center" vertical="center"/>
    </xf>
    <xf numFmtId="181" fontId="6" fillId="0" borderId="4" xfId="5" applyNumberFormat="1" applyFont="1" applyFill="1" applyBorder="1" applyAlignment="1">
      <alignment horizontal="center" vertical="center"/>
    </xf>
    <xf numFmtId="0" fontId="5" fillId="10" borderId="4" xfId="3" applyFont="1" applyFill="1" applyBorder="1" applyAlignment="1">
      <alignment horizontal="center" vertical="center"/>
    </xf>
    <xf numFmtId="0" fontId="5" fillId="11" borderId="4" xfId="3" applyFont="1" applyFill="1" applyBorder="1" applyAlignment="1">
      <alignment horizontal="center" vertical="center"/>
    </xf>
    <xf numFmtId="0" fontId="24" fillId="8" borderId="4" xfId="3" applyFont="1" applyFill="1" applyBorder="1" applyAlignment="1">
      <alignment horizontal="center" vertical="center"/>
    </xf>
    <xf numFmtId="0" fontId="4" fillId="0" borderId="0" xfId="3" applyFont="1">
      <alignment vertical="center"/>
    </xf>
    <xf numFmtId="0" fontId="5" fillId="0" borderId="2" xfId="3" applyFont="1" applyBorder="1" applyAlignment="1">
      <alignment horizontal="center" vertical="center"/>
    </xf>
    <xf numFmtId="9" fontId="5" fillId="0" borderId="1" xfId="7" applyFont="1" applyBorder="1" applyAlignment="1">
      <alignment horizontal="center" vertical="center"/>
    </xf>
    <xf numFmtId="0" fontId="6" fillId="0" borderId="5" xfId="3" applyFont="1" applyBorder="1">
      <alignment vertical="center"/>
    </xf>
    <xf numFmtId="0" fontId="6" fillId="0" borderId="5" xfId="3" applyFont="1" applyBorder="1" applyAlignment="1">
      <alignment vertical="center" wrapText="1"/>
    </xf>
    <xf numFmtId="43" fontId="21" fillId="0" borderId="0" xfId="0" applyNumberFormat="1" applyFont="1">
      <alignment vertical="center"/>
    </xf>
    <xf numFmtId="0" fontId="5" fillId="0" borderId="9" xfId="3" applyFont="1" applyBorder="1">
      <alignment vertical="center"/>
    </xf>
    <xf numFmtId="0" fontId="5" fillId="0" borderId="10" xfId="3" applyFont="1" applyBorder="1">
      <alignment vertical="center"/>
    </xf>
    <xf numFmtId="0" fontId="6" fillId="0" borderId="4" xfId="3" applyFont="1" applyBorder="1" applyAlignment="1">
      <alignment horizontal="center" vertical="center"/>
    </xf>
    <xf numFmtId="0" fontId="14" fillId="0" borderId="4" xfId="3" applyFont="1" applyBorder="1" applyAlignment="1">
      <alignment horizontal="center" vertical="center"/>
    </xf>
    <xf numFmtId="0" fontId="13" fillId="0" borderId="7" xfId="3" applyFont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6" fillId="0" borderId="6" xfId="3" applyFont="1" applyBorder="1" applyAlignment="1">
      <alignment horizontal="center" vertical="center" wrapText="1"/>
    </xf>
    <xf numFmtId="0" fontId="6" fillId="0" borderId="8" xfId="3" applyFont="1" applyBorder="1" applyAlignment="1">
      <alignment horizontal="center" vertical="center" wrapText="1"/>
    </xf>
    <xf numFmtId="0" fontId="6" fillId="0" borderId="9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6" fillId="0" borderId="11" xfId="3" applyFont="1" applyBorder="1" applyAlignment="1">
      <alignment horizontal="center" vertical="center" wrapText="1"/>
    </xf>
    <xf numFmtId="0" fontId="6" fillId="0" borderId="12" xfId="3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  <xf numFmtId="0" fontId="5" fillId="0" borderId="9" xfId="3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5" fillId="0" borderId="10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5" fillId="0" borderId="10" xfId="3" applyFont="1" applyBorder="1" applyAlignment="1">
      <alignment horizontal="left" vertical="center"/>
    </xf>
    <xf numFmtId="0" fontId="5" fillId="0" borderId="4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27" fillId="9" borderId="2" xfId="3" quotePrefix="1" applyFont="1" applyFill="1" applyBorder="1" applyAlignment="1">
      <alignment horizontal="center" vertical="center"/>
    </xf>
    <xf numFmtId="0" fontId="27" fillId="9" borderId="5" xfId="3" quotePrefix="1" applyFont="1" applyFill="1" applyBorder="1" applyAlignment="1">
      <alignment horizontal="center" vertical="center"/>
    </xf>
    <xf numFmtId="0" fontId="27" fillId="9" borderId="3" xfId="3" quotePrefix="1" applyFont="1" applyFill="1" applyBorder="1" applyAlignment="1">
      <alignment horizontal="center" vertical="center"/>
    </xf>
    <xf numFmtId="0" fontId="5" fillId="0" borderId="4" xfId="3" applyFont="1" applyBorder="1" applyAlignment="1">
      <alignment horizontal="center" vertical="center" wrapText="1"/>
    </xf>
    <xf numFmtId="0" fontId="28" fillId="0" borderId="4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/>
    </xf>
    <xf numFmtId="0" fontId="6" fillId="3" borderId="3" xfId="3" applyFont="1" applyFill="1" applyBorder="1" applyAlignment="1">
      <alignment horizontal="center" vertical="center" wrapText="1"/>
    </xf>
    <xf numFmtId="0" fontId="6" fillId="3" borderId="3" xfId="3" applyFont="1" applyFill="1" applyBorder="1" applyAlignment="1">
      <alignment horizontal="center" vertical="center"/>
    </xf>
    <xf numFmtId="0" fontId="28" fillId="0" borderId="4" xfId="3" applyFont="1" applyBorder="1" applyAlignment="1">
      <alignment horizontal="center" vertical="center"/>
    </xf>
    <xf numFmtId="49" fontId="25" fillId="9" borderId="4" xfId="3" applyNumberFormat="1" applyFont="1" applyFill="1" applyBorder="1" applyAlignment="1">
      <alignment horizontal="center" vertical="center" wrapText="1"/>
    </xf>
    <xf numFmtId="14" fontId="5" fillId="9" borderId="4" xfId="3" applyNumberFormat="1" applyFont="1" applyFill="1" applyBorder="1" applyAlignment="1">
      <alignment horizontal="center" vertical="center"/>
    </xf>
    <xf numFmtId="0" fontId="5" fillId="9" borderId="4" xfId="3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0" fontId="26" fillId="9" borderId="8" xfId="3" quotePrefix="1" applyFont="1" applyFill="1" applyBorder="1" applyAlignment="1">
      <alignment horizontal="center" vertical="center"/>
    </xf>
    <xf numFmtId="0" fontId="26" fillId="9" borderId="12" xfId="3" quotePrefix="1" applyFont="1" applyFill="1" applyBorder="1" applyAlignment="1">
      <alignment horizontal="center" vertical="center"/>
    </xf>
    <xf numFmtId="0" fontId="29" fillId="9" borderId="4" xfId="3" quotePrefix="1" applyFont="1" applyFill="1" applyBorder="1" applyAlignment="1">
      <alignment horizontal="center" vertical="center" wrapText="1"/>
    </xf>
    <xf numFmtId="0" fontId="29" fillId="9" borderId="13" xfId="3" quotePrefix="1" applyFont="1" applyFill="1" applyBorder="1" applyAlignment="1">
      <alignment horizontal="center" vertical="center" wrapText="1"/>
    </xf>
    <xf numFmtId="0" fontId="23" fillId="0" borderId="1" xfId="3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</cellXfs>
  <cellStyles count="8">
    <cellStyle name="Normal 2" xfId="3" xr:uid="{00000000-0005-0000-0000-000000000000}"/>
    <cellStyle name="백분율" xfId="7" builtinId="5"/>
    <cellStyle name="쉼표" xfId="6" builtinId="3"/>
    <cellStyle name="쉼표 [0]" xfId="2" builtinId="6"/>
    <cellStyle name="쉼표 2" xfId="4" xr:uid="{00000000-0005-0000-0000-000004000000}"/>
    <cellStyle name="통화 [0] 2" xfId="5" xr:uid="{00000000-0005-0000-0000-000005000000}"/>
    <cellStyle name="표준" xfId="0" builtinId="0"/>
    <cellStyle name="표준 2" xfId="1" xr:uid="{00000000-0005-0000-0000-000007000000}"/>
  </cellStyles>
  <dxfs count="2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emf"/><Relationship Id="rId4" Type="http://schemas.openxmlformats.org/officeDocument/2006/relationships/image" Target="../media/image6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6</xdr:col>
          <xdr:colOff>7620</xdr:colOff>
          <xdr:row>55</xdr:row>
          <xdr:rowOff>7620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5EFF9B94-BB32-99D6-3DD8-B676EBC321F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3:$F$33" spid="_x0000_s20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8290560"/>
              <a:ext cx="4427220" cy="512826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889000</xdr:colOff>
      <xdr:row>19</xdr:row>
      <xdr:rowOff>0</xdr:rowOff>
    </xdr:from>
    <xdr:to>
      <xdr:col>13</xdr:col>
      <xdr:colOff>3683000</xdr:colOff>
      <xdr:row>20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0048200" y="12573000"/>
          <a:ext cx="5791200" cy="3784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19</xdr:row>
      <xdr:rowOff>50800</xdr:rowOff>
    </xdr:from>
    <xdr:to>
      <xdr:col>4</xdr:col>
      <xdr:colOff>76200</xdr:colOff>
      <xdr:row>20</xdr:row>
      <xdr:rowOff>0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50800" y="12909550"/>
          <a:ext cx="7931150" cy="3727450"/>
          <a:chOff x="50800" y="15240000"/>
          <a:chExt cx="7899400" cy="37338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19" name="그림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19</xdr:row>
      <xdr:rowOff>25400</xdr:rowOff>
    </xdr:from>
    <xdr:to>
      <xdr:col>8</xdr:col>
      <xdr:colOff>711200</xdr:colOff>
      <xdr:row>19</xdr:row>
      <xdr:rowOff>3744769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9963150" y="12884150"/>
          <a:ext cx="8020050" cy="3719369"/>
          <a:chOff x="9118600" y="15214600"/>
          <a:chExt cx="7975600" cy="3719369"/>
        </a:xfrm>
      </xdr:grpSpPr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2" name="그림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19</xdr:row>
      <xdr:rowOff>25399</xdr:rowOff>
    </xdr:from>
    <xdr:to>
      <xdr:col>11</xdr:col>
      <xdr:colOff>2489200</xdr:colOff>
      <xdr:row>20</xdr:row>
      <xdr:rowOff>0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19945350" y="12884149"/>
          <a:ext cx="8039100" cy="3752851"/>
          <a:chOff x="19761200" y="15214599"/>
          <a:chExt cx="8026400" cy="3747978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5" name="그림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30</xdr:row>
          <xdr:rowOff>0</xdr:rowOff>
        </xdr:from>
        <xdr:to>
          <xdr:col>14</xdr:col>
          <xdr:colOff>0</xdr:colOff>
          <xdr:row>113</xdr:row>
          <xdr:rowOff>76200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11CF8CA3-52EF-8A7D-29BB-7CD44A23DB8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29" spid="_x0000_s1058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0" y="21310600"/>
              <a:ext cx="35864800" cy="20929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3</xdr:col>
      <xdr:colOff>254000</xdr:colOff>
      <xdr:row>24</xdr:row>
      <xdr:rowOff>25400</xdr:rowOff>
    </xdr:from>
    <xdr:to>
      <xdr:col>4</xdr:col>
      <xdr:colOff>1371600</xdr:colOff>
      <xdr:row>29</xdr:row>
      <xdr:rowOff>41641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B40DAA0-373E-4BF9-9932-368A91CD8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4800" y="21048980"/>
          <a:ext cx="2595880" cy="2530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J32"/>
  <sheetViews>
    <sheetView tabSelected="1" workbookViewId="0">
      <selection activeCell="H19" sqref="H19"/>
    </sheetView>
  </sheetViews>
  <sheetFormatPr defaultColWidth="9" defaultRowHeight="17.25"/>
  <cols>
    <col min="1" max="1" width="4.125" style="36" customWidth="1"/>
    <col min="2" max="2" width="15.75" style="36" bestFit="1" customWidth="1"/>
    <col min="3" max="5" width="11.375" style="36" bestFit="1" customWidth="1"/>
    <col min="6" max="6" width="4" style="36" customWidth="1"/>
    <col min="7" max="7" width="22" style="49" bestFit="1" customWidth="1"/>
    <col min="8" max="8" width="11.875" style="49" bestFit="1" customWidth="1"/>
    <col min="9" max="9" width="7.75" style="49" bestFit="1" customWidth="1"/>
    <col min="10" max="10" width="11.375" style="49" bestFit="1" customWidth="1"/>
    <col min="11" max="16384" width="9" style="36"/>
  </cols>
  <sheetData>
    <row r="1" spans="2:6">
      <c r="B1" s="125" t="s">
        <v>29</v>
      </c>
      <c r="C1" s="125"/>
      <c r="D1" s="125"/>
      <c r="E1" s="125"/>
    </row>
    <row r="2" spans="2:6">
      <c r="B2" s="37" t="s">
        <v>25</v>
      </c>
      <c r="C2" s="37" t="s">
        <v>26</v>
      </c>
      <c r="D2" s="37" t="s">
        <v>27</v>
      </c>
      <c r="E2" s="37" t="s">
        <v>28</v>
      </c>
    </row>
    <row r="3" spans="2:6">
      <c r="B3" s="38" t="s">
        <v>0</v>
      </c>
      <c r="C3" s="39">
        <v>23000</v>
      </c>
      <c r="D3" s="40">
        <v>1000</v>
      </c>
      <c r="E3" s="39">
        <f>C3+D3</f>
        <v>24000</v>
      </c>
    </row>
    <row r="4" spans="2:6">
      <c r="B4" s="41" t="s">
        <v>2</v>
      </c>
      <c r="C4" s="42">
        <v>33</v>
      </c>
      <c r="D4" s="42">
        <v>1</v>
      </c>
      <c r="E4" s="42">
        <f>C4+D4</f>
        <v>34</v>
      </c>
    </row>
    <row r="5" spans="2:6">
      <c r="B5" s="43" t="s">
        <v>1</v>
      </c>
      <c r="C5" s="44">
        <v>1515</v>
      </c>
      <c r="D5" s="44">
        <v>30</v>
      </c>
      <c r="E5" s="44">
        <f>C5+D5</f>
        <v>1545</v>
      </c>
    </row>
    <row r="8" spans="2:6">
      <c r="B8" s="126" t="s">
        <v>35</v>
      </c>
      <c r="C8" s="126"/>
      <c r="D8" s="126"/>
      <c r="E8" s="126"/>
    </row>
    <row r="9" spans="2:6">
      <c r="B9" s="126" t="s">
        <v>63</v>
      </c>
      <c r="C9" s="126"/>
      <c r="D9" s="126"/>
      <c r="E9" s="126"/>
    </row>
    <row r="11" spans="2:6">
      <c r="B11" s="36" t="s">
        <v>64</v>
      </c>
      <c r="E11" s="73"/>
    </row>
    <row r="12" spans="2:6">
      <c r="B12" s="36" t="s">
        <v>65</v>
      </c>
      <c r="C12" s="45"/>
    </row>
    <row r="14" spans="2:6">
      <c r="B14" s="36" t="s">
        <v>47</v>
      </c>
    </row>
    <row r="15" spans="2:6">
      <c r="B15" s="36" t="s">
        <v>23</v>
      </c>
      <c r="C15" s="36">
        <f>SUM('이름(CLxx-xx)'!R1)</f>
        <v>1</v>
      </c>
    </row>
    <row r="16" spans="2:6">
      <c r="B16" s="36" t="s">
        <v>24</v>
      </c>
      <c r="C16" s="46">
        <f>SUM('이름(CLxx-xx)'!R2)</f>
        <v>0</v>
      </c>
      <c r="E16" s="47"/>
      <c r="F16" s="47"/>
    </row>
    <row r="17" spans="2:5">
      <c r="C17" s="47"/>
    </row>
    <row r="18" spans="2:5">
      <c r="B18" s="36" t="s">
        <v>30</v>
      </c>
      <c r="C18" s="47" t="e">
        <f>#REF!+#REF!+#REF!+#REF!+#REF!</f>
        <v>#REF!</v>
      </c>
    </row>
    <row r="21" spans="2:5">
      <c r="B21" s="36" t="s">
        <v>33</v>
      </c>
    </row>
    <row r="22" spans="2:5">
      <c r="B22" s="36" t="s">
        <v>48</v>
      </c>
      <c r="C22" s="49" t="s">
        <v>49</v>
      </c>
      <c r="D22" s="49" t="s">
        <v>50</v>
      </c>
    </row>
    <row r="23" spans="2:5">
      <c r="B23" s="36" t="s">
        <v>51</v>
      </c>
      <c r="D23" s="50"/>
    </row>
    <row r="24" spans="2:5">
      <c r="B24" s="36" t="s">
        <v>52</v>
      </c>
      <c r="D24" s="50"/>
    </row>
    <row r="25" spans="2:5">
      <c r="D25" s="50"/>
    </row>
    <row r="26" spans="2:5">
      <c r="D26" s="50"/>
    </row>
    <row r="27" spans="2:5">
      <c r="D27" s="50"/>
    </row>
    <row r="28" spans="2:5">
      <c r="D28" s="50"/>
    </row>
    <row r="29" spans="2:5">
      <c r="D29" s="51">
        <f>SUM(D23:D28)</f>
        <v>0</v>
      </c>
      <c r="E29" s="52">
        <f>D29/C4</f>
        <v>0</v>
      </c>
    </row>
    <row r="32" spans="2:5">
      <c r="B32" s="53" t="s">
        <v>34</v>
      </c>
      <c r="C32" s="54">
        <f>C16-E29</f>
        <v>0</v>
      </c>
    </row>
  </sheetData>
  <mergeCells count="3">
    <mergeCell ref="B1:E1"/>
    <mergeCell ref="B8:E8"/>
    <mergeCell ref="B9:E9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4">
    <tabColor rgb="FFFFFF00"/>
    <pageSetUpPr fitToPage="1"/>
  </sheetPr>
  <dimension ref="A1:W63"/>
  <sheetViews>
    <sheetView showGridLines="0" view="pageBreakPreview" zoomScale="30" zoomScaleNormal="30" zoomScaleSheetLayoutView="30" workbookViewId="0">
      <selection activeCell="L7" sqref="L7"/>
    </sheetView>
  </sheetViews>
  <sheetFormatPr defaultColWidth="9" defaultRowHeight="16.5"/>
  <cols>
    <col min="1" max="1" width="28.25" style="1" customWidth="1"/>
    <col min="2" max="2" width="42.375" style="1" customWidth="1"/>
    <col min="3" max="3" width="13.375" style="1" bestFit="1" customWidth="1"/>
    <col min="4" max="4" width="19.375" style="1" bestFit="1" customWidth="1"/>
    <col min="5" max="5" width="37.375" style="1" bestFit="1" customWidth="1"/>
    <col min="6" max="6" width="51.125" style="1" bestFit="1" customWidth="1"/>
    <col min="7" max="9" width="16.875" style="1" customWidth="1"/>
    <col min="10" max="10" width="39.125" style="1" bestFit="1" customWidth="1"/>
    <col min="11" max="11" width="51.75" style="1" bestFit="1" customWidth="1"/>
    <col min="12" max="12" width="49.375" style="1" bestFit="1" customWidth="1"/>
    <col min="13" max="13" width="39.375" style="1" bestFit="1" customWidth="1"/>
    <col min="14" max="14" width="48.5" style="1" customWidth="1"/>
    <col min="15" max="15" width="10.875" style="1" bestFit="1" customWidth="1"/>
    <col min="16" max="17" width="9" style="1"/>
    <col min="18" max="18" width="30.875" style="1" customWidth="1"/>
    <col min="19" max="19" width="9" style="1"/>
    <col min="20" max="23" width="36.375" style="1" bestFit="1" customWidth="1"/>
    <col min="24" max="16384" width="9" style="1"/>
  </cols>
  <sheetData>
    <row r="1" spans="1:23" ht="162" customHeight="1">
      <c r="C1" s="124" t="s">
        <v>46</v>
      </c>
      <c r="D1" s="124"/>
      <c r="E1" s="124"/>
      <c r="F1" s="124"/>
      <c r="G1" s="124"/>
      <c r="H1" s="124"/>
      <c r="I1" s="124"/>
      <c r="J1" s="124"/>
      <c r="K1" s="124"/>
      <c r="L1" s="68" t="s">
        <v>59</v>
      </c>
      <c r="M1" s="111" t="s">
        <v>66</v>
      </c>
      <c r="N1" s="111"/>
      <c r="R1" s="24">
        <f>D11</f>
        <v>1</v>
      </c>
      <c r="T1" s="28" t="s">
        <v>25</v>
      </c>
      <c r="U1" s="28" t="s">
        <v>26</v>
      </c>
      <c r="V1" s="28" t="s">
        <v>27</v>
      </c>
      <c r="W1" s="28" t="s">
        <v>28</v>
      </c>
    </row>
    <row r="2" spans="1:23" s="2" customFormat="1" ht="45">
      <c r="A2" s="23" t="s">
        <v>3</v>
      </c>
      <c r="B2" s="98" t="s">
        <v>4</v>
      </c>
      <c r="C2" s="98"/>
      <c r="D2" s="23" t="s">
        <v>5</v>
      </c>
      <c r="E2" s="112" t="s">
        <v>67</v>
      </c>
      <c r="F2" s="112"/>
      <c r="G2" s="113"/>
      <c r="H2" s="113"/>
      <c r="I2" s="114" t="s">
        <v>31</v>
      </c>
      <c r="J2" s="115"/>
      <c r="K2" s="116"/>
      <c r="L2" s="122" t="s">
        <v>32</v>
      </c>
      <c r="M2" s="123"/>
      <c r="N2" s="120"/>
      <c r="R2" s="25">
        <f>N16</f>
        <v>0</v>
      </c>
      <c r="T2" s="29" t="s">
        <v>0</v>
      </c>
      <c r="U2" s="30">
        <f>'Row data'!C3</f>
        <v>23000</v>
      </c>
      <c r="V2" s="31">
        <v>1000</v>
      </c>
      <c r="W2" s="30">
        <f>U2+V2</f>
        <v>24000</v>
      </c>
    </row>
    <row r="3" spans="1:23" s="2" customFormat="1" ht="45">
      <c r="A3" s="23" t="s">
        <v>6</v>
      </c>
      <c r="B3" s="98" t="s">
        <v>41</v>
      </c>
      <c r="C3" s="98"/>
      <c r="D3" s="98"/>
      <c r="E3" s="98"/>
      <c r="F3" s="98"/>
      <c r="G3" s="98"/>
      <c r="H3" s="98"/>
      <c r="I3" s="117"/>
      <c r="J3" s="118"/>
      <c r="K3" s="119"/>
      <c r="L3" s="122"/>
      <c r="M3" s="123"/>
      <c r="N3" s="121"/>
      <c r="Q3" s="3"/>
      <c r="R3" s="3"/>
      <c r="S3" s="3"/>
      <c r="T3" s="32" t="s">
        <v>2</v>
      </c>
      <c r="U3" s="31">
        <f>'Row data'!C4</f>
        <v>33</v>
      </c>
      <c r="V3" s="33">
        <v>1</v>
      </c>
      <c r="W3" s="33">
        <f>U3+V3</f>
        <v>34</v>
      </c>
    </row>
    <row r="4" spans="1:23" s="2" customFormat="1" ht="54">
      <c r="A4" s="23" t="s">
        <v>7</v>
      </c>
      <c r="B4" s="98" t="s">
        <v>8</v>
      </c>
      <c r="C4" s="98"/>
      <c r="D4" s="98"/>
      <c r="E4" s="98"/>
      <c r="F4" s="98"/>
      <c r="G4" s="98"/>
      <c r="H4" s="98"/>
      <c r="I4" s="99" t="s">
        <v>9</v>
      </c>
      <c r="J4" s="100"/>
      <c r="K4" s="101"/>
      <c r="L4" s="102" t="s">
        <v>53</v>
      </c>
      <c r="M4" s="103"/>
      <c r="N4" s="104"/>
      <c r="T4" s="34" t="s">
        <v>1</v>
      </c>
      <c r="U4" s="31">
        <f>'Row data'!C5</f>
        <v>1515</v>
      </c>
      <c r="V4" s="35">
        <v>30</v>
      </c>
      <c r="W4" s="35">
        <f>U4+V4</f>
        <v>1545</v>
      </c>
    </row>
    <row r="5" spans="1:23" s="2" customFormat="1" ht="39.950000000000003" customHeight="1">
      <c r="A5" s="23" t="s">
        <v>10</v>
      </c>
      <c r="B5" s="23" t="s">
        <v>11</v>
      </c>
      <c r="C5" s="23" t="s">
        <v>12</v>
      </c>
      <c r="D5" s="23" t="s">
        <v>13</v>
      </c>
      <c r="E5" s="23" t="s">
        <v>36</v>
      </c>
      <c r="F5" s="65" t="s">
        <v>37</v>
      </c>
      <c r="G5" s="98" t="s">
        <v>58</v>
      </c>
      <c r="H5" s="98"/>
      <c r="I5" s="98"/>
      <c r="J5" s="23" t="s">
        <v>38</v>
      </c>
      <c r="K5" s="66" t="s">
        <v>39</v>
      </c>
      <c r="L5" s="65" t="s">
        <v>56</v>
      </c>
      <c r="M5" s="66" t="s">
        <v>57</v>
      </c>
      <c r="N5" s="67" t="s">
        <v>40</v>
      </c>
    </row>
    <row r="6" spans="1:23" s="2" customFormat="1" ht="39.950000000000003" customHeight="1">
      <c r="A6" s="23">
        <v>1</v>
      </c>
      <c r="B6" s="26" t="s">
        <v>54</v>
      </c>
      <c r="C6" s="23">
        <v>1.2</v>
      </c>
      <c r="D6" s="4">
        <v>1</v>
      </c>
      <c r="E6" s="5"/>
      <c r="F6" s="6">
        <f>D6*E6</f>
        <v>0</v>
      </c>
      <c r="G6" s="48"/>
      <c r="H6" s="48"/>
      <c r="I6" s="48"/>
      <c r="J6" s="7">
        <f>(G6*H6*I6)*0.00022</f>
        <v>0</v>
      </c>
      <c r="K6" s="8">
        <f>J6*D6</f>
        <v>0</v>
      </c>
      <c r="L6" s="22">
        <f>(IF(0=F6*C6,0,IF(1.2&gt;=C6*F6,1.2,C6*F6)))</f>
        <v>0</v>
      </c>
      <c r="M6" s="22">
        <f>(IF(0=K6*C6,0,IF(1.2&gt;=K6*C6,1.2,K6*C6)))</f>
        <v>0</v>
      </c>
      <c r="N6" s="9">
        <f>MAX(L6:M6)</f>
        <v>0</v>
      </c>
    </row>
    <row r="7" spans="1:23" s="2" customFormat="1" ht="39.950000000000003" customHeight="1">
      <c r="A7" s="23">
        <v>2</v>
      </c>
      <c r="B7" s="26"/>
      <c r="C7" s="23"/>
      <c r="D7" s="4"/>
      <c r="E7" s="5"/>
      <c r="F7" s="6"/>
      <c r="G7" s="48"/>
      <c r="H7" s="48"/>
      <c r="I7" s="48"/>
      <c r="J7" s="7"/>
      <c r="K7" s="8"/>
      <c r="L7" s="22"/>
      <c r="M7" s="22"/>
      <c r="N7" s="9"/>
    </row>
    <row r="8" spans="1:23" s="2" customFormat="1" ht="39.950000000000003" customHeight="1">
      <c r="A8" s="23">
        <v>3</v>
      </c>
      <c r="B8" s="26"/>
      <c r="C8" s="23"/>
      <c r="D8" s="4"/>
      <c r="E8" s="5"/>
      <c r="F8" s="6"/>
      <c r="G8" s="48"/>
      <c r="H8" s="48"/>
      <c r="I8" s="48"/>
      <c r="J8" s="7"/>
      <c r="K8" s="8"/>
      <c r="L8" s="22"/>
      <c r="M8" s="22"/>
      <c r="N8" s="9"/>
    </row>
    <row r="9" spans="1:23" s="2" customFormat="1" ht="39.950000000000003" customHeight="1">
      <c r="A9" s="23">
        <v>4</v>
      </c>
      <c r="B9" s="26"/>
      <c r="C9" s="23"/>
      <c r="D9" s="4"/>
      <c r="E9" s="5"/>
      <c r="F9" s="6"/>
      <c r="G9" s="48"/>
      <c r="H9" s="48"/>
      <c r="I9" s="48"/>
      <c r="J9" s="7"/>
      <c r="K9" s="8"/>
      <c r="L9" s="22"/>
      <c r="M9" s="22"/>
      <c r="N9" s="9"/>
    </row>
    <row r="10" spans="1:23" s="2" customFormat="1" ht="39.950000000000003" customHeight="1">
      <c r="A10" s="23">
        <v>5</v>
      </c>
      <c r="B10" s="26"/>
      <c r="C10" s="23"/>
      <c r="D10" s="4"/>
      <c r="E10" s="5"/>
      <c r="F10" s="6"/>
      <c r="G10" s="4"/>
      <c r="H10" s="4"/>
      <c r="I10" s="4"/>
      <c r="J10" s="7"/>
      <c r="K10" s="8"/>
      <c r="L10" s="22"/>
      <c r="M10" s="22"/>
      <c r="N10" s="9"/>
    </row>
    <row r="11" spans="1:23" s="2" customFormat="1" ht="39.950000000000003" customHeight="1">
      <c r="A11" s="98" t="s">
        <v>14</v>
      </c>
      <c r="B11" s="98"/>
      <c r="C11" s="98"/>
      <c r="D11" s="4">
        <f>SUM(D6:D10)</f>
        <v>1</v>
      </c>
      <c r="E11" s="10"/>
      <c r="F11" s="55">
        <f>SUM(F6:F10)</f>
        <v>0</v>
      </c>
      <c r="G11" s="11"/>
      <c r="H11" s="4"/>
      <c r="I11" s="4"/>
      <c r="J11" s="4"/>
      <c r="K11" s="12">
        <f>SUM(K6:K10)</f>
        <v>0</v>
      </c>
      <c r="L11" s="21"/>
      <c r="M11" s="13"/>
      <c r="N11" s="14"/>
    </row>
    <row r="12" spans="1:23" s="2" customFormat="1" ht="54" customHeight="1">
      <c r="A12" s="105" t="s">
        <v>43</v>
      </c>
      <c r="B12" s="105"/>
      <c r="C12" s="105"/>
      <c r="D12" s="105"/>
      <c r="E12" s="105"/>
      <c r="F12" s="105" t="s">
        <v>42</v>
      </c>
      <c r="G12" s="105"/>
      <c r="H12" s="105"/>
      <c r="I12" s="105"/>
      <c r="J12" s="105"/>
      <c r="K12" s="105"/>
      <c r="L12" s="98" t="s">
        <v>15</v>
      </c>
      <c r="M12" s="107"/>
      <c r="N12" s="63">
        <f>SUM(N6:N11)</f>
        <v>0</v>
      </c>
    </row>
    <row r="13" spans="1:23" s="2" customFormat="1" ht="54">
      <c r="A13" s="106"/>
      <c r="B13" s="106"/>
      <c r="C13" s="106"/>
      <c r="D13" s="106"/>
      <c r="E13" s="106"/>
      <c r="F13" s="110"/>
      <c r="G13" s="110"/>
      <c r="H13" s="110"/>
      <c r="I13" s="110"/>
      <c r="J13" s="110"/>
      <c r="K13" s="110"/>
      <c r="L13" s="69" t="s">
        <v>16</v>
      </c>
      <c r="M13" s="70" t="str">
        <f>IFERROR(MID($A$13,FIND(" "&amp;$L$13&amp;" ",$A$13)+4,3)," ")</f>
        <v xml:space="preserve"> </v>
      </c>
      <c r="N13" s="64">
        <f>IFERROR(N12*M13,0)</f>
        <v>0</v>
      </c>
    </row>
    <row r="14" spans="1:23" s="2" customFormat="1" ht="54">
      <c r="A14" s="106"/>
      <c r="B14" s="106"/>
      <c r="C14" s="106"/>
      <c r="D14" s="106"/>
      <c r="E14" s="106"/>
      <c r="F14" s="110"/>
      <c r="G14" s="110"/>
      <c r="H14" s="110"/>
      <c r="I14" s="110"/>
      <c r="J14" s="110"/>
      <c r="K14" s="110"/>
      <c r="L14" s="69" t="s">
        <v>60</v>
      </c>
      <c r="M14" s="70" t="str">
        <f>IFERROR(MID($A$13,FIND(" "&amp;$L$14&amp;" ",$A$13)+6,3)," ")</f>
        <v xml:space="preserve"> </v>
      </c>
      <c r="N14" s="64">
        <f>IFERROR(N12*M14,0)</f>
        <v>0</v>
      </c>
    </row>
    <row r="15" spans="1:23" s="2" customFormat="1" ht="54">
      <c r="A15" s="106"/>
      <c r="B15" s="106"/>
      <c r="C15" s="106"/>
      <c r="D15" s="106"/>
      <c r="E15" s="106"/>
      <c r="F15" s="110"/>
      <c r="G15" s="110"/>
      <c r="H15" s="110"/>
      <c r="I15" s="110"/>
      <c r="J15" s="110"/>
      <c r="K15" s="110"/>
      <c r="L15" s="69" t="s">
        <v>61</v>
      </c>
      <c r="M15" s="70" t="str">
        <f>IFERROR(IF(FIND("세금 계산서",$A$13),10%," ")," ")</f>
        <v xml:space="preserve"> </v>
      </c>
      <c r="N15" s="64">
        <f>IFERROR((N12-N13-N14)*M15,0)</f>
        <v>0</v>
      </c>
    </row>
    <row r="16" spans="1:23" s="2" customFormat="1" ht="54" customHeight="1">
      <c r="A16" s="106"/>
      <c r="B16" s="106"/>
      <c r="C16" s="106"/>
      <c r="D16" s="106"/>
      <c r="E16" s="106"/>
      <c r="F16" s="110"/>
      <c r="G16" s="110"/>
      <c r="H16" s="110"/>
      <c r="I16" s="110"/>
      <c r="J16" s="110"/>
      <c r="K16" s="110"/>
      <c r="L16" s="108" t="s">
        <v>44</v>
      </c>
      <c r="M16" s="60" t="s">
        <v>17</v>
      </c>
      <c r="N16" s="56">
        <f>(N12-N13-N14+N15)</f>
        <v>0</v>
      </c>
    </row>
    <row r="17" spans="1:14" s="2" customFormat="1" ht="46.5" customHeight="1">
      <c r="A17" s="106"/>
      <c r="B17" s="106"/>
      <c r="C17" s="106"/>
      <c r="D17" s="106"/>
      <c r="E17" s="106"/>
      <c r="F17" s="110"/>
      <c r="G17" s="110"/>
      <c r="H17" s="110"/>
      <c r="I17" s="110"/>
      <c r="J17" s="110"/>
      <c r="K17" s="110"/>
      <c r="L17" s="109"/>
      <c r="M17" s="61" t="s">
        <v>18</v>
      </c>
      <c r="N17" s="57">
        <f>ROUNDUP((N16*$W$2),-3)</f>
        <v>0</v>
      </c>
    </row>
    <row r="18" spans="1:14" s="2" customFormat="1" ht="46.5" customHeight="1">
      <c r="A18" s="106"/>
      <c r="B18" s="106"/>
      <c r="C18" s="106"/>
      <c r="D18" s="106"/>
      <c r="E18" s="106"/>
      <c r="F18" s="110"/>
      <c r="G18" s="110"/>
      <c r="H18" s="110"/>
      <c r="I18" s="110"/>
      <c r="J18" s="110"/>
      <c r="K18" s="110"/>
      <c r="L18" s="109"/>
      <c r="M18" s="62" t="s">
        <v>19</v>
      </c>
      <c r="N18" s="58">
        <f>ROUNDUP((N16*$W$3),-1)</f>
        <v>0</v>
      </c>
    </row>
    <row r="19" spans="1:14" s="2" customFormat="1" ht="54">
      <c r="A19" s="106"/>
      <c r="B19" s="106"/>
      <c r="C19" s="106"/>
      <c r="D19" s="106"/>
      <c r="E19" s="106"/>
      <c r="F19" s="110"/>
      <c r="G19" s="110"/>
      <c r="H19" s="110"/>
      <c r="I19" s="110"/>
      <c r="J19" s="110"/>
      <c r="K19" s="110"/>
      <c r="L19" s="109"/>
      <c r="M19" s="15" t="s">
        <v>20</v>
      </c>
      <c r="N19" s="59">
        <f>ROUNDUP((N16*$W$4),-2)</f>
        <v>0</v>
      </c>
    </row>
    <row r="20" spans="1:14" s="2" customFormat="1" ht="297" customHeight="1">
      <c r="A20" s="71"/>
      <c r="B20" s="71"/>
      <c r="C20" s="72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</row>
    <row r="21" spans="1:14" s="2" customFormat="1" ht="39.950000000000003" customHeight="1">
      <c r="A21" s="78" t="s">
        <v>55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</row>
    <row r="22" spans="1:14" s="2" customFormat="1" ht="39.950000000000003" customHeight="1">
      <c r="A22" s="79" t="s">
        <v>62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</row>
    <row r="23" spans="1:14" s="2" customFormat="1" ht="39.950000000000003" customHeight="1">
      <c r="A23" s="95" t="s">
        <v>68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</row>
    <row r="24" spans="1:14" s="2" customFormat="1" ht="39.950000000000003" customHeight="1">
      <c r="A24" s="79" t="s">
        <v>69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</row>
    <row r="25" spans="1:14" s="2" customFormat="1" ht="39.950000000000003" customHeight="1">
      <c r="A25" s="80" t="s">
        <v>21</v>
      </c>
      <c r="B25" s="81"/>
      <c r="C25" s="86"/>
      <c r="D25" s="87"/>
      <c r="E25" s="88"/>
      <c r="F25" s="74"/>
      <c r="G25" s="16"/>
      <c r="H25" s="96" t="s">
        <v>45</v>
      </c>
      <c r="I25" s="96"/>
      <c r="J25" s="97"/>
      <c r="K25" s="76" t="s">
        <v>22</v>
      </c>
      <c r="L25" s="77"/>
      <c r="M25" s="77"/>
      <c r="N25" s="77"/>
    </row>
    <row r="26" spans="1:14" s="2" customFormat="1" ht="39.950000000000003" customHeight="1">
      <c r="A26" s="82"/>
      <c r="B26" s="83"/>
      <c r="C26" s="89"/>
      <c r="D26" s="90"/>
      <c r="E26" s="91"/>
      <c r="F26" s="27"/>
      <c r="G26" s="27"/>
      <c r="H26" s="16"/>
      <c r="I26" s="16"/>
      <c r="J26" s="75"/>
      <c r="K26" s="76"/>
      <c r="L26" s="77"/>
      <c r="M26" s="77"/>
      <c r="N26" s="77"/>
    </row>
    <row r="27" spans="1:14" s="2" customFormat="1" ht="39.950000000000003" customHeight="1">
      <c r="A27" s="82"/>
      <c r="B27" s="83"/>
      <c r="C27" s="89"/>
      <c r="D27" s="90"/>
      <c r="E27" s="91"/>
      <c r="F27" s="27"/>
      <c r="G27" s="27"/>
      <c r="H27" s="27"/>
      <c r="I27" s="16"/>
      <c r="J27" s="16"/>
      <c r="K27" s="76"/>
      <c r="L27" s="77"/>
      <c r="M27" s="77"/>
      <c r="N27" s="77"/>
    </row>
    <row r="28" spans="1:14" s="2" customFormat="1" ht="39.950000000000003" customHeight="1">
      <c r="A28" s="82"/>
      <c r="B28" s="83"/>
      <c r="C28" s="89"/>
      <c r="D28" s="90"/>
      <c r="E28" s="91"/>
      <c r="F28" s="27"/>
      <c r="G28" s="27"/>
      <c r="H28" s="27"/>
      <c r="I28" s="16"/>
      <c r="J28" s="16"/>
      <c r="K28" s="76"/>
      <c r="L28" s="77"/>
      <c r="M28" s="77"/>
      <c r="N28" s="77"/>
    </row>
    <row r="29" spans="1:14" s="2" customFormat="1" ht="39.950000000000003" customHeight="1">
      <c r="A29" s="84"/>
      <c r="B29" s="85"/>
      <c r="C29" s="92"/>
      <c r="D29" s="93"/>
      <c r="E29" s="94"/>
      <c r="F29" s="27"/>
      <c r="G29" s="27"/>
      <c r="H29" s="27"/>
      <c r="I29" s="16"/>
      <c r="J29" s="16"/>
      <c r="K29" s="76"/>
      <c r="L29" s="77"/>
      <c r="M29" s="77"/>
      <c r="N29" s="77"/>
    </row>
    <row r="30" spans="1:14" s="2" customFormat="1" ht="31.5">
      <c r="A30" s="3"/>
      <c r="B30" s="3"/>
      <c r="C30" s="17"/>
      <c r="D30" s="17"/>
      <c r="E30" s="17"/>
      <c r="F30" s="17"/>
      <c r="G30" s="17"/>
      <c r="H30" s="17"/>
      <c r="I30" s="3"/>
      <c r="J30" s="3"/>
      <c r="K30" s="3"/>
      <c r="L30" s="3"/>
      <c r="M30" s="3"/>
      <c r="N30" s="3"/>
    </row>
    <row r="31" spans="1:14" s="2" customFormat="1" ht="31.5">
      <c r="A31" s="3"/>
      <c r="B31" s="3"/>
      <c r="C31" s="3"/>
      <c r="D31" s="18"/>
      <c r="E31" s="18"/>
      <c r="F31" s="18"/>
      <c r="G31" s="3"/>
      <c r="H31" s="3"/>
      <c r="I31" s="3"/>
      <c r="J31" s="3"/>
      <c r="K31" s="3"/>
      <c r="L31" s="3"/>
      <c r="M31" s="3"/>
      <c r="N31" s="3"/>
    </row>
    <row r="32" spans="1:14" ht="16.5" customHeight="1"/>
    <row r="33" spans="17:22" ht="16.5" customHeight="1"/>
    <row r="34" spans="17:22" ht="16.5" customHeight="1"/>
    <row r="35" spans="17:22" ht="16.5" customHeight="1"/>
    <row r="38" spans="17:22" ht="24.95" customHeight="1"/>
    <row r="39" spans="17:22" ht="24.95" customHeight="1">
      <c r="Q39" s="19"/>
      <c r="R39" s="19"/>
      <c r="S39" s="19"/>
      <c r="T39" s="19"/>
      <c r="U39" s="19"/>
      <c r="V39" s="19"/>
    </row>
    <row r="40" spans="17:22" ht="24.95" customHeight="1">
      <c r="Q40" s="20"/>
    </row>
    <row r="41" spans="17:22" ht="24.95" customHeight="1">
      <c r="Q41" s="20"/>
    </row>
    <row r="42" spans="17:22" ht="24.95" customHeight="1">
      <c r="Q42" s="20"/>
    </row>
    <row r="43" spans="17:22" ht="24.95" customHeight="1">
      <c r="Q43" s="20"/>
    </row>
    <row r="44" spans="17:22" ht="24.95" customHeight="1">
      <c r="Q44" s="20"/>
    </row>
    <row r="45" spans="17:22" ht="24.95" customHeight="1">
      <c r="Q45" s="20"/>
    </row>
    <row r="46" spans="17:22" ht="24.95" customHeight="1">
      <c r="Q46" s="20"/>
    </row>
    <row r="47" spans="17:22" ht="24.95" customHeight="1">
      <c r="Q47" s="20"/>
    </row>
    <row r="48" spans="17:22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17.25" customHeight="1"/>
    <row r="56" ht="17.25" customHeight="1"/>
    <row r="57" ht="16.5" customHeight="1"/>
    <row r="58" ht="16.5" customHeight="1"/>
    <row r="59" ht="16.5" customHeight="1"/>
    <row r="60" ht="16.5" customHeight="1"/>
    <row r="61" ht="23.25" customHeight="1"/>
    <row r="62" ht="23.25" customHeight="1"/>
    <row r="63" ht="23.25" customHeight="1"/>
  </sheetData>
  <mergeCells count="28">
    <mergeCell ref="M1:N1"/>
    <mergeCell ref="B2:C2"/>
    <mergeCell ref="E2:H2"/>
    <mergeCell ref="I2:K3"/>
    <mergeCell ref="N2:N3"/>
    <mergeCell ref="L2:M3"/>
    <mergeCell ref="B3:H3"/>
    <mergeCell ref="C1:K1"/>
    <mergeCell ref="A12:E12"/>
    <mergeCell ref="A13:E19"/>
    <mergeCell ref="L12:M12"/>
    <mergeCell ref="L16:L19"/>
    <mergeCell ref="F12:K12"/>
    <mergeCell ref="F13:K19"/>
    <mergeCell ref="B4:H4"/>
    <mergeCell ref="G5:I5"/>
    <mergeCell ref="A11:C11"/>
    <mergeCell ref="I4:K4"/>
    <mergeCell ref="L4:N4"/>
    <mergeCell ref="K25:K29"/>
    <mergeCell ref="L25:N29"/>
    <mergeCell ref="A21:N21"/>
    <mergeCell ref="A22:N22"/>
    <mergeCell ref="A25:B29"/>
    <mergeCell ref="C25:E29"/>
    <mergeCell ref="A24:N24"/>
    <mergeCell ref="A23:N23"/>
    <mergeCell ref="H25:J25"/>
  </mergeCells>
  <phoneticPr fontId="2" type="noConversion"/>
  <conditionalFormatting sqref="L6">
    <cfRule type="cellIs" dxfId="1" priority="2" operator="equal">
      <formula>N6</formula>
    </cfRule>
  </conditionalFormatting>
  <conditionalFormatting sqref="M6">
    <cfRule type="cellIs" dxfId="0" priority="1" operator="equal">
      <formula>N6</formula>
    </cfRule>
  </conditionalFormatting>
  <pageMargins left="0.25" right="0.25" top="0.75" bottom="0.75" header="0.3" footer="0.3"/>
  <pageSetup paperSize="9" scale="27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Row data</vt:lpstr>
      <vt:lpstr>이름(CLxx-xx)</vt:lpstr>
      <vt:lpstr>'이름(CLxx-xx)'!Print_Area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LK Group</cp:lastModifiedBy>
  <cp:lastPrinted>2024-07-08T03:31:14Z</cp:lastPrinted>
  <dcterms:created xsi:type="dcterms:W3CDTF">2022-06-08T08:17:29Z</dcterms:created>
  <dcterms:modified xsi:type="dcterms:W3CDTF">2026-08-28T19:23:55Z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