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백업 및 추가 자료 보관\"/>
    </mc:Choice>
  </mc:AlternateContent>
  <xr:revisionPtr revIDLastSave="0" documentId="13_ncr:1_{4D1E8110-05E7-4445-9DE8-FF5362EF6E4C}" xr6:coauthVersionLast="47" xr6:coauthVersionMax="47" xr10:uidLastSave="{00000000-0000-0000-0000-000000000000}"/>
  <bookViews>
    <workbookView xWindow="-120" yWindow="-120" windowWidth="29040" windowHeight="15840" tabRatio="908" xr2:uid="{00000000-000D-0000-FFFF-FFFF00000000}"/>
  </bookViews>
  <sheets>
    <sheet name="Row data" sheetId="3" r:id="rId1"/>
    <sheet name="수취인 불명 내역" sheetId="1592" state="hidden" r:id="rId2"/>
    <sheet name="이름(LTxx-xx)" sheetId="1534" r:id="rId3"/>
    <sheet name="Sheet1" sheetId="1593" r:id="rId4"/>
    <sheet name="Sheet2" sheetId="1594" r:id="rId5"/>
  </sheets>
  <definedNames>
    <definedName name="_xlnm.Print_Area" localSheetId="2">'이름(LTxx-xx)'!$A$1:$N$28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534" l="1"/>
  <c r="T22" i="1593"/>
  <c r="U22" i="1593" s="1"/>
  <c r="T17" i="1593"/>
  <c r="U17" i="1593" s="1"/>
  <c r="T12" i="1593"/>
  <c r="U12" i="1593" s="1"/>
  <c r="T8" i="1593"/>
  <c r="U8" i="1593" s="1"/>
  <c r="U7" i="1593"/>
  <c r="U9" i="1593"/>
  <c r="U10" i="1593"/>
  <c r="U11" i="1593"/>
  <c r="U13" i="1593"/>
  <c r="U14" i="1593"/>
  <c r="U15" i="1593"/>
  <c r="U16" i="1593"/>
  <c r="U18" i="1593"/>
  <c r="U19" i="1593"/>
  <c r="U20" i="1593"/>
  <c r="U21" i="1593"/>
  <c r="U6" i="1593"/>
  <c r="U5" i="1593"/>
  <c r="U4" i="1593"/>
  <c r="T6" i="1593"/>
  <c r="T5" i="1593"/>
  <c r="T4" i="1593"/>
  <c r="T3" i="1593"/>
  <c r="U3" i="1593" s="1"/>
  <c r="D8" i="3"/>
  <c r="S24" i="1593"/>
  <c r="Q24" i="1593"/>
  <c r="Q4" i="1593"/>
  <c r="R4" i="1593" s="1"/>
  <c r="S4" i="1593" s="1"/>
  <c r="Q5" i="1593"/>
  <c r="R5" i="1593" s="1"/>
  <c r="S5" i="1593" s="1"/>
  <c r="Q6" i="1593"/>
  <c r="R6" i="1593" s="1"/>
  <c r="S6" i="1593" s="1"/>
  <c r="Q7" i="1593"/>
  <c r="R7" i="1593" s="1"/>
  <c r="S7" i="1593" s="1"/>
  <c r="Q8" i="1593"/>
  <c r="R8" i="1593" s="1"/>
  <c r="S8" i="1593" s="1"/>
  <c r="Q9" i="1593"/>
  <c r="R9" i="1593" s="1"/>
  <c r="S9" i="1593" s="1"/>
  <c r="Q10" i="1593"/>
  <c r="R10" i="1593" s="1"/>
  <c r="S10" i="1593" s="1"/>
  <c r="Q11" i="1593"/>
  <c r="R11" i="1593" s="1"/>
  <c r="S11" i="1593" s="1"/>
  <c r="Q12" i="1593"/>
  <c r="R12" i="1593" s="1"/>
  <c r="S12" i="1593" s="1"/>
  <c r="Q13" i="1593"/>
  <c r="R13" i="1593" s="1"/>
  <c r="S13" i="1593" s="1"/>
  <c r="Q14" i="1593"/>
  <c r="R14" i="1593" s="1"/>
  <c r="S14" i="1593" s="1"/>
  <c r="Q15" i="1593"/>
  <c r="R15" i="1593"/>
  <c r="S15" i="1593" s="1"/>
  <c r="Q16" i="1593"/>
  <c r="R16" i="1593" s="1"/>
  <c r="S16" i="1593" s="1"/>
  <c r="Q17" i="1593"/>
  <c r="R17" i="1593" s="1"/>
  <c r="S17" i="1593" s="1"/>
  <c r="Q18" i="1593"/>
  <c r="R18" i="1593" s="1"/>
  <c r="S18" i="1593" s="1"/>
  <c r="Q19" i="1593"/>
  <c r="R19" i="1593" s="1"/>
  <c r="S19" i="1593" s="1"/>
  <c r="Q20" i="1593"/>
  <c r="R20" i="1593" s="1"/>
  <c r="S20" i="1593" s="1"/>
  <c r="Q21" i="1593"/>
  <c r="R21" i="1593" s="1"/>
  <c r="S21" i="1593" s="1"/>
  <c r="Q22" i="1593"/>
  <c r="R22" i="1593" s="1"/>
  <c r="S22" i="1593" s="1"/>
  <c r="Q3" i="1593"/>
  <c r="R3" i="1593" s="1"/>
  <c r="S3" i="1593" s="1"/>
  <c r="L6" i="1534" l="1"/>
  <c r="N6" i="1534" s="1"/>
  <c r="M6" i="1534"/>
  <c r="M15" i="1534" l="1"/>
  <c r="M14" i="1534"/>
  <c r="M13" i="1534"/>
  <c r="I4" i="1593" l="1"/>
  <c r="I5" i="1593"/>
  <c r="J5" i="1593" s="1"/>
  <c r="K5" i="1593" s="1"/>
  <c r="I6" i="1593"/>
  <c r="J6" i="1593" s="1"/>
  <c r="K6" i="1593" s="1"/>
  <c r="I7" i="1593"/>
  <c r="J7" i="1593" s="1"/>
  <c r="K7" i="1593" s="1"/>
  <c r="I8" i="1593"/>
  <c r="J8" i="1593" s="1"/>
  <c r="K8" i="1593" s="1"/>
  <c r="I9" i="1593"/>
  <c r="J9" i="1593" s="1"/>
  <c r="K9" i="1593" s="1"/>
  <c r="I10" i="1593"/>
  <c r="J10" i="1593" s="1"/>
  <c r="K10" i="1593" s="1"/>
  <c r="I11" i="1593"/>
  <c r="J11" i="1593" s="1"/>
  <c r="K11" i="1593" s="1"/>
  <c r="I12" i="1593"/>
  <c r="J12" i="1593" s="1"/>
  <c r="K12" i="1593" s="1"/>
  <c r="I13" i="1593"/>
  <c r="J13" i="1593" s="1"/>
  <c r="K13" i="1593" s="1"/>
  <c r="I14" i="1593"/>
  <c r="J14" i="1593" s="1"/>
  <c r="K14" i="1593" s="1"/>
  <c r="I15" i="1593"/>
  <c r="J15" i="1593" s="1"/>
  <c r="K15" i="1593" s="1"/>
  <c r="I16" i="1593"/>
  <c r="J16" i="1593" s="1"/>
  <c r="K16" i="1593" s="1"/>
  <c r="I17" i="1593"/>
  <c r="I18" i="1593"/>
  <c r="J18" i="1593" s="1"/>
  <c r="K18" i="1593" s="1"/>
  <c r="I19" i="1593"/>
  <c r="J19" i="1593" s="1"/>
  <c r="K19" i="1593" s="1"/>
  <c r="I20" i="1593"/>
  <c r="J20" i="1593" s="1"/>
  <c r="K20" i="1593" s="1"/>
  <c r="I21" i="1593"/>
  <c r="J21" i="1593" s="1"/>
  <c r="K21" i="1593" s="1"/>
  <c r="I22" i="1593"/>
  <c r="J22" i="1593" s="1"/>
  <c r="K22" i="1593" s="1"/>
  <c r="I23" i="1593"/>
  <c r="J23" i="1593" s="1"/>
  <c r="K23" i="1593" s="1"/>
  <c r="I24" i="1593"/>
  <c r="J24" i="1593" s="1"/>
  <c r="K24" i="1593" s="1"/>
  <c r="I25" i="1593"/>
  <c r="J25" i="1593" s="1"/>
  <c r="K25" i="1593" s="1"/>
  <c r="I26" i="1593"/>
  <c r="J26" i="1593" s="1"/>
  <c r="K26" i="1593" s="1"/>
  <c r="I27" i="1593"/>
  <c r="J27" i="1593" s="1"/>
  <c r="K27" i="1593" s="1"/>
  <c r="I28" i="1593"/>
  <c r="J28" i="1593" s="1"/>
  <c r="K28" i="1593" s="1"/>
  <c r="I29" i="1593"/>
  <c r="J29" i="1593" s="1"/>
  <c r="K29" i="1593" s="1"/>
  <c r="I30" i="1593"/>
  <c r="J30" i="1593" s="1"/>
  <c r="K30" i="1593" s="1"/>
  <c r="I31" i="1593"/>
  <c r="J31" i="1593" s="1"/>
  <c r="K31" i="1593" s="1"/>
  <c r="I32" i="1593"/>
  <c r="I33" i="1593"/>
  <c r="J33" i="1593" s="1"/>
  <c r="K33" i="1593" s="1"/>
  <c r="I34" i="1593"/>
  <c r="I35" i="1593"/>
  <c r="J35" i="1593" s="1"/>
  <c r="K35" i="1593" s="1"/>
  <c r="I36" i="1593"/>
  <c r="J36" i="1593" s="1"/>
  <c r="K36" i="1593" s="1"/>
  <c r="I37" i="1593"/>
  <c r="J37" i="1593" s="1"/>
  <c r="K37" i="1593" s="1"/>
  <c r="I38" i="1593"/>
  <c r="J38" i="1593" s="1"/>
  <c r="K38" i="1593" s="1"/>
  <c r="I39" i="1593"/>
  <c r="J39" i="1593" s="1"/>
  <c r="K39" i="1593" s="1"/>
  <c r="I40" i="1593"/>
  <c r="J40" i="1593" s="1"/>
  <c r="K40" i="1593" s="1"/>
  <c r="I41" i="1593"/>
  <c r="J41" i="1593" s="1"/>
  <c r="K41" i="1593" s="1"/>
  <c r="I42" i="1593"/>
  <c r="J42" i="1593" s="1"/>
  <c r="K42" i="1593" s="1"/>
  <c r="I43" i="1593"/>
  <c r="J43" i="1593" s="1"/>
  <c r="K43" i="1593" s="1"/>
  <c r="I44" i="1593"/>
  <c r="J44" i="1593" s="1"/>
  <c r="K44" i="1593" s="1"/>
  <c r="I45" i="1593"/>
  <c r="J45" i="1593" s="1"/>
  <c r="K45" i="1593" s="1"/>
  <c r="I46" i="1593"/>
  <c r="J46" i="1593" s="1"/>
  <c r="K46" i="1593" s="1"/>
  <c r="I47" i="1593"/>
  <c r="I48" i="1593"/>
  <c r="J48" i="1593" s="1"/>
  <c r="K48" i="1593" s="1"/>
  <c r="I49" i="1593"/>
  <c r="J49" i="1593" s="1"/>
  <c r="K49" i="1593" s="1"/>
  <c r="I50" i="1593"/>
  <c r="J50" i="1593" s="1"/>
  <c r="K50" i="1593" s="1"/>
  <c r="I51" i="1593"/>
  <c r="J51" i="1593" s="1"/>
  <c r="K51" i="1593" s="1"/>
  <c r="I52" i="1593"/>
  <c r="J52" i="1593" s="1"/>
  <c r="K52" i="1593" s="1"/>
  <c r="I53" i="1593"/>
  <c r="J53" i="1593" s="1"/>
  <c r="K53" i="1593" s="1"/>
  <c r="I54" i="1593"/>
  <c r="J54" i="1593" s="1"/>
  <c r="K54" i="1593" s="1"/>
  <c r="I55" i="1593"/>
  <c r="J55" i="1593" s="1"/>
  <c r="K55" i="1593" s="1"/>
  <c r="C4" i="1593"/>
  <c r="C5" i="1593"/>
  <c r="C6" i="1593"/>
  <c r="C7" i="1593"/>
  <c r="C8" i="1593"/>
  <c r="D8" i="1593" s="1"/>
  <c r="E8" i="1593" s="1"/>
  <c r="C9" i="1593"/>
  <c r="D9" i="1593" s="1"/>
  <c r="E9" i="1593" s="1"/>
  <c r="C10" i="1593"/>
  <c r="C11" i="1593"/>
  <c r="D11" i="1593" s="1"/>
  <c r="E11" i="1593" s="1"/>
  <c r="C12" i="1593"/>
  <c r="C13" i="1593"/>
  <c r="C14" i="1593"/>
  <c r="C15" i="1593"/>
  <c r="D15" i="1593" s="1"/>
  <c r="E15" i="1593" s="1"/>
  <c r="C16" i="1593"/>
  <c r="C17" i="1593"/>
  <c r="C18" i="1593"/>
  <c r="C19" i="1593"/>
  <c r="C20" i="1593"/>
  <c r="D20" i="1593" s="1"/>
  <c r="E20" i="1593" s="1"/>
  <c r="C21" i="1593"/>
  <c r="D21" i="1593" s="1"/>
  <c r="E21" i="1593" s="1"/>
  <c r="C22" i="1593"/>
  <c r="C23" i="1593"/>
  <c r="D23" i="1593" s="1"/>
  <c r="E23" i="1593" s="1"/>
  <c r="C24" i="1593"/>
  <c r="C25" i="1593"/>
  <c r="C26" i="1593"/>
  <c r="D26" i="1593" s="1"/>
  <c r="E26" i="1593" s="1"/>
  <c r="C27" i="1593"/>
  <c r="D27" i="1593" s="1"/>
  <c r="E27" i="1593" s="1"/>
  <c r="C28" i="1593"/>
  <c r="C29" i="1593"/>
  <c r="C30" i="1593"/>
  <c r="C31" i="1593"/>
  <c r="C32" i="1593"/>
  <c r="D32" i="1593" s="1"/>
  <c r="E32" i="1593" s="1"/>
  <c r="C33" i="1593"/>
  <c r="D33" i="1593" s="1"/>
  <c r="E33" i="1593" s="1"/>
  <c r="C34" i="1593"/>
  <c r="D34" i="1593" s="1"/>
  <c r="E34" i="1593" s="1"/>
  <c r="C35" i="1593"/>
  <c r="D35" i="1593" s="1"/>
  <c r="E35" i="1593" s="1"/>
  <c r="C36" i="1593"/>
  <c r="D36" i="1593" s="1"/>
  <c r="E36" i="1593" s="1"/>
  <c r="C37" i="1593"/>
  <c r="C38" i="1593"/>
  <c r="D38" i="1593" s="1"/>
  <c r="E38" i="1593" s="1"/>
  <c r="C39" i="1593"/>
  <c r="D39" i="1593" s="1"/>
  <c r="E39" i="1593" s="1"/>
  <c r="C40" i="1593"/>
  <c r="C41" i="1593"/>
  <c r="C42" i="1593"/>
  <c r="C43" i="1593"/>
  <c r="D43" i="1593" s="1"/>
  <c r="E43" i="1593" s="1"/>
  <c r="C44" i="1593"/>
  <c r="D44" i="1593" s="1"/>
  <c r="E44" i="1593" s="1"/>
  <c r="C45" i="1593"/>
  <c r="D45" i="1593" s="1"/>
  <c r="E45" i="1593" s="1"/>
  <c r="C46" i="1593"/>
  <c r="D46" i="1593" s="1"/>
  <c r="E46" i="1593" s="1"/>
  <c r="C47" i="1593"/>
  <c r="D47" i="1593" s="1"/>
  <c r="E47" i="1593" s="1"/>
  <c r="C48" i="1593"/>
  <c r="D48" i="1593" s="1"/>
  <c r="E48" i="1593" s="1"/>
  <c r="C49" i="1593"/>
  <c r="D49" i="1593" s="1"/>
  <c r="E49" i="1593" s="1"/>
  <c r="C50" i="1593"/>
  <c r="C51" i="1593"/>
  <c r="D51" i="1593" s="1"/>
  <c r="E51" i="1593" s="1"/>
  <c r="C52" i="1593"/>
  <c r="C53" i="1593"/>
  <c r="C54" i="1593"/>
  <c r="C55" i="1593"/>
  <c r="D55" i="1593" s="1"/>
  <c r="E55" i="1593" s="1"/>
  <c r="I3" i="1593"/>
  <c r="J3" i="1593" s="1"/>
  <c r="K3" i="1593" s="1"/>
  <c r="C3" i="1593"/>
  <c r="D3" i="1593" s="1"/>
  <c r="E3" i="1593" s="1"/>
  <c r="D54" i="1593"/>
  <c r="E54" i="1593" s="1"/>
  <c r="D53" i="1593"/>
  <c r="E53" i="1593" s="1"/>
  <c r="D52" i="1593"/>
  <c r="E52" i="1593" s="1"/>
  <c r="D50" i="1593"/>
  <c r="E50" i="1593" s="1"/>
  <c r="J47" i="1593"/>
  <c r="K47" i="1593" s="1"/>
  <c r="D42" i="1593"/>
  <c r="E42" i="1593" s="1"/>
  <c r="D41" i="1593"/>
  <c r="E41" i="1593" s="1"/>
  <c r="D40" i="1593"/>
  <c r="E40" i="1593" s="1"/>
  <c r="D37" i="1593"/>
  <c r="E37" i="1593" s="1"/>
  <c r="J34" i="1593"/>
  <c r="K34" i="1593" s="1"/>
  <c r="J32" i="1593"/>
  <c r="K32" i="1593" s="1"/>
  <c r="D31" i="1593"/>
  <c r="E31" i="1593" s="1"/>
  <c r="D30" i="1593"/>
  <c r="E30" i="1593" s="1"/>
  <c r="D29" i="1593"/>
  <c r="E29" i="1593" s="1"/>
  <c r="D28" i="1593"/>
  <c r="E28" i="1593" s="1"/>
  <c r="D25" i="1593"/>
  <c r="E25" i="1593" s="1"/>
  <c r="D24" i="1593"/>
  <c r="E24" i="1593" s="1"/>
  <c r="D22" i="1593"/>
  <c r="E22" i="1593" s="1"/>
  <c r="D19" i="1593"/>
  <c r="E19" i="1593" s="1"/>
  <c r="D18" i="1593"/>
  <c r="E18" i="1593" s="1"/>
  <c r="J17" i="1593"/>
  <c r="K17" i="1593" s="1"/>
  <c r="D17" i="1593"/>
  <c r="E17" i="1593" s="1"/>
  <c r="D16" i="1593"/>
  <c r="E16" i="1593" s="1"/>
  <c r="D14" i="1593"/>
  <c r="E14" i="1593" s="1"/>
  <c r="D13" i="1593"/>
  <c r="E13" i="1593" s="1"/>
  <c r="D12" i="1593"/>
  <c r="E12" i="1593" s="1"/>
  <c r="D10" i="1593"/>
  <c r="E10" i="1593" s="1"/>
  <c r="D7" i="1593"/>
  <c r="E7" i="1593" s="1"/>
  <c r="D6" i="1593"/>
  <c r="E6" i="1593" s="1"/>
  <c r="D5" i="1593"/>
  <c r="E5" i="1593" s="1"/>
  <c r="J4" i="1593"/>
  <c r="K4" i="1593" s="1"/>
  <c r="D4" i="1593"/>
  <c r="E4" i="1593" s="1"/>
  <c r="L45" i="1593" l="1"/>
  <c r="M45" i="1593" s="1"/>
  <c r="D18" i="3" s="1"/>
  <c r="L50" i="1593"/>
  <c r="M50" i="1593" s="1"/>
  <c r="D19" i="3" s="1"/>
  <c r="L30" i="1593"/>
  <c r="M30" i="1593" s="1"/>
  <c r="D15" i="3" s="1"/>
  <c r="L40" i="1593"/>
  <c r="M40" i="1593" s="1"/>
  <c r="D17" i="3" s="1"/>
  <c r="L3" i="1593"/>
  <c r="M3" i="1593" s="1"/>
  <c r="L35" i="1593"/>
  <c r="L26" i="1593"/>
  <c r="M26" i="1593" s="1"/>
  <c r="D14" i="3" s="1"/>
  <c r="L6" i="1593"/>
  <c r="M6" i="1593" s="1"/>
  <c r="D9" i="3" s="1"/>
  <c r="L20" i="1593"/>
  <c r="M20" i="1593" s="1"/>
  <c r="D12" i="3" s="1"/>
  <c r="L11" i="1593"/>
  <c r="M11" i="1593" s="1"/>
  <c r="D10" i="3" s="1"/>
  <c r="L23" i="1593"/>
  <c r="M23" i="1593" s="1"/>
  <c r="D13" i="3" s="1"/>
  <c r="M35" i="1593"/>
  <c r="D16" i="3" s="1"/>
  <c r="L15" i="1593"/>
  <c r="M15" i="1593" s="1"/>
  <c r="D11" i="3" s="1"/>
  <c r="D41" i="3"/>
  <c r="C32" i="3" l="1"/>
  <c r="E41" i="3"/>
  <c r="F6" i="1534" l="1"/>
  <c r="D11" i="1534" l="1"/>
  <c r="R1" i="1534" s="1"/>
  <c r="C29" i="3" s="1"/>
  <c r="R7" i="1534"/>
  <c r="R8" i="1534" s="1"/>
  <c r="U4" i="1534"/>
  <c r="W4" i="1534" s="1"/>
  <c r="U3" i="1534"/>
  <c r="W3" i="1534" s="1"/>
  <c r="U2" i="1534"/>
  <c r="W2" i="1534" s="1"/>
  <c r="E5" i="3"/>
  <c r="E4" i="3"/>
  <c r="E3" i="3"/>
  <c r="J6" i="1534" l="1"/>
  <c r="F11" i="1534"/>
  <c r="K6" i="1534" l="1"/>
  <c r="K11" i="1534" l="1"/>
  <c r="N12" i="1534" l="1"/>
  <c r="N13" i="1534" l="1"/>
  <c r="N14" i="1534"/>
  <c r="N15" i="1534" l="1"/>
  <c r="N16" i="1534" s="1"/>
  <c r="N18" i="1534" s="1"/>
  <c r="N19" i="1534" l="1"/>
  <c r="R2" i="1534"/>
  <c r="C30" i="3" s="1"/>
  <c r="C44" i="3" s="1"/>
  <c r="N17" i="1534"/>
</calcChain>
</file>

<file path=xl/sharedStrings.xml><?xml version="1.0" encoding="utf-8"?>
<sst xmlns="http://schemas.openxmlformats.org/spreadsheetml/2006/main" count="158" uniqueCount="143">
  <si>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</si>
  <si>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</si>
  <si>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</si>
  <si>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</si>
  <si>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</si>
  <si>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</si>
  <si>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</si>
  <si>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</si>
  <si>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</si>
  <si>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</si>
  <si>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</si>
  <si>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</si>
  <si>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</si>
  <si>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</si>
  <si>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</si>
  <si>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</si>
  <si>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</si>
  <si>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</si>
  <si>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</si>
  <si>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</si>
  <si>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</si>
  <si>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</si>
  <si>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</si>
  <si>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</si>
  <si>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</si>
  <si>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</si>
  <si>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</si>
  <si>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</si>
  <si>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</si>
  <si>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</si>
  <si>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</si>
  <si>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</si>
  <si>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</si>
  <si>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</si>
  <si>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</si>
  <si>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</si>
  <si>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</si>
  <si>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</si>
  <si>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</si>
  <si>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</si>
  <si>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</si>
  <si>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</si>
  <si>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</si>
  <si>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</si>
  <si>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</si>
  <si>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5593-8870-9956</t>
  </si>
  <si>
    <t>66597-0117-4099</t>
  </si>
  <si>
    <t>65129-0112-6372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</si>
  <si>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</si>
  <si>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</si>
  <si>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</si>
  <si>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</si>
  <si>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</si>
  <si>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</si>
  <si>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</si>
  <si>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</si>
  <si>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</si>
  <si>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</si>
  <si>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</si>
  <si>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</si>
  <si>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</si>
  <si>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</si>
  <si>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</si>
  <si>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</si>
  <si>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</si>
  <si>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</si>
  <si>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</si>
  <si>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</si>
  <si>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</si>
  <si>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</si>
  <si>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</si>
  <si>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고객명/회사명 // 영수 번호</t>
    <phoneticPr fontId="4" type="noConversion"/>
  </si>
  <si>
    <t>총 합산 액</t>
    <phoneticPr fontId="3" type="noConversion"/>
  </si>
  <si>
    <t>Kg 구간</t>
    <phoneticPr fontId="3" type="noConversion"/>
  </si>
  <si>
    <t>적용 운임</t>
    <phoneticPr fontId="3" type="noConversion"/>
  </si>
  <si>
    <t>0~1kg</t>
    <phoneticPr fontId="3" type="noConversion"/>
  </si>
  <si>
    <t>2~5kg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</si>
  <si>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</si>
  <si>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</si>
  <si>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</si>
  <si>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현지 발생 비용</t>
    <phoneticPr fontId="3" type="noConversion"/>
  </si>
  <si>
    <t>한국 세금 계산서 발급시 계좌번호</t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</si>
  <si>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</si>
  <si>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</si>
  <si>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</si>
  <si>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</si>
  <si>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</si>
  <si>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</si>
  <si>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</si>
  <si>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</si>
  <si>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</si>
  <si>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* 이용해 주셔서 감사합니다.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</si>
  <si>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</si>
  <si>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</si>
  <si>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</si>
  <si>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</si>
  <si>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</si>
  <si>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15~17kg</t>
    <phoneticPr fontId="3" type="noConversion"/>
  </si>
  <si>
    <t>18~20kg</t>
    <phoneticPr fontId="3" type="noConversion"/>
  </si>
  <si>
    <t>Lao-Thai Trucking 거래 명세서</t>
    <phoneticPr fontId="4" type="noConversion"/>
  </si>
  <si>
    <t>고객이름</t>
    <phoneticPr fontId="3" type="noConversion"/>
  </si>
  <si>
    <t>전화번호</t>
    <phoneticPr fontId="3" type="noConversion"/>
  </si>
  <si>
    <t>21~24kg</t>
    <phoneticPr fontId="3" type="noConversion"/>
  </si>
  <si>
    <t>25~29kg</t>
    <phoneticPr fontId="3" type="noConversion"/>
  </si>
  <si>
    <t>PSV</t>
    <phoneticPr fontId="3" type="noConversion"/>
  </si>
  <si>
    <t>JJ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</si>
  <si>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</si>
  <si>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</si>
  <si>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</si>
  <si>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</si>
  <si>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* 모든 비용은 회사의 내규 및 각 물품의 중량/크기 실측을 기준으로 청구되며 최소 운임은 $10/kg 이며, 청구중량에 따라 차등 운임이 적용 됩니다.</t>
    <phoneticPr fontId="4" type="noConversion"/>
  </si>
  <si>
    <t>라오스-태국 내륙 xx항차</t>
    <phoneticPr fontId="3" type="noConversion"/>
  </si>
  <si>
    <t>실제중량 운임</t>
    <phoneticPr fontId="4" type="noConversion"/>
  </si>
  <si>
    <t>용적중량 운임</t>
    <phoneticPr fontId="4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</si>
  <si>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</si>
  <si>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</si>
  <si>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</si>
  <si>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</si>
  <si>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LT01-01</t>
    <phoneticPr fontId="3" type="noConversion"/>
  </si>
  <si>
    <t>30~34kg</t>
    <phoneticPr fontId="3" type="noConversion"/>
  </si>
  <si>
    <t>35~39kg</t>
    <phoneticPr fontId="3" type="noConversion"/>
  </si>
  <si>
    <t>40~44kg</t>
    <phoneticPr fontId="3" type="noConversion"/>
  </si>
  <si>
    <t>45kg 이상</t>
    <phoneticPr fontId="3" type="noConversion"/>
  </si>
  <si>
    <t>Kg 구간</t>
  </si>
  <si>
    <t>적용 운임</t>
  </si>
  <si>
    <t>0~1kg</t>
  </si>
  <si>
    <t>2~5kg</t>
  </si>
  <si>
    <t>6~9kg</t>
  </si>
  <si>
    <t>10~14kg</t>
  </si>
  <si>
    <t>15~17kg</t>
  </si>
  <si>
    <t>18~20kg</t>
  </si>
  <si>
    <t>21~24kg</t>
  </si>
  <si>
    <t>25~29kg</t>
  </si>
  <si>
    <t>30~34kg</t>
  </si>
  <si>
    <t>35~39kg</t>
  </si>
  <si>
    <t>40~44kg</t>
  </si>
  <si>
    <t>45kg 이상</t>
  </si>
  <si>
    <t>TSC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</si>
  <si>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</si>
  <si>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</si>
  <si>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</si>
  <si>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LKLT2026xx-xx</t>
    <phoneticPr fontId="3" type="noConversion"/>
  </si>
  <si>
    <t>2026-XX-XX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</si>
</sst>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Leelawadee UI"/>
      <family val="2"/>
    </font>
    <font>
      <b/>
      <sz val="3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4" fillId="0" borderId="0">
      <alignment vertical="center"/>
    </xf>
  </cellStyleXfs>
  <cellXfs count="159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3" fillId="8" borderId="0" xfId="0" applyFont="1" applyFill="1">
      <alignment vertical="center"/>
    </xf>
    <xf numFmtId="186" fontId="23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6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177" fontId="0" fillId="0" borderId="0" xfId="2" applyNumberFormat="1" applyFont="1" applyBorder="1" applyAlignment="1">
      <alignment horizontal="center" vertical="center"/>
    </xf>
    <xf numFmtId="43" fontId="31" fillId="0" borderId="0" xfId="0" applyNumberFormat="1" applyFont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7" xfId="0" applyBorder="1" applyAlignment="1">
      <alignment horizontal="center" vertical="center"/>
    </xf>
    <xf numFmtId="177" fontId="0" fillId="0" borderId="7" xfId="2" applyNumberFormat="1" applyFont="1" applyBorder="1" applyAlignment="1">
      <alignment horizontal="center" vertical="center"/>
    </xf>
    <xf numFmtId="43" fontId="0" fillId="0" borderId="7" xfId="0" applyNumberFormat="1" applyBorder="1">
      <alignment vertical="center"/>
    </xf>
    <xf numFmtId="0" fontId="0" fillId="0" borderId="7" xfId="0" applyBorder="1">
      <alignment vertical="center"/>
    </xf>
    <xf numFmtId="180" fontId="0" fillId="0" borderId="0" xfId="0" applyNumberFormat="1">
      <alignment vertical="center"/>
    </xf>
    <xf numFmtId="186" fontId="0" fillId="0" borderId="4" xfId="7" applyNumberFormat="1" applyFont="1" applyBorder="1" applyAlignment="1">
      <alignment horizontal="center" vertical="center"/>
    </xf>
    <xf numFmtId="43" fontId="0" fillId="3" borderId="0" xfId="0" applyNumberFormat="1" applyFill="1">
      <alignment vertical="center"/>
    </xf>
    <xf numFmtId="177" fontId="0" fillId="0" borderId="1" xfId="2" applyNumberFormat="1" applyFont="1" applyFill="1" applyBorder="1" applyAlignment="1">
      <alignment horizontal="center" vertical="center"/>
    </xf>
    <xf numFmtId="177" fontId="0" fillId="3" borderId="0" xfId="2" applyNumberFormat="1" applyFont="1" applyFill="1" applyAlignment="1">
      <alignment horizontal="center" vertical="center"/>
    </xf>
    <xf numFmtId="0" fontId="0" fillId="3" borderId="0" xfId="0" applyFill="1">
      <alignment vertical="center"/>
    </xf>
    <xf numFmtId="43" fontId="32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4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3" fillId="9" borderId="6" xfId="3" quotePrefix="1" applyFont="1" applyFill="1" applyBorder="1" applyAlignment="1">
      <alignment horizontal="center" vertical="center" wrapText="1"/>
    </xf>
    <xf numFmtId="0" fontId="33" fillId="9" borderId="13" xfId="3" quotePrefix="1" applyFont="1" applyFill="1" applyBorder="1" applyAlignment="1">
      <alignment horizontal="center" vertical="center" wrapText="1"/>
    </xf>
    <xf numFmtId="0" fontId="33" fillId="9" borderId="11" xfId="3" quotePrefix="1" applyFont="1" applyFill="1" applyBorder="1" applyAlignment="1">
      <alignment horizontal="center" vertical="center" wrapText="1"/>
    </xf>
    <xf numFmtId="0" fontId="33" fillId="9" borderId="14" xfId="3" quotePrefix="1" applyFont="1" applyFill="1" applyBorder="1" applyAlignment="1">
      <alignment horizontal="center" vertical="center" wrapText="1"/>
    </xf>
    <xf numFmtId="49" fontId="27" fillId="9" borderId="2" xfId="3" applyNumberFormat="1" applyFont="1" applyFill="1" applyBorder="1" applyAlignment="1">
      <alignment horizontal="center" vertical="center" wrapText="1"/>
    </xf>
    <xf numFmtId="49" fontId="27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9" fillId="9" borderId="2" xfId="3" quotePrefix="1" applyFont="1" applyFill="1" applyBorder="1" applyAlignment="1">
      <alignment horizontal="center" vertical="center"/>
    </xf>
    <xf numFmtId="0" fontId="29" fillId="9" borderId="5" xfId="3" quotePrefix="1" applyFont="1" applyFill="1" applyBorder="1" applyAlignment="1">
      <alignment horizontal="center" vertical="center"/>
    </xf>
    <xf numFmtId="0" fontId="29" fillId="9" borderId="3" xfId="3" quotePrefix="1" applyFont="1" applyFill="1" applyBorder="1" applyAlignment="1">
      <alignment horizontal="center" vertical="center"/>
    </xf>
    <xf numFmtId="0" fontId="28" fillId="9" borderId="8" xfId="3" quotePrefix="1" applyFont="1" applyFill="1" applyBorder="1" applyAlignment="1">
      <alignment horizontal="center" vertical="center"/>
    </xf>
    <xf numFmtId="0" fontId="28" fillId="9" borderId="12" xfId="3" quotePrefix="1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6" fillId="0" borderId="4" xfId="3" quotePrefix="1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emf"/><Relationship Id="rId5" Type="http://schemas.openxmlformats.org/officeDocument/2006/relationships/image" Target="../media/image7.jpg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6</xdr:col>
          <xdr:colOff>7620</xdr:colOff>
          <xdr:row>65</xdr:row>
          <xdr:rowOff>7620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95A2411F-D170-657A-95C7-72024AC158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7:$F$45" spid="_x0000_s20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1216640"/>
              <a:ext cx="4404360" cy="4884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685800</xdr:colOff>
      <xdr:row>19</xdr:row>
      <xdr:rowOff>0</xdr:rowOff>
    </xdr:from>
    <xdr:to>
      <xdr:col>13</xdr:col>
      <xdr:colOff>3479800</xdr:colOff>
      <xdr:row>20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30175200" y="12319000"/>
          <a:ext cx="5791200" cy="3784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0800" y="12376150"/>
          <a:ext cx="8235950" cy="3721100"/>
          <a:chOff x="50800" y="15240000"/>
          <a:chExt cx="7899400" cy="37338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267950" y="12350750"/>
          <a:ext cx="7969250" cy="3746500"/>
          <a:chOff x="9118600" y="15214600"/>
          <a:chExt cx="7975600" cy="3719369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183475" y="12350749"/>
          <a:ext cx="8042275" cy="3746501"/>
          <a:chOff x="19761200" y="15214599"/>
          <a:chExt cx="8026400" cy="3747978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29</xdr:row>
          <xdr:rowOff>0</xdr:rowOff>
        </xdr:from>
        <xdr:to>
          <xdr:col>14</xdr:col>
          <xdr:colOff>0</xdr:colOff>
          <xdr:row>109</xdr:row>
          <xdr:rowOff>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2E635F15-304C-42B3-A7F0-58CD9252E0F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092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548600"/>
              <a:ext cx="359918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44"/>
  <sheetViews>
    <sheetView tabSelected="1" topLeftCell="A19" workbookViewId="0">
      <selection activeCell="L27" sqref="L27"/>
    </sheetView>
  </sheetViews>
  <sheetFormatPr defaultColWidth="9" defaultRowHeight="17.25"/>
  <cols>
    <col min="1" max="1" width="3.75" style="35" customWidth="1"/>
    <col min="2" max="2" width="15.75" style="35" bestFit="1" customWidth="1"/>
    <col min="3" max="5" width="11.375" style="35" bestFit="1" customWidth="1"/>
    <col min="6" max="6" width="4" style="35" customWidth="1"/>
    <col min="7" max="16384" width="9" style="35"/>
  </cols>
  <sheetData>
    <row r="1" spans="2:6">
      <c r="B1" s="158" t="s">
        <v>29</v>
      </c>
      <c r="C1" s="158"/>
      <c r="D1" s="158"/>
      <c r="E1" s="158"/>
    </row>
    <row r="2" spans="2:6">
      <c r="B2" s="36" t="s">
        <v>25</v>
      </c>
      <c r="C2" s="36" t="s">
        <v>26</v>
      </c>
      <c r="D2" s="36" t="s">
        <v>27</v>
      </c>
      <c r="E2" s="36" t="s">
        <v>28</v>
      </c>
    </row>
    <row r="3" spans="2:6">
      <c r="B3" s="37" t="s">
        <v>0</v>
      </c>
      <c r="C3" s="38">
        <v>23000</v>
      </c>
      <c r="D3" s="39">
        <v>1000</v>
      </c>
      <c r="E3" s="38">
        <f>C3+D3</f>
        <v>24000</v>
      </c>
    </row>
    <row r="4" spans="2:6">
      <c r="B4" s="40" t="s">
        <v>2</v>
      </c>
      <c r="C4" s="41">
        <v>33</v>
      </c>
      <c r="D4" s="41">
        <v>1</v>
      </c>
      <c r="E4" s="41">
        <f>C4+D4</f>
        <v>34</v>
      </c>
    </row>
    <row r="5" spans="2:6">
      <c r="B5" s="42" t="s">
        <v>1</v>
      </c>
      <c r="C5" s="43">
        <v>1515</v>
      </c>
      <c r="D5" s="43">
        <v>30</v>
      </c>
      <c r="E5" s="43">
        <f>C5+D5</f>
        <v>1545</v>
      </c>
    </row>
    <row r="7" spans="2:6">
      <c r="B7" s="36" t="s">
        <v>73</v>
      </c>
      <c r="C7" s="36" t="s">
        <v>79</v>
      </c>
      <c r="D7" s="36" t="s">
        <v>74</v>
      </c>
    </row>
    <row r="8" spans="2:6">
      <c r="B8" s="36" t="s">
        <v>75</v>
      </c>
      <c r="C8" s="36">
        <v>0</v>
      </c>
      <c r="D8" s="67">
        <f>Sheet1!M3</f>
        <v>12.4</v>
      </c>
      <c r="E8" s="66"/>
      <c r="F8" s="66"/>
    </row>
    <row r="9" spans="2:6">
      <c r="B9" s="36" t="s">
        <v>76</v>
      </c>
      <c r="C9" s="36">
        <v>2</v>
      </c>
      <c r="D9" s="67">
        <f>Sheet1!M6</f>
        <v>5.3</v>
      </c>
      <c r="E9" s="66"/>
      <c r="F9" s="66"/>
    </row>
    <row r="10" spans="2:6">
      <c r="B10" s="36" t="s">
        <v>77</v>
      </c>
      <c r="C10" s="36">
        <v>6</v>
      </c>
      <c r="D10" s="67">
        <f>Sheet1!M11</f>
        <v>3.6</v>
      </c>
      <c r="E10" s="66"/>
      <c r="F10" s="66"/>
    </row>
    <row r="11" spans="2:6">
      <c r="B11" s="36" t="s">
        <v>78</v>
      </c>
      <c r="C11" s="36">
        <v>10</v>
      </c>
      <c r="D11" s="67">
        <f>Sheet1!M15</f>
        <v>3.6</v>
      </c>
      <c r="E11" s="66"/>
      <c r="F11" s="66"/>
    </row>
    <row r="12" spans="2:6">
      <c r="B12" s="36" t="s">
        <v>97</v>
      </c>
      <c r="C12" s="36">
        <v>15</v>
      </c>
      <c r="D12" s="67">
        <f>Sheet1!M20</f>
        <v>3.3000000000000003</v>
      </c>
      <c r="E12" s="66"/>
      <c r="F12" s="66"/>
    </row>
    <row r="13" spans="2:6">
      <c r="B13" s="36" t="s">
        <v>98</v>
      </c>
      <c r="C13" s="36">
        <v>18</v>
      </c>
      <c r="D13" s="67">
        <f>Sheet1!M23</f>
        <v>3.4</v>
      </c>
      <c r="E13" s="66"/>
      <c r="F13" s="66"/>
    </row>
    <row r="14" spans="2:6">
      <c r="B14" s="36" t="s">
        <v>102</v>
      </c>
      <c r="C14" s="36">
        <v>21</v>
      </c>
      <c r="D14" s="67">
        <f>Sheet1!M26</f>
        <v>3.5</v>
      </c>
      <c r="E14" s="66"/>
      <c r="F14" s="66"/>
    </row>
    <row r="15" spans="2:6">
      <c r="B15" s="36" t="s">
        <v>103</v>
      </c>
      <c r="C15" s="36">
        <v>25</v>
      </c>
      <c r="D15" s="67">
        <f>Sheet1!M30</f>
        <v>3.7</v>
      </c>
      <c r="E15" s="66"/>
      <c r="F15" s="66"/>
    </row>
    <row r="16" spans="2:6">
      <c r="B16" s="36" t="s">
        <v>119</v>
      </c>
      <c r="C16" s="36">
        <v>30</v>
      </c>
      <c r="D16" s="67">
        <f>Sheet1!M35</f>
        <v>3.8000000000000003</v>
      </c>
      <c r="E16" s="66"/>
      <c r="F16" s="66"/>
    </row>
    <row r="17" spans="2:5">
      <c r="B17" s="36" t="s">
        <v>120</v>
      </c>
      <c r="C17" s="36">
        <v>35</v>
      </c>
      <c r="D17" s="67">
        <f>Sheet1!M40</f>
        <v>3.9</v>
      </c>
    </row>
    <row r="18" spans="2:5">
      <c r="B18" s="36" t="s">
        <v>121</v>
      </c>
      <c r="C18" s="36">
        <v>40</v>
      </c>
      <c r="D18" s="67">
        <f>Sheet1!M45</f>
        <v>4</v>
      </c>
    </row>
    <row r="19" spans="2:5">
      <c r="B19" s="36" t="s">
        <v>122</v>
      </c>
      <c r="C19" s="36">
        <v>45</v>
      </c>
      <c r="D19" s="67">
        <f>Sheet1!M50</f>
        <v>4</v>
      </c>
    </row>
    <row r="22" spans="2:5">
      <c r="B22" s="157" t="s">
        <v>81</v>
      </c>
      <c r="C22" s="157"/>
      <c r="D22" s="157"/>
      <c r="E22" s="157"/>
    </row>
    <row r="23" spans="2:5">
      <c r="B23" s="157" t="s">
        <v>138</v>
      </c>
      <c r="C23" s="157"/>
      <c r="D23" s="157"/>
      <c r="E23" s="157"/>
    </row>
    <row r="25" spans="2:5">
      <c r="B25" s="35" t="s">
        <v>139</v>
      </c>
      <c r="E25" s="107"/>
    </row>
    <row r="26" spans="2:5">
      <c r="B26" s="35" t="s">
        <v>140</v>
      </c>
      <c r="C26" s="108"/>
    </row>
    <row r="27" spans="2:5">
      <c r="E27" s="65"/>
    </row>
    <row r="28" spans="2:5">
      <c r="B28" s="35" t="s">
        <v>111</v>
      </c>
      <c r="E28" s="65"/>
    </row>
    <row r="29" spans="2:5">
      <c r="B29" s="35" t="s">
        <v>23</v>
      </c>
      <c r="C29" s="35">
        <f>SUM('이름(LTxx-xx)'!R1)</f>
        <v>1</v>
      </c>
    </row>
    <row r="30" spans="2:5">
      <c r="B30" s="35" t="s">
        <v>24</v>
      </c>
      <c r="C30" s="44">
        <f>SUM('이름(LTxx-xx)'!R2)</f>
        <v>0</v>
      </c>
    </row>
    <row r="31" spans="2:5">
      <c r="C31" s="45"/>
      <c r="E31" s="45"/>
    </row>
    <row r="32" spans="2:5">
      <c r="B32" s="35" t="s">
        <v>55</v>
      </c>
      <c r="C32" s="44" t="e">
        <f>#REF!+#REF!+#REF!+#REF!</f>
        <v>#REF!</v>
      </c>
      <c r="D32" s="54"/>
    </row>
    <row r="34" spans="2:5">
      <c r="C34" s="53"/>
      <c r="D34" s="53"/>
    </row>
    <row r="35" spans="2:5">
      <c r="B35" s="35" t="s">
        <v>80</v>
      </c>
    </row>
    <row r="36" spans="2:5">
      <c r="B36" s="35" t="s">
        <v>92</v>
      </c>
      <c r="C36" s="47" t="s">
        <v>93</v>
      </c>
      <c r="D36" s="47" t="s">
        <v>94</v>
      </c>
    </row>
    <row r="37" spans="2:5">
      <c r="B37" s="35" t="s">
        <v>95</v>
      </c>
      <c r="D37" s="53"/>
    </row>
    <row r="38" spans="2:5">
      <c r="B38" s="35" t="s">
        <v>96</v>
      </c>
      <c r="D38" s="53"/>
    </row>
    <row r="39" spans="2:5">
      <c r="D39" s="53"/>
    </row>
    <row r="40" spans="2:5">
      <c r="D40" s="53"/>
    </row>
    <row r="41" spans="2:5">
      <c r="D41" s="59">
        <f>SUM(D37:D40)</f>
        <v>0</v>
      </c>
      <c r="E41" s="55">
        <f>D41/C4</f>
        <v>0</v>
      </c>
    </row>
    <row r="44" spans="2:5">
      <c r="B44" s="56" t="s">
        <v>72</v>
      </c>
      <c r="C44" s="57">
        <f>C30-E41</f>
        <v>0</v>
      </c>
    </row>
  </sheetData>
  <mergeCells count="3">
    <mergeCell ref="B22:E22"/>
    <mergeCell ref="B23:E23"/>
    <mergeCell ref="B1:E1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48" bestFit="1" customWidth="1"/>
    <col min="2" max="2" width="95.125" style="48" bestFit="1" customWidth="1"/>
    <col min="3" max="3" width="68" style="48" bestFit="1" customWidth="1"/>
    <col min="4" max="16384" width="9" style="48"/>
  </cols>
  <sheetData>
    <row r="1" spans="1:3">
      <c r="A1" s="49" t="s">
        <v>56</v>
      </c>
      <c r="B1" s="49" t="s">
        <v>57</v>
      </c>
      <c r="C1" s="49" t="s">
        <v>58</v>
      </c>
    </row>
    <row r="2" spans="1:3">
      <c r="A2" s="49" t="s">
        <v>30</v>
      </c>
      <c r="B2" s="50" t="s">
        <v>45</v>
      </c>
      <c r="C2" s="50" t="s">
        <v>59</v>
      </c>
    </row>
    <row r="3" spans="1:3">
      <c r="A3" s="49" t="s">
        <v>31</v>
      </c>
      <c r="B3" s="50" t="s">
        <v>60</v>
      </c>
      <c r="C3" s="50"/>
    </row>
    <row r="4" spans="1:3">
      <c r="A4" s="49" t="s">
        <v>38</v>
      </c>
      <c r="B4" s="50" t="s">
        <v>68</v>
      </c>
      <c r="C4" s="50"/>
    </row>
    <row r="5" spans="1:3">
      <c r="A5" s="49" t="s">
        <v>32</v>
      </c>
      <c r="B5" s="50" t="s">
        <v>46</v>
      </c>
      <c r="C5" s="50" t="s">
        <v>61</v>
      </c>
    </row>
    <row r="6" spans="1:3">
      <c r="A6" s="49" t="s">
        <v>39</v>
      </c>
      <c r="B6" s="50" t="s">
        <v>48</v>
      </c>
      <c r="C6" s="50"/>
    </row>
    <row r="7" spans="1:3">
      <c r="A7" s="49" t="s">
        <v>42</v>
      </c>
      <c r="B7" s="50" t="s">
        <v>52</v>
      </c>
      <c r="C7" s="50"/>
    </row>
    <row r="8" spans="1:3">
      <c r="A8" s="49" t="s">
        <v>40</v>
      </c>
      <c r="B8" s="50" t="s">
        <v>49</v>
      </c>
      <c r="C8" s="50"/>
    </row>
    <row r="9" spans="1:3">
      <c r="A9" s="49" t="s">
        <v>41</v>
      </c>
      <c r="B9" s="50" t="s">
        <v>50</v>
      </c>
      <c r="C9" s="50" t="s">
        <v>62</v>
      </c>
    </row>
    <row r="10" spans="1:3">
      <c r="A10" s="49" t="s">
        <v>44</v>
      </c>
      <c r="B10" s="50" t="s">
        <v>54</v>
      </c>
      <c r="C10" s="50" t="s">
        <v>63</v>
      </c>
    </row>
    <row r="11" spans="1:3">
      <c r="A11" s="49" t="s">
        <v>33</v>
      </c>
      <c r="B11" s="50" t="s">
        <v>47</v>
      </c>
      <c r="C11" s="50"/>
    </row>
    <row r="12" spans="1:3">
      <c r="A12" s="51" t="s">
        <v>34</v>
      </c>
      <c r="B12" s="52" t="s">
        <v>64</v>
      </c>
      <c r="C12" s="52" t="s">
        <v>70</v>
      </c>
    </row>
    <row r="13" spans="1:3">
      <c r="A13" s="49" t="s">
        <v>35</v>
      </c>
      <c r="B13" s="50" t="s">
        <v>65</v>
      </c>
      <c r="C13" s="50"/>
    </row>
    <row r="14" spans="1:3">
      <c r="A14" s="49" t="s">
        <v>36</v>
      </c>
      <c r="B14" s="50" t="s">
        <v>66</v>
      </c>
      <c r="C14" s="50" t="s">
        <v>67</v>
      </c>
    </row>
    <row r="15" spans="1:3">
      <c r="A15" s="49"/>
      <c r="B15" s="50" t="s">
        <v>51</v>
      </c>
      <c r="C15" s="50"/>
    </row>
    <row r="16" spans="1:3">
      <c r="A16" s="49" t="s">
        <v>37</v>
      </c>
      <c r="B16" s="50" t="s">
        <v>69</v>
      </c>
      <c r="C16" s="50"/>
    </row>
    <row r="17" spans="1:3">
      <c r="A17" s="49" t="s">
        <v>43</v>
      </c>
      <c r="B17" s="50" t="s">
        <v>53</v>
      </c>
      <c r="C17" s="50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view="pageBreakPreview" zoomScale="30" zoomScaleNormal="30" zoomScaleSheetLayoutView="30" workbookViewId="0">
      <selection activeCell="M7" sqref="M7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5.875" style="1" customWidth="1"/>
    <col min="15" max="15" width="10.875" style="1" bestFit="1" customWidth="1"/>
    <col min="16" max="16" width="10.5" style="1" bestFit="1" customWidth="1"/>
    <col min="17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27" t="s">
        <v>99</v>
      </c>
      <c r="D1" s="127"/>
      <c r="E1" s="127"/>
      <c r="F1" s="127"/>
      <c r="G1" s="127"/>
      <c r="H1" s="127"/>
      <c r="I1" s="127"/>
      <c r="J1" s="127"/>
      <c r="K1" s="127"/>
      <c r="L1" s="77" t="s">
        <v>115</v>
      </c>
      <c r="M1" s="123" t="s">
        <v>141</v>
      </c>
      <c r="N1" s="124"/>
      <c r="R1" s="23">
        <f>D11</f>
        <v>1</v>
      </c>
      <c r="T1" s="27" t="s">
        <v>25</v>
      </c>
      <c r="U1" s="27" t="s">
        <v>26</v>
      </c>
      <c r="V1" s="27" t="s">
        <v>27</v>
      </c>
      <c r="W1" s="27" t="s">
        <v>28</v>
      </c>
    </row>
    <row r="2" spans="1:23" s="2" customFormat="1" ht="39.950000000000003" customHeight="1">
      <c r="A2" s="22" t="s">
        <v>3</v>
      </c>
      <c r="B2" s="109" t="s">
        <v>4</v>
      </c>
      <c r="C2" s="109"/>
      <c r="D2" s="22" t="s">
        <v>5</v>
      </c>
      <c r="E2" s="125" t="s">
        <v>142</v>
      </c>
      <c r="F2" s="125"/>
      <c r="G2" s="126"/>
      <c r="H2" s="126"/>
      <c r="I2" s="110" t="s">
        <v>71</v>
      </c>
      <c r="J2" s="111"/>
      <c r="K2" s="112"/>
      <c r="L2" s="119" t="s">
        <v>100</v>
      </c>
      <c r="M2" s="120"/>
      <c r="N2" s="131"/>
      <c r="R2" s="24">
        <f>N16</f>
        <v>0</v>
      </c>
      <c r="T2" s="28" t="s">
        <v>0</v>
      </c>
      <c r="U2" s="29">
        <f>'Row data'!C3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09" t="s">
        <v>87</v>
      </c>
      <c r="C3" s="109"/>
      <c r="D3" s="109"/>
      <c r="E3" s="109"/>
      <c r="F3" s="109"/>
      <c r="G3" s="109"/>
      <c r="H3" s="109"/>
      <c r="I3" s="113"/>
      <c r="J3" s="114"/>
      <c r="K3" s="115"/>
      <c r="L3" s="121"/>
      <c r="M3" s="122"/>
      <c r="N3" s="132"/>
      <c r="Q3" s="3"/>
      <c r="R3" s="3"/>
      <c r="S3" s="3"/>
      <c r="T3" s="31" t="s">
        <v>2</v>
      </c>
      <c r="U3" s="30">
        <f>'Row data'!C4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09" t="s">
        <v>8</v>
      </c>
      <c r="C4" s="109"/>
      <c r="D4" s="109"/>
      <c r="E4" s="109"/>
      <c r="F4" s="109"/>
      <c r="G4" s="109"/>
      <c r="H4" s="109"/>
      <c r="I4" s="116" t="s">
        <v>9</v>
      </c>
      <c r="J4" s="117"/>
      <c r="K4" s="118"/>
      <c r="L4" s="128" t="s">
        <v>101</v>
      </c>
      <c r="M4" s="129"/>
      <c r="N4" s="130"/>
      <c r="T4" s="33" t="s">
        <v>1</v>
      </c>
      <c r="U4" s="30">
        <f>'Row data'!C5</f>
        <v>1515</v>
      </c>
      <c r="V4" s="34">
        <v>30</v>
      </c>
      <c r="W4" s="34">
        <f>U4+V4</f>
        <v>1545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82</v>
      </c>
      <c r="F5" s="72" t="s">
        <v>83</v>
      </c>
      <c r="G5" s="109" t="s">
        <v>114</v>
      </c>
      <c r="H5" s="109"/>
      <c r="I5" s="109"/>
      <c r="J5" s="22" t="s">
        <v>84</v>
      </c>
      <c r="K5" s="73" t="s">
        <v>85</v>
      </c>
      <c r="L5" s="72" t="s">
        <v>112</v>
      </c>
      <c r="M5" s="73" t="s">
        <v>113</v>
      </c>
      <c r="N5" s="74" t="s">
        <v>86</v>
      </c>
    </row>
    <row r="6" spans="1:23" s="2" customFormat="1" ht="39.950000000000003" customHeight="1">
      <c r="A6" s="22">
        <v>1</v>
      </c>
      <c r="B6" s="25" t="s">
        <v>118</v>
      </c>
      <c r="C6" s="58">
        <f>VLOOKUP(MAX(E6,J6),'Row data'!$C$8:$D$19,2,TRUE)</f>
        <v>12.4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data'!$D$8&gt;=C6*F6,'Row data'!$D$8,C6*F6)))</f>
        <v>0</v>
      </c>
      <c r="M6" s="21">
        <f>(IF(0=K6*C6,0,IF('Row data'!$D$8&gt;=K6*C6,'Row data'!$D$8,K6*C6)))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58"/>
      <c r="D7" s="4"/>
      <c r="E7" s="5"/>
      <c r="F7" s="5"/>
      <c r="G7" s="46"/>
      <c r="H7" s="46"/>
      <c r="I7" s="46"/>
      <c r="J7" s="6"/>
      <c r="K7" s="7"/>
      <c r="L7" s="21"/>
      <c r="M7" s="21"/>
      <c r="N7" s="8"/>
      <c r="R7" s="2">
        <f>1800000</f>
        <v>1800000</v>
      </c>
    </row>
    <row r="8" spans="1:23" s="2" customFormat="1" ht="39.950000000000003" customHeight="1">
      <c r="A8" s="22">
        <v>3</v>
      </c>
      <c r="B8" s="25"/>
      <c r="C8" s="58"/>
      <c r="D8" s="4"/>
      <c r="E8" s="5"/>
      <c r="F8" s="5"/>
      <c r="G8" s="46"/>
      <c r="H8" s="46"/>
      <c r="I8" s="46"/>
      <c r="J8" s="6"/>
      <c r="K8" s="7"/>
      <c r="L8" s="21"/>
      <c r="M8" s="21"/>
      <c r="N8" s="8"/>
      <c r="R8" s="2">
        <f>R7/26000</f>
        <v>69.230769230769226</v>
      </c>
    </row>
    <row r="9" spans="1:23" s="2" customFormat="1" ht="39.950000000000003" customHeight="1">
      <c r="A9" s="22">
        <v>4</v>
      </c>
      <c r="B9" s="25"/>
      <c r="C9" s="58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58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09" t="s">
        <v>14</v>
      </c>
      <c r="B11" s="109"/>
      <c r="C11" s="109"/>
      <c r="D11" s="4">
        <f>SUM(D6:D10)</f>
        <v>1</v>
      </c>
      <c r="E11" s="9"/>
      <c r="F11" s="60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51" t="s">
        <v>88</v>
      </c>
      <c r="B12" s="151"/>
      <c r="C12" s="151"/>
      <c r="D12" s="151"/>
      <c r="E12" s="151"/>
      <c r="F12" s="151" t="s">
        <v>89</v>
      </c>
      <c r="G12" s="151"/>
      <c r="H12" s="151"/>
      <c r="I12" s="151"/>
      <c r="J12" s="151"/>
      <c r="K12" s="151"/>
      <c r="L12" s="109" t="s">
        <v>15</v>
      </c>
      <c r="M12" s="109"/>
      <c r="N12" s="75">
        <f>SUM(N6:N11)</f>
        <v>0</v>
      </c>
      <c r="P12" s="23"/>
    </row>
    <row r="13" spans="1:23" s="2" customFormat="1" ht="52.9" customHeight="1">
      <c r="A13" s="152"/>
      <c r="B13" s="151"/>
      <c r="C13" s="151"/>
      <c r="D13" s="151"/>
      <c r="E13" s="151"/>
      <c r="F13" s="154"/>
      <c r="G13" s="154"/>
      <c r="H13" s="154"/>
      <c r="I13" s="154"/>
      <c r="J13" s="154"/>
      <c r="K13" s="154"/>
      <c r="L13" s="81" t="s">
        <v>16</v>
      </c>
      <c r="M13" s="82" t="str">
        <f>IFERROR(MID($A$13,FIND(" "&amp;$L$13&amp;" ",$A$13)+4,3)," ")</f>
        <v xml:space="preserve"> </v>
      </c>
      <c r="N13" s="76">
        <f>IFERROR(N12*M13,0)</f>
        <v>0</v>
      </c>
    </row>
    <row r="14" spans="1:23" s="2" customFormat="1" ht="52.9" customHeight="1">
      <c r="A14" s="151"/>
      <c r="B14" s="151"/>
      <c r="C14" s="151"/>
      <c r="D14" s="151"/>
      <c r="E14" s="151"/>
      <c r="F14" s="154"/>
      <c r="G14" s="154"/>
      <c r="H14" s="154"/>
      <c r="I14" s="154"/>
      <c r="J14" s="154"/>
      <c r="K14" s="154"/>
      <c r="L14" s="81" t="s">
        <v>116</v>
      </c>
      <c r="M14" s="82" t="str">
        <f>IFERROR(MID($A$13,FIND(" "&amp;$L$14&amp;" ",$A$13)+6,3)," ")</f>
        <v xml:space="preserve"> </v>
      </c>
      <c r="N14" s="76">
        <f>IFERROR(N12*M14,0)</f>
        <v>0</v>
      </c>
    </row>
    <row r="15" spans="1:23" s="2" customFormat="1" ht="52.9" customHeight="1">
      <c r="A15" s="151"/>
      <c r="B15" s="151"/>
      <c r="C15" s="151"/>
      <c r="D15" s="151"/>
      <c r="E15" s="151"/>
      <c r="F15" s="154"/>
      <c r="G15" s="154"/>
      <c r="H15" s="154"/>
      <c r="I15" s="154"/>
      <c r="J15" s="154"/>
      <c r="K15" s="154"/>
      <c r="L15" s="81" t="s">
        <v>117</v>
      </c>
      <c r="M15" s="82" t="str">
        <f>IFERROR(IF(FIND("세금 계산서",$A$13),10%," ")," ")</f>
        <v xml:space="preserve"> </v>
      </c>
      <c r="N15" s="76">
        <f>IFERROR((N12-N13-N14)*M15,0)</f>
        <v>0</v>
      </c>
    </row>
    <row r="16" spans="1:23" s="2" customFormat="1" ht="54" customHeight="1">
      <c r="A16" s="151"/>
      <c r="B16" s="151"/>
      <c r="C16" s="151"/>
      <c r="D16" s="151"/>
      <c r="E16" s="151"/>
      <c r="F16" s="154"/>
      <c r="G16" s="154"/>
      <c r="H16" s="154"/>
      <c r="I16" s="154"/>
      <c r="J16" s="154"/>
      <c r="K16" s="154"/>
      <c r="L16" s="155" t="s">
        <v>90</v>
      </c>
      <c r="M16" s="78" t="s">
        <v>17</v>
      </c>
      <c r="N16" s="61">
        <f>(N12-N13-N14+N15)</f>
        <v>0</v>
      </c>
    </row>
    <row r="17" spans="1:14" s="2" customFormat="1" ht="46.5" customHeight="1">
      <c r="A17" s="151"/>
      <c r="B17" s="151"/>
      <c r="C17" s="151"/>
      <c r="D17" s="151"/>
      <c r="E17" s="151"/>
      <c r="F17" s="154"/>
      <c r="G17" s="154"/>
      <c r="H17" s="154"/>
      <c r="I17" s="154"/>
      <c r="J17" s="154"/>
      <c r="K17" s="154"/>
      <c r="L17" s="156"/>
      <c r="M17" s="79" t="s">
        <v>18</v>
      </c>
      <c r="N17" s="62">
        <f>ROUNDUP((N16*$W$2),-3)</f>
        <v>0</v>
      </c>
    </row>
    <row r="18" spans="1:14" s="2" customFormat="1" ht="46.5" customHeight="1">
      <c r="A18" s="151"/>
      <c r="B18" s="151"/>
      <c r="C18" s="151"/>
      <c r="D18" s="151"/>
      <c r="E18" s="151"/>
      <c r="F18" s="154"/>
      <c r="G18" s="154"/>
      <c r="H18" s="154"/>
      <c r="I18" s="154"/>
      <c r="J18" s="154"/>
      <c r="K18" s="154"/>
      <c r="L18" s="156"/>
      <c r="M18" s="80" t="s">
        <v>19</v>
      </c>
      <c r="N18" s="63">
        <f>ROUNDUP((N16*$W$3),-1)</f>
        <v>0</v>
      </c>
    </row>
    <row r="19" spans="1:14" s="2" customFormat="1" ht="52.9" customHeight="1">
      <c r="A19" s="153"/>
      <c r="B19" s="153"/>
      <c r="C19" s="153"/>
      <c r="D19" s="153"/>
      <c r="E19" s="153"/>
      <c r="F19" s="154"/>
      <c r="G19" s="154"/>
      <c r="H19" s="154"/>
      <c r="I19" s="154"/>
      <c r="J19" s="154"/>
      <c r="K19" s="154"/>
      <c r="L19" s="156"/>
      <c r="M19" s="14" t="s">
        <v>20</v>
      </c>
      <c r="N19" s="64">
        <f>ROUNDUP((N16*$W$4),-2)</f>
        <v>0</v>
      </c>
    </row>
    <row r="20" spans="1:14" s="2" customFormat="1" ht="297" customHeight="1">
      <c r="A20" s="83"/>
      <c r="B20" s="83"/>
      <c r="C20" s="84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</row>
    <row r="21" spans="1:14" s="2" customFormat="1" ht="39.950000000000003" customHeight="1">
      <c r="A21" s="134" t="s">
        <v>110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</row>
    <row r="22" spans="1:14" s="2" customFormat="1" ht="39.950000000000003" customHeight="1">
      <c r="A22" s="135" t="s">
        <v>91</v>
      </c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</row>
    <row r="23" spans="1:14" s="2" customFormat="1" ht="39.950000000000003" customHeight="1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</row>
    <row r="24" spans="1:14" s="2" customFormat="1" ht="39.950000000000003" customHeight="1">
      <c r="A24" s="136" t="s">
        <v>21</v>
      </c>
      <c r="B24" s="137"/>
      <c r="C24" s="142"/>
      <c r="D24" s="143"/>
      <c r="E24" s="144"/>
      <c r="F24" s="26"/>
      <c r="G24" s="15"/>
      <c r="H24" s="15"/>
      <c r="I24" s="15"/>
      <c r="J24" s="15"/>
      <c r="K24" s="109" t="s">
        <v>22</v>
      </c>
      <c r="L24" s="133"/>
      <c r="M24" s="133"/>
      <c r="N24" s="133"/>
    </row>
    <row r="25" spans="1:14" s="2" customFormat="1" ht="39.950000000000003" customHeight="1">
      <c r="A25" s="138"/>
      <c r="B25" s="139"/>
      <c r="C25" s="145"/>
      <c r="D25" s="146"/>
      <c r="E25" s="147"/>
      <c r="F25" s="26"/>
      <c r="G25" s="26"/>
      <c r="H25" s="26"/>
      <c r="I25" s="15"/>
      <c r="J25" s="15"/>
      <c r="K25" s="109"/>
      <c r="L25" s="133"/>
      <c r="M25" s="133"/>
      <c r="N25" s="133"/>
    </row>
    <row r="26" spans="1:14" s="2" customFormat="1" ht="39.950000000000003" customHeight="1">
      <c r="A26" s="138"/>
      <c r="B26" s="139"/>
      <c r="C26" s="145"/>
      <c r="D26" s="146"/>
      <c r="E26" s="147"/>
      <c r="F26" s="26"/>
      <c r="G26" s="26"/>
      <c r="H26" s="26"/>
      <c r="I26" s="15"/>
      <c r="J26" s="15"/>
      <c r="K26" s="109"/>
      <c r="L26" s="133"/>
      <c r="M26" s="133"/>
      <c r="N26" s="133"/>
    </row>
    <row r="27" spans="1:14" s="2" customFormat="1" ht="39.950000000000003" customHeight="1">
      <c r="A27" s="138"/>
      <c r="B27" s="139"/>
      <c r="C27" s="145"/>
      <c r="D27" s="146"/>
      <c r="E27" s="147"/>
      <c r="F27" s="26"/>
      <c r="G27" s="26"/>
      <c r="H27" s="26"/>
      <c r="I27" s="15"/>
      <c r="J27" s="15"/>
      <c r="K27" s="109"/>
      <c r="L27" s="133"/>
      <c r="M27" s="133"/>
      <c r="N27" s="133"/>
    </row>
    <row r="28" spans="1:14" s="2" customFormat="1" ht="39.950000000000003" customHeight="1">
      <c r="A28" s="140"/>
      <c r="B28" s="141"/>
      <c r="C28" s="148"/>
      <c r="D28" s="149"/>
      <c r="E28" s="150"/>
      <c r="F28" s="26"/>
      <c r="G28" s="26"/>
      <c r="H28" s="26"/>
      <c r="I28" s="15"/>
      <c r="J28" s="15"/>
      <c r="K28" s="109"/>
      <c r="L28" s="133"/>
      <c r="M28" s="133"/>
      <c r="N28" s="133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L12:M12"/>
    <mergeCell ref="A12:E12"/>
    <mergeCell ref="A13:E19"/>
    <mergeCell ref="F12:K12"/>
    <mergeCell ref="F13:K19"/>
    <mergeCell ref="L16:L19"/>
    <mergeCell ref="K24:K28"/>
    <mergeCell ref="L24:N28"/>
    <mergeCell ref="A21:N21"/>
    <mergeCell ref="A22:N22"/>
    <mergeCell ref="A24:B28"/>
    <mergeCell ref="C24:E28"/>
    <mergeCell ref="A23:N23"/>
    <mergeCell ref="M1:N1"/>
    <mergeCell ref="B2:C2"/>
    <mergeCell ref="E2:H2"/>
    <mergeCell ref="C1:K1"/>
    <mergeCell ref="L4:N4"/>
    <mergeCell ref="N2:N3"/>
    <mergeCell ref="B4:H4"/>
    <mergeCell ref="G5:I5"/>
    <mergeCell ref="A11:C11"/>
    <mergeCell ref="I2:K3"/>
    <mergeCell ref="I4:K4"/>
    <mergeCell ref="L2:M3"/>
    <mergeCell ref="B3:H3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7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5"/>
  <sheetViews>
    <sheetView topLeftCell="D1" workbookViewId="0">
      <selection activeCell="T22" sqref="T22"/>
    </sheetView>
  </sheetViews>
  <sheetFormatPr defaultRowHeight="16.5"/>
  <cols>
    <col min="1" max="1" width="4.875" style="48" bestFit="1" customWidth="1"/>
    <col min="2" max="2" width="10" style="48" bestFit="1" customWidth="1"/>
    <col min="3" max="3" width="11.875" style="68" bestFit="1" customWidth="1"/>
    <col min="4" max="4" width="13.875" style="68" bestFit="1" customWidth="1"/>
    <col min="5" max="5" width="13.875" style="68" customWidth="1"/>
    <col min="6" max="6" width="6.125" style="48" customWidth="1"/>
    <col min="7" max="7" width="4.5" style="48" bestFit="1" customWidth="1"/>
    <col min="8" max="8" width="10" style="48" bestFit="1" customWidth="1"/>
    <col min="9" max="9" width="11.875" style="68" bestFit="1" customWidth="1"/>
    <col min="10" max="10" width="13.875" style="68" bestFit="1" customWidth="1"/>
    <col min="13" max="13" width="9.75" bestFit="1" customWidth="1"/>
    <col min="15" max="15" width="4.75" bestFit="1" customWidth="1"/>
    <col min="16" max="16" width="10" bestFit="1" customWidth="1"/>
    <col min="17" max="17" width="11.875" bestFit="1" customWidth="1"/>
    <col min="18" max="18" width="13.875" bestFit="1" customWidth="1"/>
    <col min="19" max="19" width="7.375" bestFit="1" customWidth="1"/>
  </cols>
  <sheetData>
    <row r="1" spans="1:21">
      <c r="A1" s="48" t="s">
        <v>104</v>
      </c>
      <c r="C1" s="68">
        <v>34</v>
      </c>
      <c r="E1" s="69">
        <v>1.35</v>
      </c>
      <c r="G1" s="48" t="s">
        <v>105</v>
      </c>
      <c r="I1" s="68">
        <v>32</v>
      </c>
      <c r="K1" s="70">
        <v>1.35</v>
      </c>
      <c r="O1" s="100" t="s">
        <v>137</v>
      </c>
      <c r="Q1" s="68">
        <v>32</v>
      </c>
      <c r="R1" s="68"/>
      <c r="S1" s="70">
        <v>1.35</v>
      </c>
    </row>
    <row r="2" spans="1:21">
      <c r="A2" s="48" t="s">
        <v>106</v>
      </c>
      <c r="B2" s="48" t="s">
        <v>107</v>
      </c>
      <c r="C2" s="68" t="s">
        <v>108</v>
      </c>
      <c r="D2" s="68" t="s">
        <v>109</v>
      </c>
      <c r="G2" s="87" t="s">
        <v>106</v>
      </c>
      <c r="H2" s="87" t="s">
        <v>107</v>
      </c>
      <c r="I2" s="88" t="s">
        <v>108</v>
      </c>
      <c r="J2" s="88" t="s">
        <v>109</v>
      </c>
      <c r="K2" s="90"/>
      <c r="L2" s="90"/>
      <c r="M2" s="90"/>
      <c r="O2" s="87" t="s">
        <v>106</v>
      </c>
      <c r="P2" s="87" t="s">
        <v>107</v>
      </c>
      <c r="Q2" s="88" t="s">
        <v>108</v>
      </c>
      <c r="R2" s="88" t="s">
        <v>109</v>
      </c>
    </row>
    <row r="3" spans="1:21">
      <c r="A3" s="48">
        <v>0.5</v>
      </c>
      <c r="B3" s="48">
        <v>130</v>
      </c>
      <c r="C3" s="68">
        <f>B3/$C$1</f>
        <v>3.8235294117647061</v>
      </c>
      <c r="D3" s="68">
        <f>C3/A3</f>
        <v>7.6470588235294121</v>
      </c>
      <c r="E3" s="68">
        <f>D3*$E$1</f>
        <v>10.323529411764707</v>
      </c>
      <c r="G3" s="48">
        <v>0.5</v>
      </c>
      <c r="H3" s="48">
        <v>230</v>
      </c>
      <c r="I3" s="85">
        <f>H3/$I$1</f>
        <v>7.1875</v>
      </c>
      <c r="J3" s="85">
        <f>I3/G3</f>
        <v>14.375</v>
      </c>
      <c r="K3" s="71">
        <f>J3*$K$1</f>
        <v>19.40625</v>
      </c>
      <c r="L3">
        <f>(K3+K4+K5)/3</f>
        <v>12.375</v>
      </c>
      <c r="M3">
        <f>ROUNDUP(L3,1)</f>
        <v>12.4</v>
      </c>
      <c r="O3" s="90">
        <v>1</v>
      </c>
      <c r="P3" s="90">
        <v>355</v>
      </c>
      <c r="Q3" s="89">
        <f>P3/$Q$1</f>
        <v>11.09375</v>
      </c>
      <c r="R3" s="89">
        <f>Q3/O3</f>
        <v>11.09375</v>
      </c>
      <c r="S3" s="89">
        <f>R3*$S$1</f>
        <v>14.976562500000002</v>
      </c>
      <c r="T3" s="101">
        <f>S3</f>
        <v>14.976562500000002</v>
      </c>
      <c r="U3" s="102">
        <f>ROUNDUP(T3,1)</f>
        <v>15</v>
      </c>
    </row>
    <row r="4" spans="1:21">
      <c r="A4" s="48">
        <v>1</v>
      </c>
      <c r="B4" s="48">
        <v>150</v>
      </c>
      <c r="C4" s="68">
        <f t="shared" ref="C4:C55" si="0">B4/$C$1</f>
        <v>4.4117647058823533</v>
      </c>
      <c r="D4" s="68">
        <f t="shared" ref="D4:D55" si="1">C4/A4</f>
        <v>4.4117647058823533</v>
      </c>
      <c r="E4" s="68">
        <f t="shared" ref="E4:E55" si="2">D4*$E$1</f>
        <v>5.9558823529411775</v>
      </c>
      <c r="G4" s="48">
        <v>1</v>
      </c>
      <c r="H4" s="48">
        <v>240</v>
      </c>
      <c r="I4" s="85">
        <f t="shared" ref="I4:I55" si="3">H4/$I$1</f>
        <v>7.5</v>
      </c>
      <c r="J4" s="85">
        <f t="shared" ref="J4:J55" si="4">I4/G4</f>
        <v>7.5</v>
      </c>
      <c r="K4" s="86">
        <f t="shared" ref="K4:K55" si="5">J4*$K$1</f>
        <v>10.125</v>
      </c>
      <c r="O4" s="104">
        <v>2</v>
      </c>
      <c r="P4" s="104">
        <v>420</v>
      </c>
      <c r="Q4" s="105">
        <f t="shared" ref="Q4:Q24" si="6">P4/$Q$1</f>
        <v>13.125</v>
      </c>
      <c r="R4" s="105">
        <f t="shared" ref="R4:R21" si="7">Q4/O4</f>
        <v>6.5625</v>
      </c>
      <c r="S4" s="105">
        <f t="shared" ref="S4:S21" si="8">R4*$S$1</f>
        <v>8.859375</v>
      </c>
      <c r="T4" s="105">
        <f>S4</f>
        <v>8.859375</v>
      </c>
      <c r="U4" s="106">
        <f>ROUNDUP(T4,1)</f>
        <v>8.9</v>
      </c>
    </row>
    <row r="5" spans="1:21">
      <c r="A5" s="48">
        <v>1.5</v>
      </c>
      <c r="B5" s="48">
        <v>180</v>
      </c>
      <c r="C5" s="68">
        <f t="shared" si="0"/>
        <v>5.2941176470588234</v>
      </c>
      <c r="D5" s="68">
        <f t="shared" si="1"/>
        <v>3.5294117647058822</v>
      </c>
      <c r="E5" s="68">
        <f t="shared" si="2"/>
        <v>4.7647058823529411</v>
      </c>
      <c r="G5" s="87">
        <v>1.5</v>
      </c>
      <c r="H5" s="87">
        <v>270</v>
      </c>
      <c r="I5" s="88">
        <f t="shared" si="3"/>
        <v>8.4375</v>
      </c>
      <c r="J5" s="88">
        <f t="shared" si="4"/>
        <v>5.625</v>
      </c>
      <c r="K5" s="89">
        <f t="shared" si="5"/>
        <v>7.5937500000000009</v>
      </c>
      <c r="L5" s="90"/>
      <c r="M5" s="90"/>
      <c r="O5" s="90">
        <v>3</v>
      </c>
      <c r="P5" s="90">
        <v>485</v>
      </c>
      <c r="Q5" s="89">
        <f t="shared" si="6"/>
        <v>15.15625</v>
      </c>
      <c r="R5" s="89">
        <f t="shared" si="7"/>
        <v>5.052083333333333</v>
      </c>
      <c r="S5" s="89">
        <f t="shared" si="8"/>
        <v>6.8203125</v>
      </c>
      <c r="T5" s="89">
        <f>S5</f>
        <v>6.8203125</v>
      </c>
      <c r="U5" s="102">
        <f>ROUNDUP(T5,1)</f>
        <v>6.8999999999999995</v>
      </c>
    </row>
    <row r="6" spans="1:21">
      <c r="A6" s="48">
        <v>2</v>
      </c>
      <c r="B6" s="48">
        <v>210</v>
      </c>
      <c r="C6" s="68">
        <f t="shared" si="0"/>
        <v>6.1764705882352944</v>
      </c>
      <c r="D6" s="68">
        <f t="shared" si="1"/>
        <v>3.0882352941176472</v>
      </c>
      <c r="E6" s="68">
        <f t="shared" si="2"/>
        <v>4.1691176470588243</v>
      </c>
      <c r="G6" s="91">
        <v>2</v>
      </c>
      <c r="H6" s="91">
        <v>330</v>
      </c>
      <c r="I6" s="92">
        <f t="shared" si="3"/>
        <v>10.3125</v>
      </c>
      <c r="J6" s="92">
        <f t="shared" si="4"/>
        <v>5.15625</v>
      </c>
      <c r="K6" s="93">
        <f t="shared" si="5"/>
        <v>6.9609375000000009</v>
      </c>
      <c r="L6" s="94">
        <f>(K6+K7+K8+K9+K10)/5</f>
        <v>5.2832812499999999</v>
      </c>
      <c r="M6" s="94">
        <f>ROUNDUP(L6,1)</f>
        <v>5.3</v>
      </c>
      <c r="O6">
        <v>4</v>
      </c>
      <c r="P6">
        <v>550</v>
      </c>
      <c r="Q6" s="71">
        <f t="shared" si="6"/>
        <v>17.1875</v>
      </c>
      <c r="R6" s="71">
        <f t="shared" si="7"/>
        <v>4.296875</v>
      </c>
      <c r="S6" s="71">
        <f t="shared" si="8"/>
        <v>5.80078125</v>
      </c>
      <c r="T6" s="71">
        <f>(S6+S7)/2</f>
        <v>5.4949218750000002</v>
      </c>
      <c r="U6" s="103">
        <f>ROUNDUP(T6,1)</f>
        <v>5.5</v>
      </c>
    </row>
    <row r="7" spans="1:21">
      <c r="A7" s="48">
        <v>2.5</v>
      </c>
      <c r="B7" s="48">
        <v>240</v>
      </c>
      <c r="C7" s="68">
        <f t="shared" si="0"/>
        <v>7.0588235294117645</v>
      </c>
      <c r="D7" s="68">
        <f t="shared" si="1"/>
        <v>2.8235294117647056</v>
      </c>
      <c r="E7" s="68">
        <f t="shared" si="2"/>
        <v>3.8117647058823527</v>
      </c>
      <c r="G7" s="48">
        <v>2.5</v>
      </c>
      <c r="H7" s="48">
        <v>350</v>
      </c>
      <c r="I7" s="85">
        <f t="shared" si="3"/>
        <v>10.9375</v>
      </c>
      <c r="J7" s="85">
        <f t="shared" si="4"/>
        <v>4.375</v>
      </c>
      <c r="K7" s="71">
        <f t="shared" si="5"/>
        <v>5.90625</v>
      </c>
      <c r="O7" s="90">
        <v>5</v>
      </c>
      <c r="P7" s="90">
        <v>615</v>
      </c>
      <c r="Q7" s="89">
        <f t="shared" si="6"/>
        <v>19.21875</v>
      </c>
      <c r="R7" s="89">
        <f t="shared" si="7"/>
        <v>3.84375</v>
      </c>
      <c r="S7" s="89">
        <f t="shared" si="8"/>
        <v>5.1890625000000004</v>
      </c>
      <c r="T7" s="90"/>
      <c r="U7" s="102">
        <f t="shared" ref="U7:U22" si="9">ROUNDUP(T7,1)</f>
        <v>0</v>
      </c>
    </row>
    <row r="8" spans="1:21">
      <c r="A8" s="48">
        <v>3</v>
      </c>
      <c r="B8" s="48">
        <v>260</v>
      </c>
      <c r="C8" s="68">
        <f t="shared" si="0"/>
        <v>7.6470588235294121</v>
      </c>
      <c r="D8" s="68">
        <f t="shared" si="1"/>
        <v>2.5490196078431375</v>
      </c>
      <c r="E8" s="68">
        <f t="shared" si="2"/>
        <v>3.4411764705882359</v>
      </c>
      <c r="G8" s="48">
        <v>3</v>
      </c>
      <c r="H8" s="48">
        <v>380</v>
      </c>
      <c r="I8" s="85">
        <f t="shared" si="3"/>
        <v>11.875</v>
      </c>
      <c r="J8" s="85">
        <f t="shared" si="4"/>
        <v>3.9583333333333335</v>
      </c>
      <c r="K8" s="71">
        <f t="shared" si="5"/>
        <v>5.3437500000000009</v>
      </c>
      <c r="O8">
        <v>6</v>
      </c>
      <c r="P8">
        <v>680</v>
      </c>
      <c r="Q8" s="71">
        <f t="shared" si="6"/>
        <v>21.25</v>
      </c>
      <c r="R8" s="71">
        <f t="shared" si="7"/>
        <v>3.5416666666666665</v>
      </c>
      <c r="S8" s="71">
        <f t="shared" si="8"/>
        <v>4.78125</v>
      </c>
      <c r="T8" s="71">
        <f>(S8+S9+S10+S11)/4</f>
        <v>4.4110630580357144</v>
      </c>
      <c r="U8" s="103">
        <f t="shared" si="9"/>
        <v>4.5</v>
      </c>
    </row>
    <row r="9" spans="1:21">
      <c r="A9" s="48">
        <v>4</v>
      </c>
      <c r="B9" s="48">
        <v>290</v>
      </c>
      <c r="C9" s="68">
        <f t="shared" si="0"/>
        <v>8.5294117647058822</v>
      </c>
      <c r="D9" s="68">
        <f t="shared" si="1"/>
        <v>2.1323529411764706</v>
      </c>
      <c r="E9" s="68">
        <f t="shared" si="2"/>
        <v>2.8786764705882355</v>
      </c>
      <c r="G9" s="48">
        <v>4</v>
      </c>
      <c r="H9" s="48">
        <v>410</v>
      </c>
      <c r="I9" s="85">
        <f t="shared" si="3"/>
        <v>12.8125</v>
      </c>
      <c r="J9" s="85">
        <f t="shared" si="4"/>
        <v>3.203125</v>
      </c>
      <c r="K9" s="71">
        <f t="shared" si="5"/>
        <v>4.32421875</v>
      </c>
      <c r="O9">
        <v>7</v>
      </c>
      <c r="P9">
        <v>745</v>
      </c>
      <c r="Q9" s="71">
        <f t="shared" si="6"/>
        <v>23.28125</v>
      </c>
      <c r="R9" s="71">
        <f t="shared" si="7"/>
        <v>3.3258928571428572</v>
      </c>
      <c r="S9" s="71">
        <f t="shared" si="8"/>
        <v>4.4899553571428577</v>
      </c>
      <c r="U9" s="103">
        <f t="shared" si="9"/>
        <v>0</v>
      </c>
    </row>
    <row r="10" spans="1:21">
      <c r="A10" s="48">
        <v>5</v>
      </c>
      <c r="B10" s="48">
        <v>330</v>
      </c>
      <c r="C10" s="68">
        <f t="shared" si="0"/>
        <v>9.7058823529411757</v>
      </c>
      <c r="D10" s="68">
        <f t="shared" si="1"/>
        <v>1.9411764705882351</v>
      </c>
      <c r="E10" s="68">
        <f t="shared" si="2"/>
        <v>2.6205882352941177</v>
      </c>
      <c r="G10" s="87">
        <v>5</v>
      </c>
      <c r="H10" s="87">
        <v>460</v>
      </c>
      <c r="I10" s="88">
        <f t="shared" si="3"/>
        <v>14.375</v>
      </c>
      <c r="J10" s="88">
        <f t="shared" si="4"/>
        <v>2.875</v>
      </c>
      <c r="K10" s="89">
        <f t="shared" si="5"/>
        <v>3.8812500000000001</v>
      </c>
      <c r="L10" s="90"/>
      <c r="M10" s="90"/>
      <c r="O10">
        <v>8</v>
      </c>
      <c r="P10">
        <v>810</v>
      </c>
      <c r="Q10" s="71">
        <f t="shared" si="6"/>
        <v>25.3125</v>
      </c>
      <c r="R10" s="71">
        <f t="shared" si="7"/>
        <v>3.1640625</v>
      </c>
      <c r="S10" s="71">
        <f t="shared" si="8"/>
        <v>4.271484375</v>
      </c>
      <c r="U10" s="103">
        <f t="shared" si="9"/>
        <v>0</v>
      </c>
    </row>
    <row r="11" spans="1:21">
      <c r="A11" s="48">
        <v>6</v>
      </c>
      <c r="B11" s="48">
        <v>390</v>
      </c>
      <c r="C11" s="68">
        <f t="shared" si="0"/>
        <v>11.470588235294118</v>
      </c>
      <c r="D11" s="68">
        <f t="shared" si="1"/>
        <v>1.911764705882353</v>
      </c>
      <c r="E11" s="68">
        <f t="shared" si="2"/>
        <v>2.5808823529411766</v>
      </c>
      <c r="G11" s="91">
        <v>6</v>
      </c>
      <c r="H11" s="91">
        <v>510</v>
      </c>
      <c r="I11" s="92">
        <f t="shared" si="3"/>
        <v>15.9375</v>
      </c>
      <c r="J11" s="92">
        <f t="shared" si="4"/>
        <v>2.65625</v>
      </c>
      <c r="K11" s="93">
        <f t="shared" si="5"/>
        <v>3.5859375000000004</v>
      </c>
      <c r="L11" s="94">
        <f>(K11+K12+K13+K14)/4</f>
        <v>3.5807059151785716</v>
      </c>
      <c r="M11" s="94">
        <f>ROUNDUP(L11,1)</f>
        <v>3.6</v>
      </c>
      <c r="O11" s="90">
        <v>9</v>
      </c>
      <c r="P11" s="90">
        <v>875</v>
      </c>
      <c r="Q11" s="89">
        <f t="shared" si="6"/>
        <v>27.34375</v>
      </c>
      <c r="R11" s="89">
        <f t="shared" si="7"/>
        <v>3.0381944444444446</v>
      </c>
      <c r="S11" s="89">
        <f t="shared" si="8"/>
        <v>4.1015625000000009</v>
      </c>
      <c r="T11" s="90"/>
      <c r="U11" s="102">
        <f t="shared" si="9"/>
        <v>0</v>
      </c>
    </row>
    <row r="12" spans="1:21">
      <c r="A12" s="48">
        <v>7</v>
      </c>
      <c r="B12" s="48">
        <v>450</v>
      </c>
      <c r="C12" s="68">
        <f t="shared" si="0"/>
        <v>13.235294117647058</v>
      </c>
      <c r="D12" s="68">
        <f t="shared" si="1"/>
        <v>1.8907563025210083</v>
      </c>
      <c r="E12" s="68">
        <f t="shared" si="2"/>
        <v>2.5525210084033616</v>
      </c>
      <c r="G12" s="48">
        <v>7</v>
      </c>
      <c r="H12" s="48">
        <v>610</v>
      </c>
      <c r="I12" s="85">
        <f t="shared" si="3"/>
        <v>19.0625</v>
      </c>
      <c r="J12" s="85">
        <f t="shared" si="4"/>
        <v>2.7232142857142856</v>
      </c>
      <c r="K12" s="71">
        <f t="shared" si="5"/>
        <v>3.6763392857142856</v>
      </c>
      <c r="O12">
        <v>10</v>
      </c>
      <c r="P12">
        <v>940</v>
      </c>
      <c r="Q12" s="71">
        <f t="shared" si="6"/>
        <v>29.375</v>
      </c>
      <c r="R12" s="71">
        <f t="shared" si="7"/>
        <v>2.9375</v>
      </c>
      <c r="S12" s="71">
        <f t="shared" si="8"/>
        <v>3.9656250000000002</v>
      </c>
      <c r="T12" s="71">
        <f>(S12+S13+S14+S15+S16)/5</f>
        <v>3.7762223713786214</v>
      </c>
      <c r="U12" s="103">
        <f t="shared" si="9"/>
        <v>3.8000000000000003</v>
      </c>
    </row>
    <row r="13" spans="1:21">
      <c r="A13" s="48">
        <v>8</v>
      </c>
      <c r="B13" s="48">
        <v>500</v>
      </c>
      <c r="C13" s="68">
        <f t="shared" si="0"/>
        <v>14.705882352941176</v>
      </c>
      <c r="D13" s="68">
        <f t="shared" si="1"/>
        <v>1.838235294117647</v>
      </c>
      <c r="E13" s="68">
        <f t="shared" si="2"/>
        <v>2.4816176470588234</v>
      </c>
      <c r="G13" s="48">
        <v>8</v>
      </c>
      <c r="H13" s="48">
        <v>690</v>
      </c>
      <c r="I13" s="85">
        <f t="shared" si="3"/>
        <v>21.5625</v>
      </c>
      <c r="J13" s="85">
        <f t="shared" si="4"/>
        <v>2.6953125</v>
      </c>
      <c r="K13" s="71">
        <f t="shared" si="5"/>
        <v>3.6386718750000004</v>
      </c>
      <c r="O13">
        <v>11</v>
      </c>
      <c r="P13">
        <v>1005</v>
      </c>
      <c r="Q13" s="71">
        <f t="shared" si="6"/>
        <v>31.40625</v>
      </c>
      <c r="R13" s="71">
        <f t="shared" si="7"/>
        <v>2.8551136363636362</v>
      </c>
      <c r="S13" s="71">
        <f t="shared" si="8"/>
        <v>3.8544034090909092</v>
      </c>
      <c r="U13" s="103">
        <f t="shared" si="9"/>
        <v>0</v>
      </c>
    </row>
    <row r="14" spans="1:21">
      <c r="A14" s="48">
        <v>9</v>
      </c>
      <c r="B14" s="48">
        <v>550</v>
      </c>
      <c r="C14" s="68">
        <f t="shared" si="0"/>
        <v>16.176470588235293</v>
      </c>
      <c r="D14" s="68">
        <f t="shared" si="1"/>
        <v>1.7973856209150325</v>
      </c>
      <c r="E14" s="68">
        <f t="shared" si="2"/>
        <v>2.4264705882352939</v>
      </c>
      <c r="G14" s="87">
        <v>9</v>
      </c>
      <c r="H14" s="87">
        <v>730</v>
      </c>
      <c r="I14" s="88">
        <f t="shared" si="3"/>
        <v>22.8125</v>
      </c>
      <c r="J14" s="88">
        <f t="shared" si="4"/>
        <v>2.5347222222222223</v>
      </c>
      <c r="K14" s="89">
        <f t="shared" si="5"/>
        <v>3.4218750000000004</v>
      </c>
      <c r="L14" s="90"/>
      <c r="M14" s="90"/>
      <c r="O14">
        <v>12</v>
      </c>
      <c r="P14">
        <v>1070</v>
      </c>
      <c r="Q14" s="71">
        <f t="shared" si="6"/>
        <v>33.4375</v>
      </c>
      <c r="R14" s="71">
        <f t="shared" si="7"/>
        <v>2.7864583333333335</v>
      </c>
      <c r="S14" s="71">
        <f t="shared" si="8"/>
        <v>3.7617187500000004</v>
      </c>
      <c r="U14" s="103">
        <f t="shared" si="9"/>
        <v>0</v>
      </c>
    </row>
    <row r="15" spans="1:21">
      <c r="A15" s="48">
        <v>10</v>
      </c>
      <c r="B15" s="48">
        <v>600</v>
      </c>
      <c r="C15" s="68">
        <f t="shared" si="0"/>
        <v>17.647058823529413</v>
      </c>
      <c r="D15" s="68">
        <f t="shared" si="1"/>
        <v>1.7647058823529413</v>
      </c>
      <c r="E15" s="68">
        <f t="shared" si="2"/>
        <v>2.382352941176471</v>
      </c>
      <c r="G15" s="48">
        <v>10</v>
      </c>
      <c r="H15" s="48">
        <v>840</v>
      </c>
      <c r="I15" s="68">
        <f t="shared" si="3"/>
        <v>26.25</v>
      </c>
      <c r="J15" s="68">
        <f t="shared" si="4"/>
        <v>2.625</v>
      </c>
      <c r="K15" s="71">
        <f t="shared" si="5"/>
        <v>3.5437500000000002</v>
      </c>
      <c r="L15">
        <f>(K15+K16+K17+K18+K19)/5</f>
        <v>3.504932723526474</v>
      </c>
      <c r="M15">
        <f>ROUNDUP(L15,1)</f>
        <v>3.6</v>
      </c>
      <c r="O15">
        <v>13</v>
      </c>
      <c r="P15">
        <v>1135</v>
      </c>
      <c r="Q15" s="71">
        <f t="shared" si="6"/>
        <v>35.46875</v>
      </c>
      <c r="R15" s="71">
        <f t="shared" si="7"/>
        <v>2.7283653846153846</v>
      </c>
      <c r="S15" s="71">
        <f t="shared" si="8"/>
        <v>3.6832932692307696</v>
      </c>
      <c r="U15" s="103">
        <f t="shared" si="9"/>
        <v>0</v>
      </c>
    </row>
    <row r="16" spans="1:21">
      <c r="A16" s="48">
        <v>11</v>
      </c>
      <c r="B16" s="48">
        <v>660</v>
      </c>
      <c r="C16" s="68">
        <f t="shared" si="0"/>
        <v>19.411764705882351</v>
      </c>
      <c r="D16" s="68">
        <f t="shared" si="1"/>
        <v>1.7647058823529411</v>
      </c>
      <c r="E16" s="68">
        <f t="shared" si="2"/>
        <v>2.3823529411764706</v>
      </c>
      <c r="G16" s="48">
        <v>11</v>
      </c>
      <c r="H16" s="48">
        <v>910</v>
      </c>
      <c r="I16" s="68">
        <f t="shared" si="3"/>
        <v>28.4375</v>
      </c>
      <c r="J16" s="68">
        <f t="shared" si="4"/>
        <v>2.5852272727272729</v>
      </c>
      <c r="K16" s="71">
        <f t="shared" si="5"/>
        <v>3.4900568181818188</v>
      </c>
      <c r="O16" s="90">
        <v>14</v>
      </c>
      <c r="P16" s="90">
        <v>1200</v>
      </c>
      <c r="Q16" s="89">
        <f t="shared" si="6"/>
        <v>37.5</v>
      </c>
      <c r="R16" s="89">
        <f t="shared" si="7"/>
        <v>2.6785714285714284</v>
      </c>
      <c r="S16" s="89">
        <f t="shared" si="8"/>
        <v>3.6160714285714284</v>
      </c>
      <c r="T16" s="90"/>
      <c r="U16" s="102">
        <f t="shared" si="9"/>
        <v>0</v>
      </c>
    </row>
    <row r="17" spans="1:21">
      <c r="A17" s="48">
        <v>12</v>
      </c>
      <c r="B17" s="48">
        <v>710</v>
      </c>
      <c r="C17" s="68">
        <f t="shared" si="0"/>
        <v>20.882352941176471</v>
      </c>
      <c r="D17" s="68">
        <f t="shared" si="1"/>
        <v>1.7401960784313726</v>
      </c>
      <c r="E17" s="68">
        <f t="shared" si="2"/>
        <v>2.3492647058823533</v>
      </c>
      <c r="G17" s="48">
        <v>12</v>
      </c>
      <c r="H17" s="48">
        <v>1010</v>
      </c>
      <c r="I17" s="68">
        <f t="shared" si="3"/>
        <v>31.5625</v>
      </c>
      <c r="J17" s="68">
        <f t="shared" si="4"/>
        <v>2.6302083333333335</v>
      </c>
      <c r="K17" s="71">
        <f t="shared" si="5"/>
        <v>3.5507812500000004</v>
      </c>
      <c r="O17">
        <v>15</v>
      </c>
      <c r="P17">
        <v>1265</v>
      </c>
      <c r="Q17" s="71">
        <f t="shared" si="6"/>
        <v>39.53125</v>
      </c>
      <c r="R17" s="71">
        <f t="shared" si="7"/>
        <v>2.6354166666666665</v>
      </c>
      <c r="S17" s="71">
        <f t="shared" si="8"/>
        <v>3.5578124999999998</v>
      </c>
      <c r="T17" s="71">
        <f>(S17+S18+S19+S20+S21)/5</f>
        <v>3.4668964057662541</v>
      </c>
      <c r="U17" s="103">
        <f t="shared" si="9"/>
        <v>3.5</v>
      </c>
    </row>
    <row r="18" spans="1:21">
      <c r="A18" s="48">
        <v>13</v>
      </c>
      <c r="B18" s="48">
        <v>780</v>
      </c>
      <c r="C18" s="68">
        <f t="shared" si="0"/>
        <v>22.941176470588236</v>
      </c>
      <c r="D18" s="68">
        <f t="shared" si="1"/>
        <v>1.7647058823529411</v>
      </c>
      <c r="E18" s="68">
        <f t="shared" si="2"/>
        <v>2.3823529411764706</v>
      </c>
      <c r="G18" s="48">
        <v>13</v>
      </c>
      <c r="H18" s="48">
        <v>1080</v>
      </c>
      <c r="I18" s="68">
        <f t="shared" si="3"/>
        <v>33.75</v>
      </c>
      <c r="J18" s="68">
        <f t="shared" si="4"/>
        <v>2.5961538461538463</v>
      </c>
      <c r="K18" s="71">
        <f t="shared" si="5"/>
        <v>3.5048076923076925</v>
      </c>
      <c r="O18">
        <v>16</v>
      </c>
      <c r="P18">
        <v>1330</v>
      </c>
      <c r="Q18" s="71">
        <f t="shared" si="6"/>
        <v>41.5625</v>
      </c>
      <c r="R18" s="71">
        <f t="shared" si="7"/>
        <v>2.59765625</v>
      </c>
      <c r="S18" s="71">
        <f t="shared" si="8"/>
        <v>3.5068359375000004</v>
      </c>
      <c r="U18" s="103">
        <f t="shared" si="9"/>
        <v>0</v>
      </c>
    </row>
    <row r="19" spans="1:21">
      <c r="A19" s="48">
        <v>14</v>
      </c>
      <c r="B19" s="48">
        <v>830</v>
      </c>
      <c r="C19" s="68">
        <f t="shared" si="0"/>
        <v>24.411764705882351</v>
      </c>
      <c r="D19" s="68">
        <f t="shared" si="1"/>
        <v>1.7436974789915964</v>
      </c>
      <c r="E19" s="68">
        <f t="shared" si="2"/>
        <v>2.3539915966386555</v>
      </c>
      <c r="G19" s="87">
        <v>14</v>
      </c>
      <c r="H19" s="87">
        <v>1140</v>
      </c>
      <c r="I19" s="88">
        <f t="shared" si="3"/>
        <v>35.625</v>
      </c>
      <c r="J19" s="88">
        <f t="shared" si="4"/>
        <v>2.5446428571428572</v>
      </c>
      <c r="K19" s="89">
        <f t="shared" si="5"/>
        <v>3.4352678571428577</v>
      </c>
      <c r="L19" s="90"/>
      <c r="M19" s="90"/>
      <c r="O19">
        <v>17</v>
      </c>
      <c r="P19">
        <v>1395</v>
      </c>
      <c r="Q19" s="71">
        <f t="shared" si="6"/>
        <v>43.59375</v>
      </c>
      <c r="R19" s="71">
        <f t="shared" si="7"/>
        <v>2.5643382352941178</v>
      </c>
      <c r="S19" s="71">
        <f t="shared" si="8"/>
        <v>3.4618566176470593</v>
      </c>
      <c r="U19" s="103">
        <f t="shared" si="9"/>
        <v>0</v>
      </c>
    </row>
    <row r="20" spans="1:21">
      <c r="A20" s="48">
        <v>15</v>
      </c>
      <c r="B20" s="48">
        <v>890</v>
      </c>
      <c r="C20" s="68">
        <f t="shared" si="0"/>
        <v>26.176470588235293</v>
      </c>
      <c r="D20" s="68">
        <f t="shared" si="1"/>
        <v>1.7450980392156863</v>
      </c>
      <c r="E20" s="68">
        <f t="shared" si="2"/>
        <v>2.3558823529411765</v>
      </c>
      <c r="G20" s="48">
        <v>15</v>
      </c>
      <c r="H20" s="48">
        <v>1190</v>
      </c>
      <c r="I20" s="68">
        <f t="shared" si="3"/>
        <v>37.1875</v>
      </c>
      <c r="J20" s="68">
        <f t="shared" si="4"/>
        <v>2.4791666666666665</v>
      </c>
      <c r="K20" s="71">
        <f t="shared" si="5"/>
        <v>3.3468749999999998</v>
      </c>
      <c r="L20">
        <f>(K20+K21+K22)/3</f>
        <v>3.2627412683823529</v>
      </c>
      <c r="M20">
        <f>ROUNDUP(L20,1)</f>
        <v>3.3000000000000003</v>
      </c>
      <c r="O20">
        <v>18</v>
      </c>
      <c r="P20">
        <v>1460</v>
      </c>
      <c r="Q20" s="71">
        <f t="shared" si="6"/>
        <v>45.625</v>
      </c>
      <c r="R20" s="71">
        <f t="shared" si="7"/>
        <v>2.5347222222222223</v>
      </c>
      <c r="S20" s="71">
        <f t="shared" si="8"/>
        <v>3.4218750000000004</v>
      </c>
      <c r="U20" s="103">
        <f t="shared" si="9"/>
        <v>0</v>
      </c>
    </row>
    <row r="21" spans="1:21">
      <c r="A21" s="48">
        <v>16</v>
      </c>
      <c r="B21" s="48">
        <v>940</v>
      </c>
      <c r="C21" s="68">
        <f t="shared" si="0"/>
        <v>27.647058823529413</v>
      </c>
      <c r="D21" s="68">
        <f t="shared" si="1"/>
        <v>1.7279411764705883</v>
      </c>
      <c r="E21" s="68">
        <f t="shared" si="2"/>
        <v>2.3327205882352944</v>
      </c>
      <c r="G21" s="48">
        <v>16</v>
      </c>
      <c r="H21" s="48">
        <v>1210</v>
      </c>
      <c r="I21" s="68">
        <f t="shared" si="3"/>
        <v>37.8125</v>
      </c>
      <c r="J21" s="68">
        <f t="shared" si="4"/>
        <v>2.36328125</v>
      </c>
      <c r="K21" s="71">
        <f t="shared" si="5"/>
        <v>3.1904296875</v>
      </c>
      <c r="O21" s="90">
        <v>19</v>
      </c>
      <c r="P21" s="90">
        <v>1525</v>
      </c>
      <c r="Q21" s="89">
        <f t="shared" si="6"/>
        <v>47.65625</v>
      </c>
      <c r="R21" s="89">
        <f t="shared" si="7"/>
        <v>2.5082236842105261</v>
      </c>
      <c r="S21" s="89">
        <f t="shared" si="8"/>
        <v>3.3861019736842106</v>
      </c>
      <c r="T21" s="90"/>
      <c r="U21" s="102">
        <f t="shared" si="9"/>
        <v>0</v>
      </c>
    </row>
    <row r="22" spans="1:21">
      <c r="A22" s="48">
        <v>17</v>
      </c>
      <c r="B22" s="48">
        <v>1000</v>
      </c>
      <c r="C22" s="68">
        <f t="shared" si="0"/>
        <v>29.411764705882351</v>
      </c>
      <c r="D22" s="68">
        <f t="shared" si="1"/>
        <v>1.7301038062283736</v>
      </c>
      <c r="E22" s="68">
        <f t="shared" si="2"/>
        <v>2.3356401384083045</v>
      </c>
      <c r="G22" s="87">
        <v>17</v>
      </c>
      <c r="H22" s="87">
        <v>1310</v>
      </c>
      <c r="I22" s="88">
        <f t="shared" si="3"/>
        <v>40.9375</v>
      </c>
      <c r="J22" s="88">
        <f t="shared" si="4"/>
        <v>2.4080882352941178</v>
      </c>
      <c r="K22" s="89">
        <f t="shared" si="5"/>
        <v>3.2509191176470593</v>
      </c>
      <c r="L22" s="90"/>
      <c r="M22" s="90"/>
      <c r="O22">
        <v>20</v>
      </c>
      <c r="P22">
        <v>1590</v>
      </c>
      <c r="Q22" s="71">
        <f t="shared" si="6"/>
        <v>49.6875</v>
      </c>
      <c r="R22" s="97">
        <f>Q22/O22</f>
        <v>2.484375</v>
      </c>
      <c r="S22" s="97">
        <f>R22*$S$1</f>
        <v>3.3539062500000001</v>
      </c>
      <c r="T22" s="71">
        <f>S22</f>
        <v>3.3539062500000001</v>
      </c>
      <c r="U22" s="103">
        <f t="shared" si="9"/>
        <v>3.4</v>
      </c>
    </row>
    <row r="23" spans="1:21">
      <c r="A23" s="48">
        <v>18</v>
      </c>
      <c r="B23" s="48">
        <v>1050</v>
      </c>
      <c r="C23" s="68">
        <f t="shared" si="0"/>
        <v>30.882352941176471</v>
      </c>
      <c r="D23" s="68">
        <f t="shared" si="1"/>
        <v>1.715686274509804</v>
      </c>
      <c r="E23" s="68">
        <f t="shared" si="2"/>
        <v>2.3161764705882355</v>
      </c>
      <c r="G23" s="48">
        <v>18</v>
      </c>
      <c r="H23" s="48">
        <v>1410</v>
      </c>
      <c r="I23" s="68">
        <f t="shared" si="3"/>
        <v>44.0625</v>
      </c>
      <c r="J23" s="68">
        <f t="shared" si="4"/>
        <v>2.4479166666666665</v>
      </c>
      <c r="K23" s="71">
        <f t="shared" si="5"/>
        <v>3.3046875</v>
      </c>
      <c r="L23">
        <f>(K23+K24+K25)/3</f>
        <v>3.3511924342105264</v>
      </c>
      <c r="M23">
        <f>ROUNDUP(L23,1)</f>
        <v>3.4</v>
      </c>
    </row>
    <row r="24" spans="1:21">
      <c r="A24" s="48">
        <v>19</v>
      </c>
      <c r="B24" s="48">
        <v>1110</v>
      </c>
      <c r="C24" s="68">
        <f t="shared" si="0"/>
        <v>32.647058823529413</v>
      </c>
      <c r="D24" s="68">
        <f t="shared" si="1"/>
        <v>1.7182662538699691</v>
      </c>
      <c r="E24" s="68">
        <f t="shared" si="2"/>
        <v>2.3196594427244586</v>
      </c>
      <c r="G24" s="48">
        <v>19</v>
      </c>
      <c r="H24" s="48">
        <v>1510</v>
      </c>
      <c r="I24" s="68">
        <f t="shared" si="3"/>
        <v>47.1875</v>
      </c>
      <c r="J24" s="99">
        <f t="shared" si="4"/>
        <v>2.4835526315789473</v>
      </c>
      <c r="K24" s="97">
        <f t="shared" si="5"/>
        <v>3.3527960526315792</v>
      </c>
      <c r="O24">
        <v>50</v>
      </c>
      <c r="P24">
        <v>70</v>
      </c>
      <c r="Q24" s="71">
        <f t="shared" si="6"/>
        <v>2.1875</v>
      </c>
      <c r="R24" s="71"/>
      <c r="S24" s="97">
        <f>Q24*$S$1</f>
        <v>2.953125</v>
      </c>
    </row>
    <row r="25" spans="1:21">
      <c r="A25" s="48">
        <v>20</v>
      </c>
      <c r="B25" s="48">
        <v>1160</v>
      </c>
      <c r="C25" s="68">
        <f t="shared" si="0"/>
        <v>34.117647058823529</v>
      </c>
      <c r="D25" s="68">
        <f t="shared" si="1"/>
        <v>1.7058823529411764</v>
      </c>
      <c r="E25" s="68">
        <f t="shared" si="2"/>
        <v>2.3029411764705885</v>
      </c>
      <c r="G25" s="87">
        <v>20</v>
      </c>
      <c r="H25" s="87">
        <v>1610</v>
      </c>
      <c r="I25" s="88">
        <f t="shared" si="3"/>
        <v>50.3125</v>
      </c>
      <c r="J25" s="98">
        <f t="shared" si="4"/>
        <v>2.515625</v>
      </c>
      <c r="K25" s="89">
        <f t="shared" si="5"/>
        <v>3.3960937500000004</v>
      </c>
      <c r="L25" s="90"/>
      <c r="M25" s="90"/>
    </row>
    <row r="26" spans="1:21">
      <c r="A26" s="48">
        <v>21</v>
      </c>
      <c r="B26" s="48">
        <v>1220</v>
      </c>
      <c r="C26" s="68">
        <f t="shared" si="0"/>
        <v>35.882352941176471</v>
      </c>
      <c r="D26" s="68">
        <f t="shared" si="1"/>
        <v>1.7086834733893557</v>
      </c>
      <c r="E26" s="68">
        <f t="shared" si="2"/>
        <v>2.3067226890756305</v>
      </c>
      <c r="G26" s="48">
        <v>21</v>
      </c>
      <c r="H26" s="48">
        <v>1710</v>
      </c>
      <c r="I26" s="68">
        <f t="shared" si="3"/>
        <v>53.4375</v>
      </c>
      <c r="J26" s="68">
        <f t="shared" si="4"/>
        <v>2.5446428571428572</v>
      </c>
      <c r="K26" s="71">
        <f t="shared" si="5"/>
        <v>3.4352678571428577</v>
      </c>
      <c r="L26">
        <f>(K26+K27+K28+K29)/4</f>
        <v>3.4856871007728687</v>
      </c>
      <c r="M26">
        <f>ROUNDUP(L26,1)</f>
        <v>3.5</v>
      </c>
    </row>
    <row r="27" spans="1:21">
      <c r="A27" s="48">
        <v>22</v>
      </c>
      <c r="B27" s="48">
        <v>1270</v>
      </c>
      <c r="C27" s="68">
        <f t="shared" si="0"/>
        <v>37.352941176470587</v>
      </c>
      <c r="D27" s="68">
        <f t="shared" si="1"/>
        <v>1.6978609625668448</v>
      </c>
      <c r="E27" s="68">
        <f t="shared" si="2"/>
        <v>2.2921122994652405</v>
      </c>
      <c r="G27" s="48">
        <v>22</v>
      </c>
      <c r="H27" s="48">
        <v>1810</v>
      </c>
      <c r="I27" s="68">
        <f t="shared" si="3"/>
        <v>56.5625</v>
      </c>
      <c r="J27" s="68">
        <f t="shared" si="4"/>
        <v>2.5710227272727271</v>
      </c>
      <c r="K27" s="71">
        <f t="shared" si="5"/>
        <v>3.4708806818181817</v>
      </c>
    </row>
    <row r="28" spans="1:21">
      <c r="A28" s="48">
        <v>23</v>
      </c>
      <c r="B28" s="48">
        <v>1330</v>
      </c>
      <c r="C28" s="68">
        <f t="shared" si="0"/>
        <v>39.117647058823529</v>
      </c>
      <c r="D28" s="68">
        <f t="shared" si="1"/>
        <v>1.70076726342711</v>
      </c>
      <c r="E28" s="68">
        <f t="shared" si="2"/>
        <v>2.2960358056265986</v>
      </c>
      <c r="G28" s="48">
        <v>23</v>
      </c>
      <c r="H28" s="48">
        <v>1910</v>
      </c>
      <c r="I28" s="68">
        <f t="shared" si="3"/>
        <v>59.6875</v>
      </c>
      <c r="J28" s="68">
        <f t="shared" si="4"/>
        <v>2.5951086956521738</v>
      </c>
      <c r="K28" s="71">
        <f t="shared" si="5"/>
        <v>3.503396739130435</v>
      </c>
    </row>
    <row r="29" spans="1:21">
      <c r="A29" s="48">
        <v>24</v>
      </c>
      <c r="B29" s="48">
        <v>1390</v>
      </c>
      <c r="C29" s="68">
        <f t="shared" si="0"/>
        <v>40.882352941176471</v>
      </c>
      <c r="D29" s="68">
        <f t="shared" si="1"/>
        <v>1.7034313725490196</v>
      </c>
      <c r="E29" s="68">
        <f t="shared" si="2"/>
        <v>2.2996323529411766</v>
      </c>
      <c r="G29" s="87">
        <v>24</v>
      </c>
      <c r="H29" s="87">
        <v>2010</v>
      </c>
      <c r="I29" s="88">
        <f t="shared" si="3"/>
        <v>62.8125</v>
      </c>
      <c r="J29" s="88">
        <f t="shared" si="4"/>
        <v>2.6171875</v>
      </c>
      <c r="K29" s="89">
        <f t="shared" si="5"/>
        <v>3.5332031250000004</v>
      </c>
      <c r="L29" s="90"/>
      <c r="M29" s="90"/>
    </row>
    <row r="30" spans="1:21">
      <c r="A30" s="48">
        <v>25</v>
      </c>
      <c r="B30" s="48">
        <v>1450</v>
      </c>
      <c r="C30" s="68">
        <f t="shared" si="0"/>
        <v>42.647058823529413</v>
      </c>
      <c r="D30" s="68">
        <f t="shared" si="1"/>
        <v>1.7058823529411766</v>
      </c>
      <c r="E30" s="68">
        <f t="shared" si="2"/>
        <v>2.3029411764705885</v>
      </c>
      <c r="G30" s="48">
        <v>25</v>
      </c>
      <c r="H30" s="48">
        <v>2110</v>
      </c>
      <c r="I30" s="68">
        <f t="shared" si="3"/>
        <v>65.9375</v>
      </c>
      <c r="J30" s="68">
        <f t="shared" si="4"/>
        <v>2.6375000000000002</v>
      </c>
      <c r="K30" s="71">
        <f t="shared" si="5"/>
        <v>3.5606250000000004</v>
      </c>
      <c r="L30">
        <f>(K30+K31+K32+K33+K34)/5</f>
        <v>3.6044501586775297</v>
      </c>
      <c r="M30">
        <f>ROUNDUP(L30,1)</f>
        <v>3.7</v>
      </c>
    </row>
    <row r="31" spans="1:21">
      <c r="A31" s="48">
        <v>26</v>
      </c>
      <c r="C31" s="68">
        <f t="shared" si="0"/>
        <v>0</v>
      </c>
      <c r="D31" s="68">
        <f t="shared" si="1"/>
        <v>0</v>
      </c>
      <c r="E31" s="68">
        <f t="shared" si="2"/>
        <v>0</v>
      </c>
      <c r="G31" s="48">
        <v>26</v>
      </c>
      <c r="H31" s="48">
        <v>2200</v>
      </c>
      <c r="I31" s="68">
        <f t="shared" si="3"/>
        <v>68.75</v>
      </c>
      <c r="J31" s="68">
        <f t="shared" si="4"/>
        <v>2.6442307692307692</v>
      </c>
      <c r="K31" s="71">
        <f t="shared" si="5"/>
        <v>3.5697115384615388</v>
      </c>
    </row>
    <row r="32" spans="1:21">
      <c r="A32" s="48">
        <v>27</v>
      </c>
      <c r="C32" s="68">
        <f t="shared" si="0"/>
        <v>0</v>
      </c>
      <c r="D32" s="68">
        <f t="shared" si="1"/>
        <v>0</v>
      </c>
      <c r="E32" s="68">
        <f t="shared" si="2"/>
        <v>0</v>
      </c>
      <c r="G32" s="48">
        <v>27</v>
      </c>
      <c r="H32" s="48">
        <v>2310</v>
      </c>
      <c r="I32" s="68">
        <f t="shared" si="3"/>
        <v>72.1875</v>
      </c>
      <c r="J32" s="68">
        <f t="shared" si="4"/>
        <v>2.6736111111111112</v>
      </c>
      <c r="K32" s="71">
        <f t="shared" si="5"/>
        <v>3.6093750000000004</v>
      </c>
    </row>
    <row r="33" spans="1:13">
      <c r="A33" s="48">
        <v>28</v>
      </c>
      <c r="C33" s="68">
        <f t="shared" si="0"/>
        <v>0</v>
      </c>
      <c r="D33" s="68">
        <f t="shared" si="1"/>
        <v>0</v>
      </c>
      <c r="E33" s="68">
        <f t="shared" si="2"/>
        <v>0</v>
      </c>
      <c r="G33" s="48">
        <v>28</v>
      </c>
      <c r="H33" s="48">
        <v>2410</v>
      </c>
      <c r="I33" s="68">
        <f t="shared" si="3"/>
        <v>75.3125</v>
      </c>
      <c r="J33" s="68">
        <f t="shared" si="4"/>
        <v>2.6897321428571428</v>
      </c>
      <c r="K33" s="71">
        <f t="shared" si="5"/>
        <v>3.6311383928571428</v>
      </c>
    </row>
    <row r="34" spans="1:13">
      <c r="A34" s="48">
        <v>29</v>
      </c>
      <c r="C34" s="68">
        <f t="shared" si="0"/>
        <v>0</v>
      </c>
      <c r="D34" s="68">
        <f t="shared" si="1"/>
        <v>0</v>
      </c>
      <c r="E34" s="68">
        <f t="shared" si="2"/>
        <v>0</v>
      </c>
      <c r="G34" s="87">
        <v>29</v>
      </c>
      <c r="H34" s="87">
        <v>2510</v>
      </c>
      <c r="I34" s="88">
        <f t="shared" si="3"/>
        <v>78.4375</v>
      </c>
      <c r="J34" s="88">
        <f t="shared" si="4"/>
        <v>2.7047413793103448</v>
      </c>
      <c r="K34" s="89">
        <f t="shared" si="5"/>
        <v>3.6514008620689657</v>
      </c>
      <c r="L34" s="90"/>
      <c r="M34" s="90"/>
    </row>
    <row r="35" spans="1:13">
      <c r="A35" s="48">
        <v>30</v>
      </c>
      <c r="C35" s="68">
        <f t="shared" si="0"/>
        <v>0</v>
      </c>
      <c r="D35" s="68">
        <f t="shared" si="1"/>
        <v>0</v>
      </c>
      <c r="E35" s="68">
        <f t="shared" si="2"/>
        <v>0</v>
      </c>
      <c r="G35" s="48">
        <v>30</v>
      </c>
      <c r="H35" s="48">
        <v>2610</v>
      </c>
      <c r="I35" s="68">
        <f t="shared" si="3"/>
        <v>81.5625</v>
      </c>
      <c r="J35" s="68">
        <f t="shared" si="4"/>
        <v>2.71875</v>
      </c>
      <c r="K35" s="71">
        <f t="shared" si="5"/>
        <v>3.6703125000000001</v>
      </c>
      <c r="L35" s="71">
        <f>(K35+K36+K37+K38+K39)/5</f>
        <v>3.7539666361641801</v>
      </c>
      <c r="M35">
        <f>ROUNDUP(L35,1)</f>
        <v>3.8000000000000003</v>
      </c>
    </row>
    <row r="36" spans="1:13">
      <c r="A36" s="48">
        <v>31</v>
      </c>
      <c r="C36" s="68">
        <f t="shared" si="0"/>
        <v>0</v>
      </c>
      <c r="D36" s="68">
        <f t="shared" si="1"/>
        <v>0</v>
      </c>
      <c r="E36" s="68">
        <f t="shared" si="2"/>
        <v>0</v>
      </c>
      <c r="G36" s="48">
        <v>31</v>
      </c>
      <c r="H36" s="48">
        <v>2710</v>
      </c>
      <c r="I36" s="68">
        <f t="shared" si="3"/>
        <v>84.6875</v>
      </c>
      <c r="J36" s="68">
        <f t="shared" si="4"/>
        <v>2.7318548387096775</v>
      </c>
      <c r="K36" s="71">
        <f t="shared" si="5"/>
        <v>3.6880040322580649</v>
      </c>
    </row>
    <row r="37" spans="1:13">
      <c r="A37" s="48">
        <v>32</v>
      </c>
      <c r="C37" s="68">
        <f t="shared" si="0"/>
        <v>0</v>
      </c>
      <c r="D37" s="68">
        <f t="shared" si="1"/>
        <v>0</v>
      </c>
      <c r="E37" s="68">
        <f t="shared" si="2"/>
        <v>0</v>
      </c>
      <c r="G37" s="48">
        <v>32</v>
      </c>
      <c r="H37" s="48">
        <v>2810</v>
      </c>
      <c r="I37" s="68">
        <f t="shared" si="3"/>
        <v>87.8125</v>
      </c>
      <c r="J37" s="68">
        <f t="shared" si="4"/>
        <v>2.744140625</v>
      </c>
      <c r="K37" s="71">
        <f t="shared" si="5"/>
        <v>3.7045898437500004</v>
      </c>
    </row>
    <row r="38" spans="1:13">
      <c r="A38" s="48">
        <v>33</v>
      </c>
      <c r="C38" s="68">
        <f t="shared" si="0"/>
        <v>0</v>
      </c>
      <c r="D38" s="68">
        <f t="shared" si="1"/>
        <v>0</v>
      </c>
      <c r="E38" s="68">
        <f t="shared" si="2"/>
        <v>0</v>
      </c>
      <c r="G38" s="48">
        <v>33</v>
      </c>
      <c r="H38" s="48">
        <v>3010</v>
      </c>
      <c r="I38" s="68">
        <f t="shared" si="3"/>
        <v>94.0625</v>
      </c>
      <c r="J38" s="68">
        <f t="shared" si="4"/>
        <v>2.8503787878787881</v>
      </c>
      <c r="K38" s="71">
        <f t="shared" si="5"/>
        <v>3.8480113636363642</v>
      </c>
    </row>
    <row r="39" spans="1:13">
      <c r="A39" s="48">
        <v>34</v>
      </c>
      <c r="C39" s="68">
        <f t="shared" si="0"/>
        <v>0</v>
      </c>
      <c r="D39" s="68">
        <f t="shared" si="1"/>
        <v>0</v>
      </c>
      <c r="E39" s="68">
        <f t="shared" si="2"/>
        <v>0</v>
      </c>
      <c r="G39" s="87">
        <v>34</v>
      </c>
      <c r="H39" s="87">
        <v>3110</v>
      </c>
      <c r="I39" s="88">
        <f t="shared" si="3"/>
        <v>97.1875</v>
      </c>
      <c r="J39" s="88">
        <f t="shared" si="4"/>
        <v>2.8584558823529411</v>
      </c>
      <c r="K39" s="89">
        <f t="shared" si="5"/>
        <v>3.8589154411764706</v>
      </c>
      <c r="L39" s="90"/>
      <c r="M39" s="90"/>
    </row>
    <row r="40" spans="1:13">
      <c r="A40" s="48">
        <v>35</v>
      </c>
      <c r="C40" s="68">
        <f t="shared" si="0"/>
        <v>0</v>
      </c>
      <c r="D40" s="68">
        <f t="shared" si="1"/>
        <v>0</v>
      </c>
      <c r="E40" s="68">
        <f t="shared" si="2"/>
        <v>0</v>
      </c>
      <c r="G40" s="48">
        <v>35</v>
      </c>
      <c r="H40" s="48">
        <v>3210</v>
      </c>
      <c r="I40" s="68">
        <f t="shared" si="3"/>
        <v>100.3125</v>
      </c>
      <c r="J40" s="68">
        <f t="shared" si="4"/>
        <v>2.8660714285714284</v>
      </c>
      <c r="K40" s="71">
        <f t="shared" si="5"/>
        <v>3.8691964285714286</v>
      </c>
      <c r="L40">
        <f>(K40+K41+K42+K43+K44)/5</f>
        <v>3.8853265415683174</v>
      </c>
      <c r="M40">
        <f>ROUNDUP(L40,1)</f>
        <v>3.9</v>
      </c>
    </row>
    <row r="41" spans="1:13">
      <c r="A41" s="48">
        <v>36</v>
      </c>
      <c r="C41" s="68">
        <f t="shared" si="0"/>
        <v>0</v>
      </c>
      <c r="D41" s="68">
        <f t="shared" si="1"/>
        <v>0</v>
      </c>
      <c r="E41" s="68">
        <f t="shared" si="2"/>
        <v>0</v>
      </c>
      <c r="G41" s="48">
        <v>36</v>
      </c>
      <c r="H41" s="48">
        <v>3310</v>
      </c>
      <c r="I41" s="68">
        <f t="shared" si="3"/>
        <v>103.4375</v>
      </c>
      <c r="J41" s="68">
        <f t="shared" si="4"/>
        <v>2.8732638888888888</v>
      </c>
      <c r="K41" s="71">
        <f t="shared" si="5"/>
        <v>3.87890625</v>
      </c>
    </row>
    <row r="42" spans="1:13">
      <c r="A42" s="48">
        <v>37</v>
      </c>
      <c r="C42" s="68">
        <f t="shared" si="0"/>
        <v>0</v>
      </c>
      <c r="D42" s="68">
        <f t="shared" si="1"/>
        <v>0</v>
      </c>
      <c r="E42" s="68">
        <f t="shared" si="2"/>
        <v>0</v>
      </c>
      <c r="G42" s="48">
        <v>37</v>
      </c>
      <c r="H42" s="48">
        <v>3400</v>
      </c>
      <c r="I42" s="68">
        <f t="shared" si="3"/>
        <v>106.25</v>
      </c>
      <c r="J42" s="68">
        <f t="shared" si="4"/>
        <v>2.8716216216216215</v>
      </c>
      <c r="K42" s="71">
        <f t="shared" si="5"/>
        <v>3.8766891891891895</v>
      </c>
    </row>
    <row r="43" spans="1:13">
      <c r="A43" s="48">
        <v>38</v>
      </c>
      <c r="C43" s="68">
        <f t="shared" si="0"/>
        <v>0</v>
      </c>
      <c r="D43" s="68">
        <f t="shared" si="1"/>
        <v>0</v>
      </c>
      <c r="E43" s="68">
        <f t="shared" si="2"/>
        <v>0</v>
      </c>
      <c r="G43" s="48">
        <v>38</v>
      </c>
      <c r="H43" s="48">
        <v>3510</v>
      </c>
      <c r="I43" s="68">
        <f t="shared" si="3"/>
        <v>109.6875</v>
      </c>
      <c r="J43" s="68">
        <f t="shared" si="4"/>
        <v>2.8865131578947367</v>
      </c>
      <c r="K43" s="71">
        <f t="shared" si="5"/>
        <v>3.8967927631578947</v>
      </c>
    </row>
    <row r="44" spans="1:13">
      <c r="A44" s="48">
        <v>39</v>
      </c>
      <c r="C44" s="68">
        <f t="shared" si="0"/>
        <v>0</v>
      </c>
      <c r="D44" s="68">
        <f t="shared" si="1"/>
        <v>0</v>
      </c>
      <c r="E44" s="68">
        <f t="shared" si="2"/>
        <v>0</v>
      </c>
      <c r="G44" s="87">
        <v>39</v>
      </c>
      <c r="H44" s="87">
        <v>3610</v>
      </c>
      <c r="I44" s="88">
        <f t="shared" si="3"/>
        <v>112.8125</v>
      </c>
      <c r="J44" s="88">
        <f t="shared" si="4"/>
        <v>2.8926282051282053</v>
      </c>
      <c r="K44" s="89">
        <f t="shared" si="5"/>
        <v>3.9050480769230775</v>
      </c>
      <c r="L44" s="90"/>
      <c r="M44" s="90"/>
    </row>
    <row r="45" spans="1:13">
      <c r="A45" s="48">
        <v>40</v>
      </c>
      <c r="C45" s="68">
        <f t="shared" si="0"/>
        <v>0</v>
      </c>
      <c r="D45" s="68">
        <f t="shared" si="1"/>
        <v>0</v>
      </c>
      <c r="E45" s="68">
        <f t="shared" si="2"/>
        <v>0</v>
      </c>
      <c r="G45" s="48">
        <v>40</v>
      </c>
      <c r="H45" s="48">
        <v>3710</v>
      </c>
      <c r="I45" s="68">
        <f t="shared" si="3"/>
        <v>115.9375</v>
      </c>
      <c r="J45" s="68">
        <f t="shared" si="4"/>
        <v>2.8984375</v>
      </c>
      <c r="K45" s="71">
        <f t="shared" si="5"/>
        <v>3.9128906250000002</v>
      </c>
      <c r="L45">
        <f>(K45+K46+K47+K48+K49)/5</f>
        <v>3.9271244531578042</v>
      </c>
      <c r="M45" s="95">
        <f>ROUNDUP(L45,1)</f>
        <v>4</v>
      </c>
    </row>
    <row r="46" spans="1:13">
      <c r="A46" s="48">
        <v>41</v>
      </c>
      <c r="C46" s="68">
        <f t="shared" si="0"/>
        <v>0</v>
      </c>
      <c r="D46" s="68">
        <f t="shared" si="1"/>
        <v>0</v>
      </c>
      <c r="E46" s="68">
        <f t="shared" si="2"/>
        <v>0</v>
      </c>
      <c r="G46" s="48">
        <v>41</v>
      </c>
      <c r="H46" s="48">
        <v>3810</v>
      </c>
      <c r="I46" s="68">
        <f t="shared" si="3"/>
        <v>119.0625</v>
      </c>
      <c r="J46" s="68">
        <f t="shared" si="4"/>
        <v>2.9039634146341462</v>
      </c>
      <c r="K46" s="71">
        <f t="shared" si="5"/>
        <v>3.9203506097560976</v>
      </c>
    </row>
    <row r="47" spans="1:13">
      <c r="A47" s="48">
        <v>42</v>
      </c>
      <c r="C47" s="68">
        <f t="shared" si="0"/>
        <v>0</v>
      </c>
      <c r="D47" s="68">
        <f t="shared" si="1"/>
        <v>0</v>
      </c>
      <c r="E47" s="68">
        <f t="shared" si="2"/>
        <v>0</v>
      </c>
      <c r="G47" s="48">
        <v>42</v>
      </c>
      <c r="H47" s="48">
        <v>3910</v>
      </c>
      <c r="I47" s="68">
        <f t="shared" si="3"/>
        <v>122.1875</v>
      </c>
      <c r="J47" s="68">
        <f t="shared" si="4"/>
        <v>2.9092261904761907</v>
      </c>
      <c r="K47" s="71">
        <f t="shared" si="5"/>
        <v>3.9274553571428577</v>
      </c>
    </row>
    <row r="48" spans="1:13">
      <c r="A48" s="48">
        <v>43</v>
      </c>
      <c r="C48" s="68">
        <f t="shared" si="0"/>
        <v>0</v>
      </c>
      <c r="D48" s="68">
        <f t="shared" si="1"/>
        <v>0</v>
      </c>
      <c r="E48" s="68">
        <f t="shared" si="2"/>
        <v>0</v>
      </c>
      <c r="G48" s="48">
        <v>43</v>
      </c>
      <c r="H48" s="48">
        <v>4010</v>
      </c>
      <c r="I48" s="68">
        <f t="shared" si="3"/>
        <v>125.3125</v>
      </c>
      <c r="J48" s="68">
        <f t="shared" si="4"/>
        <v>2.9142441860465116</v>
      </c>
      <c r="K48" s="71">
        <f t="shared" si="5"/>
        <v>3.934229651162791</v>
      </c>
    </row>
    <row r="49" spans="1:13">
      <c r="A49" s="48">
        <v>44</v>
      </c>
      <c r="C49" s="68">
        <f t="shared" si="0"/>
        <v>0</v>
      </c>
      <c r="D49" s="68">
        <f t="shared" si="1"/>
        <v>0</v>
      </c>
      <c r="E49" s="68">
        <f t="shared" si="2"/>
        <v>0</v>
      </c>
      <c r="G49" s="87">
        <v>44</v>
      </c>
      <c r="H49" s="87">
        <v>4110</v>
      </c>
      <c r="I49" s="88">
        <f t="shared" si="3"/>
        <v>128.4375</v>
      </c>
      <c r="J49" s="88">
        <f t="shared" si="4"/>
        <v>2.9190340909090908</v>
      </c>
      <c r="K49" s="89">
        <f t="shared" si="5"/>
        <v>3.9406960227272729</v>
      </c>
      <c r="L49" s="90"/>
      <c r="M49" s="90"/>
    </row>
    <row r="50" spans="1:13">
      <c r="A50" s="48">
        <v>45</v>
      </c>
      <c r="C50" s="68">
        <f t="shared" si="0"/>
        <v>0</v>
      </c>
      <c r="D50" s="68">
        <f t="shared" si="1"/>
        <v>0</v>
      </c>
      <c r="E50" s="68">
        <f t="shared" si="2"/>
        <v>0</v>
      </c>
      <c r="G50" s="48">
        <v>45</v>
      </c>
      <c r="H50" s="48">
        <v>4210</v>
      </c>
      <c r="I50" s="68">
        <f t="shared" si="3"/>
        <v>131.5625</v>
      </c>
      <c r="J50" s="68">
        <f t="shared" si="4"/>
        <v>2.9236111111111112</v>
      </c>
      <c r="K50" s="71">
        <f t="shared" si="5"/>
        <v>3.9468750000000004</v>
      </c>
      <c r="L50">
        <f>(K50+K51+K52+K53+K54+K55)/6</f>
        <v>3.9608505066790252</v>
      </c>
      <c r="M50" s="95">
        <f>ROUNDUP(L50,1)</f>
        <v>4</v>
      </c>
    </row>
    <row r="51" spans="1:13">
      <c r="A51" s="48">
        <v>46</v>
      </c>
      <c r="C51" s="68">
        <f t="shared" si="0"/>
        <v>0</v>
      </c>
      <c r="D51" s="68">
        <f t="shared" si="1"/>
        <v>0</v>
      </c>
      <c r="E51" s="68">
        <f t="shared" si="2"/>
        <v>0</v>
      </c>
      <c r="G51" s="48">
        <v>46</v>
      </c>
      <c r="H51" s="48">
        <v>4310</v>
      </c>
      <c r="I51" s="68">
        <f t="shared" si="3"/>
        <v>134.6875</v>
      </c>
      <c r="J51" s="68">
        <f t="shared" si="4"/>
        <v>2.9279891304347827</v>
      </c>
      <c r="K51" s="71">
        <f t="shared" si="5"/>
        <v>3.952785326086957</v>
      </c>
    </row>
    <row r="52" spans="1:13">
      <c r="A52" s="48">
        <v>47</v>
      </c>
      <c r="C52" s="68">
        <f t="shared" si="0"/>
        <v>0</v>
      </c>
      <c r="D52" s="68">
        <f t="shared" si="1"/>
        <v>0</v>
      </c>
      <c r="E52" s="68">
        <f t="shared" si="2"/>
        <v>0</v>
      </c>
      <c r="G52" s="48">
        <v>47</v>
      </c>
      <c r="H52" s="48">
        <v>4410</v>
      </c>
      <c r="I52" s="68">
        <f t="shared" si="3"/>
        <v>137.8125</v>
      </c>
      <c r="J52" s="68">
        <f t="shared" si="4"/>
        <v>2.9321808510638299</v>
      </c>
      <c r="K52" s="71">
        <f t="shared" si="5"/>
        <v>3.9584441489361706</v>
      </c>
    </row>
    <row r="53" spans="1:13">
      <c r="A53" s="48">
        <v>48</v>
      </c>
      <c r="C53" s="68">
        <f t="shared" si="0"/>
        <v>0</v>
      </c>
      <c r="D53" s="68">
        <f t="shared" si="1"/>
        <v>0</v>
      </c>
      <c r="E53" s="68">
        <f t="shared" si="2"/>
        <v>0</v>
      </c>
      <c r="G53" s="48">
        <v>48</v>
      </c>
      <c r="H53" s="48">
        <v>4510</v>
      </c>
      <c r="I53" s="68">
        <f t="shared" si="3"/>
        <v>140.9375</v>
      </c>
      <c r="J53" s="68">
        <f t="shared" si="4"/>
        <v>2.9361979166666665</v>
      </c>
      <c r="K53" s="71">
        <f t="shared" si="5"/>
        <v>3.9638671875</v>
      </c>
    </row>
    <row r="54" spans="1:13">
      <c r="A54" s="48">
        <v>49</v>
      </c>
      <c r="C54" s="68">
        <f t="shared" si="0"/>
        <v>0</v>
      </c>
      <c r="D54" s="68">
        <f t="shared" si="1"/>
        <v>0</v>
      </c>
      <c r="E54" s="68">
        <f t="shared" si="2"/>
        <v>0</v>
      </c>
      <c r="G54" s="48">
        <v>49</v>
      </c>
      <c r="H54" s="48">
        <v>4610</v>
      </c>
      <c r="I54" s="68">
        <f t="shared" si="3"/>
        <v>144.0625</v>
      </c>
      <c r="J54" s="68">
        <f t="shared" si="4"/>
        <v>2.9400510204081631</v>
      </c>
      <c r="K54" s="71">
        <f t="shared" si="5"/>
        <v>3.9690688775510203</v>
      </c>
    </row>
    <row r="55" spans="1:13">
      <c r="A55" s="48">
        <v>50</v>
      </c>
      <c r="C55" s="68">
        <f t="shared" si="0"/>
        <v>0</v>
      </c>
      <c r="D55" s="68">
        <f t="shared" si="1"/>
        <v>0</v>
      </c>
      <c r="E55" s="68">
        <f t="shared" si="2"/>
        <v>0</v>
      </c>
      <c r="G55" s="48">
        <v>50</v>
      </c>
      <c r="H55" s="48">
        <v>4710</v>
      </c>
      <c r="I55" s="68">
        <f t="shared" si="3"/>
        <v>147.1875</v>
      </c>
      <c r="J55" s="68">
        <f t="shared" si="4"/>
        <v>2.9437500000000001</v>
      </c>
      <c r="K55" s="71">
        <f t="shared" si="5"/>
        <v>3.9740625000000005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="115" zoomScaleNormal="115" workbookViewId="0">
      <selection sqref="A1:B13"/>
    </sheetView>
  </sheetViews>
  <sheetFormatPr defaultColWidth="8.75" defaultRowHeight="16.5"/>
  <cols>
    <col min="1" max="1" width="9.75" style="48" bestFit="1" customWidth="1"/>
    <col min="2" max="2" width="9.25" style="48" bestFit="1" customWidth="1"/>
    <col min="3" max="16384" width="8.75" style="48"/>
  </cols>
  <sheetData>
    <row r="1" spans="1:2">
      <c r="A1" s="49" t="s">
        <v>123</v>
      </c>
      <c r="B1" s="49" t="s">
        <v>124</v>
      </c>
    </row>
    <row r="2" spans="1:2">
      <c r="A2" s="49" t="s">
        <v>125</v>
      </c>
      <c r="B2" s="96">
        <v>12.4</v>
      </c>
    </row>
    <row r="3" spans="1:2">
      <c r="A3" s="49" t="s">
        <v>126</v>
      </c>
      <c r="B3" s="96">
        <v>5.3</v>
      </c>
    </row>
    <row r="4" spans="1:2">
      <c r="A4" s="49" t="s">
        <v>127</v>
      </c>
      <c r="B4" s="96">
        <v>3.6</v>
      </c>
    </row>
    <row r="5" spans="1:2">
      <c r="A5" s="49" t="s">
        <v>128</v>
      </c>
      <c r="B5" s="96">
        <v>3.6</v>
      </c>
    </row>
    <row r="6" spans="1:2">
      <c r="A6" s="49" t="s">
        <v>129</v>
      </c>
      <c r="B6" s="96">
        <v>3.3000000000000003</v>
      </c>
    </row>
    <row r="7" spans="1:2">
      <c r="A7" s="49" t="s">
        <v>130</v>
      </c>
      <c r="B7" s="96">
        <v>3.4</v>
      </c>
    </row>
    <row r="8" spans="1:2">
      <c r="A8" s="49" t="s">
        <v>131</v>
      </c>
      <c r="B8" s="96">
        <v>3.5</v>
      </c>
    </row>
    <row r="9" spans="1:2">
      <c r="A9" s="49" t="s">
        <v>132</v>
      </c>
      <c r="B9" s="96">
        <v>3.7</v>
      </c>
    </row>
    <row r="10" spans="1:2">
      <c r="A10" s="49" t="s">
        <v>133</v>
      </c>
      <c r="B10" s="96">
        <v>3.8000000000000003</v>
      </c>
    </row>
    <row r="11" spans="1:2">
      <c r="A11" s="49" t="s">
        <v>134</v>
      </c>
      <c r="B11" s="96">
        <v>3.9</v>
      </c>
    </row>
    <row r="12" spans="1:2">
      <c r="A12" s="49" t="s">
        <v>135</v>
      </c>
      <c r="B12" s="96">
        <v>4</v>
      </c>
    </row>
    <row r="13" spans="1:2">
      <c r="A13" s="49" t="s">
        <v>136</v>
      </c>
      <c r="B13" s="96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이름(LTxx-xx)</vt:lpstr>
      <vt:lpstr>Sheet1</vt:lpstr>
      <vt:lpstr>Sheet2</vt:lpstr>
      <vt:lpstr>'이름(LTxx-xx)'!Print_Area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2026-08-28T19:25:09Z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