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lkgroup_app\base\kh_la_land\"/>
    </mc:Choice>
  </mc:AlternateContent>
  <xr:revisionPtr revIDLastSave="0" documentId="13_ncr:1_{4C986AAF-847A-4544-9CBF-634BFF59E350}" xr6:coauthVersionLast="47" xr6:coauthVersionMax="47" xr10:uidLastSave="{00000000-0000-0000-0000-000000000000}"/>
  <bookViews>
    <workbookView xWindow="45" yWindow="0" windowWidth="17775" windowHeight="13770" tabRatio="908" activeTab="2" xr2:uid="{00000000-000D-0000-FFFF-FFFF00000000}"/>
  </bookViews>
  <sheets>
    <sheet name="Row data" sheetId="3" r:id="rId1"/>
    <sheet name="수취인 불명 내역" sheetId="1592" state="hidden" r:id="rId2"/>
    <sheet name="이름(CBLxx-xx)" sheetId="1534" r:id="rId3"/>
    <sheet name="Sheet1" sheetId="1593" r:id="rId4"/>
    <sheet name="Sheet2" sheetId="1594" r:id="rId5"/>
  </sheets>
  <definedNames>
    <definedName name="_xlnm.Print_Area" localSheetId="2">'이름(CBLxx-xx)'!$A$1:$N$28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593" l="1"/>
  <c r="C24" i="1593" s="1"/>
  <c r="D24" i="1593" s="1"/>
  <c r="E24" i="1593" s="1"/>
  <c r="F24" i="1593" s="1"/>
  <c r="C6" i="1593"/>
  <c r="D6" i="1593" s="1"/>
  <c r="E6" i="1593" s="1"/>
  <c r="Q7" i="1593"/>
  <c r="Q8" i="1593"/>
  <c r="S8" i="1593" s="1"/>
  <c r="Q6" i="1593"/>
  <c r="S6" i="1593" s="1"/>
  <c r="S7" i="1593"/>
  <c r="J1" i="1593" s="1"/>
  <c r="Q4" i="1593"/>
  <c r="S4" i="1593" s="1"/>
  <c r="Q3" i="1593"/>
  <c r="S3" i="1593" s="1"/>
  <c r="Q2" i="1593"/>
  <c r="S2" i="1593" s="1"/>
  <c r="J3" i="1593" l="1"/>
  <c r="K3" i="1593" s="1"/>
  <c r="L3" i="1593" s="1"/>
  <c r="J10" i="1593"/>
  <c r="K10" i="1593" s="1"/>
  <c r="L10" i="1593" s="1"/>
  <c r="M10" i="1593" s="1"/>
  <c r="N10" i="1593" s="1"/>
  <c r="J19" i="1593"/>
  <c r="K19" i="1593" s="1"/>
  <c r="L19" i="1593" s="1"/>
  <c r="M19" i="1593" s="1"/>
  <c r="N19" i="1593" s="1"/>
  <c r="J11" i="1593"/>
  <c r="K11" i="1593" s="1"/>
  <c r="L11" i="1593" s="1"/>
  <c r="M11" i="1593" s="1"/>
  <c r="N11" i="1593" s="1"/>
  <c r="J18" i="1593"/>
  <c r="K18" i="1593" s="1"/>
  <c r="L18" i="1593" s="1"/>
  <c r="M18" i="1593" s="1"/>
  <c r="N18" i="1593" s="1"/>
  <c r="J9" i="1593"/>
  <c r="K9" i="1593" s="1"/>
  <c r="L9" i="1593" s="1"/>
  <c r="M9" i="1593" s="1"/>
  <c r="N9" i="1593" s="1"/>
  <c r="J15" i="1593"/>
  <c r="K15" i="1593" s="1"/>
  <c r="L15" i="1593" s="1"/>
  <c r="M15" i="1593" s="1"/>
  <c r="N15" i="1593" s="1"/>
  <c r="J16" i="1593"/>
  <c r="K16" i="1593" s="1"/>
  <c r="L16" i="1593" s="1"/>
  <c r="M16" i="1593" s="1"/>
  <c r="N16" i="1593" s="1"/>
  <c r="J8" i="1593"/>
  <c r="K8" i="1593" s="1"/>
  <c r="L8" i="1593" s="1"/>
  <c r="M8" i="1593" s="1"/>
  <c r="N8" i="1593" s="1"/>
  <c r="J6" i="1593"/>
  <c r="K6" i="1593" s="1"/>
  <c r="L6" i="1593" s="1"/>
  <c r="M6" i="1593" s="1"/>
  <c r="N6" i="1593" s="1"/>
  <c r="J12" i="1593"/>
  <c r="K12" i="1593" s="1"/>
  <c r="L12" i="1593" s="1"/>
  <c r="M12" i="1593" s="1"/>
  <c r="N12" i="1593" s="1"/>
  <c r="J5" i="1593"/>
  <c r="K5" i="1593" s="1"/>
  <c r="L5" i="1593" s="1"/>
  <c r="M5" i="1593" s="1"/>
  <c r="N5" i="1593" s="1"/>
  <c r="J17" i="1593"/>
  <c r="K17" i="1593" s="1"/>
  <c r="L17" i="1593" s="1"/>
  <c r="M17" i="1593" s="1"/>
  <c r="N17" i="1593" s="1"/>
  <c r="J22" i="1593"/>
  <c r="K22" i="1593" s="1"/>
  <c r="L22" i="1593" s="1"/>
  <c r="M22" i="1593" s="1"/>
  <c r="N22" i="1593" s="1"/>
  <c r="J14" i="1593"/>
  <c r="K14" i="1593" s="1"/>
  <c r="L14" i="1593" s="1"/>
  <c r="M14" i="1593" s="1"/>
  <c r="N14" i="1593" s="1"/>
  <c r="J7" i="1593"/>
  <c r="K7" i="1593" s="1"/>
  <c r="L7" i="1593" s="1"/>
  <c r="M7" i="1593" s="1"/>
  <c r="N7" i="1593" s="1"/>
  <c r="J13" i="1593"/>
  <c r="K13" i="1593" s="1"/>
  <c r="L13" i="1593" s="1"/>
  <c r="M13" i="1593" s="1"/>
  <c r="N13" i="1593" s="1"/>
  <c r="J4" i="1593"/>
  <c r="K4" i="1593" s="1"/>
  <c r="L4" i="1593" s="1"/>
  <c r="M4" i="1593" s="1"/>
  <c r="N4" i="1593" s="1"/>
  <c r="J21" i="1593"/>
  <c r="K21" i="1593" s="1"/>
  <c r="L21" i="1593" s="1"/>
  <c r="M21" i="1593" s="1"/>
  <c r="N21" i="1593" s="1"/>
  <c r="J20" i="1593"/>
  <c r="K20" i="1593" s="1"/>
  <c r="L20" i="1593" s="1"/>
  <c r="M20" i="1593" s="1"/>
  <c r="N20" i="1593" s="1"/>
  <c r="M3" i="1593"/>
  <c r="N3" i="1593" s="1"/>
  <c r="C14" i="1593"/>
  <c r="D14" i="1593" s="1"/>
  <c r="E14" i="1593" s="1"/>
  <c r="F14" i="1593" s="1"/>
  <c r="C19" i="1593"/>
  <c r="D19" i="1593" s="1"/>
  <c r="E19" i="1593" s="1"/>
  <c r="F19" i="1593" s="1"/>
  <c r="C17" i="1593"/>
  <c r="D17" i="1593" s="1"/>
  <c r="E17" i="1593" s="1"/>
  <c r="C16" i="1593"/>
  <c r="D16" i="1593" s="1"/>
  <c r="E16" i="1593" s="1"/>
  <c r="F16" i="1593" s="1"/>
  <c r="C13" i="1593"/>
  <c r="D13" i="1593" s="1"/>
  <c r="E13" i="1593" s="1"/>
  <c r="F13" i="1593" s="1"/>
  <c r="C15" i="1593"/>
  <c r="D15" i="1593" s="1"/>
  <c r="E15" i="1593" s="1"/>
  <c r="F15" i="1593" s="1"/>
  <c r="C12" i="1593"/>
  <c r="D12" i="1593" s="1"/>
  <c r="E12" i="1593" s="1"/>
  <c r="C5" i="1593"/>
  <c r="D5" i="1593" s="1"/>
  <c r="C18" i="1593"/>
  <c r="D18" i="1593" s="1"/>
  <c r="E18" i="1593" s="1"/>
  <c r="F18" i="1593" s="1"/>
  <c r="C10" i="1593"/>
  <c r="D10" i="1593" s="1"/>
  <c r="E10" i="1593" s="1"/>
  <c r="F10" i="1593" s="1"/>
  <c r="C3" i="1593"/>
  <c r="D3" i="1593" s="1"/>
  <c r="E3" i="1593" s="1"/>
  <c r="F3" i="1593" s="1"/>
  <c r="C8" i="3" s="1"/>
  <c r="C6" i="1534" s="1"/>
  <c r="C8" i="1593"/>
  <c r="D8" i="1593" s="1"/>
  <c r="E8" i="1593" s="1"/>
  <c r="C20" i="1593"/>
  <c r="D20" i="1593" s="1"/>
  <c r="E20" i="1593" s="1"/>
  <c r="F20" i="1593" s="1"/>
  <c r="C11" i="1593"/>
  <c r="D11" i="1593" s="1"/>
  <c r="E11" i="1593" s="1"/>
  <c r="F11" i="1593" s="1"/>
  <c r="C9" i="1593"/>
  <c r="D9" i="1593" s="1"/>
  <c r="E9" i="1593" s="1"/>
  <c r="F9" i="1593" s="1"/>
  <c r="C22" i="1593"/>
  <c r="D22" i="1593" s="1"/>
  <c r="C7" i="1593"/>
  <c r="D7" i="1593" s="1"/>
  <c r="C4" i="1593"/>
  <c r="D4" i="1593" s="1"/>
  <c r="C21" i="1593"/>
  <c r="D21" i="1593" s="1"/>
  <c r="E21" i="1593" s="1"/>
  <c r="F21" i="1593" s="1"/>
  <c r="L6" i="1534" l="1"/>
  <c r="M6" i="1534"/>
  <c r="F6" i="1593"/>
  <c r="C11" i="3" s="1"/>
  <c r="E7" i="1593"/>
  <c r="F7" i="1593" s="1"/>
  <c r="E22" i="1593"/>
  <c r="F22" i="1593" s="1"/>
  <c r="C15" i="3" s="1"/>
  <c r="E5" i="1593"/>
  <c r="F5" i="1593" s="1"/>
  <c r="C10" i="3" s="1"/>
  <c r="E4" i="1593"/>
  <c r="F4" i="1593" s="1"/>
  <c r="C9" i="3" s="1"/>
  <c r="F12" i="1593"/>
  <c r="C13" i="3" s="1"/>
  <c r="F17" i="1593"/>
  <c r="C14" i="3" s="1"/>
  <c r="F8" i="1593"/>
  <c r="C12" i="3" s="1"/>
  <c r="M15" i="1534"/>
  <c r="M14" i="1534"/>
  <c r="M13" i="1534"/>
  <c r="C39" i="3" l="1"/>
  <c r="B30" i="3" l="1"/>
  <c r="D42" i="3"/>
  <c r="F6" i="1534" l="1"/>
  <c r="D11" i="1534" l="1"/>
  <c r="R1" i="1534" s="1"/>
  <c r="B27" i="3" s="1"/>
  <c r="R7" i="1534"/>
  <c r="R8" i="1534" s="1"/>
  <c r="U4" i="1534"/>
  <c r="W4" i="1534" s="1"/>
  <c r="U3" i="1534"/>
  <c r="W3" i="1534" s="1"/>
  <c r="U2" i="1534"/>
  <c r="W2" i="1534" s="1"/>
  <c r="D5" i="3"/>
  <c r="D4" i="3"/>
  <c r="D3" i="3"/>
  <c r="J6" i="1534" l="1"/>
  <c r="F11" i="1534"/>
  <c r="K6" i="1534" l="1"/>
  <c r="K11" i="1534" l="1"/>
  <c r="N6" i="1534" l="1"/>
  <c r="N12" i="1534" l="1"/>
  <c r="N13" i="1534" l="1"/>
  <c r="N14" i="1534"/>
  <c r="N15" i="1534" l="1"/>
  <c r="N16" i="1534" s="1"/>
  <c r="N18" i="1534" s="1"/>
  <c r="N19" i="1534" l="1"/>
  <c r="R2" i="1534"/>
  <c r="B28" i="3" s="1"/>
  <c r="B42" i="3" s="1"/>
  <c r="N17" i="1534"/>
</calcChain>
</file>

<file path=xl/sharedStrings.xml><?xml version="1.0" encoding="utf-8"?>
<sst xmlns="http://schemas.openxmlformats.org/spreadsheetml/2006/main" count="163" uniqueCount="144">
  <si>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</si>
  <si>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</si>
  <si>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</si>
  <si>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</si>
  <si>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</si>
  <si>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</si>
  <si>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</si>
  <si>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</si>
  <si>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</si>
  <si>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</si>
  <si>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</si>
  <si>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</si>
  <si>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</si>
  <si>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</si>
  <si>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</si>
  <si>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</si>
  <si>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</si>
  <si>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</si>
  <si>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</si>
  <si>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</si>
  <si>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</si>
  <si>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</si>
  <si>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</si>
  <si>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</si>
  <si>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</si>
  <si>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</si>
  <si>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</si>
  <si>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</si>
  <si>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</si>
  <si>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</si>
  <si>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</si>
  <si>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</si>
  <si>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</si>
  <si>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</si>
  <si>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</si>
  <si>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</si>
  <si>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</si>
  <si>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</si>
  <si>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</si>
  <si>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</si>
  <si>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</si>
  <si>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</si>
  <si>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</si>
  <si>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</si>
  <si>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</si>
  <si>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5593-8870-9956</t>
  </si>
  <si>
    <t>66597-0117-4099</t>
  </si>
  <si>
    <t>65129-0112-6372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</si>
  <si>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</si>
  <si>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</si>
  <si>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</si>
  <si>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</si>
  <si>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</si>
  <si>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</si>
  <si>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</si>
  <si>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</si>
  <si>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</si>
  <si>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</si>
  <si>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</si>
  <si>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</si>
  <si>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</si>
  <si>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</si>
  <si>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</si>
  <si>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</si>
  <si>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</si>
  <si>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</si>
  <si>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</si>
  <si>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</si>
  <si>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</si>
  <si>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</si>
  <si>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</si>
  <si>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고객명/회사명 // 영수 번호</t>
    <phoneticPr fontId="4" type="noConversion"/>
  </si>
  <si>
    <t>총 합산 액</t>
    <phoneticPr fontId="3" type="noConversion"/>
  </si>
  <si>
    <t>Kg 구간</t>
    <phoneticPr fontId="3" type="noConversion"/>
  </si>
  <si>
    <t>적용 운임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</si>
  <si>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</si>
  <si>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</si>
  <si>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</si>
  <si>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현지 발생 비용</t>
    <phoneticPr fontId="3" type="noConversion"/>
  </si>
  <si>
    <t>한국 세금 계산서 발급시 계좌번호</t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</si>
  <si>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</si>
  <si>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</si>
  <si>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</si>
  <si>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</si>
  <si>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</si>
  <si>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</si>
  <si>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</si>
  <si>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</si>
  <si>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</si>
  <si>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* 이용해 주셔서 감사합니다.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</si>
  <si>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</si>
  <si>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</si>
  <si>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</si>
  <si>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</si>
  <si>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</si>
  <si>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고객이름</t>
    <phoneticPr fontId="3" type="noConversion"/>
  </si>
  <si>
    <t>전화번호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</si>
  <si>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</si>
  <si>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</si>
  <si>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</si>
  <si>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</si>
  <si>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</si>
  <si>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</si>
  <si>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</si>
  <si>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</si>
  <si>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</si>
  <si>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</si>
  <si>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</si>
  <si>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Kg 구간</t>
  </si>
  <si>
    <t>적용 운임</t>
  </si>
  <si>
    <t>0~1kg</t>
  </si>
  <si>
    <t>2~5kg</t>
  </si>
  <si>
    <t>6~9kg</t>
  </si>
  <si>
    <t>10~14kg</t>
  </si>
  <si>
    <t>15~17kg</t>
  </si>
  <si>
    <t>18~20kg</t>
  </si>
  <si>
    <t>21~24kg</t>
  </si>
  <si>
    <t>25~29kg</t>
  </si>
  <si>
    <t>30~34kg</t>
  </si>
  <si>
    <t>35~39kg</t>
  </si>
  <si>
    <t>40~44kg</t>
  </si>
  <si>
    <t>45kg 이상</t>
  </si>
  <si>
    <t>TSC</t>
    <phoneticPr fontId="3" type="noConversion"/>
  </si>
  <si>
    <t>RNP</t>
    <phoneticPr fontId="3" type="noConversion"/>
  </si>
  <si>
    <t>KIP-USD</t>
    <phoneticPr fontId="3" type="noConversion"/>
  </si>
  <si>
    <t>THB-USD</t>
    <phoneticPr fontId="3" type="noConversion"/>
  </si>
  <si>
    <t>WON-USD</t>
    <phoneticPr fontId="3" type="noConversion"/>
  </si>
  <si>
    <t>Margin</t>
    <phoneticPr fontId="3" type="noConversion"/>
  </si>
  <si>
    <t>Standard</t>
    <phoneticPr fontId="3" type="noConversion"/>
  </si>
  <si>
    <t>20kg~ 이상</t>
    <phoneticPr fontId="3" type="noConversion"/>
  </si>
  <si>
    <t>2026-XX-XX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</si>
  <si>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</si>
  <si>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</si>
  <si>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</si>
  <si>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4~5kg</t>
    <phoneticPr fontId="3" type="noConversion"/>
  </si>
  <si>
    <t>15~19kg</t>
    <phoneticPr fontId="3" type="noConversion"/>
  </si>
  <si>
    <t>~1kg</t>
    <phoneticPr fontId="3" type="noConversion"/>
  </si>
  <si>
    <t>~2kg</t>
    <phoneticPr fontId="3" type="noConversion"/>
  </si>
  <si>
    <t>~3kg</t>
    <phoneticPr fontId="3" type="noConversion"/>
  </si>
  <si>
    <t>* 모든 비용은 회사의 내규 및 각 물품의 중량/크기 실측을 기준으로 청구되며 최소 운임은 $22.5/kg 이며, 청구중량에 따라 차등 운임이 적용 됩니다.</t>
    <phoneticPr fontId="4" type="noConversion"/>
  </si>
  <si>
    <t>- valid end of Aug/2026, after confirm price but incase departrue delayed by customer request or needs, rate should be change.
- 기한: 2026년 08월 말, 고객의 요청에 의하여 견적후 배송/출발 지연이 발생할 경우 운임 변동이 있을수 있으니 참고 부탁 드립니다.</t>
    <phoneticPr fontId="3" type="noConversion"/>
  </si>
  <si>
    <t>Cambodia-Lao Trucking 거래 명세서</t>
    <phoneticPr fontId="4" type="noConversion"/>
  </si>
  <si>
    <t>LKCBL 2026xx-xx</t>
    <phoneticPr fontId="3" type="noConversion"/>
  </si>
  <si>
    <t>CBL10-01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</si>
</sst>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Leelawadee UI"/>
      <family val="2"/>
    </font>
    <font>
      <sz val="12"/>
      <color theme="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4" fillId="0" borderId="0">
      <alignment vertical="center"/>
    </xf>
  </cellStyleXfs>
  <cellXfs count="158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3" fillId="8" borderId="0" xfId="0" applyFont="1" applyFill="1">
      <alignment vertical="center"/>
    </xf>
    <xf numFmtId="186" fontId="23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6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86" fontId="0" fillId="0" borderId="4" xfId="7" applyNumberFormat="1" applyFont="1" applyBorder="1" applyAlignment="1">
      <alignment horizontal="center"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43" fontId="31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0" fontId="32" fillId="0" borderId="4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177" fontId="22" fillId="3" borderId="15" xfId="2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43" fontId="31" fillId="0" borderId="5" xfId="0" applyNumberFormat="1" applyFont="1" applyBorder="1">
      <alignment vertical="center"/>
    </xf>
    <xf numFmtId="0" fontId="22" fillId="6" borderId="15" xfId="0" applyFont="1" applyFill="1" applyBorder="1" applyAlignment="1">
      <alignment horizontal="center" vertical="center"/>
    </xf>
    <xf numFmtId="177" fontId="22" fillId="6" borderId="15" xfId="2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3" fontId="31" fillId="0" borderId="0" xfId="0" applyNumberFormat="1" applyFont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7" fillId="0" borderId="4" xfId="3" quotePrefix="1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49" fontId="27" fillId="9" borderId="2" xfId="3" applyNumberFormat="1" applyFont="1" applyFill="1" applyBorder="1" applyAlignment="1">
      <alignment horizontal="center" vertical="center" wrapText="1"/>
    </xf>
    <xf numFmtId="49" fontId="27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9" fillId="9" borderId="2" xfId="3" quotePrefix="1" applyFont="1" applyFill="1" applyBorder="1" applyAlignment="1">
      <alignment horizontal="center" vertical="center"/>
    </xf>
    <xf numFmtId="0" fontId="29" fillId="9" borderId="5" xfId="3" quotePrefix="1" applyFont="1" applyFill="1" applyBorder="1" applyAlignment="1">
      <alignment horizontal="center" vertical="center"/>
    </xf>
    <xf numFmtId="0" fontId="29" fillId="9" borderId="3" xfId="3" quotePrefix="1" applyFont="1" applyFill="1" applyBorder="1" applyAlignment="1">
      <alignment horizontal="center" vertical="center"/>
    </xf>
    <xf numFmtId="0" fontId="28" fillId="9" borderId="8" xfId="3" quotePrefix="1" applyFont="1" applyFill="1" applyBorder="1" applyAlignment="1">
      <alignment horizontal="center" vertical="center"/>
    </xf>
    <xf numFmtId="0" fontId="28" fillId="9" borderId="12" xfId="3" quotePrefix="1" applyFont="1" applyFill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28" fillId="9" borderId="6" xfId="3" quotePrefix="1" applyFont="1" applyFill="1" applyBorder="1" applyAlignment="1">
      <alignment horizontal="center" vertical="center"/>
    </xf>
    <xf numFmtId="0" fontId="28" fillId="9" borderId="13" xfId="3" quotePrefix="1" applyFont="1" applyFill="1" applyBorder="1" applyAlignment="1">
      <alignment horizontal="center" vertical="center"/>
    </xf>
    <xf numFmtId="0" fontId="28" fillId="9" borderId="11" xfId="3" quotePrefix="1" applyFont="1" applyFill="1" applyBorder="1" applyAlignment="1">
      <alignment horizontal="center" vertical="center"/>
    </xf>
    <xf numFmtId="0" fontId="28" fillId="9" borderId="14" xfId="3" quotePrefix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482600</xdr:colOff>
      <xdr:row>19</xdr:row>
      <xdr:rowOff>0</xdr:rowOff>
    </xdr:from>
    <xdr:to>
      <xdr:col>13</xdr:col>
      <xdr:colOff>3139440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659580" y="15285720"/>
          <a:ext cx="5681980" cy="3797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465050"/>
          <a:ext cx="8280400" cy="372745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312400" y="12439650"/>
          <a:ext cx="8020050" cy="375285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294600" y="12439649"/>
          <a:ext cx="8039100" cy="375285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110</xdr:row>
          <xdr:rowOff>152400</xdr:rowOff>
        </xdr:to>
        <xdr:pic>
          <xdr:nvPicPr>
            <xdr:cNvPr id="15" name="그림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2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929600"/>
              <a:ext cx="356362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2"/>
  <sheetViews>
    <sheetView zoomScale="70" zoomScaleNormal="70" workbookViewId="0">
      <selection activeCell="S32" sqref="S32"/>
    </sheetView>
  </sheetViews>
  <sheetFormatPr defaultColWidth="9" defaultRowHeight="17.25"/>
  <cols>
    <col min="1" max="1" width="15.75" style="35" bestFit="1" customWidth="1"/>
    <col min="2" max="4" width="11.375" style="35" bestFit="1" customWidth="1"/>
    <col min="5" max="5" width="4" style="35" customWidth="1"/>
    <col min="6" max="16384" width="9" style="35"/>
  </cols>
  <sheetData>
    <row r="1" spans="1:5">
      <c r="A1" s="157" t="s">
        <v>29</v>
      </c>
      <c r="B1" s="157"/>
      <c r="C1" s="157"/>
      <c r="D1" s="157"/>
    </row>
    <row r="2" spans="1:5">
      <c r="A2" s="36" t="s">
        <v>25</v>
      </c>
      <c r="B2" s="36" t="s">
        <v>26</v>
      </c>
      <c r="C2" s="36" t="s">
        <v>27</v>
      </c>
      <c r="D2" s="36" t="s">
        <v>28</v>
      </c>
    </row>
    <row r="3" spans="1:5">
      <c r="A3" s="37" t="s">
        <v>0</v>
      </c>
      <c r="B3" s="38">
        <v>23000</v>
      </c>
      <c r="C3" s="39">
        <v>1000</v>
      </c>
      <c r="D3" s="38">
        <f>B3+C3</f>
        <v>24000</v>
      </c>
    </row>
    <row r="4" spans="1:5">
      <c r="A4" s="40" t="s">
        <v>2</v>
      </c>
      <c r="B4" s="41">
        <v>33</v>
      </c>
      <c r="C4" s="41">
        <v>1</v>
      </c>
      <c r="D4" s="41">
        <f>B4+C4</f>
        <v>34</v>
      </c>
    </row>
    <row r="5" spans="1:5">
      <c r="A5" s="42" t="s">
        <v>1</v>
      </c>
      <c r="B5" s="43">
        <v>1515</v>
      </c>
      <c r="C5" s="43">
        <v>30</v>
      </c>
      <c r="D5" s="43">
        <f>B5+C5</f>
        <v>1545</v>
      </c>
    </row>
    <row r="7" spans="1:5">
      <c r="A7" s="36" t="s">
        <v>73</v>
      </c>
      <c r="B7" s="36" t="s">
        <v>77</v>
      </c>
      <c r="C7" s="36" t="s">
        <v>74</v>
      </c>
    </row>
    <row r="8" spans="1:5">
      <c r="A8" s="36" t="s">
        <v>136</v>
      </c>
      <c r="B8" s="36">
        <v>0</v>
      </c>
      <c r="C8" s="67">
        <f>Sheet1!F3</f>
        <v>22.5</v>
      </c>
      <c r="D8" s="66"/>
      <c r="E8" s="66"/>
    </row>
    <row r="9" spans="1:5">
      <c r="A9" s="36" t="s">
        <v>137</v>
      </c>
      <c r="B9" s="36">
        <v>2</v>
      </c>
      <c r="C9" s="67">
        <f>Sheet1!F4</f>
        <v>14.299999999999999</v>
      </c>
      <c r="D9" s="66"/>
      <c r="E9" s="66"/>
    </row>
    <row r="10" spans="1:5">
      <c r="A10" s="36" t="s">
        <v>138</v>
      </c>
      <c r="B10" s="36">
        <v>3</v>
      </c>
      <c r="C10" s="67">
        <f>Sheet1!F5</f>
        <v>11.5</v>
      </c>
      <c r="D10" s="66"/>
      <c r="E10" s="66"/>
    </row>
    <row r="11" spans="1:5">
      <c r="A11" s="36" t="s">
        <v>134</v>
      </c>
      <c r="B11" s="36">
        <v>4</v>
      </c>
      <c r="C11" s="67">
        <f>Sheet1!F6</f>
        <v>10.199999999999999</v>
      </c>
      <c r="D11" s="66"/>
      <c r="E11" s="66"/>
    </row>
    <row r="12" spans="1:5">
      <c r="A12" s="36" t="s">
        <v>75</v>
      </c>
      <c r="B12" s="36">
        <v>6</v>
      </c>
      <c r="C12" s="67">
        <f>Sheet1!F8</f>
        <v>8.7999999999999989</v>
      </c>
      <c r="D12" s="66"/>
      <c r="E12" s="66"/>
    </row>
    <row r="13" spans="1:5">
      <c r="A13" s="36" t="s">
        <v>76</v>
      </c>
      <c r="B13" s="36">
        <v>10</v>
      </c>
      <c r="C13" s="67">
        <f>Sheet1!F12</f>
        <v>7.6999999999999993</v>
      </c>
      <c r="D13" s="66"/>
      <c r="E13" s="66"/>
    </row>
    <row r="14" spans="1:5">
      <c r="A14" s="36" t="s">
        <v>135</v>
      </c>
      <c r="B14" s="36">
        <v>15</v>
      </c>
      <c r="C14" s="67">
        <f>Sheet1!F17</f>
        <v>7.1</v>
      </c>
      <c r="D14" s="66"/>
      <c r="E14" s="66"/>
    </row>
    <row r="15" spans="1:5">
      <c r="A15" s="36" t="s">
        <v>129</v>
      </c>
      <c r="B15" s="36">
        <v>20</v>
      </c>
      <c r="C15" s="67">
        <f>Sheet1!F22</f>
        <v>6.8999999999999995</v>
      </c>
      <c r="D15" s="66"/>
      <c r="E15" s="66"/>
    </row>
    <row r="16" spans="1:5">
      <c r="A16" s="36"/>
      <c r="B16" s="36"/>
      <c r="C16" s="67"/>
      <c r="D16" s="66"/>
      <c r="E16" s="66"/>
    </row>
    <row r="17" spans="1:4">
      <c r="A17" s="36"/>
      <c r="B17" s="36"/>
      <c r="C17" s="67"/>
    </row>
    <row r="18" spans="1:4">
      <c r="A18" s="156"/>
      <c r="B18" s="156"/>
      <c r="C18" s="156"/>
      <c r="D18" s="156"/>
    </row>
    <row r="19" spans="1:4">
      <c r="A19" s="156" t="s">
        <v>79</v>
      </c>
      <c r="B19" s="156"/>
      <c r="C19" s="156"/>
      <c r="D19" s="156"/>
    </row>
    <row r="20" spans="1:4">
      <c r="A20" s="65" t="s">
        <v>131</v>
      </c>
      <c r="B20" s="65"/>
      <c r="C20" s="65"/>
      <c r="D20" s="65"/>
    </row>
    <row r="22" spans="1:4">
      <c r="A22" s="35" t="s">
        <v>132</v>
      </c>
      <c r="D22" s="106"/>
    </row>
    <row r="23" spans="1:4">
      <c r="A23" s="35" t="s">
        <v>133</v>
      </c>
      <c r="B23" s="107"/>
    </row>
    <row r="25" spans="1:4">
      <c r="D25" s="65"/>
    </row>
    <row r="26" spans="1:4">
      <c r="A26" s="35" t="s">
        <v>101</v>
      </c>
      <c r="D26" s="65"/>
    </row>
    <row r="27" spans="1:4">
      <c r="A27" s="35" t="s">
        <v>23</v>
      </c>
      <c r="B27" s="35">
        <f>SUM('이름(CBLxx-xx)'!R1)</f>
        <v>1</v>
      </c>
    </row>
    <row r="28" spans="1:4">
      <c r="A28" s="35" t="s">
        <v>24</v>
      </c>
      <c r="B28" s="44">
        <f>SUM('이름(CBLxx-xx)'!R2)</f>
        <v>0</v>
      </c>
    </row>
    <row r="29" spans="1:4">
      <c r="B29" s="45"/>
      <c r="D29" s="45"/>
    </row>
    <row r="30" spans="1:4">
      <c r="A30" s="35" t="s">
        <v>55</v>
      </c>
      <c r="B30" s="44" t="e">
        <f>#REF!+#REF!+#REF!+#REF!</f>
        <v>#REF!</v>
      </c>
      <c r="C30" s="54"/>
    </row>
    <row r="32" spans="1:4">
      <c r="B32" s="53"/>
      <c r="C32" s="53"/>
    </row>
    <row r="33" spans="1:4">
      <c r="A33" s="35" t="s">
        <v>78</v>
      </c>
    </row>
    <row r="34" spans="1:4">
      <c r="A34" s="35" t="s">
        <v>90</v>
      </c>
      <c r="B34" s="47" t="s">
        <v>91</v>
      </c>
      <c r="C34" s="47" t="s">
        <v>92</v>
      </c>
    </row>
    <row r="35" spans="1:4">
      <c r="A35" s="35" t="s">
        <v>93</v>
      </c>
      <c r="C35" s="53"/>
    </row>
    <row r="36" spans="1:4">
      <c r="A36" s="35" t="s">
        <v>94</v>
      </c>
      <c r="C36" s="53"/>
    </row>
    <row r="37" spans="1:4">
      <c r="C37" s="53"/>
    </row>
    <row r="38" spans="1:4">
      <c r="C38" s="53"/>
    </row>
    <row r="39" spans="1:4">
      <c r="C39" s="59">
        <f>SUM(C35:C38)</f>
        <v>0</v>
      </c>
    </row>
    <row r="42" spans="1:4">
      <c r="A42" s="56" t="s">
        <v>72</v>
      </c>
      <c r="B42" s="57">
        <f>B28-D42</f>
        <v>0</v>
      </c>
      <c r="D42" s="55">
        <f>C39/B4</f>
        <v>0</v>
      </c>
    </row>
  </sheetData>
  <mergeCells count="3">
    <mergeCell ref="A18:D18"/>
    <mergeCell ref="A19:D19"/>
    <mergeCell ref="A1:D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48" bestFit="1" customWidth="1"/>
    <col min="2" max="2" width="95.125" style="48" bestFit="1" customWidth="1"/>
    <col min="3" max="3" width="68" style="48" bestFit="1" customWidth="1"/>
    <col min="4" max="16384" width="9" style="48"/>
  </cols>
  <sheetData>
    <row r="1" spans="1:3">
      <c r="A1" s="49" t="s">
        <v>56</v>
      </c>
      <c r="B1" s="49" t="s">
        <v>57</v>
      </c>
      <c r="C1" s="49" t="s">
        <v>58</v>
      </c>
    </row>
    <row r="2" spans="1:3">
      <c r="A2" s="49" t="s">
        <v>30</v>
      </c>
      <c r="B2" s="50" t="s">
        <v>45</v>
      </c>
      <c r="C2" s="50" t="s">
        <v>59</v>
      </c>
    </row>
    <row r="3" spans="1:3">
      <c r="A3" s="49" t="s">
        <v>31</v>
      </c>
      <c r="B3" s="50" t="s">
        <v>60</v>
      </c>
      <c r="C3" s="50"/>
    </row>
    <row r="4" spans="1:3">
      <c r="A4" s="49" t="s">
        <v>38</v>
      </c>
      <c r="B4" s="50" t="s">
        <v>68</v>
      </c>
      <c r="C4" s="50"/>
    </row>
    <row r="5" spans="1:3">
      <c r="A5" s="49" t="s">
        <v>32</v>
      </c>
      <c r="B5" s="50" t="s">
        <v>46</v>
      </c>
      <c r="C5" s="50" t="s">
        <v>61</v>
      </c>
    </row>
    <row r="6" spans="1:3">
      <c r="A6" s="49" t="s">
        <v>39</v>
      </c>
      <c r="B6" s="50" t="s">
        <v>48</v>
      </c>
      <c r="C6" s="50"/>
    </row>
    <row r="7" spans="1:3">
      <c r="A7" s="49" t="s">
        <v>42</v>
      </c>
      <c r="B7" s="50" t="s">
        <v>52</v>
      </c>
      <c r="C7" s="50"/>
    </row>
    <row r="8" spans="1:3">
      <c r="A8" s="49" t="s">
        <v>40</v>
      </c>
      <c r="B8" s="50" t="s">
        <v>49</v>
      </c>
      <c r="C8" s="50"/>
    </row>
    <row r="9" spans="1:3">
      <c r="A9" s="49" t="s">
        <v>41</v>
      </c>
      <c r="B9" s="50" t="s">
        <v>50</v>
      </c>
      <c r="C9" s="50" t="s">
        <v>62</v>
      </c>
    </row>
    <row r="10" spans="1:3">
      <c r="A10" s="49" t="s">
        <v>44</v>
      </c>
      <c r="B10" s="50" t="s">
        <v>54</v>
      </c>
      <c r="C10" s="50" t="s">
        <v>63</v>
      </c>
    </row>
    <row r="11" spans="1:3">
      <c r="A11" s="49" t="s">
        <v>33</v>
      </c>
      <c r="B11" s="50" t="s">
        <v>47</v>
      </c>
      <c r="C11" s="50"/>
    </row>
    <row r="12" spans="1:3">
      <c r="A12" s="51" t="s">
        <v>34</v>
      </c>
      <c r="B12" s="52" t="s">
        <v>64</v>
      </c>
      <c r="C12" s="52" t="s">
        <v>70</v>
      </c>
    </row>
    <row r="13" spans="1:3">
      <c r="A13" s="49" t="s">
        <v>35</v>
      </c>
      <c r="B13" s="50" t="s">
        <v>65</v>
      </c>
      <c r="C13" s="50"/>
    </row>
    <row r="14" spans="1:3">
      <c r="A14" s="49" t="s">
        <v>36</v>
      </c>
      <c r="B14" s="50" t="s">
        <v>66</v>
      </c>
      <c r="C14" s="50" t="s">
        <v>67</v>
      </c>
    </row>
    <row r="15" spans="1:3">
      <c r="A15" s="49"/>
      <c r="B15" s="50" t="s">
        <v>51</v>
      </c>
      <c r="C15" s="50"/>
    </row>
    <row r="16" spans="1:3">
      <c r="A16" s="49" t="s">
        <v>37</v>
      </c>
      <c r="B16" s="50" t="s">
        <v>69</v>
      </c>
      <c r="C16" s="50"/>
    </row>
    <row r="17" spans="1:3">
      <c r="A17" s="49" t="s">
        <v>43</v>
      </c>
      <c r="B17" s="50" t="s">
        <v>53</v>
      </c>
      <c r="C17" s="50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F13" sqref="F13:K19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1.25" style="1" customWidth="1"/>
    <col min="15" max="15" width="10.875" style="1" bestFit="1" customWidth="1"/>
    <col min="16" max="16" width="10.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37" t="s">
        <v>141</v>
      </c>
      <c r="D1" s="137"/>
      <c r="E1" s="137"/>
      <c r="F1" s="137"/>
      <c r="G1" s="137"/>
      <c r="H1" s="137"/>
      <c r="I1" s="137"/>
      <c r="J1" s="137"/>
      <c r="K1" s="137"/>
      <c r="L1" s="76" t="s">
        <v>105</v>
      </c>
      <c r="M1" s="133" t="s">
        <v>142</v>
      </c>
      <c r="N1" s="134"/>
      <c r="R1" s="23">
        <f>D11</f>
        <v>1</v>
      </c>
      <c r="T1" s="27" t="s">
        <v>25</v>
      </c>
      <c r="U1" s="27" t="s">
        <v>26</v>
      </c>
      <c r="V1" s="27" t="s">
        <v>27</v>
      </c>
      <c r="W1" s="27" t="s">
        <v>28</v>
      </c>
    </row>
    <row r="2" spans="1:23" s="2" customFormat="1" ht="39.950000000000003" customHeight="1">
      <c r="A2" s="22" t="s">
        <v>3</v>
      </c>
      <c r="B2" s="108" t="s">
        <v>4</v>
      </c>
      <c r="C2" s="108"/>
      <c r="D2" s="22" t="s">
        <v>5</v>
      </c>
      <c r="E2" s="135" t="s">
        <v>130</v>
      </c>
      <c r="F2" s="135"/>
      <c r="G2" s="136"/>
      <c r="H2" s="136"/>
      <c r="I2" s="143" t="s">
        <v>71</v>
      </c>
      <c r="J2" s="144"/>
      <c r="K2" s="145"/>
      <c r="L2" s="152" t="s">
        <v>95</v>
      </c>
      <c r="M2" s="153"/>
      <c r="N2" s="141"/>
      <c r="R2" s="24">
        <f>N16</f>
        <v>0</v>
      </c>
      <c r="T2" s="28" t="s">
        <v>0</v>
      </c>
      <c r="U2" s="29">
        <f>'Row data'!B3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08" t="s">
        <v>85</v>
      </c>
      <c r="C3" s="108"/>
      <c r="D3" s="108"/>
      <c r="E3" s="108"/>
      <c r="F3" s="108"/>
      <c r="G3" s="108"/>
      <c r="H3" s="108"/>
      <c r="I3" s="146"/>
      <c r="J3" s="147"/>
      <c r="K3" s="148"/>
      <c r="L3" s="154"/>
      <c r="M3" s="155"/>
      <c r="N3" s="142"/>
      <c r="Q3" s="3"/>
      <c r="R3" s="3"/>
      <c r="S3" s="3"/>
      <c r="T3" s="31" t="s">
        <v>2</v>
      </c>
      <c r="U3" s="30">
        <f>'Row data'!B4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08" t="s">
        <v>8</v>
      </c>
      <c r="C4" s="108"/>
      <c r="D4" s="108"/>
      <c r="E4" s="108"/>
      <c r="F4" s="108"/>
      <c r="G4" s="108"/>
      <c r="H4" s="108"/>
      <c r="I4" s="149" t="s">
        <v>9</v>
      </c>
      <c r="J4" s="150"/>
      <c r="K4" s="151"/>
      <c r="L4" s="138" t="s">
        <v>96</v>
      </c>
      <c r="M4" s="139"/>
      <c r="N4" s="140"/>
      <c r="T4" s="33" t="s">
        <v>1</v>
      </c>
      <c r="U4" s="30">
        <f>'Row data'!B5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80</v>
      </c>
      <c r="F5" s="71" t="s">
        <v>81</v>
      </c>
      <c r="G5" s="108" t="s">
        <v>104</v>
      </c>
      <c r="H5" s="108"/>
      <c r="I5" s="108"/>
      <c r="J5" s="22" t="s">
        <v>82</v>
      </c>
      <c r="K5" s="72" t="s">
        <v>83</v>
      </c>
      <c r="L5" s="71" t="s">
        <v>102</v>
      </c>
      <c r="M5" s="72" t="s">
        <v>103</v>
      </c>
      <c r="N5" s="73" t="s">
        <v>84</v>
      </c>
    </row>
    <row r="6" spans="1:23" s="2" customFormat="1" ht="39.950000000000003" customHeight="1">
      <c r="A6" s="22">
        <v>1</v>
      </c>
      <c r="B6" s="25" t="s">
        <v>143</v>
      </c>
      <c r="C6" s="58">
        <f>VLOOKUP(MAX(E6,J6),'Row data'!$B$8:$C$19,2,TRUE)</f>
        <v>22.5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data'!$C$8&gt;=C6*F6,'Row data'!$C$8,C6*F6)))</f>
        <v>0</v>
      </c>
      <c r="M6" s="21">
        <f>(IF(0=K6*C6,0,IF('Row data'!$C$8&gt;=K6*C6,'Row data'!$C$8,K6*C6)))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58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50000000000003" customHeight="1">
      <c r="A8" s="22">
        <v>3</v>
      </c>
      <c r="B8" s="25"/>
      <c r="C8" s="58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50000000000003" customHeight="1">
      <c r="A9" s="22">
        <v>4</v>
      </c>
      <c r="B9" s="25"/>
      <c r="C9" s="58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58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08" t="s">
        <v>14</v>
      </c>
      <c r="B11" s="108"/>
      <c r="C11" s="108"/>
      <c r="D11" s="4">
        <f>SUM(D6:D10)</f>
        <v>1</v>
      </c>
      <c r="E11" s="9"/>
      <c r="F11" s="60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09" t="s">
        <v>86</v>
      </c>
      <c r="B12" s="109"/>
      <c r="C12" s="109"/>
      <c r="D12" s="109"/>
      <c r="E12" s="109"/>
      <c r="F12" s="109" t="s">
        <v>87</v>
      </c>
      <c r="G12" s="109"/>
      <c r="H12" s="109"/>
      <c r="I12" s="109"/>
      <c r="J12" s="109"/>
      <c r="K12" s="109"/>
      <c r="L12" s="108" t="s">
        <v>15</v>
      </c>
      <c r="M12" s="108"/>
      <c r="N12" s="74">
        <f>SUM(N6:N11)</f>
        <v>0</v>
      </c>
      <c r="P12" s="23"/>
    </row>
    <row r="13" spans="1:23" s="2" customFormat="1" ht="52.9" customHeight="1">
      <c r="A13" s="110" t="s">
        <v>140</v>
      </c>
      <c r="B13" s="111"/>
      <c r="C13" s="111"/>
      <c r="D13" s="111"/>
      <c r="E13" s="111"/>
      <c r="F13" s="112"/>
      <c r="G13" s="112"/>
      <c r="H13" s="112"/>
      <c r="I13" s="112"/>
      <c r="J13" s="112"/>
      <c r="K13" s="112"/>
      <c r="L13" s="80" t="s">
        <v>16</v>
      </c>
      <c r="M13" s="81" t="str">
        <f>IFERROR(MID($A$13,FIND(" "&amp;$L$13&amp;" ",$A$13)+4,3)," ")</f>
        <v xml:space="preserve"> </v>
      </c>
      <c r="N13" s="75">
        <f>IFERROR(N12*M13,0)</f>
        <v>0</v>
      </c>
    </row>
    <row r="14" spans="1:23" s="2" customFormat="1" ht="52.9" customHeight="1">
      <c r="A14" s="111"/>
      <c r="B14" s="111"/>
      <c r="C14" s="111"/>
      <c r="D14" s="111"/>
      <c r="E14" s="111"/>
      <c r="F14" s="112"/>
      <c r="G14" s="112"/>
      <c r="H14" s="112"/>
      <c r="I14" s="112"/>
      <c r="J14" s="112"/>
      <c r="K14" s="112"/>
      <c r="L14" s="80" t="s">
        <v>106</v>
      </c>
      <c r="M14" s="81" t="str">
        <f>IFERROR(MID($A$13,FIND(" "&amp;$L$14&amp;" ",$A$13)+6,3)," ")</f>
        <v xml:space="preserve"> </v>
      </c>
      <c r="N14" s="75">
        <f>IFERROR(N12*M14,0)</f>
        <v>0</v>
      </c>
    </row>
    <row r="15" spans="1:23" s="2" customFormat="1" ht="52.9" customHeight="1">
      <c r="A15" s="111"/>
      <c r="B15" s="111"/>
      <c r="C15" s="111"/>
      <c r="D15" s="111"/>
      <c r="E15" s="111"/>
      <c r="F15" s="112"/>
      <c r="G15" s="112"/>
      <c r="H15" s="112"/>
      <c r="I15" s="112"/>
      <c r="J15" s="112"/>
      <c r="K15" s="112"/>
      <c r="L15" s="80" t="s">
        <v>107</v>
      </c>
      <c r="M15" s="81" t="str">
        <f>IFERROR(IF(FIND("세금 계산서",$A$13),10%," ")," ")</f>
        <v xml:space="preserve"> </v>
      </c>
      <c r="N15" s="75">
        <f>IFERROR((N12-N13-N14)*M15,0)</f>
        <v>0</v>
      </c>
    </row>
    <row r="16" spans="1:23" s="2" customFormat="1" ht="54" customHeight="1">
      <c r="A16" s="111"/>
      <c r="B16" s="111"/>
      <c r="C16" s="111"/>
      <c r="D16" s="111"/>
      <c r="E16" s="111"/>
      <c r="F16" s="112"/>
      <c r="G16" s="112"/>
      <c r="H16" s="112"/>
      <c r="I16" s="112"/>
      <c r="J16" s="112"/>
      <c r="K16" s="112"/>
      <c r="L16" s="113" t="s">
        <v>88</v>
      </c>
      <c r="M16" s="77" t="s">
        <v>17</v>
      </c>
      <c r="N16" s="61">
        <f>(N12-N13-N14+N15)</f>
        <v>0</v>
      </c>
    </row>
    <row r="17" spans="1:14" s="2" customFormat="1" ht="46.5" customHeight="1">
      <c r="A17" s="111"/>
      <c r="B17" s="111"/>
      <c r="C17" s="111"/>
      <c r="D17" s="111"/>
      <c r="E17" s="111"/>
      <c r="F17" s="112"/>
      <c r="G17" s="112"/>
      <c r="H17" s="112"/>
      <c r="I17" s="112"/>
      <c r="J17" s="112"/>
      <c r="K17" s="112"/>
      <c r="L17" s="114"/>
      <c r="M17" s="78" t="s">
        <v>18</v>
      </c>
      <c r="N17" s="62">
        <f>ROUNDUP((N16*$W$2),-3)</f>
        <v>0</v>
      </c>
    </row>
    <row r="18" spans="1:14" s="2" customFormat="1" ht="46.5" customHeight="1">
      <c r="A18" s="111"/>
      <c r="B18" s="111"/>
      <c r="C18" s="111"/>
      <c r="D18" s="111"/>
      <c r="E18" s="111"/>
      <c r="F18" s="112"/>
      <c r="G18" s="112"/>
      <c r="H18" s="112"/>
      <c r="I18" s="112"/>
      <c r="J18" s="112"/>
      <c r="K18" s="112"/>
      <c r="L18" s="114"/>
      <c r="M18" s="79" t="s">
        <v>19</v>
      </c>
      <c r="N18" s="63">
        <f>ROUNDUP((N16*$W$3),-1)</f>
        <v>0</v>
      </c>
    </row>
    <row r="19" spans="1:14" s="2" customFormat="1" ht="52.9" customHeight="1">
      <c r="A19" s="111"/>
      <c r="B19" s="111"/>
      <c r="C19" s="111"/>
      <c r="D19" s="111"/>
      <c r="E19" s="111"/>
      <c r="F19" s="112"/>
      <c r="G19" s="112"/>
      <c r="H19" s="112"/>
      <c r="I19" s="112"/>
      <c r="J19" s="112"/>
      <c r="K19" s="112"/>
      <c r="L19" s="114"/>
      <c r="M19" s="14" t="s">
        <v>20</v>
      </c>
      <c r="N19" s="64">
        <f>ROUNDUP((N16*$W$4),-2)</f>
        <v>0</v>
      </c>
    </row>
    <row r="20" spans="1:14" s="2" customFormat="1" ht="297" customHeight="1">
      <c r="A20" s="82"/>
      <c r="B20" s="82"/>
      <c r="C20" s="83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</row>
    <row r="21" spans="1:14" s="2" customFormat="1" ht="39.950000000000003" customHeight="1">
      <c r="A21" s="116" t="s">
        <v>139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</row>
    <row r="22" spans="1:14" s="2" customFormat="1" ht="39.950000000000003" customHeight="1">
      <c r="A22" s="117" t="s">
        <v>89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</row>
    <row r="23" spans="1:14" s="2" customFormat="1" ht="39.950000000000003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</row>
    <row r="24" spans="1:14" s="2" customFormat="1" ht="39.950000000000003" customHeight="1">
      <c r="A24" s="118" t="s">
        <v>21</v>
      </c>
      <c r="B24" s="119"/>
      <c r="C24" s="124"/>
      <c r="D24" s="125"/>
      <c r="E24" s="126"/>
      <c r="F24" s="26"/>
      <c r="G24" s="15"/>
      <c r="H24" s="15"/>
      <c r="I24" s="15"/>
      <c r="J24" s="15"/>
      <c r="K24" s="108" t="s">
        <v>22</v>
      </c>
      <c r="L24" s="115"/>
      <c r="M24" s="115"/>
      <c r="N24" s="115"/>
    </row>
    <row r="25" spans="1:14" s="2" customFormat="1" ht="39.950000000000003" customHeight="1">
      <c r="A25" s="120"/>
      <c r="B25" s="121"/>
      <c r="C25" s="127"/>
      <c r="D25" s="128"/>
      <c r="E25" s="129"/>
      <c r="F25" s="26"/>
      <c r="G25" s="26"/>
      <c r="H25" s="26"/>
      <c r="I25" s="15"/>
      <c r="J25" s="15"/>
      <c r="K25" s="108"/>
      <c r="L25" s="115"/>
      <c r="M25" s="115"/>
      <c r="N25" s="115"/>
    </row>
    <row r="26" spans="1:14" s="2" customFormat="1" ht="39.950000000000003" customHeight="1">
      <c r="A26" s="120"/>
      <c r="B26" s="121"/>
      <c r="C26" s="127"/>
      <c r="D26" s="128"/>
      <c r="E26" s="129"/>
      <c r="F26" s="26"/>
      <c r="G26" s="26"/>
      <c r="H26" s="26"/>
      <c r="I26" s="15"/>
      <c r="J26" s="15"/>
      <c r="K26" s="108"/>
      <c r="L26" s="115"/>
      <c r="M26" s="115"/>
      <c r="N26" s="115"/>
    </row>
    <row r="27" spans="1:14" s="2" customFormat="1" ht="39.950000000000003" customHeight="1">
      <c r="A27" s="120"/>
      <c r="B27" s="121"/>
      <c r="C27" s="127"/>
      <c r="D27" s="128"/>
      <c r="E27" s="129"/>
      <c r="F27" s="26"/>
      <c r="G27" s="26"/>
      <c r="H27" s="26"/>
      <c r="I27" s="15"/>
      <c r="J27" s="15"/>
      <c r="K27" s="108"/>
      <c r="L27" s="115"/>
      <c r="M27" s="115"/>
      <c r="N27" s="115"/>
    </row>
    <row r="28" spans="1:14" s="2" customFormat="1" ht="39.950000000000003" customHeight="1">
      <c r="A28" s="122"/>
      <c r="B28" s="123"/>
      <c r="C28" s="130"/>
      <c r="D28" s="131"/>
      <c r="E28" s="132"/>
      <c r="F28" s="26"/>
      <c r="G28" s="26"/>
      <c r="H28" s="26"/>
      <c r="I28" s="15"/>
      <c r="J28" s="15"/>
      <c r="K28" s="108"/>
      <c r="L28" s="115"/>
      <c r="M28" s="115"/>
      <c r="N28" s="115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G5:I5"/>
    <mergeCell ref="A11:C11"/>
    <mergeCell ref="I2:K3"/>
    <mergeCell ref="I4:K4"/>
    <mergeCell ref="L2:M3"/>
    <mergeCell ref="B3:H3"/>
    <mergeCell ref="M1:N1"/>
    <mergeCell ref="B2:C2"/>
    <mergeCell ref="E2:H2"/>
    <mergeCell ref="C1:K1"/>
    <mergeCell ref="L4:N4"/>
    <mergeCell ref="N2:N3"/>
    <mergeCell ref="B4:H4"/>
    <mergeCell ref="K24:K28"/>
    <mergeCell ref="L24:N28"/>
    <mergeCell ref="A21:N21"/>
    <mergeCell ref="A22:N22"/>
    <mergeCell ref="A24:B28"/>
    <mergeCell ref="C24:E28"/>
    <mergeCell ref="A23:N23"/>
    <mergeCell ref="L12:M12"/>
    <mergeCell ref="A12:E12"/>
    <mergeCell ref="A13:E19"/>
    <mergeCell ref="F12:K12"/>
    <mergeCell ref="F13:K19"/>
    <mergeCell ref="L16:L19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"/>
  <sheetViews>
    <sheetView workbookViewId="0">
      <selection activeCell="F24" sqref="F24"/>
    </sheetView>
  </sheetViews>
  <sheetFormatPr defaultRowHeight="16.5"/>
  <cols>
    <col min="1" max="1" width="4.5" bestFit="1" customWidth="1"/>
    <col min="2" max="2" width="11.125" bestFit="1" customWidth="1"/>
    <col min="3" max="3" width="12.875" bestFit="1" customWidth="1"/>
    <col min="4" max="5" width="7.25" bestFit="1" customWidth="1"/>
    <col min="6" max="6" width="8.625" bestFit="1" customWidth="1"/>
    <col min="7" max="7" width="5.25" customWidth="1"/>
    <col min="8" max="8" width="4.875" bestFit="1" customWidth="1"/>
    <col min="9" max="9" width="9.375" bestFit="1" customWidth="1"/>
    <col min="10" max="10" width="11.125" bestFit="1" customWidth="1"/>
    <col min="11" max="11" width="12.875" bestFit="1" customWidth="1"/>
    <col min="12" max="12" width="12.625" bestFit="1" customWidth="1"/>
    <col min="13" max="13" width="7.25" bestFit="1" customWidth="1"/>
    <col min="14" max="14" width="8.625" bestFit="1" customWidth="1"/>
    <col min="16" max="16" width="11.125" bestFit="1" customWidth="1"/>
    <col min="17" max="18" width="10.375" bestFit="1" customWidth="1"/>
    <col min="19" max="19" width="10.75" bestFit="1" customWidth="1"/>
  </cols>
  <sheetData>
    <row r="1" spans="1:19" ht="17.25">
      <c r="A1" s="90" t="s">
        <v>122</v>
      </c>
      <c r="B1" s="68"/>
      <c r="C1" s="68"/>
      <c r="D1" s="69">
        <v>1.5</v>
      </c>
      <c r="H1" t="s">
        <v>123</v>
      </c>
      <c r="J1" s="68">
        <f>S7</f>
        <v>32</v>
      </c>
      <c r="K1" s="68"/>
      <c r="L1" s="69">
        <v>1.5</v>
      </c>
      <c r="P1" s="97" t="s">
        <v>25</v>
      </c>
      <c r="Q1" s="36" t="s">
        <v>26</v>
      </c>
      <c r="R1" s="36" t="s">
        <v>27</v>
      </c>
      <c r="S1" s="36" t="s">
        <v>28</v>
      </c>
    </row>
    <row r="2" spans="1:19" s="87" customFormat="1" ht="17.25">
      <c r="A2" s="84" t="s">
        <v>97</v>
      </c>
      <c r="B2" s="85" t="s">
        <v>99</v>
      </c>
      <c r="C2" s="85" t="s">
        <v>100</v>
      </c>
      <c r="D2" s="87" t="s">
        <v>127</v>
      </c>
      <c r="F2" s="87" t="s">
        <v>128</v>
      </c>
      <c r="H2" s="84" t="s">
        <v>97</v>
      </c>
      <c r="I2" s="84" t="s">
        <v>98</v>
      </c>
      <c r="J2" s="85" t="s">
        <v>99</v>
      </c>
      <c r="K2" s="85" t="s">
        <v>100</v>
      </c>
      <c r="L2" s="87" t="s">
        <v>127</v>
      </c>
      <c r="N2" s="87" t="s">
        <v>128</v>
      </c>
      <c r="P2" s="37" t="s">
        <v>0</v>
      </c>
      <c r="Q2" s="38">
        <f>'Row data'!B3</f>
        <v>23000</v>
      </c>
      <c r="R2" s="39">
        <v>1000</v>
      </c>
      <c r="S2" s="38">
        <f>Q2+R2</f>
        <v>24000</v>
      </c>
    </row>
    <row r="3" spans="1:19" s="94" customFormat="1" ht="17.25">
      <c r="A3" s="94">
        <v>1</v>
      </c>
      <c r="B3" s="95">
        <v>15</v>
      </c>
      <c r="C3" s="95">
        <f t="shared" ref="C3:C22" si="0">B3/A3</f>
        <v>15</v>
      </c>
      <c r="D3" s="95">
        <f>C3*$D$1</f>
        <v>22.5</v>
      </c>
      <c r="E3" s="101">
        <f>D3</f>
        <v>22.5</v>
      </c>
      <c r="F3" s="96">
        <f>ROUNDUP(E3,1)</f>
        <v>22.5</v>
      </c>
      <c r="H3" s="94">
        <v>1</v>
      </c>
      <c r="J3" s="95">
        <f>I3/$J$1</f>
        <v>0</v>
      </c>
      <c r="K3" s="95">
        <f>J3/H3</f>
        <v>0</v>
      </c>
      <c r="L3" s="94">
        <f>K3*$L$1</f>
        <v>0</v>
      </c>
      <c r="M3" s="101">
        <f>L3</f>
        <v>0</v>
      </c>
      <c r="N3" s="96">
        <f>ROUNDUP(M3,1)</f>
        <v>0</v>
      </c>
      <c r="P3" s="40" t="s">
        <v>2</v>
      </c>
      <c r="Q3" s="39">
        <f>'Row data'!B4</f>
        <v>33</v>
      </c>
      <c r="R3" s="41">
        <v>1</v>
      </c>
      <c r="S3" s="41">
        <f>Q3+R3</f>
        <v>34</v>
      </c>
    </row>
    <row r="4" spans="1:19" s="87" customFormat="1" ht="17.25">
      <c r="A4" s="87">
        <v>2</v>
      </c>
      <c r="B4" s="86">
        <v>19</v>
      </c>
      <c r="C4" s="86">
        <f t="shared" si="0"/>
        <v>9.5</v>
      </c>
      <c r="D4" s="86">
        <f t="shared" ref="D4:D21" si="1">C4*$D$1</f>
        <v>14.25</v>
      </c>
      <c r="E4" s="91">
        <f t="shared" ref="E4:E24" si="2">D4</f>
        <v>14.25</v>
      </c>
      <c r="F4" s="92">
        <f>ROUNDUP(E4,1)</f>
        <v>14.299999999999999</v>
      </c>
      <c r="H4" s="87">
        <v>2</v>
      </c>
      <c r="J4" s="86">
        <f t="shared" ref="J4:J22" si="3">I4/$J$1</f>
        <v>0</v>
      </c>
      <c r="K4" s="86">
        <f t="shared" ref="K4:K22" si="4">J4/H4</f>
        <v>0</v>
      </c>
      <c r="L4" s="87">
        <f t="shared" ref="L4:L22" si="5">K4*$L$1</f>
        <v>0</v>
      </c>
      <c r="M4" s="91">
        <f t="shared" ref="M4:M22" si="6">L4</f>
        <v>0</v>
      </c>
      <c r="N4" s="92">
        <f t="shared" ref="N4:N22" si="7">ROUNDUP(M4,1)</f>
        <v>0</v>
      </c>
      <c r="P4" s="102" t="s">
        <v>1</v>
      </c>
      <c r="Q4" s="99">
        <f>'Row data'!B5</f>
        <v>1515</v>
      </c>
      <c r="R4" s="103">
        <v>30</v>
      </c>
      <c r="S4" s="103">
        <f>Q4+R4</f>
        <v>1545</v>
      </c>
    </row>
    <row r="5" spans="1:19" s="87" customFormat="1">
      <c r="A5" s="87">
        <v>3</v>
      </c>
      <c r="B5" s="86">
        <v>23</v>
      </c>
      <c r="C5" s="86">
        <f t="shared" si="0"/>
        <v>7.666666666666667</v>
      </c>
      <c r="D5" s="86">
        <f t="shared" si="1"/>
        <v>11.5</v>
      </c>
      <c r="E5" s="91">
        <f t="shared" si="2"/>
        <v>11.5</v>
      </c>
      <c r="F5" s="92">
        <f>ROUNDUP(E5,1)</f>
        <v>11.5</v>
      </c>
      <c r="H5" s="87">
        <v>3</v>
      </c>
      <c r="J5" s="86">
        <f t="shared" si="3"/>
        <v>0</v>
      </c>
      <c r="K5" s="86">
        <f t="shared" si="4"/>
        <v>0</v>
      </c>
      <c r="L5" s="87">
        <f t="shared" si="5"/>
        <v>0</v>
      </c>
      <c r="M5" s="91">
        <f t="shared" si="6"/>
        <v>0</v>
      </c>
      <c r="N5" s="92">
        <f t="shared" si="7"/>
        <v>0</v>
      </c>
    </row>
    <row r="6" spans="1:19" ht="17.25">
      <c r="A6">
        <v>4</v>
      </c>
      <c r="B6" s="70">
        <v>27</v>
      </c>
      <c r="C6" s="70">
        <f t="shared" si="0"/>
        <v>6.75</v>
      </c>
      <c r="D6" s="70">
        <f t="shared" si="1"/>
        <v>10.125</v>
      </c>
      <c r="E6" s="105">
        <f t="shared" si="2"/>
        <v>10.125</v>
      </c>
      <c r="F6" s="93">
        <f>ROUNDUP(E6,1)</f>
        <v>10.199999999999999</v>
      </c>
      <c r="H6">
        <v>4</v>
      </c>
      <c r="J6" s="70">
        <f t="shared" si="3"/>
        <v>0</v>
      </c>
      <c r="K6" s="70">
        <f t="shared" si="4"/>
        <v>0</v>
      </c>
      <c r="L6">
        <f t="shared" si="5"/>
        <v>0</v>
      </c>
      <c r="M6" s="105">
        <f t="shared" si="6"/>
        <v>0</v>
      </c>
      <c r="N6" s="93">
        <f t="shared" si="7"/>
        <v>0</v>
      </c>
      <c r="P6" s="100" t="s">
        <v>124</v>
      </c>
      <c r="Q6" s="98">
        <f>'Row data'!B3</f>
        <v>23000</v>
      </c>
      <c r="R6" s="99">
        <v>1000</v>
      </c>
      <c r="S6" s="70">
        <f>Q6-R6</f>
        <v>22000</v>
      </c>
    </row>
    <row r="7" spans="1:19" s="87" customFormat="1" ht="17.25">
      <c r="A7" s="87">
        <v>5</v>
      </c>
      <c r="B7" s="86">
        <v>31</v>
      </c>
      <c r="C7" s="86">
        <f t="shared" si="0"/>
        <v>6.2</v>
      </c>
      <c r="D7" s="86">
        <f t="shared" si="1"/>
        <v>9.3000000000000007</v>
      </c>
      <c r="E7" s="91">
        <f t="shared" si="2"/>
        <v>9.3000000000000007</v>
      </c>
      <c r="F7" s="92">
        <f t="shared" ref="F7:F22" si="8">ROUNDUP(E7,1)</f>
        <v>9.3000000000000007</v>
      </c>
      <c r="H7" s="87">
        <v>5</v>
      </c>
      <c r="J7" s="86">
        <f t="shared" si="3"/>
        <v>0</v>
      </c>
      <c r="K7" s="86">
        <f t="shared" si="4"/>
        <v>0</v>
      </c>
      <c r="L7" s="87">
        <f t="shared" si="5"/>
        <v>0</v>
      </c>
      <c r="M7" s="91">
        <f t="shared" si="6"/>
        <v>0</v>
      </c>
      <c r="N7" s="92">
        <f t="shared" si="7"/>
        <v>0</v>
      </c>
      <c r="P7" s="40" t="s">
        <v>125</v>
      </c>
      <c r="Q7" s="104">
        <f>'Row data'!B4</f>
        <v>33</v>
      </c>
      <c r="R7" s="41">
        <v>1</v>
      </c>
      <c r="S7" s="86">
        <f t="shared" ref="S7:S8" si="9">Q7-R7</f>
        <v>32</v>
      </c>
    </row>
    <row r="8" spans="1:19" ht="17.25">
      <c r="A8">
        <v>6</v>
      </c>
      <c r="B8" s="70">
        <v>35</v>
      </c>
      <c r="C8" s="70">
        <f t="shared" si="0"/>
        <v>5.833333333333333</v>
      </c>
      <c r="D8" s="70">
        <f t="shared" si="1"/>
        <v>8.75</v>
      </c>
      <c r="E8" s="105">
        <f t="shared" si="2"/>
        <v>8.75</v>
      </c>
      <c r="F8" s="93">
        <f t="shared" si="8"/>
        <v>8.7999999999999989</v>
      </c>
      <c r="H8">
        <v>6</v>
      </c>
      <c r="J8" s="70">
        <f t="shared" si="3"/>
        <v>0</v>
      </c>
      <c r="K8" s="70">
        <f t="shared" si="4"/>
        <v>0</v>
      </c>
      <c r="L8">
        <f t="shared" si="5"/>
        <v>0</v>
      </c>
      <c r="M8" s="105">
        <f t="shared" si="6"/>
        <v>0</v>
      </c>
      <c r="N8" s="93">
        <f t="shared" si="7"/>
        <v>0</v>
      </c>
      <c r="P8" s="102" t="s">
        <v>126</v>
      </c>
      <c r="Q8" s="98">
        <f>'Row data'!B5</f>
        <v>1515</v>
      </c>
      <c r="R8" s="103">
        <v>30</v>
      </c>
      <c r="S8" s="70">
        <f t="shared" si="9"/>
        <v>1485</v>
      </c>
    </row>
    <row r="9" spans="1:19">
      <c r="A9">
        <v>7</v>
      </c>
      <c r="B9" s="70">
        <v>39</v>
      </c>
      <c r="C9" s="70">
        <f t="shared" si="0"/>
        <v>5.5714285714285712</v>
      </c>
      <c r="D9" s="70">
        <f t="shared" si="1"/>
        <v>8.3571428571428577</v>
      </c>
      <c r="E9" s="105">
        <f t="shared" si="2"/>
        <v>8.3571428571428577</v>
      </c>
      <c r="F9" s="93">
        <f t="shared" si="8"/>
        <v>8.4</v>
      </c>
      <c r="H9">
        <v>7</v>
      </c>
      <c r="J9" s="70">
        <f t="shared" si="3"/>
        <v>0</v>
      </c>
      <c r="K9" s="70">
        <f t="shared" si="4"/>
        <v>0</v>
      </c>
      <c r="L9">
        <f t="shared" si="5"/>
        <v>0</v>
      </c>
      <c r="M9" s="105">
        <f t="shared" si="6"/>
        <v>0</v>
      </c>
      <c r="N9" s="93">
        <f t="shared" si="7"/>
        <v>0</v>
      </c>
    </row>
    <row r="10" spans="1:19">
      <c r="A10">
        <v>8</v>
      </c>
      <c r="B10" s="70">
        <v>43</v>
      </c>
      <c r="C10" s="70">
        <f t="shared" si="0"/>
        <v>5.375</v>
      </c>
      <c r="D10" s="70">
        <f t="shared" si="1"/>
        <v>8.0625</v>
      </c>
      <c r="E10" s="105">
        <f t="shared" si="2"/>
        <v>8.0625</v>
      </c>
      <c r="F10" s="93">
        <f t="shared" si="8"/>
        <v>8.1</v>
      </c>
      <c r="H10">
        <v>8</v>
      </c>
      <c r="J10" s="70">
        <f t="shared" si="3"/>
        <v>0</v>
      </c>
      <c r="K10" s="70">
        <f t="shared" si="4"/>
        <v>0</v>
      </c>
      <c r="L10">
        <f t="shared" si="5"/>
        <v>0</v>
      </c>
      <c r="M10" s="105">
        <f t="shared" si="6"/>
        <v>0</v>
      </c>
      <c r="N10" s="93">
        <f t="shared" si="7"/>
        <v>0</v>
      </c>
    </row>
    <row r="11" spans="1:19" s="87" customFormat="1">
      <c r="A11" s="87">
        <v>9</v>
      </c>
      <c r="B11" s="86">
        <v>47</v>
      </c>
      <c r="C11" s="86">
        <f t="shared" si="0"/>
        <v>5.2222222222222223</v>
      </c>
      <c r="D11" s="86">
        <f t="shared" si="1"/>
        <v>7.8333333333333339</v>
      </c>
      <c r="E11" s="91">
        <f t="shared" si="2"/>
        <v>7.8333333333333339</v>
      </c>
      <c r="F11" s="92">
        <f t="shared" si="8"/>
        <v>7.8999999999999995</v>
      </c>
      <c r="H11" s="87">
        <v>9</v>
      </c>
      <c r="J11" s="86">
        <f t="shared" si="3"/>
        <v>0</v>
      </c>
      <c r="K11" s="86">
        <f t="shared" si="4"/>
        <v>0</v>
      </c>
      <c r="L11" s="87">
        <f t="shared" si="5"/>
        <v>0</v>
      </c>
      <c r="M11" s="91">
        <f t="shared" si="6"/>
        <v>0</v>
      </c>
      <c r="N11" s="92">
        <f t="shared" si="7"/>
        <v>0</v>
      </c>
    </row>
    <row r="12" spans="1:19">
      <c r="A12">
        <v>10</v>
      </c>
      <c r="B12" s="70">
        <v>51</v>
      </c>
      <c r="C12" s="70">
        <f t="shared" si="0"/>
        <v>5.0999999999999996</v>
      </c>
      <c r="D12" s="70">
        <f t="shared" si="1"/>
        <v>7.6499999999999995</v>
      </c>
      <c r="E12" s="105">
        <f t="shared" si="2"/>
        <v>7.6499999999999995</v>
      </c>
      <c r="F12" s="93">
        <f t="shared" si="8"/>
        <v>7.6999999999999993</v>
      </c>
      <c r="H12">
        <v>10</v>
      </c>
      <c r="J12" s="70">
        <f t="shared" si="3"/>
        <v>0</v>
      </c>
      <c r="K12" s="70">
        <f t="shared" si="4"/>
        <v>0</v>
      </c>
      <c r="L12">
        <f t="shared" si="5"/>
        <v>0</v>
      </c>
      <c r="M12" s="105">
        <f t="shared" si="6"/>
        <v>0</v>
      </c>
      <c r="N12" s="93">
        <f t="shared" si="7"/>
        <v>0</v>
      </c>
    </row>
    <row r="13" spans="1:19">
      <c r="A13">
        <v>11</v>
      </c>
      <c r="B13" s="70">
        <v>55</v>
      </c>
      <c r="C13" s="70">
        <f t="shared" si="0"/>
        <v>5</v>
      </c>
      <c r="D13" s="70">
        <f t="shared" si="1"/>
        <v>7.5</v>
      </c>
      <c r="E13" s="105">
        <f t="shared" si="2"/>
        <v>7.5</v>
      </c>
      <c r="F13" s="93">
        <f t="shared" si="8"/>
        <v>7.5</v>
      </c>
      <c r="H13">
        <v>11</v>
      </c>
      <c r="J13" s="70">
        <f t="shared" si="3"/>
        <v>0</v>
      </c>
      <c r="K13" s="70">
        <f t="shared" si="4"/>
        <v>0</v>
      </c>
      <c r="L13">
        <f t="shared" si="5"/>
        <v>0</v>
      </c>
      <c r="M13" s="105">
        <f t="shared" si="6"/>
        <v>0</v>
      </c>
      <c r="N13" s="93">
        <f t="shared" si="7"/>
        <v>0</v>
      </c>
    </row>
    <row r="14" spans="1:19">
      <c r="A14">
        <v>12</v>
      </c>
      <c r="B14" s="70">
        <v>59</v>
      </c>
      <c r="C14" s="70">
        <f t="shared" si="0"/>
        <v>4.916666666666667</v>
      </c>
      <c r="D14" s="70">
        <f t="shared" si="1"/>
        <v>7.375</v>
      </c>
      <c r="E14" s="105">
        <f t="shared" si="2"/>
        <v>7.375</v>
      </c>
      <c r="F14" s="93">
        <f t="shared" si="8"/>
        <v>7.3999999999999995</v>
      </c>
      <c r="H14">
        <v>12</v>
      </c>
      <c r="J14" s="70">
        <f t="shared" si="3"/>
        <v>0</v>
      </c>
      <c r="K14" s="70">
        <f t="shared" si="4"/>
        <v>0</v>
      </c>
      <c r="L14">
        <f t="shared" si="5"/>
        <v>0</v>
      </c>
      <c r="M14" s="105">
        <f t="shared" si="6"/>
        <v>0</v>
      </c>
      <c r="N14" s="93">
        <f t="shared" si="7"/>
        <v>0</v>
      </c>
    </row>
    <row r="15" spans="1:19">
      <c r="A15">
        <v>13</v>
      </c>
      <c r="B15" s="70">
        <v>63</v>
      </c>
      <c r="C15" s="70">
        <f t="shared" si="0"/>
        <v>4.8461538461538458</v>
      </c>
      <c r="D15" s="70">
        <f t="shared" si="1"/>
        <v>7.2692307692307683</v>
      </c>
      <c r="E15" s="105">
        <f t="shared" si="2"/>
        <v>7.2692307692307683</v>
      </c>
      <c r="F15" s="93">
        <f t="shared" si="8"/>
        <v>7.3</v>
      </c>
      <c r="H15">
        <v>13</v>
      </c>
      <c r="J15" s="70">
        <f t="shared" si="3"/>
        <v>0</v>
      </c>
      <c r="K15" s="70">
        <f t="shared" si="4"/>
        <v>0</v>
      </c>
      <c r="L15">
        <f t="shared" si="5"/>
        <v>0</v>
      </c>
      <c r="M15" s="105">
        <f t="shared" si="6"/>
        <v>0</v>
      </c>
      <c r="N15" s="93">
        <f t="shared" si="7"/>
        <v>0</v>
      </c>
    </row>
    <row r="16" spans="1:19" s="87" customFormat="1">
      <c r="A16" s="87">
        <v>14</v>
      </c>
      <c r="B16" s="86">
        <v>67</v>
      </c>
      <c r="C16" s="86">
        <f t="shared" si="0"/>
        <v>4.7857142857142856</v>
      </c>
      <c r="D16" s="86">
        <f t="shared" si="1"/>
        <v>7.1785714285714288</v>
      </c>
      <c r="E16" s="91">
        <f t="shared" si="2"/>
        <v>7.1785714285714288</v>
      </c>
      <c r="F16" s="92">
        <f t="shared" si="8"/>
        <v>7.1999999999999993</v>
      </c>
      <c r="H16" s="87">
        <v>14</v>
      </c>
      <c r="J16" s="86">
        <f t="shared" si="3"/>
        <v>0</v>
      </c>
      <c r="K16" s="86">
        <f t="shared" si="4"/>
        <v>0</v>
      </c>
      <c r="L16" s="87">
        <f t="shared" si="5"/>
        <v>0</v>
      </c>
      <c r="M16" s="91">
        <f t="shared" si="6"/>
        <v>0</v>
      </c>
      <c r="N16" s="92">
        <f t="shared" si="7"/>
        <v>0</v>
      </c>
    </row>
    <row r="17" spans="1:14">
      <c r="A17">
        <v>15</v>
      </c>
      <c r="B17" s="70">
        <v>71</v>
      </c>
      <c r="C17" s="70">
        <f t="shared" si="0"/>
        <v>4.7333333333333334</v>
      </c>
      <c r="D17" s="70">
        <f t="shared" si="1"/>
        <v>7.1</v>
      </c>
      <c r="E17" s="105">
        <f t="shared" si="2"/>
        <v>7.1</v>
      </c>
      <c r="F17" s="93">
        <f t="shared" si="8"/>
        <v>7.1</v>
      </c>
      <c r="H17">
        <v>15</v>
      </c>
      <c r="J17" s="70">
        <f t="shared" si="3"/>
        <v>0</v>
      </c>
      <c r="K17" s="70">
        <f t="shared" si="4"/>
        <v>0</v>
      </c>
      <c r="L17">
        <f t="shared" si="5"/>
        <v>0</v>
      </c>
      <c r="M17" s="105">
        <f t="shared" si="6"/>
        <v>0</v>
      </c>
      <c r="N17" s="93">
        <f t="shared" si="7"/>
        <v>0</v>
      </c>
    </row>
    <row r="18" spans="1:14">
      <c r="A18">
        <v>16</v>
      </c>
      <c r="B18" s="70">
        <v>75</v>
      </c>
      <c r="C18" s="70">
        <f t="shared" si="0"/>
        <v>4.6875</v>
      </c>
      <c r="D18" s="70">
        <f t="shared" si="1"/>
        <v>7.03125</v>
      </c>
      <c r="E18" s="105">
        <f t="shared" si="2"/>
        <v>7.03125</v>
      </c>
      <c r="F18" s="93">
        <f t="shared" si="8"/>
        <v>7.1</v>
      </c>
      <c r="H18">
        <v>16</v>
      </c>
      <c r="J18" s="70">
        <f t="shared" si="3"/>
        <v>0</v>
      </c>
      <c r="K18" s="70">
        <f t="shared" si="4"/>
        <v>0</v>
      </c>
      <c r="L18">
        <f t="shared" si="5"/>
        <v>0</v>
      </c>
      <c r="M18" s="105">
        <f t="shared" si="6"/>
        <v>0</v>
      </c>
      <c r="N18" s="93">
        <f t="shared" si="7"/>
        <v>0</v>
      </c>
    </row>
    <row r="19" spans="1:14">
      <c r="A19">
        <v>17</v>
      </c>
      <c r="B19" s="70">
        <v>79</v>
      </c>
      <c r="C19" s="70">
        <f t="shared" si="0"/>
        <v>4.6470588235294121</v>
      </c>
      <c r="D19" s="70">
        <f t="shared" si="1"/>
        <v>6.9705882352941178</v>
      </c>
      <c r="E19" s="105">
        <f t="shared" si="2"/>
        <v>6.9705882352941178</v>
      </c>
      <c r="F19" s="93">
        <f t="shared" si="8"/>
        <v>7</v>
      </c>
      <c r="H19">
        <v>17</v>
      </c>
      <c r="J19" s="70">
        <f t="shared" si="3"/>
        <v>0</v>
      </c>
      <c r="K19" s="70">
        <f t="shared" si="4"/>
        <v>0</v>
      </c>
      <c r="L19">
        <f t="shared" si="5"/>
        <v>0</v>
      </c>
      <c r="M19" s="105">
        <f t="shared" si="6"/>
        <v>0</v>
      </c>
      <c r="N19" s="93">
        <f t="shared" si="7"/>
        <v>0</v>
      </c>
    </row>
    <row r="20" spans="1:14">
      <c r="A20">
        <v>18</v>
      </c>
      <c r="B20" s="70">
        <v>83</v>
      </c>
      <c r="C20" s="70">
        <f t="shared" si="0"/>
        <v>4.6111111111111107</v>
      </c>
      <c r="D20" s="70">
        <f t="shared" si="1"/>
        <v>6.9166666666666661</v>
      </c>
      <c r="E20" s="105">
        <f t="shared" si="2"/>
        <v>6.9166666666666661</v>
      </c>
      <c r="F20" s="93">
        <f t="shared" si="8"/>
        <v>7</v>
      </c>
      <c r="H20">
        <v>18</v>
      </c>
      <c r="J20" s="70">
        <f t="shared" si="3"/>
        <v>0</v>
      </c>
      <c r="K20" s="70">
        <f t="shared" si="4"/>
        <v>0</v>
      </c>
      <c r="L20">
        <f t="shared" si="5"/>
        <v>0</v>
      </c>
      <c r="M20" s="105">
        <f t="shared" si="6"/>
        <v>0</v>
      </c>
      <c r="N20" s="93">
        <f t="shared" si="7"/>
        <v>0</v>
      </c>
    </row>
    <row r="21" spans="1:14" s="87" customFormat="1">
      <c r="A21" s="87">
        <v>19</v>
      </c>
      <c r="B21" s="86">
        <v>87</v>
      </c>
      <c r="C21" s="86">
        <f t="shared" si="0"/>
        <v>4.5789473684210522</v>
      </c>
      <c r="D21" s="86">
        <f t="shared" si="1"/>
        <v>6.8684210526315788</v>
      </c>
      <c r="E21" s="91">
        <f t="shared" si="2"/>
        <v>6.8684210526315788</v>
      </c>
      <c r="F21" s="92">
        <f t="shared" si="8"/>
        <v>6.8999999999999995</v>
      </c>
      <c r="H21" s="87">
        <v>19</v>
      </c>
      <c r="J21" s="86">
        <f t="shared" si="3"/>
        <v>0</v>
      </c>
      <c r="K21" s="86">
        <f t="shared" si="4"/>
        <v>0</v>
      </c>
      <c r="L21" s="87">
        <f t="shared" si="5"/>
        <v>0</v>
      </c>
      <c r="M21" s="91">
        <f t="shared" si="6"/>
        <v>0</v>
      </c>
      <c r="N21" s="92">
        <f t="shared" si="7"/>
        <v>0</v>
      </c>
    </row>
    <row r="22" spans="1:14">
      <c r="A22">
        <v>20</v>
      </c>
      <c r="B22" s="70">
        <v>91</v>
      </c>
      <c r="C22" s="89">
        <f t="shared" si="0"/>
        <v>4.55</v>
      </c>
      <c r="D22" s="89">
        <f>C22*$D$1</f>
        <v>6.8249999999999993</v>
      </c>
      <c r="E22" s="105">
        <f t="shared" si="2"/>
        <v>6.8249999999999993</v>
      </c>
      <c r="F22" s="93">
        <f t="shared" si="8"/>
        <v>6.8999999999999995</v>
      </c>
      <c r="H22">
        <v>20</v>
      </c>
      <c r="J22" s="70">
        <f t="shared" si="3"/>
        <v>0</v>
      </c>
      <c r="K22" s="70">
        <f t="shared" si="4"/>
        <v>0</v>
      </c>
      <c r="L22">
        <f t="shared" si="5"/>
        <v>0</v>
      </c>
      <c r="M22" s="105">
        <f t="shared" si="6"/>
        <v>0</v>
      </c>
      <c r="N22" s="93">
        <f t="shared" si="7"/>
        <v>0</v>
      </c>
    </row>
    <row r="23" spans="1:14">
      <c r="B23" s="70"/>
      <c r="C23" s="89"/>
      <c r="D23" s="89"/>
      <c r="E23" s="105"/>
      <c r="F23" s="93"/>
    </row>
    <row r="24" spans="1:14">
      <c r="A24">
        <v>50</v>
      </c>
      <c r="B24" s="70" t="e">
        <f>#REF!/$B$1</f>
        <v>#REF!</v>
      </c>
      <c r="C24" s="89" t="e">
        <f>B24/A24</f>
        <v>#REF!</v>
      </c>
      <c r="D24" s="89" t="e">
        <f t="shared" ref="D24" si="10">C24*$D$1</f>
        <v>#REF!</v>
      </c>
      <c r="E24" s="105" t="e">
        <f t="shared" si="2"/>
        <v>#REF!</v>
      </c>
      <c r="F24" s="93" t="e">
        <f t="shared" ref="F24" si="11">ROUNDUP(E24,1)</f>
        <v>#REF!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="115" zoomScaleNormal="115" workbookViewId="0">
      <selection activeCell="B4" sqref="B4"/>
    </sheetView>
  </sheetViews>
  <sheetFormatPr defaultColWidth="8.75" defaultRowHeight="16.5"/>
  <cols>
    <col min="1" max="1" width="9.75" style="48" bestFit="1" customWidth="1"/>
    <col min="2" max="2" width="9.25" style="48" bestFit="1" customWidth="1"/>
    <col min="3" max="16384" width="8.75" style="48"/>
  </cols>
  <sheetData>
    <row r="1" spans="1:2">
      <c r="A1" s="49" t="s">
        <v>108</v>
      </c>
      <c r="B1" s="49" t="s">
        <v>109</v>
      </c>
    </row>
    <row r="2" spans="1:2">
      <c r="A2" s="49" t="s">
        <v>110</v>
      </c>
      <c r="B2" s="88">
        <v>12.4</v>
      </c>
    </row>
    <row r="3" spans="1:2">
      <c r="A3" s="49" t="s">
        <v>111</v>
      </c>
      <c r="B3" s="88">
        <v>5.3</v>
      </c>
    </row>
    <row r="4" spans="1:2">
      <c r="A4" s="49" t="s">
        <v>112</v>
      </c>
      <c r="B4" s="88">
        <v>3.6</v>
      </c>
    </row>
    <row r="5" spans="1:2">
      <c r="A5" s="49" t="s">
        <v>113</v>
      </c>
      <c r="B5" s="88">
        <v>3.6</v>
      </c>
    </row>
    <row r="6" spans="1:2">
      <c r="A6" s="49" t="s">
        <v>114</v>
      </c>
      <c r="B6" s="88">
        <v>3.3000000000000003</v>
      </c>
    </row>
    <row r="7" spans="1:2">
      <c r="A7" s="49" t="s">
        <v>115</v>
      </c>
      <c r="B7" s="88">
        <v>3.4</v>
      </c>
    </row>
    <row r="8" spans="1:2">
      <c r="A8" s="49" t="s">
        <v>116</v>
      </c>
      <c r="B8" s="88">
        <v>3.5</v>
      </c>
    </row>
    <row r="9" spans="1:2">
      <c r="A9" s="49" t="s">
        <v>117</v>
      </c>
      <c r="B9" s="88">
        <v>3.7</v>
      </c>
    </row>
    <row r="10" spans="1:2">
      <c r="A10" s="49" t="s">
        <v>118</v>
      </c>
      <c r="B10" s="88">
        <v>3.8000000000000003</v>
      </c>
    </row>
    <row r="11" spans="1:2">
      <c r="A11" s="49" t="s">
        <v>119</v>
      </c>
      <c r="B11" s="88">
        <v>3.9</v>
      </c>
    </row>
    <row r="12" spans="1:2">
      <c r="A12" s="49" t="s">
        <v>120</v>
      </c>
      <c r="B12" s="88">
        <v>4</v>
      </c>
    </row>
    <row r="13" spans="1:2">
      <c r="A13" s="49" t="s">
        <v>121</v>
      </c>
      <c r="B13" s="88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이름(CBLxx-xx)</vt:lpstr>
      <vt:lpstr>Sheet1</vt:lpstr>
      <vt:lpstr>Sheet2</vt:lpstr>
      <vt:lpstr>'이름(CBLxx-xx)'!Print_Area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2026-08-29T15:55:40Z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