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다른 컴퓨터\내 컴퓨터\LK Group 관련\2. 한국-라오 항공 선전 관련\고객 견적 확인 요청건\"/>
    </mc:Choice>
  </mc:AlternateContent>
  <xr:revisionPtr revIDLastSave="0" documentId="13_ncr:1_{6A5098A0-4911-4BAA-83A1-16543CE5974E}" xr6:coauthVersionLast="47" xr6:coauthVersionMax="47" xr10:uidLastSave="{00000000-0000-0000-0000-000000000000}"/>
  <bookViews>
    <workbookView xWindow="2316" yWindow="0" windowWidth="20724" windowHeight="11820" tabRatio="908" activeTab="2" xr2:uid="{00000000-000D-0000-FFFF-FFFF00000000}"/>
  </bookViews>
  <sheets>
    <sheet name="Row data" sheetId="3" r:id="rId1"/>
    <sheet name="수취인 불명 내역" sheetId="1592" state="hidden" r:id="rId2"/>
    <sheet name="LKA 01" sheetId="1534" r:id="rId3"/>
  </sheets>
  <definedNames>
    <definedName name="_xlnm._FilterDatabase" localSheetId="0" hidden="1">'Row data'!$H$8:$L$8</definedName>
    <definedName name="_xlnm.Print_Area" localSheetId="2">'LKA 01'!$A$1:$N$34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534" l="1"/>
  <c r="B8" i="1534"/>
  <c r="E8" i="1534" s="1"/>
  <c r="F8" i="1534" s="1"/>
  <c r="L8" i="1534" s="1"/>
  <c r="D7" i="1534"/>
  <c r="D8" i="1534"/>
  <c r="B9" i="1534"/>
  <c r="D9" i="1534"/>
  <c r="E7" i="1534"/>
  <c r="E9" i="1534"/>
  <c r="G7" i="1534"/>
  <c r="J7" i="1534" s="1"/>
  <c r="K7" i="1534" s="1"/>
  <c r="M7" i="1534" s="1"/>
  <c r="H7" i="1534"/>
  <c r="I7" i="1534"/>
  <c r="G9" i="1534"/>
  <c r="H9" i="1534"/>
  <c r="I9" i="1534"/>
  <c r="L10" i="1534"/>
  <c r="M10" i="1534"/>
  <c r="L11" i="1534"/>
  <c r="M11" i="1534"/>
  <c r="L12" i="1534"/>
  <c r="M12" i="1534"/>
  <c r="L13" i="1534"/>
  <c r="M13" i="1534"/>
  <c r="L14" i="1534"/>
  <c r="M14" i="1534"/>
  <c r="L15" i="1534"/>
  <c r="M15" i="1534"/>
  <c r="C7" i="1534"/>
  <c r="C8" i="1534"/>
  <c r="C9" i="1534"/>
  <c r="F9" i="1534"/>
  <c r="L9" i="1534" s="1"/>
  <c r="D10" i="1534"/>
  <c r="C10" i="1534" s="1"/>
  <c r="E10" i="1534"/>
  <c r="F10" i="1534"/>
  <c r="G10" i="1534"/>
  <c r="H10" i="1534"/>
  <c r="I10" i="1534"/>
  <c r="J10" i="1534"/>
  <c r="K10" i="1534"/>
  <c r="C11" i="1534"/>
  <c r="D11" i="1534"/>
  <c r="F11" i="1534" s="1"/>
  <c r="N11" i="1534" s="1"/>
  <c r="E11" i="1534"/>
  <c r="G11" i="1534"/>
  <c r="H11" i="1534"/>
  <c r="I11" i="1534"/>
  <c r="J11" i="1534"/>
  <c r="K11" i="1534"/>
  <c r="D12" i="1534"/>
  <c r="C12" i="1534" s="1"/>
  <c r="E12" i="1534"/>
  <c r="F12" i="1534"/>
  <c r="G12" i="1534"/>
  <c r="J12" i="1534" s="1"/>
  <c r="K12" i="1534" s="1"/>
  <c r="H12" i="1534"/>
  <c r="I12" i="1534"/>
  <c r="D13" i="1534"/>
  <c r="C13" i="1534" s="1"/>
  <c r="E13" i="1534"/>
  <c r="F13" i="1534"/>
  <c r="G13" i="1534"/>
  <c r="H13" i="1534"/>
  <c r="I13" i="1534"/>
  <c r="J13" i="1534"/>
  <c r="K13" i="1534" s="1"/>
  <c r="D14" i="1534"/>
  <c r="C14" i="1534" s="1"/>
  <c r="E14" i="1534"/>
  <c r="F14" i="1534"/>
  <c r="G14" i="1534"/>
  <c r="H14" i="1534"/>
  <c r="I14" i="1534"/>
  <c r="J14" i="1534"/>
  <c r="K14" i="1534"/>
  <c r="C15" i="1534"/>
  <c r="D15" i="1534"/>
  <c r="F15" i="1534" s="1"/>
  <c r="N15" i="1534" s="1"/>
  <c r="E15" i="1534"/>
  <c r="G15" i="1534"/>
  <c r="H15" i="1534"/>
  <c r="I15" i="1534"/>
  <c r="J15" i="1534"/>
  <c r="K15" i="1534"/>
  <c r="X61" i="3"/>
  <c r="G8" i="1534" l="1"/>
  <c r="H8" i="1534"/>
  <c r="I8" i="1534"/>
  <c r="J9" i="1534"/>
  <c r="K9" i="1534" s="1"/>
  <c r="M9" i="1534" s="1"/>
  <c r="N9" i="1534" s="1"/>
  <c r="J8" i="1534"/>
  <c r="K8" i="1534" s="1"/>
  <c r="M8" i="1534" s="1"/>
  <c r="N8" i="1534" s="1"/>
  <c r="F7" i="1534"/>
  <c r="N12" i="1534"/>
  <c r="N14" i="1534"/>
  <c r="N13" i="1534"/>
  <c r="R46" i="3"/>
  <c r="L7" i="1534" l="1"/>
  <c r="N7" i="1534" s="1"/>
  <c r="N10" i="1534"/>
  <c r="X31" i="3"/>
  <c r="M20" i="1534" l="1"/>
  <c r="B13" i="1534"/>
  <c r="B14" i="1534"/>
  <c r="B15" i="1534"/>
  <c r="B10" i="1534"/>
  <c r="B11" i="1534"/>
  <c r="B12" i="1534"/>
  <c r="D28" i="3"/>
  <c r="M18" i="1534" l="1"/>
  <c r="M19" i="1534"/>
  <c r="F6" i="1534"/>
  <c r="C6" i="1534"/>
  <c r="L6" i="1534" l="1"/>
  <c r="J6" i="1534"/>
  <c r="K6" i="1534" s="1"/>
  <c r="M6" i="1534" s="1"/>
  <c r="X45" i="3"/>
  <c r="N6" i="1534" l="1"/>
  <c r="K66" i="3"/>
  <c r="X21" i="3"/>
  <c r="C18" i="3" l="1"/>
  <c r="E28" i="3"/>
  <c r="D16" i="1534" l="1"/>
  <c r="R1" i="1534" s="1"/>
  <c r="C15" i="3" s="1"/>
  <c r="U4" i="1534"/>
  <c r="W4" i="1534" s="1"/>
  <c r="U3" i="1534"/>
  <c r="W3" i="1534" s="1"/>
  <c r="U2" i="1534"/>
  <c r="W2" i="1534" s="1"/>
  <c r="E5" i="3"/>
  <c r="E4" i="3"/>
  <c r="E3" i="3"/>
  <c r="K16" i="1534" l="1"/>
  <c r="F16" i="1534"/>
  <c r="N17" i="1534" l="1"/>
  <c r="N19" i="1534" l="1"/>
  <c r="N18" i="1534"/>
  <c r="N20" i="1534" l="1"/>
  <c r="N21" i="1534" s="1"/>
  <c r="N24" i="1534" s="1"/>
  <c r="R2" i="1534" l="1"/>
  <c r="N22" i="1534"/>
  <c r="N23" i="1534"/>
  <c r="C16" i="3" l="1"/>
  <c r="C30" i="3" s="1"/>
</calcChain>
</file>

<file path=xl/sharedStrings.xml><?xml version="1.0" encoding="utf-8"?>
<sst xmlns="http://schemas.openxmlformats.org/spreadsheetml/2006/main" count="383" uniqueCount="324">
  <si>
    <t>USD-KIP</t>
    <phoneticPr fontId="2" type="noConversion"/>
  </si>
  <si>
    <t>USD-WON</t>
    <phoneticPr fontId="2" type="noConversion"/>
  </si>
  <si>
    <t>USD-THB</t>
    <phoneticPr fontId="2" type="noConversion"/>
  </si>
  <si>
    <t>회사명</t>
    <phoneticPr fontId="3" type="noConversion"/>
  </si>
  <si>
    <t>엘케이(LK)무역</t>
    <phoneticPr fontId="3" type="noConversion"/>
  </si>
  <si>
    <t>도착일</t>
    <phoneticPr fontId="3" type="noConversion"/>
  </si>
  <si>
    <t>회사 주소</t>
    <phoneticPr fontId="3" type="noConversion"/>
  </si>
  <si>
    <t>전화번호</t>
    <phoneticPr fontId="3" type="noConversion"/>
  </si>
  <si>
    <t>020-9112-6780</t>
    <phoneticPr fontId="2" type="noConversion"/>
  </si>
  <si>
    <t>고객 연락처/회사 연락처</t>
    <phoneticPr fontId="3" type="noConversion"/>
  </si>
  <si>
    <t>No.</t>
    <phoneticPr fontId="3" type="noConversion"/>
  </si>
  <si>
    <t>종류</t>
    <phoneticPr fontId="3" type="noConversion"/>
  </si>
  <si>
    <t>단가</t>
    <phoneticPr fontId="3" type="noConversion"/>
  </si>
  <si>
    <t>수량</t>
    <phoneticPr fontId="3" type="noConversion"/>
  </si>
  <si>
    <t>합 계</t>
  </si>
  <si>
    <t>운임 총합</t>
    <phoneticPr fontId="2" type="noConversion"/>
  </si>
  <si>
    <t>할인</t>
    <phoneticPr fontId="2" type="noConversion"/>
  </si>
  <si>
    <t>USD</t>
    <phoneticPr fontId="2" type="noConversion"/>
  </si>
  <si>
    <t>KIP</t>
    <phoneticPr fontId="2" type="noConversion"/>
  </si>
  <si>
    <t>THB</t>
    <phoneticPr fontId="2" type="noConversion"/>
  </si>
  <si>
    <t>WON</t>
    <phoneticPr fontId="2" type="noConversion"/>
  </si>
  <si>
    <t>엘케이 (LK)무역</t>
    <phoneticPr fontId="2" type="noConversion"/>
  </si>
  <si>
    <t>고객사 서명</t>
    <phoneticPr fontId="2" type="noConversion"/>
  </si>
  <si>
    <t>Total</t>
  </si>
  <si>
    <t>Amount</t>
  </si>
  <si>
    <t>Love STK</t>
  </si>
  <si>
    <t>화폐</t>
    <phoneticPr fontId="2" type="noConversion"/>
  </si>
  <si>
    <t>기준 환율</t>
    <phoneticPr fontId="2" type="noConversion"/>
  </si>
  <si>
    <t>추가 환율</t>
    <phoneticPr fontId="2" type="noConversion"/>
  </si>
  <si>
    <t>적용 환율</t>
    <phoneticPr fontId="2" type="noConversion"/>
  </si>
  <si>
    <t>LK내부 환율</t>
    <phoneticPr fontId="2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</si>
  <si>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</si>
  <si>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</si>
  <si>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</si>
  <si>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</si>
  <si>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</si>
  <si>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</si>
  <si>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</si>
  <si>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</si>
  <si>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</si>
  <si>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</si>
  <si>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</si>
  <si>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</si>
  <si>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</si>
  <si>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</si>
  <si>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</si>
  <si>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박정민</t>
  </si>
  <si>
    <t>5593-8870-9956</t>
  </si>
  <si>
    <t>강병수</t>
  </si>
  <si>
    <t>백대식</t>
  </si>
  <si>
    <t>66597-0117-4099</t>
  </si>
  <si>
    <t>65129-0112-6372</t>
  </si>
  <si>
    <t>정석진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</si>
  <si>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</si>
  <si>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</si>
  <si>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</si>
  <si>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</si>
  <si>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</si>
  <si>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</si>
  <si>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</si>
  <si>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할인 적용 목록</t>
    <phoneticPr fontId="2" type="noConversion"/>
  </si>
  <si>
    <t>해상</t>
    <phoneticPr fontId="2" type="noConversion"/>
  </si>
  <si>
    <t>항공</t>
    <phoneticPr fontId="2" type="noConversion"/>
  </si>
  <si>
    <t>일반</t>
    <phoneticPr fontId="2" type="noConversion"/>
  </si>
  <si>
    <t>기부</t>
    <phoneticPr fontId="2" type="noConversion"/>
  </si>
  <si>
    <t>이름</t>
    <phoneticPr fontId="2" type="noConversion"/>
  </si>
  <si>
    <t>5~10%</t>
    <phoneticPr fontId="2" type="noConversion"/>
  </si>
  <si>
    <t>최성식</t>
    <phoneticPr fontId="2" type="noConversion"/>
  </si>
  <si>
    <t>큐빅 바이크</t>
    <phoneticPr fontId="2" type="noConversion"/>
  </si>
  <si>
    <t>김인섭</t>
    <phoneticPr fontId="2" type="noConversion"/>
  </si>
  <si>
    <t>요정 투어 (김요셉 형)</t>
    <phoneticPr fontId="2" type="noConversion"/>
  </si>
  <si>
    <t>제품</t>
  </si>
  <si>
    <t>성경책</t>
  </si>
  <si>
    <t>KOTRA</t>
  </si>
  <si>
    <t>다단계제품</t>
  </si>
  <si>
    <t>백상호</t>
  </si>
  <si>
    <t>이성원</t>
  </si>
  <si>
    <t>이영상</t>
  </si>
  <si>
    <t>박창성</t>
  </si>
  <si>
    <t>강병준</t>
  </si>
  <si>
    <t>이수정</t>
  </si>
  <si>
    <t>김재광</t>
  </si>
  <si>
    <t>최혜경</t>
  </si>
  <si>
    <t>변종승</t>
  </si>
  <si>
    <t>손사랑</t>
  </si>
  <si>
    <t>하요셉</t>
  </si>
  <si>
    <t>백운송</t>
  </si>
  <si>
    <t>김종한</t>
  </si>
  <si>
    <t>정용순</t>
  </si>
  <si>
    <t>조영순</t>
  </si>
  <si>
    <t>정인호</t>
  </si>
  <si>
    <t>김세진</t>
  </si>
  <si>
    <t>임석일</t>
  </si>
  <si>
    <t>정재형</t>
  </si>
  <si>
    <t>황상순</t>
  </si>
  <si>
    <t>칸모터스</t>
  </si>
  <si>
    <t>차명렬</t>
  </si>
  <si>
    <t>김영진</t>
  </si>
  <si>
    <t>김민기</t>
  </si>
  <si>
    <t>정은미</t>
  </si>
  <si>
    <t>박종복</t>
  </si>
  <si>
    <t>김지훈</t>
  </si>
  <si>
    <t>할인율</t>
    <phoneticPr fontId="2" type="noConversion"/>
  </si>
  <si>
    <t>할인금액</t>
    <phoneticPr fontId="2" type="noConversion"/>
  </si>
  <si>
    <t>정석진</t>
    <phoneticPr fontId="2" type="noConversion"/>
  </si>
  <si>
    <t>PNPC</t>
  </si>
  <si>
    <t>라오스 EPS센터</t>
  </si>
  <si>
    <t>라오스증권거래소</t>
  </si>
  <si>
    <t>웰컴 리싱 라오</t>
  </si>
  <si>
    <t>젤라콘</t>
  </si>
  <si>
    <t>흥화라오스</t>
  </si>
  <si>
    <t>BNK 캐피탈 라오스</t>
  </si>
  <si>
    <t>CJ대한통운 라오스사무소</t>
  </si>
  <si>
    <t>DGB 라오 리싱</t>
  </si>
  <si>
    <t>KB 코라오 리싱</t>
  </si>
  <si>
    <t>그린굿스</t>
  </si>
  <si>
    <t>솔루텍시스템 라오</t>
  </si>
  <si>
    <t>LK Group</t>
  </si>
  <si>
    <t>Paul Golden Lao(좋은차닷컴)</t>
  </si>
  <si>
    <t>삼안</t>
  </si>
  <si>
    <t>한국종합기술</t>
  </si>
  <si>
    <t>현진라오</t>
  </si>
  <si>
    <t>정원상사</t>
  </si>
  <si>
    <t>DSA(K-LAO)</t>
  </si>
  <si>
    <t>제주항공</t>
  </si>
  <si>
    <t>에어부산</t>
    <phoneticPr fontId="2" type="noConversion"/>
  </si>
  <si>
    <t>최현석</t>
    <phoneticPr fontId="2" type="noConversion"/>
  </si>
  <si>
    <t>Peter Kim/Viengchay</t>
    <phoneticPr fontId="2" type="noConversion"/>
  </si>
  <si>
    <t>할인 총합</t>
    <phoneticPr fontId="2" type="noConversion"/>
  </si>
  <si>
    <t>총 할인 금액</t>
    <phoneticPr fontId="2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</si>
  <si>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</si>
  <si>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</si>
  <si>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</si>
  <si>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</si>
  <si>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</si>
  <si>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</si>
  <si>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</si>
  <si>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</si>
  <si>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</si>
  <si>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</si>
  <si>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</si>
  <si>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</si>
  <si>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</si>
  <si>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2" type="noConversion"/>
  </si>
  <si>
    <t>박주유</t>
    <phoneticPr fontId="2" type="noConversion"/>
  </si>
  <si>
    <t>엘에스엠</t>
  </si>
  <si>
    <t>백지원</t>
  </si>
  <si>
    <t>고영태</t>
  </si>
  <si>
    <t>이창열</t>
  </si>
  <si>
    <t>이제원</t>
  </si>
  <si>
    <t>고중하</t>
  </si>
  <si>
    <t>김일재</t>
  </si>
  <si>
    <t>이재원</t>
  </si>
  <si>
    <t>박성호</t>
  </si>
  <si>
    <t>이재현</t>
  </si>
  <si>
    <t>이범주</t>
  </si>
  <si>
    <t>이성한</t>
  </si>
  <si>
    <t>유병문</t>
  </si>
  <si>
    <t>황헌기</t>
  </si>
  <si>
    <t>한태원</t>
  </si>
  <si>
    <t>송대영</t>
  </si>
  <si>
    <t>이현열</t>
  </si>
  <si>
    <t>임정민</t>
  </si>
  <si>
    <t>법인장</t>
  </si>
  <si>
    <t>센터장</t>
  </si>
  <si>
    <t>부이사장</t>
  </si>
  <si>
    <t>부장</t>
  </si>
  <si>
    <t>대표</t>
  </si>
  <si>
    <t>지사장</t>
  </si>
  <si>
    <t>단장</t>
  </si>
  <si>
    <t>단장, 전무</t>
  </si>
  <si>
    <t>상무</t>
  </si>
  <si>
    <t>CEO</t>
  </si>
  <si>
    <t>실장</t>
  </si>
  <si>
    <t>지점장</t>
  </si>
  <si>
    <t>고객명/회사명 // 영수 번호</t>
    <phoneticPr fontId="3" type="noConversion"/>
  </si>
  <si>
    <t>지상사협의회 회원사 할인</t>
    <phoneticPr fontId="2" type="noConversion"/>
  </si>
  <si>
    <t>대표님 지인 할인</t>
    <phoneticPr fontId="2" type="noConversion"/>
  </si>
  <si>
    <t>기업 할인</t>
    <phoneticPr fontId="2" type="noConversion"/>
  </si>
  <si>
    <t>비 고</t>
    <phoneticPr fontId="2" type="noConversion"/>
  </si>
  <si>
    <t>지방배송</t>
    <phoneticPr fontId="2" type="noConversion"/>
  </si>
  <si>
    <t>유투버</t>
    <phoneticPr fontId="2" type="noConversion"/>
  </si>
  <si>
    <t>최지호</t>
    <phoneticPr fontId="2" type="noConversion"/>
  </si>
  <si>
    <t>현지 발생 비용</t>
    <phoneticPr fontId="2" type="noConversion"/>
  </si>
  <si>
    <t>총 합산 액</t>
    <phoneticPr fontId="2" type="noConversion"/>
  </si>
  <si>
    <t>임홍식</t>
    <phoneticPr fontId="2" type="noConversion"/>
  </si>
  <si>
    <t>Nice to meat you</t>
    <phoneticPr fontId="2" type="noConversion"/>
  </si>
  <si>
    <t>한국 세금 계산서 발급시 계좌번호</t>
  </si>
  <si>
    <t>최재혁</t>
    <phoneticPr fontId="2" type="noConversion"/>
  </si>
  <si>
    <t>용적 중량(kg)</t>
    <phoneticPr fontId="2" type="noConversion"/>
  </si>
  <si>
    <t>실제중량(Kg)</t>
    <phoneticPr fontId="2" type="noConversion"/>
  </si>
  <si>
    <t>실제중량 합산(kg)</t>
    <phoneticPr fontId="2" type="noConversion"/>
  </si>
  <si>
    <t>용적중량 합산(Kg)</t>
    <phoneticPr fontId="2" type="noConversion"/>
  </si>
  <si>
    <t>청구중량 운임</t>
    <phoneticPr fontId="3" type="noConversion"/>
  </si>
  <si>
    <t>* 모든 비용은 회사의 내규 및 각 물품의 중량/크기 실측을 기준으로 청구되며 최소 운임은 $14/kg 입니다.</t>
    <phoneticPr fontId="3" type="noConversion"/>
  </si>
  <si>
    <t>라선협 할인</t>
  </si>
  <si>
    <t>코웨포-라오 인터내셔널</t>
  </si>
  <si>
    <t>비엔티엔시, 씨싿따낙구, 싸판텅 느아 09, 11번 골목, 엘케이(LK) 빌딩, 1층 LK Trading</t>
    <phoneticPr fontId="3" type="noConversion"/>
  </si>
  <si>
    <t>지방배송</t>
    <phoneticPr fontId="2" type="noConversion"/>
  </si>
  <si>
    <t xml:space="preserve">Remark/비 고             </t>
    <phoneticPr fontId="2" type="noConversion"/>
  </si>
  <si>
    <t>Inland delivery/시내.지방 배송</t>
    <phoneticPr fontId="2" type="noConversion"/>
  </si>
  <si>
    <t>최종
청구 금액</t>
    <phoneticPr fontId="2" type="noConversion"/>
  </si>
  <si>
    <t>대량 5%, 기부품 10% (사진 첨부 필)</t>
    <phoneticPr fontId="2" type="noConversion"/>
  </si>
  <si>
    <t>지방배송</t>
    <phoneticPr fontId="2" type="noConversion"/>
  </si>
  <si>
    <t>한국-라오스 항공 xx항차</t>
    <phoneticPr fontId="2" type="noConversion"/>
  </si>
  <si>
    <t>진정우</t>
    <phoneticPr fontId="2" type="noConversion"/>
  </si>
  <si>
    <t>105호 고객</t>
    <phoneticPr fontId="2" type="noConversion"/>
  </si>
  <si>
    <t>기부</t>
    <phoneticPr fontId="2" type="noConversion"/>
  </si>
  <si>
    <t>날짜</t>
    <phoneticPr fontId="2" type="noConversion"/>
  </si>
  <si>
    <t>내 용</t>
    <phoneticPr fontId="2" type="noConversion"/>
  </si>
  <si>
    <t>킵</t>
    <phoneticPr fontId="2" type="noConversion"/>
  </si>
  <si>
    <t>서정진(서이사님)</t>
    <phoneticPr fontId="2" type="noConversion"/>
  </si>
  <si>
    <t>실제중량 운임</t>
    <phoneticPr fontId="3" type="noConversion"/>
  </si>
  <si>
    <t>용적중량 운임</t>
    <phoneticPr fontId="3" type="noConversion"/>
  </si>
  <si>
    <t>이형준</t>
    <phoneticPr fontId="2" type="noConversion"/>
  </si>
  <si>
    <t>골재 판매</t>
    <phoneticPr fontId="2" type="noConversion"/>
  </si>
  <si>
    <t>지방배송</t>
    <phoneticPr fontId="2" type="noConversion"/>
  </si>
  <si>
    <t>규격 (cm)</t>
    <phoneticPr fontId="3" type="noConversion"/>
  </si>
  <si>
    <t>구획(Zone)</t>
    <phoneticPr fontId="2" type="noConversion"/>
  </si>
  <si>
    <t>특별할인</t>
    <phoneticPr fontId="2" type="noConversion"/>
  </si>
  <si>
    <t>세금 계산서(VAT)</t>
    <phoneticPr fontId="2" type="noConversion"/>
  </si>
  <si>
    <t>* 입.출고지를 떠나시기 전 꼭! 고객님 본인 물품 및 개수 확인 부탁 드립니다. 물품이 출고된 이후 LK그룹은 물품의 파손/분실에 대한 어떠한 책임도 없습니다.</t>
    <phoneticPr fontId="2" type="noConversion"/>
  </si>
  <si>
    <t>* 이용해 주셔서 감사합니다.</t>
    <phoneticPr fontId="2" type="noConversion"/>
  </si>
  <si>
    <t>김재양/김반석</t>
    <phoneticPr fontId="2" type="noConversion"/>
  </si>
  <si>
    <t>김양현</t>
    <phoneticPr fontId="2" type="noConversion"/>
  </si>
  <si>
    <t>박진경</t>
    <phoneticPr fontId="2" type="noConversion"/>
  </si>
  <si>
    <t>백총명</t>
    <phoneticPr fontId="2" type="noConversion"/>
  </si>
  <si>
    <t>원순연</t>
    <phoneticPr fontId="2" type="noConversion"/>
  </si>
  <si>
    <t>이상미</t>
    <phoneticPr fontId="2" type="noConversion"/>
  </si>
  <si>
    <t>임은희</t>
    <phoneticPr fontId="2" type="noConversion"/>
  </si>
  <si>
    <t>최문영/최보애</t>
    <phoneticPr fontId="2" type="noConversion"/>
  </si>
  <si>
    <t>EZRA</t>
    <phoneticPr fontId="2" type="noConversion"/>
  </si>
  <si>
    <t>김종훈/김희영</t>
    <phoneticPr fontId="2" type="noConversion"/>
  </si>
  <si>
    <t>김창수</t>
    <phoneticPr fontId="2" type="noConversion"/>
  </si>
  <si>
    <t>본죽</t>
    <phoneticPr fontId="2" type="noConversion"/>
  </si>
  <si>
    <t>백규현</t>
    <phoneticPr fontId="2" type="noConversion"/>
  </si>
  <si>
    <t>샤론스쿨</t>
    <phoneticPr fontId="2" type="noConversion"/>
  </si>
  <si>
    <t>우상봉</t>
    <phoneticPr fontId="2" type="noConversion"/>
  </si>
  <si>
    <t>이규상</t>
    <phoneticPr fontId="2" type="noConversion"/>
  </si>
  <si>
    <t>이명숙/임기환</t>
    <phoneticPr fontId="2" type="noConversion"/>
  </si>
  <si>
    <t>허석</t>
    <phoneticPr fontId="2" type="noConversion"/>
  </si>
  <si>
    <t>홍진혁</t>
    <phoneticPr fontId="2" type="noConversion"/>
  </si>
  <si>
    <t>김종덕/안선영</t>
    <phoneticPr fontId="2" type="noConversion"/>
  </si>
  <si>
    <t>제상욱</t>
    <phoneticPr fontId="2" type="noConversion"/>
  </si>
  <si>
    <t>이병목/장혜진</t>
    <phoneticPr fontId="2" type="noConversion"/>
  </si>
  <si>
    <t>김지운</t>
    <phoneticPr fontId="2" type="noConversion"/>
  </si>
  <si>
    <t>주인현</t>
    <phoneticPr fontId="2" type="noConversion"/>
  </si>
  <si>
    <t>강남규</t>
    <phoneticPr fontId="2" type="noConversion"/>
  </si>
  <si>
    <t>emart</t>
    <phoneticPr fontId="2" type="noConversion"/>
  </si>
  <si>
    <t>아파트 고객 할인</t>
    <phoneticPr fontId="2" type="noConversion"/>
  </si>
  <si>
    <t>이동현</t>
    <phoneticPr fontId="2" type="noConversion"/>
  </si>
  <si>
    <t>101호 고객</t>
    <phoneticPr fontId="2" type="noConversion"/>
  </si>
  <si>
    <t>배상국/정창옥</t>
    <phoneticPr fontId="2" type="noConversion"/>
  </si>
  <si>
    <t>대량 10%</t>
    <phoneticPr fontId="2" type="noConversion"/>
  </si>
  <si>
    <t>이우용</t>
    <phoneticPr fontId="2" type="noConversion"/>
  </si>
  <si>
    <t>김현민/라오스 국가대표 야구 감독</t>
    <phoneticPr fontId="2" type="noConversion"/>
  </si>
  <si>
    <t>박준규/간현진/
박세연/이종원</t>
    <phoneticPr fontId="2" type="noConversion"/>
  </si>
  <si>
    <r>
      <rPr>
        <sz val="11"/>
        <color theme="1"/>
        <rFont val="돋움"/>
        <family val="3"/>
        <charset val="129"/>
      </rPr>
      <t>최완식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고대종</t>
    </r>
    <phoneticPr fontId="2" type="noConversion"/>
  </si>
  <si>
    <t>신라함/신대웅</t>
    <phoneticPr fontId="2" type="noConversion"/>
  </si>
  <si>
    <t>기쁜교회</t>
    <phoneticPr fontId="2" type="noConversion"/>
  </si>
  <si>
    <t>회사</t>
    <phoneticPr fontId="2" type="noConversion"/>
  </si>
  <si>
    <t>할인율</t>
    <phoneticPr fontId="2" type="noConversion"/>
  </si>
  <si>
    <t>할인금액</t>
    <phoneticPr fontId="2" type="noConversion"/>
  </si>
  <si>
    <t>비 고</t>
    <phoneticPr fontId="2" type="noConversion"/>
  </si>
  <si>
    <t>한조운</t>
    <phoneticPr fontId="2" type="noConversion"/>
  </si>
  <si>
    <t>고현식</t>
    <phoneticPr fontId="2" type="noConversion"/>
  </si>
  <si>
    <t>법인장</t>
    <phoneticPr fontId="2" type="noConversion"/>
  </si>
  <si>
    <r>
      <t xml:space="preserve">BNK </t>
    </r>
    <r>
      <rPr>
        <sz val="11"/>
        <color theme="1"/>
        <rFont val="돋움"/>
        <family val="3"/>
        <charset val="129"/>
      </rPr>
      <t>소액대출</t>
    </r>
    <r>
      <rPr>
        <sz val="11"/>
        <color theme="1"/>
        <rFont val="Calibri"/>
        <family val="2"/>
        <charset val="129"/>
      </rPr>
      <t xml:space="preserve"> MFI</t>
    </r>
    <phoneticPr fontId="2" type="noConversion"/>
  </si>
  <si>
    <t>김민우</t>
    <phoneticPr fontId="2" type="noConversion"/>
  </si>
  <si>
    <r>
      <rPr>
        <sz val="11"/>
        <color theme="1"/>
        <rFont val="돋움"/>
        <family val="3"/>
        <charset val="129"/>
      </rPr>
      <t>오유근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김연희</t>
    </r>
    <phoneticPr fontId="2" type="noConversion"/>
  </si>
  <si>
    <t>최병한</t>
    <phoneticPr fontId="2" type="noConversion"/>
  </si>
  <si>
    <t>부사장</t>
    <phoneticPr fontId="2" type="noConversion"/>
  </si>
  <si>
    <t>부장</t>
    <phoneticPr fontId="2" type="noConversion"/>
  </si>
  <si>
    <t>정길영</t>
    <phoneticPr fontId="2" type="noConversion"/>
  </si>
  <si>
    <t>행장</t>
    <phoneticPr fontId="2" type="noConversion"/>
  </si>
  <si>
    <t>부영라오은행</t>
    <phoneticPr fontId="2" type="noConversion"/>
  </si>
  <si>
    <t>박대성</t>
    <phoneticPr fontId="2" type="noConversion"/>
  </si>
  <si>
    <t>차장</t>
    <phoneticPr fontId="2" type="noConversion"/>
  </si>
  <si>
    <r>
      <rPr>
        <sz val="11"/>
        <color theme="1"/>
        <rFont val="돋움"/>
        <family val="3"/>
        <charset val="129"/>
      </rPr>
      <t>부영라오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골프장</t>
    </r>
    <phoneticPr fontId="2" type="noConversion"/>
  </si>
  <si>
    <t>이성한</t>
    <phoneticPr fontId="2" type="noConversion"/>
  </si>
  <si>
    <t>상무</t>
    <phoneticPr fontId="2" type="noConversion"/>
  </si>
  <si>
    <t>한국종합기술</t>
    <phoneticPr fontId="2" type="noConversion"/>
  </si>
  <si>
    <t>김승용</t>
    <phoneticPr fontId="2" type="noConversion"/>
  </si>
  <si>
    <t>대표이사</t>
    <phoneticPr fontId="2" type="noConversion"/>
  </si>
  <si>
    <t>코코넛샤일로</t>
    <phoneticPr fontId="2" type="noConversion"/>
  </si>
  <si>
    <t>한태원</t>
    <phoneticPr fontId="2" type="noConversion"/>
  </si>
  <si>
    <t>CEO</t>
    <phoneticPr fontId="2" type="noConversion"/>
  </si>
  <si>
    <t>엘에스엠 LSM (콕콕 무브)</t>
    <phoneticPr fontId="2" type="noConversion"/>
  </si>
  <si>
    <t>권도하</t>
    <phoneticPr fontId="2" type="noConversion"/>
  </si>
  <si>
    <t>소장</t>
    <phoneticPr fontId="2" type="noConversion"/>
  </si>
  <si>
    <t>Agriculture Center</t>
    <phoneticPr fontId="2" type="noConversion"/>
  </si>
  <si>
    <t>최동훈</t>
    <phoneticPr fontId="2" type="noConversion"/>
  </si>
  <si>
    <r>
      <t xml:space="preserve">DESK </t>
    </r>
    <r>
      <rPr>
        <sz val="11"/>
        <color theme="1"/>
        <rFont val="돋움"/>
        <family val="3"/>
        <charset val="129"/>
      </rPr>
      <t>무상</t>
    </r>
    <r>
      <rPr>
        <sz val="11"/>
        <color theme="1"/>
        <rFont val="Calibri"/>
        <family val="2"/>
        <charset val="129"/>
      </rPr>
      <t xml:space="preserve"> ODA</t>
    </r>
    <phoneticPr fontId="2" type="noConversion"/>
  </si>
  <si>
    <t>참앤들/Lamthong Trading Co.,Ltd/
권세욱/Wisit Limphothong</t>
    <phoneticPr fontId="2" type="noConversion"/>
  </si>
  <si>
    <t>화장품</t>
    <phoneticPr fontId="2" type="noConversion"/>
  </si>
  <si>
    <t>By KOTRA</t>
    <phoneticPr fontId="2" type="noConversion"/>
  </si>
  <si>
    <t>Dani/Sky</t>
    <phoneticPr fontId="2" type="noConversion"/>
  </si>
  <si>
    <t>커피머신</t>
    <phoneticPr fontId="2" type="noConversion"/>
  </si>
  <si>
    <t>식자재</t>
    <phoneticPr fontId="2" type="noConversion"/>
  </si>
  <si>
    <t>대량</t>
    <phoneticPr fontId="2" type="noConversion"/>
  </si>
  <si>
    <t>이관택/정유은</t>
    <phoneticPr fontId="2" type="noConversion"/>
  </si>
  <si>
    <t>아이태그유/33떡볶기</t>
    <phoneticPr fontId="2" type="noConversion"/>
  </si>
  <si>
    <t>특별할인</t>
    <phoneticPr fontId="2" type="noConversion"/>
  </si>
  <si>
    <t>이름</t>
    <phoneticPr fontId="2" type="noConversion"/>
  </si>
  <si>
    <t>할인금액</t>
    <phoneticPr fontId="2" type="noConversion"/>
  </si>
  <si>
    <t>비 고</t>
    <phoneticPr fontId="2" type="noConversion"/>
  </si>
  <si>
    <t>할인 총합</t>
    <phoneticPr fontId="2" type="noConversion"/>
  </si>
  <si>
    <t>강성애</t>
    <phoneticPr fontId="2" type="noConversion"/>
  </si>
  <si>
    <t>정민주</t>
    <phoneticPr fontId="2" type="noConversion"/>
  </si>
  <si>
    <t>206호 고객</t>
    <phoneticPr fontId="2" type="noConversion"/>
  </si>
  <si>
    <t>조영신(조나단)
/박형아(박사랑)</t>
    <phoneticPr fontId="2" type="noConversion"/>
  </si>
  <si>
    <t>전형주/이흰샘</t>
    <phoneticPr fontId="2" type="noConversion"/>
  </si>
  <si>
    <t>경남은행 2070133424601 박성호(엘케이무역)</t>
    <phoneticPr fontId="2" type="noConversion"/>
  </si>
  <si>
    <t>일반 입금</t>
    <phoneticPr fontId="2" type="noConversion"/>
  </si>
  <si>
    <t>경남은행 571-22-0330221 박성호</t>
    <phoneticPr fontId="2" type="noConversion"/>
  </si>
  <si>
    <t>곽낭아/이경희</t>
    <phoneticPr fontId="2" type="noConversion"/>
  </si>
  <si>
    <t>김필립/이은영</t>
    <phoneticPr fontId="2" type="noConversion"/>
  </si>
  <si>
    <t>잡화</t>
    <phoneticPr fontId="2" type="noConversion"/>
  </si>
  <si>
    <t>Kor-Lao Air 가견적서</t>
    <phoneticPr fontId="3" type="noConversion"/>
  </si>
  <si>
    <t>전화번호</t>
    <phoneticPr fontId="2" type="noConversion"/>
  </si>
  <si>
    <t>2026-xx-xx</t>
    <phoneticPr fontId="2" type="noConversion"/>
  </si>
  <si>
    <t>- 동 가견적 운임의 중량 및 크기는 단순 예상치이므로 최종 책정 방법인 기준인 실측시 금액 차이가 발생 할수 있으니, 참고용으로만 확인 부탁 드립니다.
- 운임은 USD 기준이며, 이외 화폐는 가견적 안내시의 환율 기준이므로, 최종 운임 책정시의 환율변동으로 인한 운임 차이가 발생할수 있으니, 참고용으로만 확인 부탁 드립니다.
- 변동 유류값으로 인하여 매월 운임의 변동이 있을 수 있으니, 실제 선적 진행 시 꼭! 운임을 재차 확인 하시기 바랍니다.</t>
    <phoneticPr fontId="2" type="noConversion"/>
  </si>
  <si>
    <t>* 물품 도착 및 출고 후 특별한 사유 없이 장기 미수취 물품의 경우 보관료등 기타 추가 비용이 발생 할 수 있습니다.</t>
    <phoneticPr fontId="2" type="noConversion"/>
  </si>
  <si>
    <t>* 물품 출고 후 1주 후부터 보관료(최소 3불/CBM/day)가 발생하며, 특별한 사유 없이 2달 이상 보관 물품들은 임의로 폐기/처분 될 수 있습니다.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</si>
</sst>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</numFmts>
  <fonts count="33">
    <font>
      <sz val="11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  <charset val="129"/>
    </font>
    <font>
      <b/>
      <sz val="12"/>
      <color theme="0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b/>
      <sz val="7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4"/>
      <color theme="1"/>
      <name val="맑은 고딕"/>
      <family val="3"/>
      <charset val="129"/>
      <scheme val="minor"/>
    </font>
    <font>
      <sz val="11"/>
      <color theme="1"/>
      <name val="Calibri"/>
      <family val="3"/>
      <charset val="129"/>
    </font>
    <font>
      <b/>
      <sz val="35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5">
    <xf numFmtId="0" fontId="0" fillId="0" borderId="0" xfId="0">
      <alignment vertical="center"/>
    </xf>
    <xf numFmtId="0" fontId="3" fillId="0" borderId="0" xfId="3">
      <alignment vertical="center"/>
    </xf>
    <xf numFmtId="0" fontId="6" fillId="0" borderId="0" xfId="3" applyFont="1">
      <alignment vertical="center"/>
    </xf>
    <xf numFmtId="0" fontId="7" fillId="0" borderId="0" xfId="3" applyFont="1">
      <alignment vertical="center"/>
    </xf>
    <xf numFmtId="0" fontId="8" fillId="2" borderId="4" xfId="0" applyFont="1" applyFill="1" applyBorder="1" applyAlignment="1">
      <alignment horizontal="center" vertical="center"/>
    </xf>
    <xf numFmtId="178" fontId="9" fillId="2" borderId="4" xfId="0" applyNumberFormat="1" applyFont="1" applyFill="1" applyBorder="1" applyAlignment="1">
      <alignment horizontal="center" vertical="center" wrapText="1"/>
    </xf>
    <xf numFmtId="179" fontId="9" fillId="2" borderId="4" xfId="4" applyNumberFormat="1" applyFont="1" applyFill="1" applyBorder="1" applyAlignment="1">
      <alignment horizontal="center" vertical="center" wrapText="1"/>
    </xf>
    <xf numFmtId="180" fontId="8" fillId="2" borderId="4" xfId="0" applyNumberFormat="1" applyFont="1" applyFill="1" applyBorder="1" applyAlignment="1">
      <alignment horizontal="center" vertical="center"/>
    </xf>
    <xf numFmtId="180" fontId="8" fillId="2" borderId="4" xfId="4" applyNumberFormat="1" applyFont="1" applyFill="1" applyBorder="1" applyAlignment="1">
      <alignment horizontal="center" vertical="center"/>
    </xf>
    <xf numFmtId="180" fontId="4" fillId="2" borderId="4" xfId="5" applyNumberFormat="1" applyFont="1" applyFill="1" applyBorder="1" applyAlignment="1">
      <alignment horizontal="center" vertical="center"/>
    </xf>
    <xf numFmtId="178" fontId="10" fillId="2" borderId="4" xfId="0" applyNumberFormat="1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 wrapText="1"/>
    </xf>
    <xf numFmtId="176" fontId="8" fillId="2" borderId="4" xfId="4" applyFont="1" applyFill="1" applyBorder="1" applyAlignment="1">
      <alignment horizontal="center" vertical="center"/>
    </xf>
    <xf numFmtId="181" fontId="4" fillId="2" borderId="4" xfId="3" applyNumberFormat="1" applyFont="1" applyFill="1" applyBorder="1" applyAlignment="1">
      <alignment horizontal="center" vertical="center"/>
    </xf>
    <xf numFmtId="181" fontId="4" fillId="2" borderId="4" xfId="5" applyNumberFormat="1" applyFont="1" applyFill="1" applyBorder="1" applyAlignment="1">
      <alignment horizontal="center" vertical="center"/>
    </xf>
    <xf numFmtId="0" fontId="5" fillId="6" borderId="4" xfId="3" applyFont="1" applyFill="1" applyBorder="1" applyAlignment="1">
      <alignment horizontal="center" vertical="center"/>
    </xf>
    <xf numFmtId="0" fontId="4" fillId="0" borderId="0" xfId="3" applyFont="1">
      <alignment vertical="center"/>
    </xf>
    <xf numFmtId="0" fontId="7" fillId="0" borderId="0" xfId="3" applyFont="1" applyAlignment="1">
      <alignment horizontal="center" vertical="center"/>
    </xf>
    <xf numFmtId="0" fontId="14" fillId="0" borderId="0" xfId="3" applyFont="1">
      <alignment vertical="center"/>
    </xf>
    <xf numFmtId="0" fontId="15" fillId="0" borderId="0" xfId="3" applyFont="1">
      <alignment vertical="center"/>
    </xf>
    <xf numFmtId="0" fontId="0" fillId="0" borderId="0" xfId="3" applyFont="1">
      <alignment vertical="center"/>
    </xf>
    <xf numFmtId="181" fontId="4" fillId="0" borderId="4" xfId="3" applyNumberFormat="1" applyFont="1" applyBorder="1" applyAlignment="1">
      <alignment horizontal="center" vertical="center"/>
    </xf>
    <xf numFmtId="180" fontId="4" fillId="0" borderId="4" xfId="3" applyNumberFormat="1" applyFont="1" applyBorder="1" applyAlignment="1">
      <alignment horizontal="center" vertical="center"/>
    </xf>
    <xf numFmtId="0" fontId="16" fillId="0" borderId="0" xfId="3" applyFont="1">
      <alignment vertical="center"/>
    </xf>
    <xf numFmtId="181" fontId="16" fillId="0" borderId="0" xfId="3" applyNumberFormat="1" applyFont="1">
      <alignment vertical="center"/>
    </xf>
    <xf numFmtId="0" fontId="17" fillId="0" borderId="4" xfId="1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41" fontId="18" fillId="3" borderId="4" xfId="2" applyFont="1" applyFill="1" applyBorder="1" applyAlignment="1">
      <alignment horizontal="center" vertical="center"/>
    </xf>
    <xf numFmtId="177" fontId="18" fillId="3" borderId="4" xfId="2" applyNumberFormat="1" applyFont="1" applyFill="1" applyBorder="1" applyAlignment="1">
      <alignment horizontal="center" vertical="center"/>
    </xf>
    <xf numFmtId="185" fontId="18" fillId="4" borderId="4" xfId="0" applyNumberFormat="1" applyFont="1" applyFill="1" applyBorder="1" applyAlignment="1">
      <alignment horizontal="center" vertical="center"/>
    </xf>
    <xf numFmtId="177" fontId="18" fillId="4" borderId="4" xfId="2" applyNumberFormat="1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177" fontId="18" fillId="6" borderId="4" xfId="2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185" fontId="20" fillId="0" borderId="0" xfId="0" applyNumberFormat="1" applyFont="1">
      <alignment vertical="center"/>
    </xf>
    <xf numFmtId="186" fontId="20" fillId="0" borderId="0" xfId="6" applyNumberFormat="1" applyFont="1" applyAlignment="1">
      <alignment vertical="center"/>
    </xf>
    <xf numFmtId="176" fontId="20" fillId="0" borderId="0" xfId="6" applyFont="1" applyAlignment="1">
      <alignment vertical="center"/>
    </xf>
    <xf numFmtId="187" fontId="9" fillId="2" borderId="4" xfId="0" applyNumberFormat="1" applyFont="1" applyFill="1" applyBorder="1" applyAlignment="1">
      <alignment horizontal="center" vertical="center" wrapText="1"/>
    </xf>
    <xf numFmtId="0" fontId="20" fillId="0" borderId="4" xfId="0" applyFont="1" applyBorder="1">
      <alignment vertical="center"/>
    </xf>
    <xf numFmtId="9" fontId="20" fillId="0" borderId="4" xfId="0" applyNumberFormat="1" applyFont="1" applyBorder="1">
      <alignment vertical="center"/>
    </xf>
    <xf numFmtId="0" fontId="21" fillId="0" borderId="4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9" fontId="20" fillId="0" borderId="4" xfId="7" applyFont="1" applyBorder="1" applyAlignment="1">
      <alignment horizontal="center" vertical="center"/>
    </xf>
    <xf numFmtId="177" fontId="20" fillId="0" borderId="4" xfId="2" applyNumberFormat="1" applyFont="1" applyBorder="1" applyAlignment="1">
      <alignment horizontal="center" vertical="center"/>
    </xf>
    <xf numFmtId="9" fontId="20" fillId="0" borderId="4" xfId="0" applyNumberFormat="1" applyFont="1" applyBorder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77" fontId="20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9" fontId="20" fillId="0" borderId="4" xfId="7" applyFont="1" applyFill="1" applyBorder="1" applyAlignment="1">
      <alignment horizontal="center" vertical="center"/>
    </xf>
    <xf numFmtId="177" fontId="20" fillId="0" borderId="4" xfId="2" applyNumberFormat="1" applyFont="1" applyFill="1" applyBorder="1" applyAlignment="1">
      <alignment horizontal="center" vertical="center"/>
    </xf>
    <xf numFmtId="41" fontId="20" fillId="0" borderId="0" xfId="2" applyFont="1">
      <alignment vertical="center"/>
    </xf>
    <xf numFmtId="43" fontId="20" fillId="0" borderId="0" xfId="0" applyNumberFormat="1" applyFont="1">
      <alignment vertical="center"/>
    </xf>
    <xf numFmtId="188" fontId="20" fillId="0" borderId="0" xfId="0" applyNumberFormat="1" applyFont="1">
      <alignment vertical="center"/>
    </xf>
    <xf numFmtId="186" fontId="20" fillId="0" borderId="0" xfId="0" applyNumberFormat="1" applyFont="1">
      <alignment vertical="center"/>
    </xf>
    <xf numFmtId="0" fontId="24" fillId="8" borderId="0" xfId="0" applyFont="1" applyFill="1">
      <alignment vertical="center"/>
    </xf>
    <xf numFmtId="186" fontId="24" fillId="8" borderId="0" xfId="0" applyNumberFormat="1" applyFont="1" applyFill="1">
      <alignment vertical="center"/>
    </xf>
    <xf numFmtId="41" fontId="20" fillId="3" borderId="0" xfId="0" applyNumberFormat="1" applyFont="1" applyFill="1">
      <alignment vertical="center"/>
    </xf>
    <xf numFmtId="179" fontId="4" fillId="0" borderId="4" xfId="3" applyNumberFormat="1" applyFont="1" applyBorder="1">
      <alignment vertical="center"/>
    </xf>
    <xf numFmtId="181" fontId="11" fillId="7" borderId="4" xfId="5" applyNumberFormat="1" applyFont="1" applyFill="1" applyBorder="1" applyAlignment="1">
      <alignment horizontal="center" vertical="center"/>
    </xf>
    <xf numFmtId="182" fontId="11" fillId="7" borderId="4" xfId="5" applyNumberFormat="1" applyFont="1" applyFill="1" applyBorder="1" applyAlignment="1">
      <alignment horizontal="center" vertical="center"/>
    </xf>
    <xf numFmtId="183" fontId="11" fillId="7" borderId="4" xfId="5" applyNumberFormat="1" applyFont="1" applyFill="1" applyBorder="1" applyAlignment="1">
      <alignment horizontal="center" vertical="center"/>
    </xf>
    <xf numFmtId="184" fontId="11" fillId="7" borderId="4" xfId="5" applyNumberFormat="1" applyFont="1" applyFill="1" applyBorder="1" applyAlignment="1">
      <alignment horizontal="center" vertical="center"/>
    </xf>
    <xf numFmtId="0" fontId="5" fillId="3" borderId="2" xfId="3" applyFont="1" applyFill="1" applyBorder="1" applyAlignment="1">
      <alignment horizontal="center" vertical="center"/>
    </xf>
    <xf numFmtId="0" fontId="5" fillId="4" borderId="2" xfId="3" applyFont="1" applyFill="1" applyBorder="1" applyAlignment="1">
      <alignment horizontal="center" vertical="center"/>
    </xf>
    <xf numFmtId="0" fontId="4" fillId="10" borderId="4" xfId="3" applyFont="1" applyFill="1" applyBorder="1" applyAlignment="1">
      <alignment horizontal="center" vertical="center"/>
    </xf>
    <xf numFmtId="0" fontId="4" fillId="11" borderId="4" xfId="3" applyFont="1" applyFill="1" applyBorder="1" applyAlignment="1">
      <alignment horizontal="center" vertical="center"/>
    </xf>
    <xf numFmtId="0" fontId="26" fillId="8" borderId="4" xfId="3" applyFont="1" applyFill="1" applyBorder="1" applyAlignment="1">
      <alignment horizontal="center" vertical="center"/>
    </xf>
    <xf numFmtId="181" fontId="5" fillId="0" borderId="4" xfId="3" applyNumberFormat="1" applyFont="1" applyBorder="1" applyAlignment="1">
      <alignment horizontal="center" vertical="center"/>
    </xf>
    <xf numFmtId="181" fontId="5" fillId="0" borderId="4" xfId="5" applyNumberFormat="1" applyFont="1" applyFill="1" applyBorder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9" fontId="4" fillId="0" borderId="1" xfId="7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5" fillId="0" borderId="5" xfId="3" applyFont="1" applyBorder="1">
      <alignment vertical="center"/>
    </xf>
    <xf numFmtId="0" fontId="5" fillId="0" borderId="5" xfId="3" applyFont="1" applyBorder="1" applyAlignment="1">
      <alignment vertical="center" wrapText="1"/>
    </xf>
    <xf numFmtId="0" fontId="20" fillId="0" borderId="4" xfId="0" applyFont="1" applyBorder="1" applyAlignment="1">
      <alignment horizontal="center" vertical="center" wrapText="1"/>
    </xf>
    <xf numFmtId="186" fontId="20" fillId="3" borderId="0" xfId="0" applyNumberFormat="1" applyFont="1" applyFill="1">
      <alignment vertical="center"/>
    </xf>
    <xf numFmtId="0" fontId="31" fillId="0" borderId="4" xfId="0" applyFont="1" applyBorder="1" applyAlignment="1">
      <alignment horizontal="center"/>
    </xf>
    <xf numFmtId="0" fontId="4" fillId="0" borderId="9" xfId="3" applyFont="1" applyBorder="1">
      <alignment vertical="center"/>
    </xf>
    <xf numFmtId="0" fontId="4" fillId="0" borderId="10" xfId="3" applyFont="1" applyBorder="1">
      <alignment vertical="center"/>
    </xf>
    <xf numFmtId="0" fontId="12" fillId="0" borderId="7" xfId="3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 wrapText="1"/>
    </xf>
    <xf numFmtId="0" fontId="27" fillId="0" borderId="4" xfId="3" applyFont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/>
    </xf>
    <xf numFmtId="0" fontId="4" fillId="0" borderId="4" xfId="3" quotePrefix="1" applyFont="1" applyBorder="1" applyAlignment="1">
      <alignment horizontal="center" vertical="center" wrapText="1"/>
    </xf>
    <xf numFmtId="0" fontId="4" fillId="0" borderId="15" xfId="3" applyFont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5" fillId="0" borderId="6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5" fillId="0" borderId="1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0" fontId="4" fillId="0" borderId="9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10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10" xfId="3" applyFont="1" applyBorder="1" applyAlignment="1">
      <alignment horizontal="left" vertical="center"/>
    </xf>
    <xf numFmtId="0" fontId="4" fillId="0" borderId="4" xfId="3" applyFont="1" applyBorder="1" applyAlignment="1">
      <alignment horizontal="center" vertical="center"/>
    </xf>
    <xf numFmtId="0" fontId="28" fillId="9" borderId="4" xfId="3" applyFont="1" applyFill="1" applyBorder="1" applyAlignment="1">
      <alignment horizontal="center" vertical="center" wrapText="1"/>
    </xf>
    <xf numFmtId="14" fontId="4" fillId="9" borderId="4" xfId="3" applyNumberFormat="1" applyFont="1" applyFill="1" applyBorder="1" applyAlignment="1">
      <alignment horizontal="center" vertical="center"/>
    </xf>
    <xf numFmtId="0" fontId="4" fillId="9" borderId="4" xfId="3" applyFont="1" applyFill="1" applyBorder="1" applyAlignment="1">
      <alignment horizontal="center" vertical="center"/>
    </xf>
    <xf numFmtId="0" fontId="4" fillId="9" borderId="2" xfId="3" quotePrefix="1" applyFont="1" applyFill="1" applyBorder="1" applyAlignment="1">
      <alignment horizontal="center" vertical="center"/>
    </xf>
    <xf numFmtId="0" fontId="4" fillId="9" borderId="5" xfId="3" quotePrefix="1" applyFont="1" applyFill="1" applyBorder="1" applyAlignment="1">
      <alignment horizontal="center" vertical="center"/>
    </xf>
    <xf numFmtId="0" fontId="4" fillId="9" borderId="3" xfId="3" quotePrefix="1" applyFont="1" applyFill="1" applyBorder="1" applyAlignment="1">
      <alignment horizontal="center" vertical="center"/>
    </xf>
    <xf numFmtId="0" fontId="29" fillId="9" borderId="8" xfId="3" quotePrefix="1" applyFont="1" applyFill="1" applyBorder="1" applyAlignment="1">
      <alignment horizontal="center" vertical="center"/>
    </xf>
    <xf numFmtId="0" fontId="29" fillId="9" borderId="12" xfId="3" quotePrefix="1" applyFont="1" applyFill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30" fillId="0" borderId="2" xfId="3" applyFont="1" applyBorder="1" applyAlignment="1">
      <alignment horizontal="center" vertical="center"/>
    </xf>
    <xf numFmtId="0" fontId="30" fillId="0" borderId="5" xfId="3" applyFont="1" applyBorder="1" applyAlignment="1">
      <alignment horizontal="center" vertical="center"/>
    </xf>
    <xf numFmtId="0" fontId="30" fillId="0" borderId="3" xfId="3" applyFont="1" applyBorder="1" applyAlignment="1">
      <alignment horizontal="center" vertical="center"/>
    </xf>
    <xf numFmtId="0" fontId="32" fillId="9" borderId="6" xfId="3" quotePrefix="1" applyFont="1" applyFill="1" applyBorder="1" applyAlignment="1">
      <alignment horizontal="center" vertical="center" wrapText="1"/>
    </xf>
    <xf numFmtId="0" fontId="32" fillId="9" borderId="14" xfId="3" quotePrefix="1" applyFont="1" applyFill="1" applyBorder="1" applyAlignment="1">
      <alignment horizontal="center" vertical="center" wrapText="1"/>
    </xf>
    <xf numFmtId="0" fontId="32" fillId="9" borderId="11" xfId="3" quotePrefix="1" applyFont="1" applyFill="1" applyBorder="1" applyAlignment="1">
      <alignment horizontal="center" vertical="center" wrapText="1"/>
    </xf>
    <xf numFmtId="0" fontId="32" fillId="9" borderId="13" xfId="3" quotePrefix="1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11">
    <cellStyle name="Normal 2" xfId="3" xr:uid="{00000000-0005-0000-0000-000000000000}"/>
    <cellStyle name="백분율" xfId="7" builtinId="5"/>
    <cellStyle name="쉼표" xfId="6" builtinId="3"/>
    <cellStyle name="쉼표 [0]" xfId="2" builtinId="6"/>
    <cellStyle name="쉼표 [0] 2 3" xfId="9" xr:uid="{00000000-0005-0000-0000-000004000000}"/>
    <cellStyle name="쉼표 2" xfId="4" xr:uid="{00000000-0005-0000-0000-000005000000}"/>
    <cellStyle name="통화 [0] 2" xfId="5" xr:uid="{00000000-0005-0000-0000-000006000000}"/>
    <cellStyle name="표준" xfId="0" builtinId="0"/>
    <cellStyle name="표준 2" xfId="1" xr:uid="{00000000-0005-0000-0000-000008000000}"/>
    <cellStyle name="표준 2 3" xfId="10" xr:uid="{00000000-0005-0000-0000-000009000000}"/>
    <cellStyle name="표준 4" xfId="8" xr:uid="{00000000-0005-0000-0000-00000A000000}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emf"/><Relationship Id="rId4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6</xdr:col>
          <xdr:colOff>7620</xdr:colOff>
          <xdr:row>50</xdr:row>
          <xdr:rowOff>205740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5B244831-A40D-7234-9C5C-5B9E617F099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3:$F$31" spid="_x0000_s1035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001000"/>
              <a:ext cx="4472940" cy="48387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492304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685800</xdr:colOff>
      <xdr:row>24</xdr:row>
      <xdr:rowOff>25400</xdr:rowOff>
    </xdr:from>
    <xdr:to>
      <xdr:col>13</xdr:col>
      <xdr:colOff>3479800</xdr:colOff>
      <xdr:row>25</xdr:row>
      <xdr:rowOff>50800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9616400" y="15214600"/>
          <a:ext cx="5791200" cy="3810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24</xdr:row>
      <xdr:rowOff>50800</xdr:rowOff>
    </xdr:from>
    <xdr:to>
      <xdr:col>4</xdr:col>
      <xdr:colOff>76200</xdr:colOff>
      <xdr:row>25</xdr:row>
      <xdr:rowOff>0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GrpSpPr/>
      </xdr:nvGrpSpPr>
      <xdr:grpSpPr>
        <a:xfrm>
          <a:off x="50800" y="15240000"/>
          <a:ext cx="7823200" cy="3733800"/>
          <a:chOff x="50800" y="15240000"/>
          <a:chExt cx="7899400" cy="3733800"/>
        </a:xfrm>
      </xdr:grpSpPr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0000000-0008-0000-0500-00002C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45" name="그림 44">
            <a:extLst>
              <a:ext uri="{FF2B5EF4-FFF2-40B4-BE49-F238E27FC236}">
                <a16:creationId xmlns:a16="http://schemas.microsoft.com/office/drawing/2014/main" id="{00000000-0008-0000-05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24</xdr:row>
      <xdr:rowOff>25400</xdr:rowOff>
    </xdr:from>
    <xdr:to>
      <xdr:col>8</xdr:col>
      <xdr:colOff>711200</xdr:colOff>
      <xdr:row>24</xdr:row>
      <xdr:rowOff>3744769</xdr:rowOff>
    </xdr:to>
    <xdr:grpSp>
      <xdr:nvGrpSpPr>
        <xdr:cNvPr id="46" name="그룹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GrpSpPr/>
      </xdr:nvGrpSpPr>
      <xdr:grpSpPr>
        <a:xfrm>
          <a:off x="9855200" y="15214600"/>
          <a:ext cx="7823200" cy="3719369"/>
          <a:chOff x="9118600" y="15214600"/>
          <a:chExt cx="7975600" cy="3719369"/>
        </a:xfrm>
      </xdr:grpSpPr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0000000-0008-0000-0500-00002F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48" name="그림 47">
            <a:extLst>
              <a:ext uri="{FF2B5EF4-FFF2-40B4-BE49-F238E27FC236}">
                <a16:creationId xmlns:a16="http://schemas.microsoft.com/office/drawing/2014/main" id="{00000000-0008-0000-05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24</xdr:row>
      <xdr:rowOff>25399</xdr:rowOff>
    </xdr:from>
    <xdr:to>
      <xdr:col>11</xdr:col>
      <xdr:colOff>2489200</xdr:colOff>
      <xdr:row>25</xdr:row>
      <xdr:rowOff>1477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GrpSpPr/>
      </xdr:nvGrpSpPr>
      <xdr:grpSpPr>
        <a:xfrm>
          <a:off x="19634200" y="15214599"/>
          <a:ext cx="8026400" cy="3760678"/>
          <a:chOff x="19761200" y="15214599"/>
          <a:chExt cx="8026400" cy="3747978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00000000-0008-0000-0500-000032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51" name="그림 50">
            <a:extLst>
              <a:ext uri="{FF2B5EF4-FFF2-40B4-BE49-F238E27FC236}">
                <a16:creationId xmlns:a16="http://schemas.microsoft.com/office/drawing/2014/main" id="{00000000-0008-0000-05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35</xdr:row>
          <xdr:rowOff>0</xdr:rowOff>
        </xdr:from>
        <xdr:to>
          <xdr:col>14</xdr:col>
          <xdr:colOff>38100</xdr:colOff>
          <xdr:row>129</xdr:row>
          <xdr:rowOff>223520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76C1503A-7EAF-3982-E635-C68D8A51C50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34" spid="_x0000_s102589"/>
                </a:ext>
              </a:extLst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 bwMode="auto">
            <a:xfrm>
              <a:off x="0" y="23876000"/>
              <a:ext cx="35471100" cy="235915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254000</xdr:colOff>
      <xdr:row>29</xdr:row>
      <xdr:rowOff>25400</xdr:rowOff>
    </xdr:from>
    <xdr:to>
      <xdr:col>4</xdr:col>
      <xdr:colOff>1371600</xdr:colOff>
      <xdr:row>34</xdr:row>
      <xdr:rowOff>3541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B9EEB2-25D4-4A3F-9A08-81D27548A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21048980"/>
          <a:ext cx="2595880" cy="2530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Y69"/>
  <sheetViews>
    <sheetView workbookViewId="0">
      <selection activeCell="C4" sqref="C4"/>
    </sheetView>
  </sheetViews>
  <sheetFormatPr defaultColWidth="9" defaultRowHeight="19.2"/>
  <cols>
    <col min="1" max="1" width="3.8984375" style="36" customWidth="1"/>
    <col min="2" max="2" width="15.69921875" style="36" bestFit="1" customWidth="1"/>
    <col min="3" max="3" width="12.19921875" style="36" customWidth="1"/>
    <col min="4" max="5" width="11.3984375" style="36" bestFit="1" customWidth="1"/>
    <col min="6" max="6" width="4" style="36" customWidth="1"/>
    <col min="7" max="7" width="6.09765625" style="36" customWidth="1"/>
    <col min="8" max="8" width="15" style="36" bestFit="1" customWidth="1"/>
    <col min="9" max="9" width="9.69921875" style="36" bestFit="1" customWidth="1"/>
    <col min="10" max="10" width="7.69921875" style="36" bestFit="1" customWidth="1"/>
    <col min="11" max="11" width="9.69921875" style="36" bestFit="1" customWidth="1"/>
    <col min="12" max="12" width="11.59765625" style="36" bestFit="1" customWidth="1"/>
    <col min="13" max="13" width="3.59765625" style="52" customWidth="1"/>
    <col min="14" max="14" width="14.59765625" style="52" bestFit="1" customWidth="1"/>
    <col min="15" max="15" width="9.8984375" style="52" bestFit="1" customWidth="1"/>
    <col min="16" max="16" width="26.09765625" style="52" bestFit="1" customWidth="1"/>
    <col min="17" max="17" width="7.69921875" style="52" bestFit="1" customWidth="1"/>
    <col min="18" max="18" width="9.69921875" style="52" bestFit="1" customWidth="1"/>
    <col min="19" max="19" width="15.19921875" style="52" bestFit="1" customWidth="1"/>
    <col min="20" max="20" width="3" style="52" customWidth="1"/>
    <col min="21" max="21" width="34.19921875" style="52" bestFit="1" customWidth="1"/>
    <col min="22" max="22" width="22.5" style="52" bestFit="1" customWidth="1"/>
    <col min="23" max="23" width="7.69921875" style="52" bestFit="1" customWidth="1"/>
    <col min="24" max="24" width="9.69921875" style="52" bestFit="1" customWidth="1"/>
    <col min="25" max="25" width="37.19921875" style="52" bestFit="1" customWidth="1"/>
    <col min="26" max="16384" width="9" style="36"/>
  </cols>
  <sheetData>
    <row r="1" spans="2:25">
      <c r="B1" s="153" t="s">
        <v>30</v>
      </c>
      <c r="C1" s="153"/>
      <c r="D1" s="153"/>
      <c r="E1" s="153"/>
      <c r="H1" s="154" t="s">
        <v>60</v>
      </c>
      <c r="I1" s="154"/>
      <c r="J1" s="154"/>
      <c r="K1" s="154"/>
      <c r="L1" s="154"/>
    </row>
    <row r="2" spans="2:25">
      <c r="B2" s="37" t="s">
        <v>26</v>
      </c>
      <c r="C2" s="37" t="s">
        <v>27</v>
      </c>
      <c r="D2" s="37" t="s">
        <v>28</v>
      </c>
      <c r="E2" s="37" t="s">
        <v>29</v>
      </c>
      <c r="H2" s="52"/>
      <c r="I2" s="52"/>
      <c r="J2" s="52"/>
      <c r="K2" s="52"/>
      <c r="L2" s="52"/>
    </row>
    <row r="3" spans="2:25">
      <c r="B3" s="38" t="s">
        <v>0</v>
      </c>
      <c r="C3" s="39">
        <v>23000</v>
      </c>
      <c r="D3" s="40">
        <v>1000</v>
      </c>
      <c r="E3" s="39">
        <f>C3+D3</f>
        <v>24000</v>
      </c>
      <c r="H3" s="151" t="s">
        <v>195</v>
      </c>
      <c r="I3" s="151"/>
      <c r="J3" s="151"/>
      <c r="K3" s="151"/>
      <c r="N3" s="151" t="s">
        <v>176</v>
      </c>
      <c r="O3" s="151"/>
      <c r="P3" s="151"/>
      <c r="Q3" s="151"/>
      <c r="U3" s="151" t="s">
        <v>177</v>
      </c>
      <c r="V3" s="151"/>
      <c r="W3" s="151"/>
      <c r="X3" s="151"/>
    </row>
    <row r="4" spans="2:25">
      <c r="B4" s="41" t="s">
        <v>2</v>
      </c>
      <c r="C4" s="42">
        <v>33</v>
      </c>
      <c r="D4" s="42">
        <v>1</v>
      </c>
      <c r="E4" s="42">
        <f>C4+D4</f>
        <v>34</v>
      </c>
      <c r="H4" s="149" t="s">
        <v>61</v>
      </c>
      <c r="I4" s="150"/>
      <c r="J4" s="149" t="s">
        <v>62</v>
      </c>
      <c r="K4" s="150"/>
      <c r="L4" s="52"/>
      <c r="N4" s="149" t="s">
        <v>61</v>
      </c>
      <c r="O4" s="150"/>
      <c r="P4" s="149" t="s">
        <v>62</v>
      </c>
      <c r="Q4" s="150"/>
      <c r="U4" s="149" t="s">
        <v>61</v>
      </c>
      <c r="V4" s="150"/>
      <c r="W4" s="149" t="s">
        <v>62</v>
      </c>
      <c r="X4" s="150"/>
    </row>
    <row r="5" spans="2:25">
      <c r="B5" s="43" t="s">
        <v>1</v>
      </c>
      <c r="C5" s="44">
        <v>1515</v>
      </c>
      <c r="D5" s="44">
        <v>30</v>
      </c>
      <c r="E5" s="44">
        <f>C5+D5</f>
        <v>1545</v>
      </c>
      <c r="H5" s="49" t="s">
        <v>63</v>
      </c>
      <c r="I5" s="49" t="s">
        <v>64</v>
      </c>
      <c r="J5" s="49" t="s">
        <v>63</v>
      </c>
      <c r="K5" s="49" t="s">
        <v>64</v>
      </c>
      <c r="L5" s="52"/>
      <c r="N5" s="49" t="s">
        <v>63</v>
      </c>
      <c r="O5" s="49" t="s">
        <v>64</v>
      </c>
      <c r="P5" s="49" t="s">
        <v>63</v>
      </c>
      <c r="Q5" s="49" t="s">
        <v>64</v>
      </c>
      <c r="U5" s="49" t="s">
        <v>63</v>
      </c>
      <c r="V5" s="49" t="s">
        <v>64</v>
      </c>
      <c r="W5" s="49" t="s">
        <v>63</v>
      </c>
      <c r="X5" s="49" t="s">
        <v>64</v>
      </c>
    </row>
    <row r="6" spans="2:25">
      <c r="H6" s="50">
        <v>0.2</v>
      </c>
      <c r="I6" s="50">
        <v>0.3</v>
      </c>
      <c r="J6" s="50">
        <v>0.05</v>
      </c>
      <c r="K6" s="50">
        <v>0.1</v>
      </c>
      <c r="L6" s="52"/>
      <c r="N6" s="50">
        <v>0.2</v>
      </c>
      <c r="O6" s="50">
        <v>0.3</v>
      </c>
      <c r="P6" s="50">
        <v>0.05</v>
      </c>
      <c r="Q6" s="50">
        <v>0.1</v>
      </c>
      <c r="U6" s="50" t="s">
        <v>66</v>
      </c>
      <c r="V6" s="50">
        <v>0.2</v>
      </c>
      <c r="W6" s="50">
        <v>0.05</v>
      </c>
      <c r="X6" s="50">
        <v>0.1</v>
      </c>
    </row>
    <row r="7" spans="2:25">
      <c r="H7" s="52"/>
      <c r="I7" s="52"/>
      <c r="J7" s="52"/>
      <c r="K7" s="52"/>
      <c r="L7" s="52"/>
    </row>
    <row r="8" spans="2:25">
      <c r="B8" s="152" t="s">
        <v>187</v>
      </c>
      <c r="C8" s="152"/>
      <c r="D8" s="152"/>
      <c r="E8" s="152"/>
      <c r="H8" s="37" t="s">
        <v>65</v>
      </c>
      <c r="I8" s="37"/>
      <c r="J8" s="37" t="s">
        <v>102</v>
      </c>
      <c r="K8" s="37" t="s">
        <v>103</v>
      </c>
      <c r="L8" s="37" t="s">
        <v>179</v>
      </c>
      <c r="N8" s="37" t="s">
        <v>65</v>
      </c>
      <c r="O8" s="37"/>
      <c r="P8" s="37" t="s">
        <v>260</v>
      </c>
      <c r="Q8" s="37" t="s">
        <v>261</v>
      </c>
      <c r="R8" s="37" t="s">
        <v>262</v>
      </c>
      <c r="S8" s="37" t="s">
        <v>263</v>
      </c>
      <c r="U8" s="37" t="s">
        <v>65</v>
      </c>
      <c r="V8" s="37"/>
      <c r="W8" s="37" t="s">
        <v>102</v>
      </c>
      <c r="X8" s="37" t="s">
        <v>103</v>
      </c>
      <c r="Y8" s="37" t="s">
        <v>179</v>
      </c>
    </row>
    <row r="9" spans="2:25">
      <c r="B9" s="152" t="s">
        <v>312</v>
      </c>
      <c r="C9" s="152"/>
      <c r="D9" s="152"/>
      <c r="E9" s="152"/>
      <c r="H9" s="37" t="s">
        <v>79</v>
      </c>
      <c r="I9" s="37"/>
      <c r="J9" s="53">
        <v>0.05</v>
      </c>
      <c r="K9" s="54"/>
      <c r="L9" s="54"/>
      <c r="N9" s="51" t="s">
        <v>48</v>
      </c>
      <c r="O9" s="51" t="s">
        <v>163</v>
      </c>
      <c r="P9" s="51" t="s">
        <v>105</v>
      </c>
      <c r="Q9" s="63">
        <v>0.05</v>
      </c>
      <c r="R9" s="64"/>
      <c r="S9" s="64"/>
      <c r="U9" s="37" t="s">
        <v>69</v>
      </c>
      <c r="V9" s="37" t="s">
        <v>70</v>
      </c>
      <c r="W9" s="63">
        <v>0.05</v>
      </c>
      <c r="X9" s="64"/>
      <c r="Y9" s="64"/>
    </row>
    <row r="10" spans="2:25">
      <c r="H10" s="37" t="s">
        <v>307</v>
      </c>
      <c r="I10" s="37"/>
      <c r="J10" s="53">
        <v>0.05</v>
      </c>
      <c r="K10" s="54"/>
      <c r="L10" s="54"/>
      <c r="N10" s="51" t="s">
        <v>147</v>
      </c>
      <c r="O10" s="51" t="s">
        <v>165</v>
      </c>
      <c r="P10" s="51" t="s">
        <v>107</v>
      </c>
      <c r="Q10" s="63">
        <v>0.05</v>
      </c>
      <c r="R10" s="64"/>
      <c r="S10" s="64"/>
      <c r="U10" s="37" t="s">
        <v>211</v>
      </c>
      <c r="V10" s="37"/>
      <c r="W10" s="63">
        <v>0.05</v>
      </c>
      <c r="X10" s="64"/>
      <c r="Y10" s="64"/>
    </row>
    <row r="11" spans="2:25">
      <c r="B11" s="36" t="s">
        <v>313</v>
      </c>
      <c r="E11" s="66"/>
      <c r="H11" s="37" t="s">
        <v>98</v>
      </c>
      <c r="I11" s="37"/>
      <c r="J11" s="53">
        <v>0.05</v>
      </c>
      <c r="K11" s="64"/>
      <c r="L11" s="64"/>
      <c r="N11" s="51" t="s">
        <v>150</v>
      </c>
      <c r="O11" s="51" t="s">
        <v>167</v>
      </c>
      <c r="P11" s="51" t="s">
        <v>109</v>
      </c>
      <c r="Q11" s="63">
        <v>0.05</v>
      </c>
      <c r="R11" s="64"/>
      <c r="S11" s="64"/>
      <c r="U11" s="37" t="s">
        <v>214</v>
      </c>
      <c r="V11" s="37" t="s">
        <v>215</v>
      </c>
      <c r="W11" s="63">
        <v>0.05</v>
      </c>
      <c r="X11" s="64"/>
      <c r="Y11" s="64"/>
    </row>
    <row r="12" spans="2:25">
      <c r="B12" s="36" t="s">
        <v>314</v>
      </c>
      <c r="C12" s="45"/>
      <c r="H12" s="37" t="s">
        <v>223</v>
      </c>
      <c r="I12" s="37" t="s">
        <v>231</v>
      </c>
      <c r="J12" s="53">
        <v>0.05</v>
      </c>
      <c r="K12" s="64"/>
      <c r="L12" s="64"/>
      <c r="N12" s="88" t="s">
        <v>264</v>
      </c>
      <c r="O12" s="51" t="s">
        <v>163</v>
      </c>
      <c r="P12" s="51" t="s">
        <v>113</v>
      </c>
      <c r="Q12" s="63">
        <v>0.05</v>
      </c>
      <c r="R12" s="64"/>
      <c r="S12" s="64"/>
      <c r="U12" s="37" t="s">
        <v>185</v>
      </c>
      <c r="V12" s="37"/>
      <c r="W12" s="63">
        <v>0.05</v>
      </c>
      <c r="X12" s="64"/>
      <c r="Y12" s="64"/>
    </row>
    <row r="13" spans="2:25">
      <c r="H13" s="37" t="s">
        <v>91</v>
      </c>
      <c r="I13" s="37"/>
      <c r="J13" s="53">
        <v>0.05</v>
      </c>
      <c r="K13" s="64"/>
      <c r="L13" s="64"/>
      <c r="N13" s="88" t="s">
        <v>245</v>
      </c>
      <c r="O13" s="51" t="s">
        <v>163</v>
      </c>
      <c r="P13" s="51" t="s">
        <v>111</v>
      </c>
      <c r="Q13" s="63">
        <v>0.05</v>
      </c>
      <c r="R13" s="64"/>
      <c r="S13" s="64"/>
      <c r="U13" s="37" t="s">
        <v>104</v>
      </c>
      <c r="V13" s="37"/>
      <c r="W13" s="63">
        <v>0.05</v>
      </c>
      <c r="X13" s="64"/>
      <c r="Y13" s="64"/>
    </row>
    <row r="14" spans="2:25">
      <c r="B14" s="36" t="s">
        <v>204</v>
      </c>
      <c r="H14" s="37" t="s">
        <v>224</v>
      </c>
      <c r="I14" s="37"/>
      <c r="J14" s="53">
        <v>0.05</v>
      </c>
      <c r="K14" s="54"/>
      <c r="L14" s="54"/>
      <c r="N14" s="88" t="s">
        <v>265</v>
      </c>
      <c r="O14" s="88" t="s">
        <v>266</v>
      </c>
      <c r="P14" s="51" t="s">
        <v>267</v>
      </c>
      <c r="Q14" s="63">
        <v>0.05</v>
      </c>
      <c r="R14" s="64"/>
      <c r="S14" s="64"/>
      <c r="U14" s="37" t="s">
        <v>205</v>
      </c>
      <c r="V14" s="37" t="s">
        <v>206</v>
      </c>
      <c r="W14" s="63">
        <v>0.1</v>
      </c>
      <c r="X14" s="64"/>
      <c r="Y14" s="64" t="s">
        <v>207</v>
      </c>
    </row>
    <row r="15" spans="2:25">
      <c r="B15" s="36" t="s">
        <v>23</v>
      </c>
      <c r="C15" s="36">
        <f>SUM('LKA 01'!R1)</f>
        <v>1</v>
      </c>
      <c r="H15" s="37" t="s">
        <v>97</v>
      </c>
      <c r="I15" s="37"/>
      <c r="J15" s="53">
        <v>0.05</v>
      </c>
      <c r="K15" s="64"/>
      <c r="L15" s="64"/>
      <c r="N15" s="51" t="s">
        <v>151</v>
      </c>
      <c r="O15" s="51" t="s">
        <v>163</v>
      </c>
      <c r="P15" s="51" t="s">
        <v>110</v>
      </c>
      <c r="Q15" s="63">
        <v>0.05</v>
      </c>
      <c r="R15" s="64"/>
      <c r="S15" s="64"/>
      <c r="U15" s="37" t="s">
        <v>67</v>
      </c>
      <c r="V15" s="37" t="s">
        <v>68</v>
      </c>
      <c r="W15" s="63">
        <v>0.05</v>
      </c>
      <c r="X15" s="64"/>
      <c r="Y15" s="64"/>
    </row>
    <row r="16" spans="2:25">
      <c r="B16" s="36" t="s">
        <v>24</v>
      </c>
      <c r="C16" s="46">
        <f>SUM('LKA 01'!R2)</f>
        <v>147.84</v>
      </c>
      <c r="E16" s="47"/>
      <c r="F16" s="47"/>
      <c r="H16" s="37" t="s">
        <v>81</v>
      </c>
      <c r="I16" s="37"/>
      <c r="J16" s="53">
        <v>0.05</v>
      </c>
      <c r="K16" s="64"/>
      <c r="L16" s="64"/>
      <c r="N16" s="51" t="s">
        <v>153</v>
      </c>
      <c r="O16" s="51" t="s">
        <v>167</v>
      </c>
      <c r="P16" s="89" t="s">
        <v>117</v>
      </c>
      <c r="Q16" s="63">
        <v>0.05</v>
      </c>
      <c r="R16" s="64"/>
      <c r="S16" s="64"/>
      <c r="U16" s="37" t="s">
        <v>188</v>
      </c>
      <c r="V16" s="37"/>
      <c r="W16" s="63">
        <v>0.05</v>
      </c>
      <c r="X16" s="64"/>
      <c r="Y16" s="64"/>
    </row>
    <row r="17" spans="2:25">
      <c r="C17" s="47"/>
      <c r="H17" s="37" t="s">
        <v>87</v>
      </c>
      <c r="I17" s="37"/>
      <c r="J17" s="53">
        <v>0.05</v>
      </c>
      <c r="K17" s="64"/>
      <c r="L17" s="64"/>
      <c r="N17" s="51" t="s">
        <v>146</v>
      </c>
      <c r="O17" s="51" t="s">
        <v>164</v>
      </c>
      <c r="P17" s="51" t="s">
        <v>106</v>
      </c>
      <c r="Q17" s="63">
        <v>0.05</v>
      </c>
      <c r="R17" s="64"/>
      <c r="S17" s="64"/>
      <c r="U17" s="37" t="s">
        <v>182</v>
      </c>
      <c r="V17" s="37"/>
      <c r="W17" s="63">
        <v>0.05</v>
      </c>
      <c r="X17" s="64"/>
      <c r="Y17" s="64"/>
    </row>
    <row r="18" spans="2:25">
      <c r="B18" s="36" t="s">
        <v>129</v>
      </c>
      <c r="C18" s="46">
        <f>K66+R46+X21+X31+X45+X61</f>
        <v>0</v>
      </c>
      <c r="H18" s="49" t="s">
        <v>232</v>
      </c>
      <c r="I18" s="37"/>
      <c r="J18" s="53">
        <v>0.2</v>
      </c>
      <c r="K18" s="54"/>
      <c r="L18" s="54"/>
      <c r="N18" s="51" t="s">
        <v>160</v>
      </c>
      <c r="O18" s="51" t="s">
        <v>173</v>
      </c>
      <c r="P18" s="51" t="s">
        <v>123</v>
      </c>
      <c r="Q18" s="63">
        <v>0.05</v>
      </c>
      <c r="R18" s="64"/>
      <c r="S18" s="64"/>
      <c r="U18" s="37" t="s">
        <v>126</v>
      </c>
      <c r="V18" s="37"/>
      <c r="W18" s="63">
        <v>0.05</v>
      </c>
      <c r="X18" s="64"/>
      <c r="Y18" s="64"/>
    </row>
    <row r="19" spans="2:25">
      <c r="H19" s="37" t="s">
        <v>101</v>
      </c>
      <c r="I19" s="37"/>
      <c r="J19" s="53">
        <v>0.05</v>
      </c>
      <c r="K19" s="64"/>
      <c r="L19" s="64"/>
      <c r="N19" s="88" t="s">
        <v>268</v>
      </c>
      <c r="O19" s="51" t="s">
        <v>163</v>
      </c>
      <c r="P19" s="51" t="s">
        <v>113</v>
      </c>
      <c r="Q19" s="63">
        <v>0.05</v>
      </c>
      <c r="R19" s="64"/>
      <c r="S19" s="64"/>
      <c r="U19" s="37"/>
      <c r="V19" s="37"/>
      <c r="W19" s="63"/>
      <c r="X19" s="64"/>
      <c r="Y19" s="64"/>
    </row>
    <row r="20" spans="2:25">
      <c r="C20" s="65"/>
      <c r="D20" s="67"/>
      <c r="H20" s="37" t="s">
        <v>233</v>
      </c>
      <c r="I20" s="37"/>
      <c r="J20" s="53">
        <v>0.05</v>
      </c>
      <c r="K20" s="64"/>
      <c r="L20" s="64" t="s">
        <v>203</v>
      </c>
      <c r="N20" s="94" t="s">
        <v>269</v>
      </c>
      <c r="O20" s="51" t="s">
        <v>163</v>
      </c>
      <c r="P20" s="51" t="s">
        <v>196</v>
      </c>
      <c r="Q20" s="63">
        <v>0.05</v>
      </c>
      <c r="R20" s="64"/>
      <c r="S20" s="64"/>
      <c r="U20" s="37"/>
      <c r="V20" s="37"/>
      <c r="W20" s="63"/>
      <c r="X20" s="64"/>
      <c r="Y20" s="64"/>
    </row>
    <row r="21" spans="2:25">
      <c r="B21" s="36" t="s">
        <v>183</v>
      </c>
      <c r="H21" s="37" t="s">
        <v>316</v>
      </c>
      <c r="I21" s="37"/>
      <c r="J21" s="53">
        <v>0.05</v>
      </c>
      <c r="K21" s="64"/>
      <c r="L21" s="64"/>
      <c r="N21" s="51" t="s">
        <v>157</v>
      </c>
      <c r="O21" s="51" t="s">
        <v>163</v>
      </c>
      <c r="P21" s="51" t="s">
        <v>121</v>
      </c>
      <c r="Q21" s="63">
        <v>0.05</v>
      </c>
      <c r="R21" s="64"/>
      <c r="S21" s="64"/>
      <c r="U21" s="148" t="s">
        <v>128</v>
      </c>
      <c r="V21" s="148"/>
      <c r="W21" s="148"/>
      <c r="X21" s="64">
        <f>SUM(X9:X20)</f>
        <v>0</v>
      </c>
      <c r="Y21" s="64"/>
    </row>
    <row r="22" spans="2:25" ht="15.75" customHeight="1">
      <c r="B22" s="36" t="s">
        <v>208</v>
      </c>
      <c r="C22" s="52" t="s">
        <v>209</v>
      </c>
      <c r="D22" s="52" t="s">
        <v>210</v>
      </c>
      <c r="H22" s="37" t="s">
        <v>46</v>
      </c>
      <c r="I22" s="37"/>
      <c r="J22" s="53">
        <v>0.05</v>
      </c>
      <c r="K22" s="64"/>
      <c r="L22" s="64"/>
      <c r="N22" s="88" t="s">
        <v>270</v>
      </c>
      <c r="O22" s="88" t="s">
        <v>271</v>
      </c>
      <c r="P22" s="51" t="s">
        <v>119</v>
      </c>
      <c r="Q22" s="63">
        <v>0.05</v>
      </c>
      <c r="R22" s="64"/>
      <c r="S22" s="64"/>
    </row>
    <row r="23" spans="2:25">
      <c r="D23" s="65"/>
      <c r="E23" s="66"/>
      <c r="H23" s="37" t="s">
        <v>100</v>
      </c>
      <c r="I23" s="37"/>
      <c r="J23" s="53">
        <v>0.05</v>
      </c>
      <c r="K23" s="64"/>
      <c r="L23" s="64"/>
      <c r="N23" s="51" t="s">
        <v>155</v>
      </c>
      <c r="O23" s="51" t="s">
        <v>170</v>
      </c>
      <c r="P23" s="51" t="s">
        <v>119</v>
      </c>
      <c r="Q23" s="63">
        <v>0.05</v>
      </c>
      <c r="R23" s="64"/>
      <c r="S23" s="64"/>
      <c r="U23" s="151" t="s">
        <v>249</v>
      </c>
      <c r="V23" s="151"/>
      <c r="W23" s="151"/>
      <c r="X23" s="151"/>
    </row>
    <row r="24" spans="2:25">
      <c r="D24" s="65"/>
      <c r="H24" s="37" t="s">
        <v>225</v>
      </c>
      <c r="I24" s="37" t="s">
        <v>234</v>
      </c>
      <c r="J24" s="53">
        <v>0.05</v>
      </c>
      <c r="K24" s="64"/>
      <c r="L24" s="64"/>
      <c r="N24" s="51" t="s">
        <v>156</v>
      </c>
      <c r="O24" s="51" t="s">
        <v>171</v>
      </c>
      <c r="P24" s="51" t="s">
        <v>120</v>
      </c>
      <c r="Q24" s="63">
        <v>0.05</v>
      </c>
      <c r="R24" s="64"/>
      <c r="S24" s="64"/>
      <c r="U24" s="37" t="s">
        <v>65</v>
      </c>
      <c r="V24" s="37"/>
      <c r="W24" s="37" t="s">
        <v>102</v>
      </c>
      <c r="X24" s="37" t="s">
        <v>103</v>
      </c>
      <c r="Y24" s="37" t="s">
        <v>179</v>
      </c>
    </row>
    <row r="25" spans="2:25">
      <c r="H25" s="37" t="s">
        <v>78</v>
      </c>
      <c r="I25" s="37"/>
      <c r="J25" s="53">
        <v>0.05</v>
      </c>
      <c r="K25" s="64"/>
      <c r="L25" s="64"/>
      <c r="N25" s="88" t="s">
        <v>246</v>
      </c>
      <c r="O25" s="51" t="s">
        <v>163</v>
      </c>
      <c r="P25" s="51" t="s">
        <v>114</v>
      </c>
      <c r="Q25" s="63">
        <v>0.05</v>
      </c>
      <c r="R25" s="64"/>
      <c r="S25" s="64"/>
      <c r="U25" s="37" t="s">
        <v>250</v>
      </c>
      <c r="V25" s="37" t="s">
        <v>251</v>
      </c>
      <c r="W25" s="63">
        <v>0.05</v>
      </c>
      <c r="X25" s="64"/>
      <c r="Y25" s="64"/>
    </row>
    <row r="26" spans="2:25">
      <c r="H26" s="37" t="s">
        <v>235</v>
      </c>
      <c r="I26" s="37" t="s">
        <v>236</v>
      </c>
      <c r="J26" s="53">
        <v>0.05</v>
      </c>
      <c r="K26" s="64"/>
      <c r="L26" s="64"/>
      <c r="N26" s="51" t="s">
        <v>152</v>
      </c>
      <c r="O26" s="51" t="s">
        <v>167</v>
      </c>
      <c r="P26" s="51" t="s">
        <v>115</v>
      </c>
      <c r="Q26" s="63">
        <v>0.05</v>
      </c>
      <c r="R26" s="64"/>
      <c r="S26" s="64"/>
      <c r="T26" s="56"/>
      <c r="U26" s="37" t="s">
        <v>308</v>
      </c>
      <c r="V26" s="37" t="s">
        <v>309</v>
      </c>
      <c r="W26" s="63">
        <v>0.05</v>
      </c>
      <c r="X26" s="64"/>
      <c r="Y26" s="64"/>
    </row>
    <row r="27" spans="2:25">
      <c r="C27" s="68"/>
      <c r="H27" s="37" t="s">
        <v>49</v>
      </c>
      <c r="I27" s="37"/>
      <c r="J27" s="53">
        <v>0.05</v>
      </c>
      <c r="K27" s="64"/>
      <c r="L27" s="64"/>
      <c r="N27" s="51" t="s">
        <v>154</v>
      </c>
      <c r="O27" s="51" t="s">
        <v>163</v>
      </c>
      <c r="P27" s="51" t="s">
        <v>118</v>
      </c>
      <c r="Q27" s="63">
        <v>0.05</v>
      </c>
      <c r="R27" s="64"/>
      <c r="S27" s="64"/>
      <c r="U27" s="37"/>
      <c r="V27" s="37"/>
      <c r="W27" s="63"/>
      <c r="X27" s="64"/>
      <c r="Y27" s="64"/>
    </row>
    <row r="28" spans="2:25">
      <c r="D28" s="71">
        <f>SUM(D23:D27)</f>
        <v>0</v>
      </c>
      <c r="E28" s="93">
        <f>D28/C3</f>
        <v>0</v>
      </c>
      <c r="H28" s="37" t="s">
        <v>75</v>
      </c>
      <c r="I28" s="37"/>
      <c r="J28" s="53">
        <v>0.05</v>
      </c>
      <c r="K28" s="64"/>
      <c r="L28" s="64"/>
      <c r="N28" s="51" t="s">
        <v>149</v>
      </c>
      <c r="O28" s="51" t="s">
        <v>163</v>
      </c>
      <c r="P28" s="51" t="s">
        <v>108</v>
      </c>
      <c r="Q28" s="63">
        <v>0.05</v>
      </c>
      <c r="R28" s="64"/>
      <c r="S28" s="64"/>
      <c r="U28" s="37"/>
      <c r="V28" s="37"/>
      <c r="W28" s="63"/>
      <c r="X28" s="64"/>
      <c r="Y28" s="64"/>
    </row>
    <row r="29" spans="2:25" ht="38.4">
      <c r="H29" s="37" t="s">
        <v>86</v>
      </c>
      <c r="I29" s="37"/>
      <c r="J29" s="53">
        <v>0.05</v>
      </c>
      <c r="K29" s="64"/>
      <c r="L29" s="64"/>
      <c r="N29" s="92" t="s">
        <v>256</v>
      </c>
      <c r="O29" s="37"/>
      <c r="P29" s="37" t="s">
        <v>73</v>
      </c>
      <c r="Q29" s="63">
        <v>0.05</v>
      </c>
      <c r="R29" s="64"/>
      <c r="S29" s="64"/>
      <c r="U29" s="37"/>
      <c r="V29" s="37"/>
      <c r="W29" s="63"/>
      <c r="X29" s="64"/>
      <c r="Y29" s="64"/>
    </row>
    <row r="30" spans="2:25">
      <c r="B30" s="69" t="s">
        <v>184</v>
      </c>
      <c r="C30" s="70">
        <f>C16-E28</f>
        <v>147.84</v>
      </c>
      <c r="H30" s="37" t="s">
        <v>226</v>
      </c>
      <c r="I30" s="37"/>
      <c r="J30" s="53">
        <v>0.05</v>
      </c>
      <c r="K30" s="64"/>
      <c r="L30" s="64"/>
      <c r="N30" s="51" t="s">
        <v>148</v>
      </c>
      <c r="O30" s="51" t="s">
        <v>166</v>
      </c>
      <c r="P30" s="51" t="s">
        <v>107</v>
      </c>
      <c r="Q30" s="63">
        <v>0.05</v>
      </c>
      <c r="R30" s="64"/>
      <c r="S30" s="64"/>
      <c r="U30" s="37"/>
      <c r="V30" s="37"/>
      <c r="W30" s="63"/>
      <c r="X30" s="64"/>
      <c r="Y30" s="64"/>
    </row>
    <row r="31" spans="2:25">
      <c r="H31" s="37" t="s">
        <v>83</v>
      </c>
      <c r="I31" s="37" t="s">
        <v>259</v>
      </c>
      <c r="J31" s="53">
        <v>0.05</v>
      </c>
      <c r="K31" s="64"/>
      <c r="L31" s="64"/>
      <c r="N31" s="51" t="s">
        <v>161</v>
      </c>
      <c r="O31" s="51" t="s">
        <v>174</v>
      </c>
      <c r="P31" s="88" t="s">
        <v>125</v>
      </c>
      <c r="Q31" s="63">
        <v>0.05</v>
      </c>
      <c r="R31" s="64"/>
      <c r="S31" s="64"/>
      <c r="U31" s="148" t="s">
        <v>128</v>
      </c>
      <c r="V31" s="148"/>
      <c r="W31" s="148"/>
      <c r="X31" s="64">
        <f>SUM(X25:X30)</f>
        <v>0</v>
      </c>
      <c r="Y31" s="64"/>
    </row>
    <row r="32" spans="2:25">
      <c r="H32" s="37" t="s">
        <v>84</v>
      </c>
      <c r="I32" s="37"/>
      <c r="J32" s="53">
        <v>0.05</v>
      </c>
      <c r="K32" s="64"/>
      <c r="L32" s="64" t="s">
        <v>198</v>
      </c>
      <c r="N32" s="51" t="s">
        <v>162</v>
      </c>
      <c r="O32" s="51" t="s">
        <v>174</v>
      </c>
      <c r="P32" s="51" t="s">
        <v>124</v>
      </c>
      <c r="Q32" s="63">
        <v>0.05</v>
      </c>
      <c r="R32" s="64"/>
      <c r="S32" s="64"/>
    </row>
    <row r="33" spans="8:25">
      <c r="H33" s="37" t="s">
        <v>258</v>
      </c>
      <c r="I33" s="37"/>
      <c r="J33" s="53">
        <v>0.05</v>
      </c>
      <c r="K33" s="64"/>
      <c r="L33" s="64"/>
      <c r="N33" s="51" t="s">
        <v>52</v>
      </c>
      <c r="O33" s="51" t="s">
        <v>168</v>
      </c>
      <c r="P33" s="51" t="s">
        <v>112</v>
      </c>
      <c r="Q33" s="63">
        <v>0.05</v>
      </c>
      <c r="R33" s="64"/>
      <c r="S33" s="64"/>
      <c r="U33" s="151" t="s">
        <v>178</v>
      </c>
      <c r="V33" s="151"/>
      <c r="W33" s="151"/>
      <c r="X33" s="151"/>
      <c r="Y33" s="36"/>
    </row>
    <row r="34" spans="8:25">
      <c r="H34" s="37" t="s">
        <v>237</v>
      </c>
      <c r="I34" s="37"/>
      <c r="J34" s="53">
        <v>0.05</v>
      </c>
      <c r="K34" s="54"/>
      <c r="L34" s="54"/>
      <c r="N34" s="51" t="s">
        <v>257</v>
      </c>
      <c r="O34" s="51" t="s">
        <v>169</v>
      </c>
      <c r="P34" s="51" t="s">
        <v>116</v>
      </c>
      <c r="Q34" s="63">
        <v>0.05</v>
      </c>
      <c r="R34" s="64"/>
      <c r="S34" s="64"/>
      <c r="U34" s="37" t="s">
        <v>65</v>
      </c>
      <c r="V34" s="37" t="s">
        <v>71</v>
      </c>
      <c r="W34" s="37" t="s">
        <v>102</v>
      </c>
      <c r="X34" s="37" t="s">
        <v>103</v>
      </c>
      <c r="Y34" s="37" t="s">
        <v>179</v>
      </c>
    </row>
    <row r="35" spans="8:25">
      <c r="H35" s="37" t="s">
        <v>227</v>
      </c>
      <c r="I35" s="37"/>
      <c r="J35" s="53">
        <v>0.05</v>
      </c>
      <c r="K35" s="54"/>
      <c r="L35" s="54" t="s">
        <v>216</v>
      </c>
      <c r="N35" s="51" t="s">
        <v>159</v>
      </c>
      <c r="O35" s="51" t="s">
        <v>172</v>
      </c>
      <c r="P35" s="51" t="s">
        <v>145</v>
      </c>
      <c r="Q35" s="63">
        <v>0.05</v>
      </c>
      <c r="R35" s="64"/>
      <c r="S35" s="64"/>
      <c r="U35" s="37" t="s">
        <v>25</v>
      </c>
      <c r="V35" s="37" t="s">
        <v>74</v>
      </c>
      <c r="W35" s="55">
        <v>0.05</v>
      </c>
      <c r="X35" s="64"/>
      <c r="Y35" s="49"/>
    </row>
    <row r="36" spans="8:25">
      <c r="H36" s="37" t="s">
        <v>315</v>
      </c>
      <c r="I36" s="37"/>
      <c r="J36" s="53">
        <v>0.05</v>
      </c>
      <c r="K36" s="64"/>
      <c r="L36" s="64" t="s">
        <v>180</v>
      </c>
      <c r="N36" s="51" t="s">
        <v>158</v>
      </c>
      <c r="O36" s="51" t="s">
        <v>167</v>
      </c>
      <c r="P36" s="51" t="s">
        <v>122</v>
      </c>
      <c r="Q36" s="63">
        <v>0.05</v>
      </c>
      <c r="R36" s="64"/>
      <c r="S36" s="64"/>
      <c r="U36" s="37" t="s">
        <v>186</v>
      </c>
      <c r="V36" s="37"/>
      <c r="W36" s="55">
        <v>0.05</v>
      </c>
      <c r="X36" s="64"/>
      <c r="Y36" s="49"/>
    </row>
    <row r="37" spans="8:25">
      <c r="H37" s="37" t="s">
        <v>300</v>
      </c>
      <c r="I37" s="37"/>
      <c r="J37" s="53">
        <v>0.05</v>
      </c>
      <c r="K37" s="64"/>
      <c r="L37" s="64"/>
      <c r="N37" s="88" t="s">
        <v>247</v>
      </c>
      <c r="O37" s="88" t="s">
        <v>272</v>
      </c>
      <c r="P37" s="51" t="s">
        <v>248</v>
      </c>
      <c r="Q37" s="63">
        <v>0.05</v>
      </c>
      <c r="R37" s="64"/>
      <c r="S37" s="64"/>
      <c r="U37" s="37" t="s">
        <v>127</v>
      </c>
      <c r="V37" s="37" t="s">
        <v>72</v>
      </c>
      <c r="W37" s="55">
        <v>0.05</v>
      </c>
      <c r="X37" s="64"/>
      <c r="Y37" s="49"/>
    </row>
    <row r="38" spans="8:25">
      <c r="H38" s="37" t="s">
        <v>238</v>
      </c>
      <c r="I38" s="37"/>
      <c r="J38" s="53">
        <v>0.05</v>
      </c>
      <c r="K38" s="64"/>
      <c r="L38" s="64"/>
      <c r="N38" s="88" t="s">
        <v>273</v>
      </c>
      <c r="O38" s="88" t="s">
        <v>274</v>
      </c>
      <c r="P38" s="88" t="s">
        <v>275</v>
      </c>
      <c r="Q38" s="63">
        <v>0.05</v>
      </c>
      <c r="R38" s="64"/>
      <c r="S38" s="64"/>
      <c r="U38" s="37" t="s">
        <v>255</v>
      </c>
      <c r="V38" s="37"/>
      <c r="W38" s="55">
        <v>0.05</v>
      </c>
      <c r="X38" s="64"/>
      <c r="Y38" s="49" t="s">
        <v>202</v>
      </c>
    </row>
    <row r="39" spans="8:25">
      <c r="H39" s="37" t="s">
        <v>239</v>
      </c>
      <c r="I39" s="37"/>
      <c r="J39" s="63">
        <v>0.05</v>
      </c>
      <c r="K39" s="64"/>
      <c r="L39" s="64"/>
      <c r="N39" s="88" t="s">
        <v>276</v>
      </c>
      <c r="O39" s="88" t="s">
        <v>277</v>
      </c>
      <c r="P39" s="51" t="s">
        <v>278</v>
      </c>
      <c r="Q39" s="63">
        <v>0.05</v>
      </c>
      <c r="R39" s="64"/>
      <c r="S39" s="64"/>
      <c r="U39" s="37" t="s">
        <v>254</v>
      </c>
      <c r="V39" s="37" t="s">
        <v>181</v>
      </c>
      <c r="W39" s="55">
        <v>0.05</v>
      </c>
      <c r="X39" s="37"/>
      <c r="Y39" s="64" t="s">
        <v>198</v>
      </c>
    </row>
    <row r="40" spans="8:25">
      <c r="H40" s="37" t="s">
        <v>244</v>
      </c>
      <c r="I40" s="37"/>
      <c r="J40" s="63">
        <v>0.05</v>
      </c>
      <c r="K40" s="64"/>
      <c r="L40" s="64"/>
      <c r="N40" s="88" t="s">
        <v>279</v>
      </c>
      <c r="O40" s="88" t="s">
        <v>280</v>
      </c>
      <c r="P40" s="88" t="s">
        <v>281</v>
      </c>
      <c r="Q40" s="63">
        <v>0.05</v>
      </c>
      <c r="R40" s="64"/>
      <c r="S40" s="64"/>
      <c r="U40" s="37" t="s">
        <v>252</v>
      </c>
      <c r="V40" s="37"/>
      <c r="W40" s="55">
        <v>0.05</v>
      </c>
      <c r="X40" s="37"/>
      <c r="Y40" s="37" t="s">
        <v>253</v>
      </c>
    </row>
    <row r="41" spans="8:25" ht="38.4">
      <c r="H41" s="37" t="s">
        <v>228</v>
      </c>
      <c r="I41" s="37"/>
      <c r="J41" s="63">
        <v>0.05</v>
      </c>
      <c r="K41" s="64"/>
      <c r="L41" s="64"/>
      <c r="N41" s="88" t="s">
        <v>282</v>
      </c>
      <c r="O41" s="88" t="s">
        <v>283</v>
      </c>
      <c r="P41" s="88" t="s">
        <v>284</v>
      </c>
      <c r="Q41" s="63">
        <v>0.05</v>
      </c>
      <c r="R41" s="64"/>
      <c r="S41" s="64"/>
      <c r="U41" s="92" t="s">
        <v>293</v>
      </c>
      <c r="V41" s="37" t="s">
        <v>294</v>
      </c>
      <c r="W41" s="55">
        <v>0.05</v>
      </c>
      <c r="X41" s="64"/>
      <c r="Y41" s="49" t="s">
        <v>295</v>
      </c>
    </row>
    <row r="42" spans="8:25">
      <c r="H42" s="37" t="s">
        <v>76</v>
      </c>
      <c r="I42" s="37"/>
      <c r="J42" s="53">
        <v>0.05</v>
      </c>
      <c r="K42" s="64"/>
      <c r="L42" s="64"/>
      <c r="N42" s="88" t="s">
        <v>285</v>
      </c>
      <c r="O42" s="88" t="s">
        <v>286</v>
      </c>
      <c r="P42" s="88" t="s">
        <v>287</v>
      </c>
      <c r="Q42" s="63">
        <v>0.05</v>
      </c>
      <c r="R42" s="64"/>
      <c r="S42" s="64"/>
      <c r="U42" s="92" t="s">
        <v>296</v>
      </c>
      <c r="V42" s="37" t="s">
        <v>297</v>
      </c>
      <c r="W42" s="55">
        <v>0.05</v>
      </c>
      <c r="X42" s="64"/>
      <c r="Y42" s="49"/>
    </row>
    <row r="43" spans="8:25">
      <c r="H43" s="37" t="s">
        <v>80</v>
      </c>
      <c r="I43" s="37"/>
      <c r="J43" s="53">
        <v>0.05</v>
      </c>
      <c r="K43" s="64"/>
      <c r="L43" s="64"/>
      <c r="N43" s="88" t="s">
        <v>288</v>
      </c>
      <c r="O43" s="88" t="s">
        <v>289</v>
      </c>
      <c r="P43" s="88" t="s">
        <v>290</v>
      </c>
      <c r="Q43" s="63">
        <v>0.05</v>
      </c>
      <c r="R43" s="64"/>
      <c r="S43" s="64"/>
      <c r="U43" s="37" t="s">
        <v>301</v>
      </c>
      <c r="V43" s="37" t="s">
        <v>298</v>
      </c>
      <c r="W43" s="55">
        <v>0.05</v>
      </c>
      <c r="X43" s="37"/>
      <c r="Y43" s="37" t="s">
        <v>299</v>
      </c>
    </row>
    <row r="44" spans="8:25">
      <c r="H44" s="37" t="s">
        <v>77</v>
      </c>
      <c r="I44" s="37"/>
      <c r="J44" s="53">
        <v>0.05</v>
      </c>
      <c r="K44" s="64"/>
      <c r="L44" s="64"/>
      <c r="N44" s="88" t="s">
        <v>291</v>
      </c>
      <c r="O44" s="88" t="s">
        <v>289</v>
      </c>
      <c r="P44" s="51" t="s">
        <v>292</v>
      </c>
      <c r="Q44" s="63">
        <v>0.05</v>
      </c>
      <c r="R44" s="64"/>
      <c r="S44" s="64"/>
      <c r="U44" s="37"/>
      <c r="V44" s="37"/>
      <c r="W44" s="55"/>
      <c r="X44" s="64"/>
      <c r="Y44" s="49"/>
    </row>
    <row r="45" spans="8:25">
      <c r="H45" s="37" t="s">
        <v>92</v>
      </c>
      <c r="I45" s="37"/>
      <c r="J45" s="53">
        <v>0.05</v>
      </c>
      <c r="K45" s="54"/>
      <c r="L45" s="54"/>
      <c r="N45" s="37"/>
      <c r="O45" s="37"/>
      <c r="P45" s="37"/>
      <c r="Q45" s="63"/>
      <c r="R45" s="64"/>
      <c r="S45" s="64"/>
      <c r="U45" s="148" t="s">
        <v>128</v>
      </c>
      <c r="V45" s="148"/>
      <c r="W45" s="148"/>
      <c r="X45" s="64">
        <f>SUM(X35:X44)</f>
        <v>0</v>
      </c>
      <c r="Y45" s="49"/>
    </row>
    <row r="46" spans="8:25">
      <c r="H46" s="37" t="s">
        <v>229</v>
      </c>
      <c r="I46" s="37"/>
      <c r="J46" s="53">
        <v>0.05</v>
      </c>
      <c r="K46" s="54"/>
      <c r="L46" s="54"/>
      <c r="N46" s="148" t="s">
        <v>128</v>
      </c>
      <c r="O46" s="148"/>
      <c r="P46" s="148"/>
      <c r="Q46" s="148"/>
      <c r="R46" s="54">
        <f>SUM(R9:R45)</f>
        <v>0</v>
      </c>
      <c r="S46" s="54"/>
    </row>
    <row r="47" spans="8:25">
      <c r="H47" s="37" t="s">
        <v>88</v>
      </c>
      <c r="I47" s="37"/>
      <c r="J47" s="53">
        <v>0.05</v>
      </c>
      <c r="K47" s="54"/>
      <c r="L47" s="54"/>
    </row>
    <row r="48" spans="8:25">
      <c r="H48" s="37" t="s">
        <v>99</v>
      </c>
      <c r="I48" s="37"/>
      <c r="J48" s="53">
        <v>0.05</v>
      </c>
      <c r="K48" s="54"/>
      <c r="L48" s="54"/>
      <c r="U48" s="151" t="s">
        <v>302</v>
      </c>
      <c r="V48" s="151"/>
      <c r="W48" s="151"/>
      <c r="X48" s="151"/>
      <c r="Y48" s="36"/>
    </row>
    <row r="49" spans="8:25">
      <c r="H49" s="37" t="s">
        <v>90</v>
      </c>
      <c r="I49" s="37"/>
      <c r="J49" s="53">
        <v>0.05</v>
      </c>
      <c r="K49" s="54"/>
      <c r="L49" s="54"/>
      <c r="U49" s="37" t="s">
        <v>303</v>
      </c>
      <c r="V49" s="37" t="s">
        <v>71</v>
      </c>
      <c r="W49" s="37" t="s">
        <v>102</v>
      </c>
      <c r="X49" s="37" t="s">
        <v>304</v>
      </c>
      <c r="Y49" s="37" t="s">
        <v>305</v>
      </c>
    </row>
    <row r="50" spans="8:25">
      <c r="H50" s="37" t="s">
        <v>93</v>
      </c>
      <c r="I50" s="37"/>
      <c r="J50" s="53">
        <v>0.05</v>
      </c>
      <c r="K50" s="54"/>
      <c r="L50" s="54"/>
      <c r="N50" s="36"/>
      <c r="O50" s="36"/>
      <c r="P50" s="36"/>
      <c r="Q50" s="36"/>
      <c r="U50" s="37"/>
      <c r="V50" s="37"/>
      <c r="W50" s="55"/>
      <c r="X50" s="64"/>
      <c r="Y50" s="49"/>
    </row>
    <row r="51" spans="8:25">
      <c r="H51" s="37" t="s">
        <v>89</v>
      </c>
      <c r="I51" s="37"/>
      <c r="J51" s="53">
        <v>0.05</v>
      </c>
      <c r="K51" s="54"/>
      <c r="L51" s="54"/>
      <c r="U51" s="37"/>
      <c r="V51" s="37"/>
      <c r="W51" s="55"/>
      <c r="X51" s="64"/>
      <c r="Y51" s="49"/>
    </row>
    <row r="52" spans="8:25">
      <c r="H52" s="37" t="s">
        <v>96</v>
      </c>
      <c r="I52" s="37"/>
      <c r="J52" s="53">
        <v>0.05</v>
      </c>
      <c r="K52" s="54"/>
      <c r="L52" s="54"/>
      <c r="U52" s="37"/>
      <c r="V52" s="37"/>
      <c r="W52" s="55"/>
      <c r="X52" s="64"/>
      <c r="Y52" s="50"/>
    </row>
    <row r="53" spans="8:25">
      <c r="H53" s="37" t="s">
        <v>230</v>
      </c>
      <c r="I53" s="37"/>
      <c r="J53" s="53">
        <v>0.05</v>
      </c>
      <c r="K53" s="54"/>
      <c r="L53" s="54"/>
      <c r="U53" s="37"/>
      <c r="V53" s="37"/>
      <c r="W53" s="55"/>
      <c r="X53" s="64"/>
      <c r="Y53" s="49"/>
    </row>
    <row r="54" spans="8:25">
      <c r="H54" s="37" t="s">
        <v>82</v>
      </c>
      <c r="I54" s="37"/>
      <c r="J54" s="53">
        <v>0.05</v>
      </c>
      <c r="K54" s="54"/>
      <c r="L54" s="54"/>
      <c r="U54" s="37"/>
      <c r="V54" s="37"/>
      <c r="W54" s="55"/>
      <c r="X54" s="37"/>
      <c r="Y54" s="37"/>
    </row>
    <row r="55" spans="8:25">
      <c r="H55" s="37" t="s">
        <v>95</v>
      </c>
      <c r="I55" s="37"/>
      <c r="J55" s="53">
        <v>0.05</v>
      </c>
      <c r="K55" s="54"/>
      <c r="L55" s="54"/>
      <c r="U55" s="37"/>
      <c r="V55" s="37"/>
      <c r="W55" s="55"/>
      <c r="X55" s="37"/>
      <c r="Y55" s="37"/>
    </row>
    <row r="56" spans="8:25">
      <c r="H56" s="37" t="s">
        <v>85</v>
      </c>
      <c r="I56" s="37"/>
      <c r="J56" s="53">
        <v>0.05</v>
      </c>
      <c r="K56" s="54"/>
      <c r="L56" s="54"/>
      <c r="U56" s="37"/>
      <c r="V56" s="37"/>
      <c r="W56" s="55"/>
      <c r="X56" s="37"/>
      <c r="Y56" s="37"/>
    </row>
    <row r="57" spans="8:25">
      <c r="H57" s="37" t="s">
        <v>240</v>
      </c>
      <c r="I57" s="37"/>
      <c r="J57" s="53">
        <v>0.05</v>
      </c>
      <c r="K57" s="54"/>
      <c r="L57" s="54"/>
      <c r="U57" s="92"/>
      <c r="V57" s="37"/>
      <c r="W57" s="55"/>
      <c r="X57" s="64"/>
      <c r="Y57" s="49"/>
    </row>
    <row r="58" spans="8:25">
      <c r="H58" s="37" t="s">
        <v>241</v>
      </c>
      <c r="I58" s="37"/>
      <c r="J58" s="53">
        <v>0.05</v>
      </c>
      <c r="K58" s="54"/>
      <c r="L58" s="54"/>
      <c r="U58" s="92"/>
      <c r="V58" s="37"/>
      <c r="W58" s="55"/>
      <c r="X58" s="64"/>
      <c r="Y58" s="49"/>
    </row>
    <row r="59" spans="8:25">
      <c r="H59" s="37" t="s">
        <v>94</v>
      </c>
      <c r="I59" s="37"/>
      <c r="J59" s="53">
        <v>0.05</v>
      </c>
      <c r="K59" s="54"/>
      <c r="L59" s="54"/>
      <c r="U59" s="37"/>
      <c r="V59" s="37"/>
      <c r="W59" s="55"/>
      <c r="X59" s="64"/>
      <c r="Y59" s="49"/>
    </row>
    <row r="60" spans="8:25">
      <c r="H60" s="37" t="s">
        <v>242</v>
      </c>
      <c r="I60" s="37"/>
      <c r="J60" s="53">
        <v>0.05</v>
      </c>
      <c r="K60" s="54"/>
      <c r="L60" s="54"/>
      <c r="U60" s="37"/>
      <c r="V60" s="37"/>
      <c r="W60" s="55"/>
      <c r="X60" s="64"/>
      <c r="Y60" s="49"/>
    </row>
    <row r="61" spans="8:25">
      <c r="H61" s="37" t="s">
        <v>243</v>
      </c>
      <c r="I61" s="37"/>
      <c r="J61" s="53">
        <v>0.05</v>
      </c>
      <c r="K61" s="54"/>
      <c r="L61" s="54"/>
      <c r="U61" s="148" t="s">
        <v>306</v>
      </c>
      <c r="V61" s="148"/>
      <c r="W61" s="148"/>
      <c r="X61" s="64">
        <f>SUM(X50:X60)</f>
        <v>0</v>
      </c>
      <c r="Y61" s="49"/>
    </row>
    <row r="62" spans="8:25" ht="38.4">
      <c r="H62" s="92" t="s">
        <v>310</v>
      </c>
      <c r="I62" s="37"/>
      <c r="J62" s="53">
        <v>0.05</v>
      </c>
      <c r="K62" s="54"/>
      <c r="L62" s="54"/>
    </row>
    <row r="63" spans="8:25">
      <c r="H63" s="92" t="s">
        <v>311</v>
      </c>
      <c r="I63" s="37"/>
      <c r="J63" s="53">
        <v>0.05</v>
      </c>
      <c r="K63" s="54"/>
      <c r="L63" s="54"/>
    </row>
    <row r="64" spans="8:25">
      <c r="H64" s="92"/>
      <c r="I64" s="37"/>
      <c r="J64" s="53"/>
      <c r="K64" s="54"/>
      <c r="L64" s="54"/>
    </row>
    <row r="65" spans="8:12">
      <c r="H65" s="37"/>
      <c r="I65" s="37"/>
      <c r="J65" s="53"/>
      <c r="K65" s="54"/>
      <c r="L65" s="54"/>
    </row>
    <row r="66" spans="8:12">
      <c r="H66" s="148" t="s">
        <v>128</v>
      </c>
      <c r="I66" s="148"/>
      <c r="J66" s="148"/>
      <c r="K66" s="57">
        <f>SUM(K9:K65)</f>
        <v>0</v>
      </c>
      <c r="L66" s="57"/>
    </row>
    <row r="67" spans="8:12">
      <c r="H67" s="52"/>
      <c r="I67" s="52"/>
      <c r="J67" s="52"/>
      <c r="K67" s="52"/>
      <c r="L67" s="52"/>
    </row>
    <row r="68" spans="8:12">
      <c r="H68" s="52"/>
      <c r="I68" s="52"/>
      <c r="J68" s="52"/>
      <c r="K68" s="52"/>
      <c r="L68" s="52"/>
    </row>
    <row r="69" spans="8:12">
      <c r="H69" s="52"/>
      <c r="I69" s="52"/>
      <c r="J69" s="52"/>
      <c r="K69" s="52"/>
      <c r="L69" s="52"/>
    </row>
  </sheetData>
  <autoFilter ref="H8:L8" xr:uid="{00000000-0009-0000-0000-000000000000}">
    <sortState xmlns:xlrd2="http://schemas.microsoft.com/office/spreadsheetml/2017/richdata2" ref="H9:L58">
      <sortCondition ref="H8"/>
    </sortState>
  </autoFilter>
  <mergeCells count="22">
    <mergeCell ref="B9:E9"/>
    <mergeCell ref="U21:W21"/>
    <mergeCell ref="U33:X33"/>
    <mergeCell ref="B1:E1"/>
    <mergeCell ref="H1:L1"/>
    <mergeCell ref="H3:K3"/>
    <mergeCell ref="N3:Q3"/>
    <mergeCell ref="U3:X3"/>
    <mergeCell ref="B8:E8"/>
    <mergeCell ref="H66:J66"/>
    <mergeCell ref="N4:O4"/>
    <mergeCell ref="P4:Q4"/>
    <mergeCell ref="U4:V4"/>
    <mergeCell ref="H4:I4"/>
    <mergeCell ref="J4:K4"/>
    <mergeCell ref="U45:W45"/>
    <mergeCell ref="U23:X23"/>
    <mergeCell ref="U31:W31"/>
    <mergeCell ref="W4:X4"/>
    <mergeCell ref="N46:Q46"/>
    <mergeCell ref="U48:X48"/>
    <mergeCell ref="U61:W61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7.399999999999999"/>
  <cols>
    <col min="1" max="1" width="9.59765625" style="58" bestFit="1" customWidth="1"/>
    <col min="2" max="2" width="95.09765625" style="58" bestFit="1" customWidth="1"/>
    <col min="3" max="3" width="68" style="58" bestFit="1" customWidth="1"/>
    <col min="4" max="16384" width="9" style="58"/>
  </cols>
  <sheetData>
    <row r="1" spans="1:3">
      <c r="A1" s="59" t="s">
        <v>130</v>
      </c>
      <c r="B1" s="59" t="s">
        <v>131</v>
      </c>
      <c r="C1" s="59" t="s">
        <v>132</v>
      </c>
    </row>
    <row r="2" spans="1:3">
      <c r="A2" s="59" t="s">
        <v>31</v>
      </c>
      <c r="B2" s="60" t="s">
        <v>47</v>
      </c>
      <c r="C2" s="60" t="s">
        <v>133</v>
      </c>
    </row>
    <row r="3" spans="1:3">
      <c r="A3" s="59" t="s">
        <v>32</v>
      </c>
      <c r="B3" s="60" t="s">
        <v>134</v>
      </c>
      <c r="C3" s="60"/>
    </row>
    <row r="4" spans="1:3">
      <c r="A4" s="59" t="s">
        <v>39</v>
      </c>
      <c r="B4" s="60" t="s">
        <v>142</v>
      </c>
      <c r="C4" s="60"/>
    </row>
    <row r="5" spans="1:3">
      <c r="A5" s="59" t="s">
        <v>33</v>
      </c>
      <c r="B5" s="60" t="s">
        <v>50</v>
      </c>
      <c r="C5" s="60" t="s">
        <v>135</v>
      </c>
    </row>
    <row r="6" spans="1:3">
      <c r="A6" s="59" t="s">
        <v>40</v>
      </c>
      <c r="B6" s="60" t="s">
        <v>53</v>
      </c>
      <c r="C6" s="60"/>
    </row>
    <row r="7" spans="1:3">
      <c r="A7" s="59" t="s">
        <v>43</v>
      </c>
      <c r="B7" s="60" t="s">
        <v>57</v>
      </c>
      <c r="C7" s="60"/>
    </row>
    <row r="8" spans="1:3">
      <c r="A8" s="59" t="s">
        <v>41</v>
      </c>
      <c r="B8" s="60" t="s">
        <v>54</v>
      </c>
      <c r="C8" s="60"/>
    </row>
    <row r="9" spans="1:3">
      <c r="A9" s="59" t="s">
        <v>42</v>
      </c>
      <c r="B9" s="60" t="s">
        <v>55</v>
      </c>
      <c r="C9" s="60" t="s">
        <v>136</v>
      </c>
    </row>
    <row r="10" spans="1:3">
      <c r="A10" s="59" t="s">
        <v>45</v>
      </c>
      <c r="B10" s="60" t="s">
        <v>59</v>
      </c>
      <c r="C10" s="60" t="s">
        <v>137</v>
      </c>
    </row>
    <row r="11" spans="1:3">
      <c r="A11" s="59" t="s">
        <v>34</v>
      </c>
      <c r="B11" s="60" t="s">
        <v>51</v>
      </c>
      <c r="C11" s="60"/>
    </row>
    <row r="12" spans="1:3">
      <c r="A12" s="61" t="s">
        <v>35</v>
      </c>
      <c r="B12" s="62" t="s">
        <v>138</v>
      </c>
      <c r="C12" s="62" t="s">
        <v>144</v>
      </c>
    </row>
    <row r="13" spans="1:3">
      <c r="A13" s="59" t="s">
        <v>36</v>
      </c>
      <c r="B13" s="60" t="s">
        <v>139</v>
      </c>
      <c r="C13" s="60"/>
    </row>
    <row r="14" spans="1:3">
      <c r="A14" s="59" t="s">
        <v>37</v>
      </c>
      <c r="B14" s="60" t="s">
        <v>140</v>
      </c>
      <c r="C14" s="60" t="s">
        <v>141</v>
      </c>
    </row>
    <row r="15" spans="1:3">
      <c r="A15" s="59"/>
      <c r="B15" s="60" t="s">
        <v>56</v>
      </c>
      <c r="C15" s="60"/>
    </row>
    <row r="16" spans="1:3">
      <c r="A16" s="59" t="s">
        <v>38</v>
      </c>
      <c r="B16" s="60" t="s">
        <v>143</v>
      </c>
      <c r="C16" s="60"/>
    </row>
    <row r="17" spans="1:3">
      <c r="A17" s="59" t="s">
        <v>44</v>
      </c>
      <c r="B17" s="60" t="s">
        <v>58</v>
      </c>
      <c r="C17" s="60"/>
    </row>
  </sheetData>
  <phoneticPr fontId="2" type="noConversion"/>
  <pageMargins left="0.25" right="0.25" top="0.75" bottom="0.75" header="0.3" footer="0.3"/>
  <pageSetup paperSize="9" scale="7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4">
    <tabColor rgb="FFFFFF00"/>
    <pageSetUpPr fitToPage="1"/>
  </sheetPr>
  <dimension ref="A1:W68"/>
  <sheetViews>
    <sheetView showGridLines="0" tabSelected="1" view="pageBreakPreview" topLeftCell="B13" zoomScale="30" zoomScaleNormal="30" zoomScaleSheetLayoutView="30" workbookViewId="0">
      <selection activeCell="C8" sqref="C8"/>
    </sheetView>
  </sheetViews>
  <sheetFormatPr defaultColWidth="9" defaultRowHeight="17.399999999999999"/>
  <cols>
    <col min="1" max="1" width="27.3984375" style="1" bestFit="1" customWidth="1"/>
    <col min="2" max="2" width="42.3984375" style="1" customWidth="1"/>
    <col min="3" max="3" width="13.3984375" style="1" customWidth="1"/>
    <col min="4" max="4" width="19.3984375" style="1" customWidth="1"/>
    <col min="5" max="5" width="37.3984375" style="1" customWidth="1"/>
    <col min="6" max="6" width="51.09765625" style="1" customWidth="1"/>
    <col min="7" max="7" width="14.8984375" style="1" customWidth="1"/>
    <col min="8" max="9" width="16.8984375" style="1" customWidth="1"/>
    <col min="10" max="10" width="39.09765625" style="1" customWidth="1"/>
    <col min="11" max="11" width="51.69921875" style="1" customWidth="1"/>
    <col min="12" max="12" width="49.3984375" style="1" customWidth="1"/>
    <col min="13" max="13" width="39.3984375" style="1" customWidth="1"/>
    <col min="14" max="14" width="45.8984375" style="1" customWidth="1"/>
    <col min="15" max="15" width="10.8984375" style="1" bestFit="1" customWidth="1"/>
    <col min="16" max="17" width="9" style="1"/>
    <col min="18" max="18" width="30.8984375" style="1" customWidth="1"/>
    <col min="19" max="19" width="9" style="1"/>
    <col min="20" max="23" width="36.3984375" style="1" bestFit="1" customWidth="1"/>
    <col min="24" max="16384" width="9" style="1"/>
  </cols>
  <sheetData>
    <row r="1" spans="1:23" ht="162" customHeight="1">
      <c r="C1" s="147" t="s">
        <v>318</v>
      </c>
      <c r="D1" s="147"/>
      <c r="E1" s="147"/>
      <c r="F1" s="147"/>
      <c r="G1" s="147"/>
      <c r="H1" s="147"/>
      <c r="I1" s="147"/>
      <c r="J1" s="147"/>
      <c r="K1" s="147"/>
      <c r="L1" s="84" t="s">
        <v>218</v>
      </c>
      <c r="M1" s="126"/>
      <c r="N1" s="126"/>
      <c r="R1" s="23">
        <f>D16</f>
        <v>1</v>
      </c>
      <c r="T1" s="28" t="s">
        <v>26</v>
      </c>
      <c r="U1" s="28" t="s">
        <v>27</v>
      </c>
      <c r="V1" s="28" t="s">
        <v>28</v>
      </c>
      <c r="W1" s="28" t="s">
        <v>29</v>
      </c>
    </row>
    <row r="2" spans="1:23" s="2" customFormat="1" ht="43.8">
      <c r="A2" s="26" t="s">
        <v>3</v>
      </c>
      <c r="B2" s="125" t="s">
        <v>4</v>
      </c>
      <c r="C2" s="125"/>
      <c r="D2" s="26" t="s">
        <v>5</v>
      </c>
      <c r="E2" s="127" t="s">
        <v>320</v>
      </c>
      <c r="F2" s="127"/>
      <c r="G2" s="128"/>
      <c r="H2" s="128"/>
      <c r="I2" s="134" t="s">
        <v>175</v>
      </c>
      <c r="J2" s="135"/>
      <c r="K2" s="136"/>
      <c r="L2" s="143" t="s">
        <v>65</v>
      </c>
      <c r="M2" s="144"/>
      <c r="N2" s="132"/>
      <c r="R2" s="24">
        <f>N21</f>
        <v>147.84</v>
      </c>
      <c r="T2" s="29" t="s">
        <v>0</v>
      </c>
      <c r="U2" s="30">
        <f>'Row data'!C3</f>
        <v>23000</v>
      </c>
      <c r="V2" s="31">
        <v>1000</v>
      </c>
      <c r="W2" s="30">
        <f>U2+V2</f>
        <v>24000</v>
      </c>
    </row>
    <row r="3" spans="1:23" s="2" customFormat="1" ht="43.8">
      <c r="A3" s="26" t="s">
        <v>6</v>
      </c>
      <c r="B3" s="125" t="s">
        <v>197</v>
      </c>
      <c r="C3" s="125"/>
      <c r="D3" s="125"/>
      <c r="E3" s="125"/>
      <c r="F3" s="125"/>
      <c r="G3" s="125"/>
      <c r="H3" s="125"/>
      <c r="I3" s="137"/>
      <c r="J3" s="138"/>
      <c r="K3" s="139"/>
      <c r="L3" s="145"/>
      <c r="M3" s="146"/>
      <c r="N3" s="133"/>
      <c r="Q3" s="3"/>
      <c r="R3" s="3"/>
      <c r="S3" s="3"/>
      <c r="T3" s="32" t="s">
        <v>2</v>
      </c>
      <c r="U3" s="31">
        <f>'Row data'!C4</f>
        <v>33</v>
      </c>
      <c r="V3" s="33">
        <v>1</v>
      </c>
      <c r="W3" s="33">
        <f>U3+V3</f>
        <v>34</v>
      </c>
    </row>
    <row r="4" spans="1:23" s="2" customFormat="1" ht="49.2">
      <c r="A4" s="26" t="s">
        <v>7</v>
      </c>
      <c r="B4" s="125" t="s">
        <v>8</v>
      </c>
      <c r="C4" s="125"/>
      <c r="D4" s="125"/>
      <c r="E4" s="125"/>
      <c r="F4" s="125"/>
      <c r="G4" s="125"/>
      <c r="H4" s="125"/>
      <c r="I4" s="140" t="s">
        <v>9</v>
      </c>
      <c r="J4" s="141"/>
      <c r="K4" s="142"/>
      <c r="L4" s="129" t="s">
        <v>319</v>
      </c>
      <c r="M4" s="130"/>
      <c r="N4" s="131"/>
      <c r="T4" s="34" t="s">
        <v>1</v>
      </c>
      <c r="U4" s="31">
        <f>'Row data'!C5</f>
        <v>1515</v>
      </c>
      <c r="V4" s="35">
        <v>30</v>
      </c>
      <c r="W4" s="35">
        <f>U4+V4</f>
        <v>1545</v>
      </c>
    </row>
    <row r="5" spans="1:23" s="2" customFormat="1" ht="40.200000000000003">
      <c r="A5" s="26" t="s">
        <v>10</v>
      </c>
      <c r="B5" s="26" t="s">
        <v>11</v>
      </c>
      <c r="C5" s="26" t="s">
        <v>12</v>
      </c>
      <c r="D5" s="26" t="s">
        <v>13</v>
      </c>
      <c r="E5" s="26" t="s">
        <v>190</v>
      </c>
      <c r="F5" s="79" t="s">
        <v>191</v>
      </c>
      <c r="G5" s="125" t="s">
        <v>217</v>
      </c>
      <c r="H5" s="125"/>
      <c r="I5" s="125"/>
      <c r="J5" s="26" t="s">
        <v>189</v>
      </c>
      <c r="K5" s="80" t="s">
        <v>192</v>
      </c>
      <c r="L5" s="79" t="s">
        <v>212</v>
      </c>
      <c r="M5" s="80" t="s">
        <v>213</v>
      </c>
      <c r="N5" s="81" t="s">
        <v>193</v>
      </c>
    </row>
    <row r="6" spans="1:23" s="2" customFormat="1" ht="40.200000000000003">
      <c r="A6" s="26">
        <v>1</v>
      </c>
      <c r="B6" s="25" t="s">
        <v>317</v>
      </c>
      <c r="C6" s="26">
        <f>IF(" "=D6," ",IF(0&lt;D6,14))</f>
        <v>14</v>
      </c>
      <c r="D6" s="4">
        <v>1</v>
      </c>
      <c r="E6" s="5">
        <v>8.6</v>
      </c>
      <c r="F6" s="6">
        <f>IFERROR(D6*E6," ")</f>
        <v>8.6</v>
      </c>
      <c r="G6" s="48">
        <v>40</v>
      </c>
      <c r="H6" s="48">
        <v>30</v>
      </c>
      <c r="I6" s="48">
        <v>40</v>
      </c>
      <c r="J6" s="7">
        <f>IFERROR((G6*H6*I6)*0.00022," ")</f>
        <v>10.56</v>
      </c>
      <c r="K6" s="8">
        <f>IFERROR(J6*D6," ")</f>
        <v>10.56</v>
      </c>
      <c r="L6" s="22">
        <f>IFERROR((IF(0=F6*C6,0,IF(14&gt;=C6*F6,14,C6*F6)))," ")</f>
        <v>120.39999999999999</v>
      </c>
      <c r="M6" s="22">
        <f>IFERROR((IF(0=K6*C6,0,IF(14&gt;=K6*C6,14,K6*C6)))," ")</f>
        <v>147.84</v>
      </c>
      <c r="N6" s="9">
        <f>MAX(L6:M6)</f>
        <v>147.84</v>
      </c>
    </row>
    <row r="7" spans="1:23" s="2" customFormat="1" ht="40.200000000000003">
      <c r="A7" s="26">
        <v>2</v>
      </c>
      <c r="B7" s="25" t="str">
        <f>IFERROR(VLOOKUP($N$2&amp;"_"&amp;$A7,#REF!,2,0)," ")</f>
        <v xml:space="preserve"> </v>
      </c>
      <c r="C7" s="26" t="str">
        <f t="shared" ref="C7:C15" si="0">IF(" "=D7," ",IF(0&lt;D7,14))</f>
        <v xml:space="preserve"> </v>
      </c>
      <c r="D7" s="4" t="str">
        <f>IFERROR(VLOOKUP($N$2&amp;"_"&amp;$A7,#REF!,9,0)," ")</f>
        <v xml:space="preserve"> </v>
      </c>
      <c r="E7" s="5" t="str">
        <f>IFERROR(INDEX(#REF!,MATCH($B7,#REF!,0),9)," ")</f>
        <v xml:space="preserve"> </v>
      </c>
      <c r="F7" s="6" t="str">
        <f t="shared" ref="F7:F15" si="1">IFERROR(D7*E7," ")</f>
        <v xml:space="preserve"> </v>
      </c>
      <c r="G7" s="48" t="str">
        <f>IFERROR(INDEX(#REF!,MATCH($B7,#REF!,0),10)," ")</f>
        <v xml:space="preserve"> </v>
      </c>
      <c r="H7" s="48" t="str">
        <f>IFERROR(INDEX(#REF!,MATCH($B7,#REF!,0),11)," ")</f>
        <v xml:space="preserve"> </v>
      </c>
      <c r="I7" s="48" t="str">
        <f>IFERROR(INDEX(#REF!,MATCH($B7,#REF!,0),12)," ")</f>
        <v xml:space="preserve"> </v>
      </c>
      <c r="J7" s="7" t="str">
        <f t="shared" ref="J7:J15" si="2">IFERROR((G7*H7*I7)*0.00022," ")</f>
        <v xml:space="preserve"> </v>
      </c>
      <c r="K7" s="8" t="str">
        <f t="shared" ref="K7:K15" si="3">IFERROR(J7*D7," ")</f>
        <v xml:space="preserve"> </v>
      </c>
      <c r="L7" s="22" t="str">
        <f t="shared" ref="L7:L15" si="4">IFERROR((IF(0=F7*C7,0,IF(14&gt;=C7*F7,14,C7*F7)))," ")</f>
        <v xml:space="preserve"> </v>
      </c>
      <c r="M7" s="22" t="str">
        <f t="shared" ref="M7:M15" si="5">IFERROR((IF(0=K7*C7,0,IF(14&gt;=K7*C7,14,K7*C7)))," ")</f>
        <v xml:space="preserve"> </v>
      </c>
      <c r="N7" s="9">
        <f t="shared" ref="N7:N15" si="6">MAX(L7:M7)</f>
        <v>0</v>
      </c>
    </row>
    <row r="8" spans="1:23" s="2" customFormat="1" ht="40.200000000000003">
      <c r="A8" s="26">
        <v>3</v>
      </c>
      <c r="B8" s="25" t="str">
        <f>IFERROR(VLOOKUP($N$2&amp;"_"&amp;$A8,#REF!,2,0)," ")</f>
        <v xml:space="preserve"> </v>
      </c>
      <c r="C8" s="26" t="str">
        <f t="shared" si="0"/>
        <v xml:space="preserve"> </v>
      </c>
      <c r="D8" s="4" t="str">
        <f>IFERROR(VLOOKUP($N$2&amp;"_"&amp;$A8,#REF!,9,0)," ")</f>
        <v xml:space="preserve"> </v>
      </c>
      <c r="E8" s="5" t="str">
        <f>IFERROR(INDEX(#REF!,MATCH($B8,#REF!,0),9)," ")</f>
        <v xml:space="preserve"> </v>
      </c>
      <c r="F8" s="6" t="str">
        <f t="shared" si="1"/>
        <v xml:space="preserve"> </v>
      </c>
      <c r="G8" s="48" t="str">
        <f>IFERROR(INDEX(#REF!,MATCH($B8,#REF!,0),10)," ")</f>
        <v xml:space="preserve"> </v>
      </c>
      <c r="H8" s="48" t="str">
        <f>IFERROR(INDEX(#REF!,MATCH($B8,#REF!,0),11)," ")</f>
        <v xml:space="preserve"> </v>
      </c>
      <c r="I8" s="48" t="str">
        <f>IFERROR(INDEX(#REF!,MATCH($B8,#REF!,0),12)," ")</f>
        <v xml:space="preserve"> </v>
      </c>
      <c r="J8" s="7" t="str">
        <f t="shared" si="2"/>
        <v xml:space="preserve"> </v>
      </c>
      <c r="K8" s="8" t="str">
        <f t="shared" si="3"/>
        <v xml:space="preserve"> </v>
      </c>
      <c r="L8" s="22" t="str">
        <f t="shared" si="4"/>
        <v xml:space="preserve"> </v>
      </c>
      <c r="M8" s="22" t="str">
        <f t="shared" si="5"/>
        <v xml:space="preserve"> </v>
      </c>
      <c r="N8" s="9">
        <f t="shared" si="6"/>
        <v>0</v>
      </c>
    </row>
    <row r="9" spans="1:23" s="2" customFormat="1" ht="40.200000000000003">
      <c r="A9" s="26">
        <v>4</v>
      </c>
      <c r="B9" s="25" t="str">
        <f>IFERROR(VLOOKUP($N$2&amp;"_"&amp;$A9,#REF!,2,0)," ")</f>
        <v xml:space="preserve"> </v>
      </c>
      <c r="C9" s="26" t="str">
        <f t="shared" si="0"/>
        <v xml:space="preserve"> </v>
      </c>
      <c r="D9" s="4" t="str">
        <f>IFERROR(VLOOKUP($N$2&amp;"_"&amp;$A9,#REF!,9,0)," ")</f>
        <v xml:space="preserve"> </v>
      </c>
      <c r="E9" s="5" t="str">
        <f>IFERROR(INDEX(#REF!,MATCH($B9,#REF!,0),9)," ")</f>
        <v xml:space="preserve"> </v>
      </c>
      <c r="F9" s="6" t="str">
        <f t="shared" si="1"/>
        <v xml:space="preserve"> </v>
      </c>
      <c r="G9" s="48" t="str">
        <f>IFERROR(INDEX(#REF!,MATCH($B9,#REF!,0),10)," ")</f>
        <v xml:space="preserve"> </v>
      </c>
      <c r="H9" s="48" t="str">
        <f>IFERROR(INDEX(#REF!,MATCH($B9,#REF!,0),11)," ")</f>
        <v xml:space="preserve"> </v>
      </c>
      <c r="I9" s="48" t="str">
        <f>IFERROR(INDEX(#REF!,MATCH($B9,#REF!,0),12)," ")</f>
        <v xml:space="preserve"> </v>
      </c>
      <c r="J9" s="7" t="str">
        <f t="shared" si="2"/>
        <v xml:space="preserve"> </v>
      </c>
      <c r="K9" s="8" t="str">
        <f t="shared" si="3"/>
        <v xml:space="preserve"> </v>
      </c>
      <c r="L9" s="22" t="str">
        <f t="shared" si="4"/>
        <v xml:space="preserve"> </v>
      </c>
      <c r="M9" s="22" t="str">
        <f t="shared" si="5"/>
        <v xml:space="preserve"> </v>
      </c>
      <c r="N9" s="9">
        <f t="shared" si="6"/>
        <v>0</v>
      </c>
    </row>
    <row r="10" spans="1:23" s="2" customFormat="1" ht="40.200000000000003">
      <c r="A10" s="26">
        <v>5</v>
      </c>
      <c r="B10" s="25" t="str">
        <f>IFERROR(VLOOKUP($N$2&amp;"_"&amp;$A10,#REF!,2,0)," ")</f>
        <v xml:space="preserve"> </v>
      </c>
      <c r="C10" s="26" t="str">
        <f t="shared" si="0"/>
        <v xml:space="preserve"> </v>
      </c>
      <c r="D10" s="4" t="str">
        <f>IFERROR(VLOOKUP($N$2&amp;"_"&amp;$A10,#REF!,9,0)," ")</f>
        <v xml:space="preserve"> </v>
      </c>
      <c r="E10" s="5" t="str">
        <f>IFERROR(INDEX(#REF!,MATCH($B10,#REF!,0),9)," ")</f>
        <v xml:space="preserve"> </v>
      </c>
      <c r="F10" s="6" t="str">
        <f t="shared" si="1"/>
        <v xml:space="preserve"> </v>
      </c>
      <c r="G10" s="48" t="str">
        <f>IFERROR(INDEX(#REF!,MATCH($B10,#REF!,0),10)," ")</f>
        <v xml:space="preserve"> </v>
      </c>
      <c r="H10" s="48" t="str">
        <f>IFERROR(INDEX(#REF!,MATCH($B10,#REF!,0),11)," ")</f>
        <v xml:space="preserve"> </v>
      </c>
      <c r="I10" s="48" t="str">
        <f>IFERROR(INDEX(#REF!,MATCH($B10,#REF!,0),12)," ")</f>
        <v xml:space="preserve"> </v>
      </c>
      <c r="J10" s="7" t="str">
        <f t="shared" si="2"/>
        <v xml:space="preserve"> </v>
      </c>
      <c r="K10" s="8" t="str">
        <f t="shared" si="3"/>
        <v xml:space="preserve"> </v>
      </c>
      <c r="L10" s="22" t="str">
        <f t="shared" si="4"/>
        <v xml:space="preserve"> </v>
      </c>
      <c r="M10" s="22" t="str">
        <f t="shared" si="5"/>
        <v xml:space="preserve"> </v>
      </c>
      <c r="N10" s="9">
        <f t="shared" si="6"/>
        <v>0</v>
      </c>
    </row>
    <row r="11" spans="1:23" s="2" customFormat="1" ht="40.200000000000003">
      <c r="A11" s="26">
        <v>6</v>
      </c>
      <c r="B11" s="25" t="str">
        <f>IFERROR(VLOOKUP($N$2&amp;"_"&amp;$A11,#REF!,2,0)," ")</f>
        <v xml:space="preserve"> </v>
      </c>
      <c r="C11" s="26" t="str">
        <f t="shared" si="0"/>
        <v xml:space="preserve"> </v>
      </c>
      <c r="D11" s="4" t="str">
        <f>IFERROR(VLOOKUP($N$2&amp;"_"&amp;$A11,#REF!,9,0)," ")</f>
        <v xml:space="preserve"> </v>
      </c>
      <c r="E11" s="5" t="str">
        <f>IFERROR(INDEX(#REF!,MATCH($B11,#REF!,0),9)," ")</f>
        <v xml:space="preserve"> </v>
      </c>
      <c r="F11" s="6" t="str">
        <f t="shared" si="1"/>
        <v xml:space="preserve"> </v>
      </c>
      <c r="G11" s="48" t="str">
        <f>IFERROR(INDEX(#REF!,MATCH($B11,#REF!,0),10)," ")</f>
        <v xml:space="preserve"> </v>
      </c>
      <c r="H11" s="48" t="str">
        <f>IFERROR(INDEX(#REF!,MATCH($B11,#REF!,0),11)," ")</f>
        <v xml:space="preserve"> </v>
      </c>
      <c r="I11" s="48" t="str">
        <f>IFERROR(INDEX(#REF!,MATCH($B11,#REF!,0),12)," ")</f>
        <v xml:space="preserve"> </v>
      </c>
      <c r="J11" s="7" t="str">
        <f t="shared" si="2"/>
        <v xml:space="preserve"> </v>
      </c>
      <c r="K11" s="8" t="str">
        <f t="shared" si="3"/>
        <v xml:space="preserve"> </v>
      </c>
      <c r="L11" s="22" t="str">
        <f t="shared" si="4"/>
        <v xml:space="preserve"> </v>
      </c>
      <c r="M11" s="22" t="str">
        <f t="shared" si="5"/>
        <v xml:space="preserve"> </v>
      </c>
      <c r="N11" s="9">
        <f t="shared" si="6"/>
        <v>0</v>
      </c>
    </row>
    <row r="12" spans="1:23" s="2" customFormat="1" ht="40.200000000000003">
      <c r="A12" s="26">
        <v>7</v>
      </c>
      <c r="B12" s="25" t="str">
        <f>IFERROR(VLOOKUP($N$2&amp;"_"&amp;$A12,#REF!,2,0)," ")</f>
        <v xml:space="preserve"> </v>
      </c>
      <c r="C12" s="26" t="str">
        <f t="shared" si="0"/>
        <v xml:space="preserve"> </v>
      </c>
      <c r="D12" s="4" t="str">
        <f>IFERROR(VLOOKUP($N$2&amp;"_"&amp;$A12,#REF!,9,0)," ")</f>
        <v xml:space="preserve"> </v>
      </c>
      <c r="E12" s="5" t="str">
        <f>IFERROR(INDEX(#REF!,MATCH($B12,#REF!,0),9)," ")</f>
        <v xml:space="preserve"> </v>
      </c>
      <c r="F12" s="6" t="str">
        <f t="shared" si="1"/>
        <v xml:space="preserve"> </v>
      </c>
      <c r="G12" s="48" t="str">
        <f>IFERROR(INDEX(#REF!,MATCH($B12,#REF!,0),10)," ")</f>
        <v xml:space="preserve"> </v>
      </c>
      <c r="H12" s="48" t="str">
        <f>IFERROR(INDEX(#REF!,MATCH($B12,#REF!,0),11)," ")</f>
        <v xml:space="preserve"> </v>
      </c>
      <c r="I12" s="48" t="str">
        <f>IFERROR(INDEX(#REF!,MATCH($B12,#REF!,0),12)," ")</f>
        <v xml:space="preserve"> </v>
      </c>
      <c r="J12" s="7" t="str">
        <f t="shared" si="2"/>
        <v xml:space="preserve"> </v>
      </c>
      <c r="K12" s="8" t="str">
        <f t="shared" si="3"/>
        <v xml:space="preserve"> </v>
      </c>
      <c r="L12" s="22" t="str">
        <f t="shared" si="4"/>
        <v xml:space="preserve"> </v>
      </c>
      <c r="M12" s="22" t="str">
        <f t="shared" si="5"/>
        <v xml:space="preserve"> </v>
      </c>
      <c r="N12" s="9">
        <f t="shared" si="6"/>
        <v>0</v>
      </c>
    </row>
    <row r="13" spans="1:23" s="2" customFormat="1" ht="40.200000000000003">
      <c r="A13" s="26">
        <v>8</v>
      </c>
      <c r="B13" s="25" t="str">
        <f>IFERROR(VLOOKUP($N$2&amp;"_"&amp;$A13,#REF!,2,0)," ")</f>
        <v xml:space="preserve"> </v>
      </c>
      <c r="C13" s="26" t="str">
        <f t="shared" si="0"/>
        <v xml:space="preserve"> </v>
      </c>
      <c r="D13" s="4" t="str">
        <f>IFERROR(VLOOKUP($N$2&amp;"_"&amp;$A13,#REF!,9,0)," ")</f>
        <v xml:space="preserve"> </v>
      </c>
      <c r="E13" s="5" t="str">
        <f>IFERROR(INDEX(#REF!,MATCH($B13,#REF!,0),9)," ")</f>
        <v xml:space="preserve"> </v>
      </c>
      <c r="F13" s="6" t="str">
        <f t="shared" si="1"/>
        <v xml:space="preserve"> </v>
      </c>
      <c r="G13" s="48" t="str">
        <f>IFERROR(INDEX(#REF!,MATCH($B13,#REF!,0),10)," ")</f>
        <v xml:space="preserve"> </v>
      </c>
      <c r="H13" s="48" t="str">
        <f>IFERROR(INDEX(#REF!,MATCH($B13,#REF!,0),11)," ")</f>
        <v xml:space="preserve"> </v>
      </c>
      <c r="I13" s="48" t="str">
        <f>IFERROR(INDEX(#REF!,MATCH($B13,#REF!,0),12)," ")</f>
        <v xml:space="preserve"> </v>
      </c>
      <c r="J13" s="7" t="str">
        <f t="shared" si="2"/>
        <v xml:space="preserve"> </v>
      </c>
      <c r="K13" s="8" t="str">
        <f t="shared" si="3"/>
        <v xml:space="preserve"> </v>
      </c>
      <c r="L13" s="22" t="str">
        <f t="shared" si="4"/>
        <v xml:space="preserve"> </v>
      </c>
      <c r="M13" s="22" t="str">
        <f t="shared" si="5"/>
        <v xml:space="preserve"> </v>
      </c>
      <c r="N13" s="9">
        <f t="shared" si="6"/>
        <v>0</v>
      </c>
    </row>
    <row r="14" spans="1:23" s="2" customFormat="1" ht="40.200000000000003">
      <c r="A14" s="26">
        <v>9</v>
      </c>
      <c r="B14" s="25" t="str">
        <f>IFERROR(VLOOKUP($N$2&amp;"_"&amp;$A14,#REF!,2,0)," ")</f>
        <v xml:space="preserve"> </v>
      </c>
      <c r="C14" s="26" t="str">
        <f t="shared" si="0"/>
        <v xml:space="preserve"> </v>
      </c>
      <c r="D14" s="4" t="str">
        <f>IFERROR(VLOOKUP($N$2&amp;"_"&amp;$A14,#REF!,9,0)," ")</f>
        <v xml:space="preserve"> </v>
      </c>
      <c r="E14" s="5" t="str">
        <f>IFERROR(INDEX(#REF!,MATCH($B14,#REF!,0),9)," ")</f>
        <v xml:space="preserve"> </v>
      </c>
      <c r="F14" s="6" t="str">
        <f t="shared" si="1"/>
        <v xml:space="preserve"> </v>
      </c>
      <c r="G14" s="48" t="str">
        <f>IFERROR(INDEX(#REF!,MATCH($B14,#REF!,0),10)," ")</f>
        <v xml:space="preserve"> </v>
      </c>
      <c r="H14" s="48" t="str">
        <f>IFERROR(INDEX(#REF!,MATCH($B14,#REF!,0),11)," ")</f>
        <v xml:space="preserve"> </v>
      </c>
      <c r="I14" s="48" t="str">
        <f>IFERROR(INDEX(#REF!,MATCH($B14,#REF!,0),12)," ")</f>
        <v xml:space="preserve"> </v>
      </c>
      <c r="J14" s="7" t="str">
        <f t="shared" si="2"/>
        <v xml:space="preserve"> </v>
      </c>
      <c r="K14" s="8" t="str">
        <f t="shared" si="3"/>
        <v xml:space="preserve"> </v>
      </c>
      <c r="L14" s="22" t="str">
        <f t="shared" si="4"/>
        <v xml:space="preserve"> </v>
      </c>
      <c r="M14" s="22" t="str">
        <f t="shared" si="5"/>
        <v xml:space="preserve"> </v>
      </c>
      <c r="N14" s="9">
        <f t="shared" si="6"/>
        <v>0</v>
      </c>
    </row>
    <row r="15" spans="1:23" s="2" customFormat="1" ht="40.200000000000003">
      <c r="A15" s="26">
        <v>10</v>
      </c>
      <c r="B15" s="25" t="str">
        <f>IFERROR(VLOOKUP($N$2&amp;"_"&amp;$A15,#REF!,2,0)," ")</f>
        <v xml:space="preserve"> </v>
      </c>
      <c r="C15" s="26" t="str">
        <f t="shared" si="0"/>
        <v xml:space="preserve"> </v>
      </c>
      <c r="D15" s="4" t="str">
        <f>IFERROR(VLOOKUP($N$2&amp;"_"&amp;$A15,#REF!,9,0)," ")</f>
        <v xml:space="preserve"> </v>
      </c>
      <c r="E15" s="5" t="str">
        <f>IFERROR(INDEX(#REF!,MATCH($B15,#REF!,0),9)," ")</f>
        <v xml:space="preserve"> </v>
      </c>
      <c r="F15" s="6" t="str">
        <f t="shared" si="1"/>
        <v xml:space="preserve"> </v>
      </c>
      <c r="G15" s="48" t="str">
        <f>IFERROR(INDEX(#REF!,MATCH($B15,#REF!,0),10)," ")</f>
        <v xml:space="preserve"> </v>
      </c>
      <c r="H15" s="48" t="str">
        <f>IFERROR(INDEX(#REF!,MATCH($B15,#REF!,0),11)," ")</f>
        <v xml:space="preserve"> </v>
      </c>
      <c r="I15" s="48" t="str">
        <f>IFERROR(INDEX(#REF!,MATCH($B15,#REF!,0),12)," ")</f>
        <v xml:space="preserve"> </v>
      </c>
      <c r="J15" s="7" t="str">
        <f t="shared" si="2"/>
        <v xml:space="preserve"> </v>
      </c>
      <c r="K15" s="8" t="str">
        <f t="shared" si="3"/>
        <v xml:space="preserve"> </v>
      </c>
      <c r="L15" s="22" t="str">
        <f t="shared" si="4"/>
        <v xml:space="preserve"> </v>
      </c>
      <c r="M15" s="22" t="str">
        <f t="shared" si="5"/>
        <v xml:space="preserve"> </v>
      </c>
      <c r="N15" s="9">
        <f t="shared" si="6"/>
        <v>0</v>
      </c>
    </row>
    <row r="16" spans="1:23" s="2" customFormat="1" ht="40.200000000000003">
      <c r="A16" s="125" t="s">
        <v>14</v>
      </c>
      <c r="B16" s="125"/>
      <c r="C16" s="125"/>
      <c r="D16" s="4">
        <f>SUM(D6:D15)</f>
        <v>1</v>
      </c>
      <c r="E16" s="10"/>
      <c r="F16" s="72">
        <f>SUM(F6:F15)</f>
        <v>8.6</v>
      </c>
      <c r="G16" s="11"/>
      <c r="H16" s="4"/>
      <c r="I16" s="4"/>
      <c r="J16" s="4"/>
      <c r="K16" s="12">
        <f>SUM(K6:K15)</f>
        <v>10.56</v>
      </c>
      <c r="L16" s="21"/>
      <c r="M16" s="13"/>
      <c r="N16" s="14"/>
    </row>
    <row r="17" spans="1:14" s="2" customFormat="1" ht="52.8">
      <c r="A17" s="98" t="s">
        <v>199</v>
      </c>
      <c r="B17" s="98"/>
      <c r="C17" s="98"/>
      <c r="D17" s="98"/>
      <c r="E17" s="98"/>
      <c r="F17" s="98" t="s">
        <v>200</v>
      </c>
      <c r="G17" s="98"/>
      <c r="H17" s="98"/>
      <c r="I17" s="98"/>
      <c r="J17" s="98"/>
      <c r="K17" s="98"/>
      <c r="L17" s="125" t="s">
        <v>15</v>
      </c>
      <c r="M17" s="125"/>
      <c r="N17" s="82">
        <f>SUM(N6:N16)</f>
        <v>147.84</v>
      </c>
    </row>
    <row r="18" spans="1:14" s="2" customFormat="1" ht="52.95" customHeight="1">
      <c r="A18" s="102" t="s">
        <v>321</v>
      </c>
      <c r="B18" s="98"/>
      <c r="C18" s="98"/>
      <c r="D18" s="98"/>
      <c r="E18" s="98"/>
      <c r="F18" s="99"/>
      <c r="G18" s="99"/>
      <c r="H18" s="99"/>
      <c r="I18" s="99"/>
      <c r="J18" s="99"/>
      <c r="K18" s="99"/>
      <c r="L18" s="87" t="s">
        <v>16</v>
      </c>
      <c r="M18" s="86" t="str">
        <f>IFERROR(MID($A$18,FIND(" "&amp;$L$18&amp;" ",$A$18)+4,3)," ")</f>
        <v xml:space="preserve"> </v>
      </c>
      <c r="N18" s="83">
        <f>IFERROR(N17*M18,0)</f>
        <v>0</v>
      </c>
    </row>
    <row r="19" spans="1:14" s="2" customFormat="1" ht="52.95" customHeight="1">
      <c r="A19" s="98"/>
      <c r="B19" s="98"/>
      <c r="C19" s="98"/>
      <c r="D19" s="98"/>
      <c r="E19" s="98"/>
      <c r="F19" s="99"/>
      <c r="G19" s="99"/>
      <c r="H19" s="99"/>
      <c r="I19" s="99"/>
      <c r="J19" s="99"/>
      <c r="K19" s="99"/>
      <c r="L19" s="87" t="s">
        <v>219</v>
      </c>
      <c r="M19" s="86" t="str">
        <f>IFERROR(MID($A$18,FIND(" "&amp;$L$19&amp;" ",$A$18)+6,3)," ")</f>
        <v xml:space="preserve"> </v>
      </c>
      <c r="N19" s="83">
        <f>IFERROR(N17*M19,0)</f>
        <v>0</v>
      </c>
    </row>
    <row r="20" spans="1:14" s="2" customFormat="1" ht="52.95" customHeight="1">
      <c r="A20" s="98"/>
      <c r="B20" s="98"/>
      <c r="C20" s="98"/>
      <c r="D20" s="98"/>
      <c r="E20" s="98"/>
      <c r="F20" s="99"/>
      <c r="G20" s="99"/>
      <c r="H20" s="99"/>
      <c r="I20" s="99"/>
      <c r="J20" s="99"/>
      <c r="K20" s="99"/>
      <c r="L20" s="87" t="s">
        <v>220</v>
      </c>
      <c r="M20" s="86" t="str">
        <f>IFERROR(IF(FIND("세금 계산서",$A$18),10%," ")," ")</f>
        <v xml:space="preserve"> </v>
      </c>
      <c r="N20" s="83">
        <f>IFERROR((N17-N18-N19)*M20,0)</f>
        <v>0</v>
      </c>
    </row>
    <row r="21" spans="1:14" s="2" customFormat="1" ht="52.95" customHeight="1">
      <c r="A21" s="98"/>
      <c r="B21" s="98"/>
      <c r="C21" s="98"/>
      <c r="D21" s="98"/>
      <c r="E21" s="98"/>
      <c r="F21" s="99"/>
      <c r="G21" s="99"/>
      <c r="H21" s="99"/>
      <c r="I21" s="99"/>
      <c r="J21" s="99"/>
      <c r="K21" s="99"/>
      <c r="L21" s="100" t="s">
        <v>201</v>
      </c>
      <c r="M21" s="77" t="s">
        <v>17</v>
      </c>
      <c r="N21" s="73">
        <f>(N17-N18-N19+N20)</f>
        <v>147.84</v>
      </c>
    </row>
    <row r="22" spans="1:14" s="2" customFormat="1" ht="52.95" customHeight="1">
      <c r="A22" s="98"/>
      <c r="B22" s="98"/>
      <c r="C22" s="98"/>
      <c r="D22" s="98"/>
      <c r="E22" s="98"/>
      <c r="F22" s="99"/>
      <c r="G22" s="99"/>
      <c r="H22" s="99"/>
      <c r="I22" s="99"/>
      <c r="J22" s="99"/>
      <c r="K22" s="99"/>
      <c r="L22" s="101"/>
      <c r="M22" s="78" t="s">
        <v>18</v>
      </c>
      <c r="N22" s="74">
        <f>ROUNDUP((N21*$W$2),-3)</f>
        <v>3549000</v>
      </c>
    </row>
    <row r="23" spans="1:14" s="2" customFormat="1" ht="52.95" customHeight="1">
      <c r="A23" s="98"/>
      <c r="B23" s="98"/>
      <c r="C23" s="98"/>
      <c r="D23" s="98"/>
      <c r="E23" s="98"/>
      <c r="F23" s="99"/>
      <c r="G23" s="99"/>
      <c r="H23" s="99"/>
      <c r="I23" s="99"/>
      <c r="J23" s="99"/>
      <c r="K23" s="99"/>
      <c r="L23" s="101"/>
      <c r="M23" s="85" t="s">
        <v>19</v>
      </c>
      <c r="N23" s="75">
        <f>ROUNDUP((N21*$W$3),-1)</f>
        <v>5030</v>
      </c>
    </row>
    <row r="24" spans="1:14" s="2" customFormat="1" ht="52.95" customHeight="1">
      <c r="A24" s="103"/>
      <c r="B24" s="103"/>
      <c r="C24" s="103"/>
      <c r="D24" s="103"/>
      <c r="E24" s="103"/>
      <c r="F24" s="99"/>
      <c r="G24" s="99"/>
      <c r="H24" s="99"/>
      <c r="I24" s="99"/>
      <c r="J24" s="99"/>
      <c r="K24" s="99"/>
      <c r="L24" s="101"/>
      <c r="M24" s="15" t="s">
        <v>20</v>
      </c>
      <c r="N24" s="76">
        <f>ROUNDUP((N21*$W$4),-2)</f>
        <v>228500</v>
      </c>
    </row>
    <row r="25" spans="1:14" s="2" customFormat="1" ht="297" customHeight="1">
      <c r="A25" s="90"/>
      <c r="B25" s="90"/>
      <c r="C25" s="91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</row>
    <row r="26" spans="1:14" s="2" customFormat="1" ht="39.6">
      <c r="A26" s="97" t="s">
        <v>194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</row>
    <row r="27" spans="1:14" s="2" customFormat="1" ht="37.799999999999997">
      <c r="A27" s="106" t="s">
        <v>221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</row>
    <row r="28" spans="1:14" s="2" customFormat="1" ht="39.6">
      <c r="A28" s="122" t="s">
        <v>322</v>
      </c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</row>
    <row r="29" spans="1:14" s="2" customFormat="1" ht="37.799999999999997">
      <c r="A29" s="106" t="s">
        <v>323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</row>
    <row r="30" spans="1:14" s="2" customFormat="1" ht="40.200000000000003" customHeight="1">
      <c r="A30" s="107" t="s">
        <v>21</v>
      </c>
      <c r="B30" s="108"/>
      <c r="C30" s="113"/>
      <c r="D30" s="114"/>
      <c r="E30" s="115"/>
      <c r="F30" s="95"/>
      <c r="G30" s="16"/>
      <c r="H30" s="123" t="s">
        <v>222</v>
      </c>
      <c r="I30" s="123"/>
      <c r="J30" s="124"/>
      <c r="K30" s="104" t="s">
        <v>22</v>
      </c>
      <c r="L30" s="105"/>
      <c r="M30" s="105"/>
      <c r="N30" s="105"/>
    </row>
    <row r="31" spans="1:14" s="2" customFormat="1" ht="40.200000000000003" customHeight="1">
      <c r="A31" s="109"/>
      <c r="B31" s="110"/>
      <c r="C31" s="116"/>
      <c r="D31" s="117"/>
      <c r="E31" s="118"/>
      <c r="F31" s="27"/>
      <c r="G31" s="27"/>
      <c r="H31" s="16"/>
      <c r="I31" s="16"/>
      <c r="J31" s="96"/>
      <c r="K31" s="104"/>
      <c r="L31" s="105"/>
      <c r="M31" s="105"/>
      <c r="N31" s="105"/>
    </row>
    <row r="32" spans="1:14" s="2" customFormat="1" ht="40.200000000000003" customHeight="1">
      <c r="A32" s="109"/>
      <c r="B32" s="110"/>
      <c r="C32" s="116"/>
      <c r="D32" s="117"/>
      <c r="E32" s="118"/>
      <c r="F32" s="27"/>
      <c r="G32" s="27"/>
      <c r="H32" s="27"/>
      <c r="I32" s="16"/>
      <c r="J32" s="16"/>
      <c r="K32" s="104"/>
      <c r="L32" s="105"/>
      <c r="M32" s="105"/>
      <c r="N32" s="105"/>
    </row>
    <row r="33" spans="1:22" s="2" customFormat="1" ht="40.200000000000003" customHeight="1">
      <c r="A33" s="109"/>
      <c r="B33" s="110"/>
      <c r="C33" s="116"/>
      <c r="D33" s="117"/>
      <c r="E33" s="118"/>
      <c r="F33" s="27"/>
      <c r="G33" s="27"/>
      <c r="H33" s="27"/>
      <c r="I33" s="16"/>
      <c r="J33" s="16"/>
      <c r="K33" s="104"/>
      <c r="L33" s="105"/>
      <c r="M33" s="105"/>
      <c r="N33" s="105"/>
    </row>
    <row r="34" spans="1:22" s="2" customFormat="1" ht="40.200000000000003" customHeight="1">
      <c r="A34" s="111"/>
      <c r="B34" s="112"/>
      <c r="C34" s="119"/>
      <c r="D34" s="120"/>
      <c r="E34" s="121"/>
      <c r="F34" s="27"/>
      <c r="G34" s="27"/>
      <c r="H34" s="27"/>
      <c r="I34" s="16"/>
      <c r="J34" s="16"/>
      <c r="K34" s="104"/>
      <c r="L34" s="105"/>
      <c r="M34" s="105"/>
      <c r="N34" s="105"/>
    </row>
    <row r="35" spans="1:22" s="2" customFormat="1" ht="30">
      <c r="A35" s="3"/>
      <c r="B35" s="3"/>
      <c r="C35" s="17"/>
      <c r="D35" s="17"/>
      <c r="E35" s="17"/>
      <c r="F35" s="17"/>
      <c r="G35" s="17"/>
      <c r="H35" s="17"/>
      <c r="I35" s="3"/>
      <c r="J35" s="3"/>
      <c r="K35" s="3"/>
      <c r="L35" s="3"/>
      <c r="M35" s="3"/>
      <c r="N35" s="3"/>
    </row>
    <row r="36" spans="1:22" s="2" customFormat="1" ht="30">
      <c r="A36" s="3"/>
      <c r="B36" s="3"/>
      <c r="C36" s="3"/>
      <c r="D36" s="18"/>
      <c r="E36" s="18"/>
      <c r="F36" s="18"/>
      <c r="G36" s="3"/>
      <c r="H36" s="3"/>
      <c r="I36" s="3"/>
      <c r="J36" s="3"/>
      <c r="K36" s="3"/>
      <c r="L36" s="3"/>
      <c r="M36" s="3"/>
      <c r="N36" s="3"/>
    </row>
    <row r="37" spans="1:22" ht="16.5" customHeight="1"/>
    <row r="38" spans="1:22" ht="16.5" customHeight="1"/>
    <row r="39" spans="1:22" ht="16.5" customHeight="1"/>
    <row r="40" spans="1:22" ht="16.5" customHeight="1"/>
    <row r="43" spans="1:22" ht="24.9" customHeight="1"/>
    <row r="44" spans="1:22" ht="24.9" customHeight="1">
      <c r="Q44" s="19"/>
      <c r="R44" s="19"/>
      <c r="S44" s="19"/>
      <c r="T44" s="19"/>
      <c r="U44" s="19"/>
      <c r="V44" s="19"/>
    </row>
    <row r="45" spans="1:22" ht="24.9" customHeight="1">
      <c r="Q45" s="20"/>
    </row>
    <row r="46" spans="1:22" ht="24.9" customHeight="1">
      <c r="Q46" s="20"/>
    </row>
    <row r="47" spans="1:22" ht="24.9" customHeight="1">
      <c r="Q47" s="20"/>
    </row>
    <row r="48" spans="1:22" ht="24.9" customHeight="1">
      <c r="Q48" s="20"/>
    </row>
    <row r="49" spans="17:17" ht="24.9" customHeight="1">
      <c r="Q49" s="20"/>
    </row>
    <row r="50" spans="17:17" ht="24.9" customHeight="1">
      <c r="Q50" s="20"/>
    </row>
    <row r="51" spans="17:17" ht="24.9" customHeight="1">
      <c r="Q51" s="20"/>
    </row>
    <row r="52" spans="17:17" ht="24.9" customHeight="1">
      <c r="Q52" s="20"/>
    </row>
    <row r="53" spans="17:17" ht="30" customHeight="1"/>
    <row r="54" spans="17:17" ht="30" customHeight="1"/>
    <row r="55" spans="17:17" ht="30" customHeight="1"/>
    <row r="56" spans="17:17" ht="30" customHeight="1"/>
    <row r="57" spans="17:17" ht="30" customHeight="1"/>
    <row r="58" spans="17:17" ht="30" customHeight="1"/>
    <row r="59" spans="17:17" ht="30" customHeight="1"/>
    <row r="60" spans="17:17" ht="17.25" customHeight="1"/>
    <row r="61" spans="17:17" ht="17.25" customHeight="1"/>
    <row r="62" spans="17:17" ht="16.5" customHeight="1"/>
    <row r="63" spans="17:17" ht="16.5" customHeight="1"/>
    <row r="64" spans="17:17" ht="16.5" customHeight="1"/>
    <row r="65" ht="16.5" customHeight="1"/>
    <row r="66" ht="23.25" customHeight="1"/>
    <row r="67" ht="23.25" customHeight="1"/>
    <row r="68" ht="23.25" customHeight="1"/>
  </sheetData>
  <mergeCells count="28">
    <mergeCell ref="A16:C16"/>
    <mergeCell ref="L17:M17"/>
    <mergeCell ref="M1:N1"/>
    <mergeCell ref="B2:C2"/>
    <mergeCell ref="E2:H2"/>
    <mergeCell ref="L4:N4"/>
    <mergeCell ref="N2:N3"/>
    <mergeCell ref="B4:H4"/>
    <mergeCell ref="I2:K3"/>
    <mergeCell ref="I4:K4"/>
    <mergeCell ref="L2:M3"/>
    <mergeCell ref="B3:H3"/>
    <mergeCell ref="A17:E17"/>
    <mergeCell ref="C1:K1"/>
    <mergeCell ref="G5:I5"/>
    <mergeCell ref="K30:K34"/>
    <mergeCell ref="L30:N34"/>
    <mergeCell ref="A27:N27"/>
    <mergeCell ref="A30:B34"/>
    <mergeCell ref="C30:E34"/>
    <mergeCell ref="A29:N29"/>
    <mergeCell ref="A28:N28"/>
    <mergeCell ref="H30:J30"/>
    <mergeCell ref="A26:N26"/>
    <mergeCell ref="F17:K17"/>
    <mergeCell ref="F18:K24"/>
    <mergeCell ref="L21:L24"/>
    <mergeCell ref="A18:E24"/>
  </mergeCells>
  <phoneticPr fontId="2" type="noConversion"/>
  <conditionalFormatting sqref="L6:L15">
    <cfRule type="cellIs" dxfId="1" priority="2" operator="equal">
      <formula>N6</formula>
    </cfRule>
  </conditionalFormatting>
  <conditionalFormatting sqref="M6:M15">
    <cfRule type="cellIs" dxfId="0" priority="1" operator="equal">
      <formula>N6</formula>
    </cfRule>
  </conditionalFormatting>
  <pageMargins left="0.25" right="0.25" top="0.75" bottom="0.75" header="0.3" footer="0.3"/>
  <pageSetup paperSize="9" scale="27" fitToWidth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Row data</vt:lpstr>
      <vt:lpstr>수취인 불명 내역</vt:lpstr>
      <vt:lpstr>LKA 01</vt:lpstr>
      <vt:lpstr>'LKA 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Jin Laos Tenor</cp:lastModifiedBy>
  <cp:lastPrinted>2025-03-03T04:33:56Z</cp:lastPrinted>
  <dcterms:created xsi:type="dcterms:W3CDTF">2022-06-08T08:17:29Z</dcterms:created>
  <dcterms:modified xsi:type="dcterms:W3CDTF">2026-07-20T09:11:49Z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