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1. 한국-라오 해상 관련\고객 견적 확인 요청건\"/>
    </mc:Choice>
  </mc:AlternateContent>
  <xr:revisionPtr revIDLastSave="0" documentId="13_ncr:1_{ABFE230A-B91F-4688-ACD5-7B31C85E184E}" xr6:coauthVersionLast="47" xr6:coauthVersionMax="47" xr10:uidLastSave="{00000000-0000-0000-0000-000000000000}"/>
  <bookViews>
    <workbookView xWindow="360" yWindow="0" windowWidth="17952" windowHeight="12084" tabRatio="908" activeTab="1" xr2:uid="{00000000-000D-0000-FFFF-FFFF00000000}"/>
  </bookViews>
  <sheets>
    <sheet name="Row data" sheetId="3" r:id="rId1"/>
    <sheet name="LKS 01" sheetId="1534" r:id="rId2"/>
  </sheets>
  <definedNames>
    <definedName name="_xlnm._FilterDatabase" localSheetId="0" hidden="1">'Row data'!$H$8:$L$8</definedName>
    <definedName name="_xlnm.Print_Area" localSheetId="1">'LKS 01'!$A$1:$N$34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6" i="1534"/>
  <c r="X68" i="3"/>
  <c r="N2" i="1534" l="1"/>
  <c r="B7" i="1534" l="1"/>
  <c r="D7" i="1534"/>
  <c r="B8" i="1534"/>
  <c r="C7" i="1534" l="1"/>
  <c r="E7" i="1534"/>
  <c r="F7" i="1534" s="1"/>
  <c r="H7" i="1534"/>
  <c r="I7" i="1534"/>
  <c r="G7" i="1534"/>
  <c r="E8" i="1534"/>
  <c r="G8" i="1534"/>
  <c r="H8" i="1534"/>
  <c r="I8" i="1534"/>
  <c r="M19" i="1534"/>
  <c r="D8" i="1534"/>
  <c r="C8" i="1534" s="1"/>
  <c r="L2" i="1534"/>
  <c r="D11" i="1534"/>
  <c r="B13" i="1534"/>
  <c r="D12" i="1534"/>
  <c r="B14" i="1534"/>
  <c r="B12" i="1534"/>
  <c r="B9" i="1534"/>
  <c r="D13" i="1534"/>
  <c r="B15" i="1534"/>
  <c r="B10" i="1534"/>
  <c r="D14" i="1534"/>
  <c r="D10" i="1534"/>
  <c r="D9" i="1534"/>
  <c r="B11" i="1534"/>
  <c r="D15" i="1534"/>
  <c r="C6" i="1534"/>
  <c r="B6" i="1534"/>
  <c r="L4" i="1534"/>
  <c r="D29" i="3"/>
  <c r="E29" i="3" s="1"/>
  <c r="L7" i="1534" l="1"/>
  <c r="J7" i="1534"/>
  <c r="K7" i="1534" s="1"/>
  <c r="M7" i="1534" s="1"/>
  <c r="G14" i="1534"/>
  <c r="H14" i="1534"/>
  <c r="I14" i="1534"/>
  <c r="E14" i="1534"/>
  <c r="E11" i="1534"/>
  <c r="G11" i="1534"/>
  <c r="I11" i="1534"/>
  <c r="H11" i="1534"/>
  <c r="G15" i="1534"/>
  <c r="E15" i="1534"/>
  <c r="H15" i="1534"/>
  <c r="I15" i="1534"/>
  <c r="C12" i="1534"/>
  <c r="C9" i="1534"/>
  <c r="C13" i="1534"/>
  <c r="F8" i="1534"/>
  <c r="L8" i="1534" s="1"/>
  <c r="C15" i="1534"/>
  <c r="M20" i="1534"/>
  <c r="C10" i="1534"/>
  <c r="G9" i="1534"/>
  <c r="H9" i="1534"/>
  <c r="I9" i="1534"/>
  <c r="E9" i="1534"/>
  <c r="H13" i="1534"/>
  <c r="I13" i="1534"/>
  <c r="E13" i="1534"/>
  <c r="G13" i="1534"/>
  <c r="M18" i="1534"/>
  <c r="C14" i="1534"/>
  <c r="C11" i="1534"/>
  <c r="E10" i="1534"/>
  <c r="G10" i="1534"/>
  <c r="H10" i="1534"/>
  <c r="I10" i="1534"/>
  <c r="I12" i="1534"/>
  <c r="E12" i="1534"/>
  <c r="H12" i="1534"/>
  <c r="G12" i="1534"/>
  <c r="X52" i="3"/>
  <c r="N7" i="1534" l="1"/>
  <c r="F15" i="1534"/>
  <c r="L15" i="1534" s="1"/>
  <c r="F14" i="1534"/>
  <c r="L14" i="1534" s="1"/>
  <c r="F10" i="1534"/>
  <c r="L10" i="1534" s="1"/>
  <c r="F13" i="1534"/>
  <c r="L13" i="1534" s="1"/>
  <c r="F11" i="1534"/>
  <c r="L11" i="1534" s="1"/>
  <c r="F12" i="1534"/>
  <c r="L12" i="1534" s="1"/>
  <c r="F9" i="1534"/>
  <c r="L9" i="1534" s="1"/>
  <c r="F6" i="1534"/>
  <c r="L6" i="1534" s="1"/>
  <c r="J12" i="1534"/>
  <c r="J14" i="1534"/>
  <c r="J11" i="1534"/>
  <c r="J8" i="1534"/>
  <c r="J13" i="1534"/>
  <c r="J10" i="1534"/>
  <c r="J9" i="1534"/>
  <c r="J15" i="1534"/>
  <c r="J6" i="1534"/>
  <c r="X24" i="3"/>
  <c r="K13" i="1534" l="1"/>
  <c r="M13" i="1534" s="1"/>
  <c r="K10" i="1534"/>
  <c r="M10" i="1534" s="1"/>
  <c r="K12" i="1534"/>
  <c r="M12" i="1534" s="1"/>
  <c r="K15" i="1534"/>
  <c r="M15" i="1534" s="1"/>
  <c r="K14" i="1534"/>
  <c r="M14" i="1534" s="1"/>
  <c r="K9" i="1534"/>
  <c r="M9" i="1534" s="1"/>
  <c r="K8" i="1534"/>
  <c r="M8" i="1534" s="1"/>
  <c r="K11" i="1534"/>
  <c r="M11" i="1534" s="1"/>
  <c r="K6" i="1534"/>
  <c r="N8" i="1534" l="1"/>
  <c r="N15" i="1534"/>
  <c r="N12" i="1534"/>
  <c r="N11" i="1534"/>
  <c r="N9" i="1534"/>
  <c r="N14" i="1534"/>
  <c r="N10" i="1534"/>
  <c r="N13" i="1534"/>
  <c r="X35" i="3"/>
  <c r="R46" i="3" l="1"/>
  <c r="K66" i="3"/>
  <c r="C18" i="3" l="1"/>
  <c r="D16" i="1534"/>
  <c r="R1" i="1534" s="1"/>
  <c r="C15" i="3" s="1"/>
  <c r="U4" i="1534"/>
  <c r="W4" i="1534" s="1"/>
  <c r="U3" i="1534"/>
  <c r="W3" i="1534" s="1"/>
  <c r="U2" i="1534"/>
  <c r="W2" i="1534" s="1"/>
  <c r="E5" i="3"/>
  <c r="E4" i="3"/>
  <c r="E3" i="3"/>
  <c r="F16" i="1534" l="1"/>
  <c r="N17" i="1534" l="1"/>
  <c r="N19" i="1534" l="1"/>
  <c r="N18" i="1534"/>
  <c r="K16" i="1534"/>
  <c r="N20" i="1534" l="1"/>
  <c r="N21" i="1534" s="1"/>
  <c r="N24" i="1534" s="1"/>
  <c r="N23" i="1534" l="1"/>
  <c r="N22" i="1534"/>
  <c r="R2" i="1534"/>
  <c r="C16" i="3" l="1"/>
  <c r="C32" i="3" s="1"/>
  <c r="M1" i="1534" l="1"/>
</calcChain>
</file>

<file path=xl/sharedStrings.xml><?xml version="1.0" encoding="utf-8"?>
<sst xmlns="http://schemas.openxmlformats.org/spreadsheetml/2006/main" count="354" uniqueCount="290">
  <si>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</si>
  <si>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</si>
  <si>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</si>
  <si>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</si>
  <si>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</si>
  <si>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</si>
  <si>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</si>
  <si>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</si>
  <si>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</si>
  <si>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</si>
  <si>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</si>
  <si>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</si>
  <si>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</si>
  <si>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</si>
  <si>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</si>
  <si>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</si>
  <si>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</si>
  <si>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</si>
  <si>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</si>
  <si>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</si>
  <si>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</si>
  <si>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</si>
  <si>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</si>
  <si>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</si>
  <si>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</si>
  <si>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Love STK</t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</si>
  <si>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</si>
  <si>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</si>
  <si>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</si>
  <si>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</si>
  <si>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</si>
  <si>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박정민</t>
  </si>
  <si>
    <t>강병수</t>
  </si>
  <si>
    <t>백대식</t>
  </si>
  <si>
    <t>정석진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</si>
  <si>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</si>
  <si>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</si>
  <si>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</si>
  <si>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</si>
  <si>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</si>
  <si>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</si>
  <si>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회사</t>
    <phoneticPr fontId="2" type="noConversion"/>
  </si>
  <si>
    <t>백총명</t>
    <phoneticPr fontId="2" type="noConversion"/>
  </si>
  <si>
    <t>5~10%</t>
    <phoneticPr fontId="2" type="noConversion"/>
  </si>
  <si>
    <t>샤론스쿨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</si>
  <si>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</si>
  <si>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</si>
  <si>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</si>
  <si>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</si>
  <si>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</si>
  <si>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</si>
  <si>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</si>
  <si>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</si>
  <si>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</si>
  <si>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</si>
  <si>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</si>
  <si>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</si>
  <si>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</si>
  <si>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</si>
  <si>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</si>
  <si>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</si>
  <si>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</si>
  <si>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</si>
  <si>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</si>
  <si>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</si>
  <si>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</si>
  <si>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</si>
  <si>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</si>
  <si>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</si>
  <si>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</si>
  <si>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</si>
  <si>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</si>
  <si>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</si>
  <si>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</si>
  <si>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</si>
  <si>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</si>
  <si>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</si>
  <si>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</si>
  <si>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</si>
  <si>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</si>
  <si>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2" type="noConversion"/>
  </si>
  <si>
    <t>박진경</t>
    <phoneticPr fontId="2" type="noConversion"/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</si>
  <si>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</si>
  <si>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</si>
  <si>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</si>
  <si>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</si>
  <si>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코웨포-라오 인터내셔널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</si>
  <si>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</si>
  <si>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</si>
  <si>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</si>
  <si>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</si>
  <si>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</si>
  <si>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</si>
  <si>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</si>
  <si>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</si>
  <si>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</si>
  <si>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</si>
  <si>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</si>
  <si>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</si>
  <si>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</si>
  <si>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</si>
  <si>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</si>
  <si>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</si>
  <si>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</si>
  <si>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</si>
  <si>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</si>
  <si>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</si>
  <si>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</si>
  <si>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</si>
  <si>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</si>
  <si>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</si>
  <si>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</si>
  <si>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</si>
  <si>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</si>
  <si>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</si>
  <si>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</si>
  <si>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</si>
  <si>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</si>
  <si>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</si>
  <si>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</si>
  <si>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</si>
  <si>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</si>
  <si>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</si>
  <si>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</si>
  <si>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</si>
  <si>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</si>
  <si>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</si>
  <si>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</si>
  <si>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</si>
  <si>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</si>
  <si>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</si>
  <si>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</si>
  <si>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</si>
  <si>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</si>
  <si>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</si>
  <si>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</si>
  <si>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</si>
  <si>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</si>
  <si>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</si>
  <si>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</si>
  <si>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</si>
  <si>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</si>
  <si>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</si>
  <si>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대표님 지인 할인</t>
    <phoneticPr fontId="2" type="noConversion"/>
  </si>
  <si>
    <t>기업 할인</t>
    <phoneticPr fontId="2" type="noConversion"/>
  </si>
  <si>
    <t>이규상</t>
    <phoneticPr fontId="2" type="noConversion"/>
  </si>
  <si>
    <t>비 고</t>
    <phoneticPr fontId="2" type="noConversion"/>
  </si>
  <si>
    <t>지방배송</t>
    <phoneticPr fontId="2" type="noConversion"/>
  </si>
  <si>
    <t>유투버</t>
    <phoneticPr fontId="2" type="noConversion"/>
  </si>
  <si>
    <t>우상봉</t>
    <phoneticPr fontId="2" type="noConversion"/>
  </si>
  <si>
    <t>원순연</t>
    <phoneticPr fontId="2" type="noConversion"/>
  </si>
  <si>
    <t>임홍식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</si>
  <si>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</si>
  <si>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</si>
  <si>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</si>
  <si>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현지 발생 비용</t>
    <phoneticPr fontId="2" type="noConversion"/>
  </si>
  <si>
    <t>총 합산 액</t>
    <phoneticPr fontId="2" type="noConversion"/>
  </si>
  <si>
    <t>Nice to meat you</t>
    <phoneticPr fontId="2" type="noConversion"/>
  </si>
  <si>
    <t>최재혁</t>
    <phoneticPr fontId="2" type="noConversion"/>
  </si>
  <si>
    <t>최지호</t>
    <phoneticPr fontId="2" type="noConversion"/>
  </si>
  <si>
    <t>한국 세금 계산서 발급시 계좌번호</t>
  </si>
  <si>
    <t>실제중량(Kg)</t>
    <phoneticPr fontId="2" type="noConversion"/>
  </si>
  <si>
    <t>실제중량 합산(kg)</t>
    <phoneticPr fontId="2" type="noConversion"/>
  </si>
  <si>
    <t>용적 중량(kg)</t>
    <phoneticPr fontId="2" type="noConversion"/>
  </si>
  <si>
    <t>용적중량 합산(Kg)</t>
    <phoneticPr fontId="2" type="noConversion"/>
  </si>
  <si>
    <t>청구중량 운임</t>
    <phoneticPr fontId="3" type="noConversion"/>
  </si>
  <si>
    <t>* 모든 비용은 회사의 내규 및 각 물품의 중량/크기 실측을 기준으로 청구되며 최소 운임은 $1.5/kg 입니다.</t>
    <phoneticPr fontId="3" type="noConversion"/>
  </si>
  <si>
    <t>임은희</t>
    <phoneticPr fontId="2" type="noConversion"/>
  </si>
  <si>
    <t>라선협 할인</t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</si>
  <si>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</si>
  <si>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</si>
  <si>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>Inland delivery/시내.지방 배송</t>
    <phoneticPr fontId="2" type="noConversion"/>
  </si>
  <si>
    <t xml:space="preserve">Remark/비 고             </t>
    <phoneticPr fontId="2" type="noConversion"/>
  </si>
  <si>
    <t>최종
청구 금액</t>
    <phoneticPr fontId="2" type="noConversion"/>
  </si>
  <si>
    <t>* 이용해 주셔서 감사합니다.</t>
    <phoneticPr fontId="2" type="noConversion"/>
  </si>
  <si>
    <t>대량 15%, 기부품 20% (사진 첨부 필)</t>
    <phoneticPr fontId="2" type="noConversion"/>
  </si>
  <si>
    <t>홍진혁</t>
    <phoneticPr fontId="2" type="noConversion"/>
  </si>
  <si>
    <t>김창수</t>
    <phoneticPr fontId="2" type="noConversion"/>
  </si>
  <si>
    <t>지방배송</t>
    <phoneticPr fontId="2" type="noConversion"/>
  </si>
  <si>
    <t>이상미</t>
    <phoneticPr fontId="2" type="noConversion"/>
  </si>
  <si>
    <t>한국-라오스 해상 xx항차</t>
    <phoneticPr fontId="2" type="noConversion"/>
  </si>
  <si>
    <t>진정우</t>
    <phoneticPr fontId="2" type="noConversion"/>
  </si>
  <si>
    <t>105호 고객</t>
    <phoneticPr fontId="2" type="noConversion"/>
  </si>
  <si>
    <t>기부</t>
    <phoneticPr fontId="2" type="noConversion"/>
  </si>
  <si>
    <t>민윤미</t>
    <phoneticPr fontId="2" type="noConversion"/>
  </si>
  <si>
    <t>대량 특별 할인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</si>
  <si>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</si>
  <si>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</si>
  <si>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</si>
  <si>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서정진(서이사님)</t>
    <phoneticPr fontId="2" type="noConversion"/>
  </si>
  <si>
    <t>최승현</t>
    <phoneticPr fontId="2" type="noConversion"/>
  </si>
  <si>
    <t>김요셉 지인</t>
    <phoneticPr fontId="2" type="noConversion"/>
  </si>
  <si>
    <t>최문영/최보애</t>
    <phoneticPr fontId="2" type="noConversion"/>
  </si>
  <si>
    <t>실제중량 운임</t>
    <phoneticPr fontId="3" type="noConversion"/>
  </si>
  <si>
    <t>용적중량 운임</t>
    <phoneticPr fontId="3" type="noConversion"/>
  </si>
  <si>
    <t>이형준</t>
    <phoneticPr fontId="2" type="noConversion"/>
  </si>
  <si>
    <t>골재 판매</t>
    <phoneticPr fontId="2" type="noConversion"/>
  </si>
  <si>
    <t>이명숙/임기환</t>
    <phoneticPr fontId="2" type="noConversion"/>
  </si>
  <si>
    <t>김종훈/김희영</t>
    <phoneticPr fontId="2" type="noConversion"/>
  </si>
  <si>
    <t>지방배송</t>
    <phoneticPr fontId="2" type="noConversion"/>
  </si>
  <si>
    <t>김양현</t>
    <phoneticPr fontId="2" type="noConversion"/>
  </si>
  <si>
    <t>허석</t>
    <phoneticPr fontId="2" type="noConversion"/>
  </si>
  <si>
    <t>규격 (cm)</t>
    <phoneticPr fontId="3" type="noConversion"/>
  </si>
  <si>
    <t>구획(Zone)</t>
    <phoneticPr fontId="2" type="noConversion"/>
  </si>
  <si>
    <t>특별할인</t>
    <phoneticPr fontId="2" type="noConversion"/>
  </si>
  <si>
    <t>세금 계산서(VAT)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</si>
  <si>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</si>
  <si>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김재양/김반석</t>
    <phoneticPr fontId="2" type="noConversion"/>
  </si>
  <si>
    <t>EZRA</t>
    <phoneticPr fontId="2" type="noConversion"/>
  </si>
  <si>
    <t>김종덕/안선영</t>
    <phoneticPr fontId="2" type="noConversion"/>
  </si>
  <si>
    <t>제상욱</t>
    <phoneticPr fontId="2" type="noConversion"/>
  </si>
  <si>
    <t>이병목/장혜진</t>
    <phoneticPr fontId="2" type="noConversion"/>
  </si>
  <si>
    <t>한조운</t>
    <phoneticPr fontId="2" type="noConversion"/>
  </si>
  <si>
    <t>김지운</t>
    <phoneticPr fontId="2" type="noConversion"/>
  </si>
  <si>
    <t>emart</t>
    <phoneticPr fontId="2" type="noConversion"/>
  </si>
  <si>
    <t>강남규</t>
    <phoneticPr fontId="2" type="noConversion"/>
  </si>
  <si>
    <t>부장</t>
    <phoneticPr fontId="2" type="noConversion"/>
  </si>
  <si>
    <t>주인현</t>
    <phoneticPr fontId="2" type="noConversion"/>
  </si>
  <si>
    <t>배상국/정창옥</t>
    <phoneticPr fontId="2" type="noConversion"/>
  </si>
  <si>
    <t>대량</t>
    <phoneticPr fontId="2" type="noConversion"/>
  </si>
  <si>
    <t>이우용</t>
    <phoneticPr fontId="2" type="noConversion"/>
  </si>
  <si>
    <t>김현민/라오스 국가대표 야구 감독</t>
    <phoneticPr fontId="2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</si>
  <si>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2" type="noConversion"/>
  </si>
  <si>
    <t>우도환/Mala</t>
    <phoneticPr fontId="2" type="noConversion"/>
  </si>
  <si>
    <t>도마 오일</t>
    <phoneticPr fontId="2" type="noConversion"/>
  </si>
  <si>
    <t>지방배송</t>
    <phoneticPr fontId="2" type="noConversion"/>
  </si>
  <si>
    <t>이관택/정유은</t>
    <phoneticPr fontId="2" type="noConversion"/>
  </si>
  <si>
    <t>참앤들/Lamthong Trading Co.,Ltd/
권세욱/Wisit Limphothong</t>
    <phoneticPr fontId="2" type="noConversion"/>
  </si>
  <si>
    <t>화장품</t>
    <phoneticPr fontId="2" type="noConversion"/>
  </si>
  <si>
    <t>By KOTRA</t>
    <phoneticPr fontId="2" type="noConversion"/>
  </si>
  <si>
    <t>박준규/간현진/
박세연/이종원</t>
    <phoneticPr fontId="2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</si>
  <si>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2" type="noConversion"/>
  </si>
  <si>
    <t>정한진 사장님</t>
    <phoneticPr fontId="2" type="noConversion"/>
  </si>
  <si>
    <t>건설</t>
    <phoneticPr fontId="2" type="noConversion"/>
  </si>
  <si>
    <t>백규현/백인철</t>
    <phoneticPr fontId="2" type="noConversion"/>
  </si>
  <si>
    <t>신라함/신대웅</t>
    <phoneticPr fontId="2" type="noConversion"/>
  </si>
  <si>
    <t>기쁜교회</t>
    <phoneticPr fontId="2" type="noConversion"/>
  </si>
  <si>
    <t>지석현</t>
    <phoneticPr fontId="2" type="noConversion"/>
  </si>
  <si>
    <t>대량</t>
    <phoneticPr fontId="2" type="noConversion"/>
  </si>
  <si>
    <t>정길영</t>
    <phoneticPr fontId="2" type="noConversion"/>
  </si>
  <si>
    <t>행장</t>
    <phoneticPr fontId="2" type="noConversion"/>
  </si>
  <si>
    <t>부영라오은행</t>
    <phoneticPr fontId="2" type="noConversion"/>
  </si>
  <si>
    <t>차장</t>
    <phoneticPr fontId="2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</si>
  <si>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2" type="noConversion"/>
  </si>
  <si>
    <t>박대성</t>
    <phoneticPr fontId="2" type="noConversion"/>
  </si>
  <si>
    <t>고현식</t>
    <phoneticPr fontId="2" type="noConversion"/>
  </si>
  <si>
    <t>법인장</t>
    <phoneticPr fontId="2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</si>
  <si>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2" type="noConversion"/>
  </si>
  <si>
    <t>김민우</t>
    <phoneticPr fontId="2" type="noConversion"/>
  </si>
  <si>
    <t>부사장</t>
    <phoneticPr fontId="2" type="noConversion"/>
  </si>
  <si>
    <t>최병한</t>
    <phoneticPr fontId="2" type="noConversion"/>
  </si>
  <si>
    <t>이성한</t>
    <phoneticPr fontId="2" type="noConversion"/>
  </si>
  <si>
    <t>상무</t>
    <phoneticPr fontId="2" type="noConversion"/>
  </si>
  <si>
    <t>한국종합기술</t>
    <phoneticPr fontId="2" type="noConversion"/>
  </si>
  <si>
    <t>김승용</t>
    <phoneticPr fontId="2" type="noConversion"/>
  </si>
  <si>
    <t>대표이사</t>
    <phoneticPr fontId="2" type="noConversion"/>
  </si>
  <si>
    <t>코코넛샤일로</t>
    <phoneticPr fontId="2" type="noConversion"/>
  </si>
  <si>
    <t>한태원</t>
    <phoneticPr fontId="2" type="noConversion"/>
  </si>
  <si>
    <t>CEO</t>
    <phoneticPr fontId="2" type="noConversion"/>
  </si>
  <si>
    <t>엘에스엠 LSM (콕콕 무브)</t>
    <phoneticPr fontId="2" type="noConversion"/>
  </si>
  <si>
    <t>권도하</t>
    <phoneticPr fontId="2" type="noConversion"/>
  </si>
  <si>
    <t>소장</t>
    <phoneticPr fontId="2" type="noConversion"/>
  </si>
  <si>
    <t>Agriculture Center</t>
    <phoneticPr fontId="2" type="noConversion"/>
  </si>
  <si>
    <t>최동훈</t>
    <phoneticPr fontId="2" type="noConversion"/>
  </si>
  <si>
    <t>소장</t>
    <phoneticPr fontId="2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</si>
  <si>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2" type="noConversion"/>
  </si>
  <si>
    <t>커피머신</t>
    <phoneticPr fontId="2" type="noConversion"/>
  </si>
  <si>
    <t>Dani/김동윤/Sky</t>
    <phoneticPr fontId="2" type="noConversion"/>
  </si>
  <si>
    <t>식자재</t>
    <phoneticPr fontId="2" type="noConversion"/>
  </si>
  <si>
    <t>대량 20%</t>
    <phoneticPr fontId="2" type="noConversion"/>
  </si>
  <si>
    <t>아이태그유/33떡볶기</t>
    <phoneticPr fontId="2" type="noConversion"/>
  </si>
  <si>
    <t>정민주</t>
    <phoneticPr fontId="2" type="noConversion"/>
  </si>
  <si>
    <t>206호 고객</t>
    <phoneticPr fontId="2" type="noConversion"/>
  </si>
  <si>
    <t>특별할인</t>
    <phoneticPr fontId="2" type="noConversion"/>
  </si>
  <si>
    <t>강성애</t>
    <phoneticPr fontId="2" type="noConversion"/>
  </si>
  <si>
    <t>화장품/펌프</t>
    <phoneticPr fontId="2" type="noConversion"/>
  </si>
  <si>
    <t>대량 10%</t>
    <phoneticPr fontId="2" type="noConversion"/>
  </si>
  <si>
    <t>뷰티판다/김요셉</t>
    <phoneticPr fontId="2" type="noConversion"/>
  </si>
  <si>
    <t>조영신(조나단)
/박형아(박사랑)</t>
    <phoneticPr fontId="2" type="noConversion"/>
  </si>
  <si>
    <t>전형주/이흰샘</t>
    <phoneticPr fontId="2" type="noConversion"/>
  </si>
  <si>
    <t>경남은행 2070133424601 박성호(엘케이무역)</t>
    <phoneticPr fontId="2" type="noConversion"/>
  </si>
  <si>
    <t>일반 입금</t>
    <phoneticPr fontId="2" type="noConversion"/>
  </si>
  <si>
    <t>경남은행 571-22-0330221 박성호</t>
    <phoneticPr fontId="2" type="noConversion"/>
  </si>
  <si>
    <t>곽낭아/이경희</t>
    <phoneticPr fontId="2" type="noConversion"/>
  </si>
  <si>
    <t>김필립/이은영</t>
    <phoneticPr fontId="2" type="noConversion"/>
  </si>
  <si>
    <t>2026-XX-XX</t>
    <phoneticPr fontId="2" type="noConversion"/>
  </si>
  <si>
    <t>Kor-Lao Sea 가견적</t>
    <phoneticPr fontId="3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</si>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</sst>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.0_-;\-* #,##0.0_-;_-* &quot;-&quot;?_-;_-@_-"/>
  </numFmts>
  <fonts count="3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7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8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0" xfId="3" applyFont="1">
      <alignment vertical="center"/>
    </xf>
    <xf numFmtId="0" fontId="7" fillId="0" borderId="0" xfId="3" applyFont="1">
      <alignment vertical="center"/>
    </xf>
    <xf numFmtId="0" fontId="8" fillId="2" borderId="4" xfId="0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 vertical="center" wrapText="1"/>
    </xf>
    <xf numFmtId="179" fontId="9" fillId="2" borderId="4" xfId="4" applyNumberFormat="1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4" xfId="4" applyNumberFormat="1" applyFont="1" applyFill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 wrapText="1"/>
    </xf>
    <xf numFmtId="176" fontId="8" fillId="2" borderId="4" xfId="4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7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0" fillId="0" borderId="0" xfId="3" applyFont="1">
      <alignment vertic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3" applyNumberFormat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16" fillId="0" borderId="0" xfId="3" applyFont="1">
      <alignment vertical="center"/>
    </xf>
    <xf numFmtId="181" fontId="16" fillId="0" borderId="0" xfId="3" applyNumberFormat="1" applyFont="1">
      <alignment vertical="center"/>
    </xf>
    <xf numFmtId="0" fontId="17" fillId="0" borderId="4" xfId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41" fontId="18" fillId="3" borderId="4" xfId="2" applyFont="1" applyFill="1" applyBorder="1" applyAlignment="1">
      <alignment horizontal="center" vertical="center"/>
    </xf>
    <xf numFmtId="177" fontId="18" fillId="3" borderId="4" xfId="2" applyNumberFormat="1" applyFont="1" applyFill="1" applyBorder="1" applyAlignment="1">
      <alignment horizontal="center" vertical="center"/>
    </xf>
    <xf numFmtId="185" fontId="18" fillId="4" borderId="4" xfId="0" applyNumberFormat="1" applyFont="1" applyFill="1" applyBorder="1" applyAlignment="1">
      <alignment horizontal="center" vertical="center"/>
    </xf>
    <xf numFmtId="177" fontId="18" fillId="4" borderId="4" xfId="2" applyNumberFormat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177" fontId="18" fillId="6" borderId="4" xfId="2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185" fontId="20" fillId="0" borderId="0" xfId="0" applyNumberFormat="1" applyFont="1">
      <alignment vertical="center"/>
    </xf>
    <xf numFmtId="186" fontId="20" fillId="0" borderId="0" xfId="6" applyNumberFormat="1" applyFont="1" applyAlignment="1">
      <alignment vertical="center"/>
    </xf>
    <xf numFmtId="176" fontId="20" fillId="0" borderId="0" xfId="6" applyFont="1" applyAlignment="1">
      <alignment vertical="center"/>
    </xf>
    <xf numFmtId="187" fontId="9" fillId="2" borderId="4" xfId="0" applyNumberFormat="1" applyFont="1" applyFill="1" applyBorder="1" applyAlignment="1">
      <alignment horizontal="center" vertical="center" wrapText="1"/>
    </xf>
    <xf numFmtId="0" fontId="20" fillId="0" borderId="4" xfId="0" applyFont="1" applyBorder="1">
      <alignment vertical="center"/>
    </xf>
    <xf numFmtId="9" fontId="20" fillId="0" borderId="4" xfId="0" applyNumberFormat="1" applyFont="1" applyBorder="1">
      <alignment vertical="center"/>
    </xf>
    <xf numFmtId="0" fontId="20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9" fontId="20" fillId="0" borderId="4" xfId="7" applyFont="1" applyBorder="1" applyAlignment="1">
      <alignment horizontal="center" vertical="center"/>
    </xf>
    <xf numFmtId="177" fontId="20" fillId="0" borderId="4" xfId="2" applyNumberFormat="1" applyFont="1" applyBorder="1" applyAlignment="1">
      <alignment horizontal="center" vertical="center"/>
    </xf>
    <xf numFmtId="9" fontId="20" fillId="0" borderId="4" xfId="0" applyNumberFormat="1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9" fontId="20" fillId="0" borderId="4" xfId="7" applyFont="1" applyFill="1" applyBorder="1" applyAlignment="1">
      <alignment horizontal="center" vertical="center"/>
    </xf>
    <xf numFmtId="177" fontId="20" fillId="0" borderId="4" xfId="2" applyNumberFormat="1" applyFont="1" applyFill="1" applyBorder="1" applyAlignment="1">
      <alignment horizontal="center" vertical="center"/>
    </xf>
    <xf numFmtId="41" fontId="20" fillId="0" borderId="0" xfId="2" applyFont="1">
      <alignment vertical="center"/>
    </xf>
    <xf numFmtId="41" fontId="20" fillId="0" borderId="0" xfId="0" applyNumberFormat="1" applyFont="1">
      <alignment vertical="center"/>
    </xf>
    <xf numFmtId="186" fontId="20" fillId="0" borderId="0" xfId="0" applyNumberFormat="1" applyFont="1">
      <alignment vertical="center"/>
    </xf>
    <xf numFmtId="0" fontId="24" fillId="8" borderId="0" xfId="0" applyFont="1" applyFill="1">
      <alignment vertical="center"/>
    </xf>
    <xf numFmtId="186" fontId="24" fillId="8" borderId="0" xfId="0" applyNumberFormat="1" applyFont="1" applyFill="1">
      <alignment vertical="center"/>
    </xf>
    <xf numFmtId="179" fontId="4" fillId="0" borderId="4" xfId="3" applyNumberFormat="1" applyFont="1" applyBorder="1">
      <alignment vertical="center"/>
    </xf>
    <xf numFmtId="181" fontId="11" fillId="7" borderId="4" xfId="5" applyNumberFormat="1" applyFont="1" applyFill="1" applyBorder="1" applyAlignment="1">
      <alignment horizontal="center" vertical="center"/>
    </xf>
    <xf numFmtId="182" fontId="11" fillId="7" borderId="4" xfId="5" applyNumberFormat="1" applyFont="1" applyFill="1" applyBorder="1" applyAlignment="1">
      <alignment horizontal="center" vertical="center"/>
    </xf>
    <xf numFmtId="183" fontId="11" fillId="7" borderId="4" xfId="5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4" fillId="10" borderId="4" xfId="3" applyFont="1" applyFill="1" applyBorder="1" applyAlignment="1">
      <alignment horizontal="center" vertical="center"/>
    </xf>
    <xf numFmtId="0" fontId="4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5" fillId="0" borderId="4" xfId="3" applyNumberFormat="1" applyFont="1" applyBorder="1" applyAlignment="1">
      <alignment horizontal="center" vertical="center"/>
    </xf>
    <xf numFmtId="181" fontId="5" fillId="0" borderId="4" xfId="5" applyNumberFormat="1" applyFont="1" applyFill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9" fontId="20" fillId="0" borderId="4" xfId="7" applyFont="1" applyFill="1" applyBorder="1" applyAlignment="1">
      <alignment vertical="center"/>
    </xf>
    <xf numFmtId="0" fontId="23" fillId="0" borderId="4" xfId="0" applyFont="1" applyBorder="1" applyAlignment="1">
      <alignment horizontal="center"/>
    </xf>
    <xf numFmtId="188" fontId="20" fillId="0" borderId="0" xfId="0" applyNumberFormat="1" applyFont="1">
      <alignment vertical="center"/>
    </xf>
    <xf numFmtId="43" fontId="20" fillId="0" borderId="0" xfId="0" applyNumberFormat="1" applyFont="1">
      <alignment vertical="center"/>
    </xf>
    <xf numFmtId="0" fontId="5" fillId="6" borderId="13" xfId="3" applyFont="1" applyFill="1" applyBorder="1" applyAlignment="1">
      <alignment horizontal="center" vertical="center"/>
    </xf>
    <xf numFmtId="184" fontId="11" fillId="7" borderId="13" xfId="5" applyNumberFormat="1" applyFont="1" applyFill="1" applyBorder="1" applyAlignment="1">
      <alignment horizontal="center" vertical="center"/>
    </xf>
    <xf numFmtId="0" fontId="5" fillId="0" borderId="5" xfId="3" applyFont="1" applyBorder="1">
      <alignment vertical="center"/>
    </xf>
    <xf numFmtId="0" fontId="5" fillId="0" borderId="5" xfId="3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0" fontId="28" fillId="9" borderId="4" xfId="3" applyFont="1" applyFill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14" fontId="4" fillId="9" borderId="4" xfId="3" applyNumberFormat="1" applyFont="1" applyFill="1" applyBorder="1" applyAlignment="1">
      <alignment horizontal="center" vertical="center"/>
    </xf>
    <xf numFmtId="0" fontId="4" fillId="9" borderId="4" xfId="3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29" fillId="9" borderId="8" xfId="3" quotePrefix="1" applyFont="1" applyFill="1" applyBorder="1" applyAlignment="1">
      <alignment horizontal="center" vertical="center"/>
    </xf>
    <xf numFmtId="0" fontId="29" fillId="9" borderId="12" xfId="3" quotePrefix="1" applyFont="1" applyFill="1" applyBorder="1" applyAlignment="1">
      <alignment horizontal="center" vertical="center"/>
    </xf>
    <xf numFmtId="0" fontId="32" fillId="9" borderId="4" xfId="3" quotePrefix="1" applyFont="1" applyFill="1" applyBorder="1" applyAlignment="1">
      <alignment horizontal="center" vertical="center" wrapText="1"/>
    </xf>
    <xf numFmtId="0" fontId="32" fillId="9" borderId="14" xfId="3" quotePrefix="1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4" fillId="0" borderId="4" xfId="3" quotePrefix="1" applyFont="1" applyBorder="1" applyAlignment="1">
      <alignment horizontal="center" vertical="center" wrapText="1"/>
    </xf>
    <xf numFmtId="0" fontId="4" fillId="0" borderId="13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/>
    </xf>
    <xf numFmtId="0" fontId="27" fillId="0" borderId="4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31" fillId="0" borderId="2" xfId="3" applyFont="1" applyBorder="1" applyAlignment="1">
      <alignment horizontal="center" vertical="center"/>
    </xf>
    <xf numFmtId="0" fontId="31" fillId="0" borderId="5" xfId="3" applyFont="1" applyBorder="1" applyAlignment="1">
      <alignment horizontal="center" vertical="center"/>
    </xf>
    <xf numFmtId="0" fontId="31" fillId="0" borderId="3" xfId="3" applyFont="1" applyBorder="1" applyAlignment="1">
      <alignment horizontal="center" vertical="center"/>
    </xf>
    <xf numFmtId="0" fontId="30" fillId="9" borderId="2" xfId="3" quotePrefix="1" applyFont="1" applyFill="1" applyBorder="1" applyAlignment="1">
      <alignment horizontal="center" vertical="center"/>
    </xf>
    <xf numFmtId="0" fontId="30" fillId="9" borderId="5" xfId="3" quotePrefix="1" applyFont="1" applyFill="1" applyBorder="1" applyAlignment="1">
      <alignment horizontal="center" vertical="center"/>
    </xf>
    <xf numFmtId="0" fontId="30" fillId="9" borderId="3" xfId="3" quotePrefix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</cellXfs>
  <cellStyles count="12">
    <cellStyle name="Comma [0] 2" xfId="8" xr:uid="{00000000-0005-0000-0000-000000000000}"/>
    <cellStyle name="Comma 2" xfId="11" xr:uid="{00000000-0005-0000-0000-000001000000}"/>
    <cellStyle name="Normal 2" xfId="3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쉼표 2 2" xfId="9" xr:uid="{00000000-0005-0000-0000-000007000000}"/>
    <cellStyle name="통화 [0] 2" xfId="5" xr:uid="{00000000-0005-0000-0000-000008000000}"/>
    <cellStyle name="통화 [0] 2 2" xfId="10" xr:uid="{00000000-0005-0000-0000-000009000000}"/>
    <cellStyle name="표준" xfId="0" builtinId="0"/>
    <cellStyle name="표준 2" xfId="1" xr:uid="{00000000-0005-0000-0000-00000B000000}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6</xdr:col>
          <xdr:colOff>7620</xdr:colOff>
          <xdr:row>55</xdr:row>
          <xdr:rowOff>7620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ED6C26B-B0F6-26E2-3900-B10CFC2A6F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3" spid="_x0000_s1037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534400"/>
              <a:ext cx="4861560" cy="537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711200</xdr:colOff>
      <xdr:row>24</xdr:row>
      <xdr:rowOff>0</xdr:rowOff>
    </xdr:from>
    <xdr:to>
      <xdr:col>13</xdr:col>
      <xdr:colOff>3505200</xdr:colOff>
      <xdr:row>25</xdr:row>
      <xdr:rowOff>25400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29870400" y="151892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50800" y="15240000"/>
          <a:ext cx="7899400" cy="3733800"/>
          <a:chOff x="50800" y="15240000"/>
          <a:chExt cx="7899400" cy="3733800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9931400" y="15214600"/>
          <a:ext cx="7975600" cy="3719369"/>
          <a:chOff x="9118600" y="15214600"/>
          <a:chExt cx="7975600" cy="3719369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24</xdr:row>
      <xdr:rowOff>3773377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pSpPr/>
      </xdr:nvGrpSpPr>
      <xdr:grpSpPr>
        <a:xfrm>
          <a:off x="19862800" y="15214599"/>
          <a:ext cx="8026400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17780</xdr:colOff>
          <xdr:row>129</xdr:row>
          <xdr:rowOff>172720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F02130E1-B911-54DC-8B84-742D0D80C27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02855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73018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355600</xdr:colOff>
      <xdr:row>29</xdr:row>
      <xdr:rowOff>0</xdr:rowOff>
    </xdr:from>
    <xdr:to>
      <xdr:col>4</xdr:col>
      <xdr:colOff>1473200</xdr:colOff>
      <xdr:row>33</xdr:row>
      <xdr:rowOff>486141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A10A695-A437-4568-A44B-910D9CF3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6400" y="20955000"/>
          <a:ext cx="2590800" cy="2518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D68"/>
  <sheetViews>
    <sheetView zoomScale="70" zoomScaleNormal="70" workbookViewId="0">
      <selection activeCell="C4" sqref="C4"/>
    </sheetView>
  </sheetViews>
  <sheetFormatPr defaultColWidth="9" defaultRowHeight="19.2"/>
  <cols>
    <col min="1" max="1" width="4" style="35" customWidth="1"/>
    <col min="2" max="2" width="15.69921875" style="35" bestFit="1" customWidth="1"/>
    <col min="3" max="3" width="12.8984375" style="35" customWidth="1"/>
    <col min="4" max="4" width="12.59765625" style="35" customWidth="1"/>
    <col min="5" max="5" width="14.5" style="35" bestFit="1" customWidth="1"/>
    <col min="6" max="6" width="4" style="35" customWidth="1"/>
    <col min="7" max="7" width="6.09765625" style="35" customWidth="1"/>
    <col min="8" max="8" width="15" style="50" bestFit="1" customWidth="1"/>
    <col min="9" max="9" width="9.69921875" style="50" bestFit="1" customWidth="1"/>
    <col min="10" max="10" width="7.69921875" style="50" bestFit="1" customWidth="1"/>
    <col min="11" max="11" width="9.69921875" style="50" bestFit="1" customWidth="1"/>
    <col min="12" max="12" width="11.59765625" style="50" bestFit="1" customWidth="1"/>
    <col min="13" max="13" width="3.8984375" style="50" customWidth="1"/>
    <col min="14" max="14" width="15.5" style="50" customWidth="1"/>
    <col min="15" max="15" width="9.8984375" style="50" bestFit="1" customWidth="1"/>
    <col min="16" max="16" width="26.09765625" style="50" bestFit="1" customWidth="1"/>
    <col min="17" max="17" width="7.69921875" style="50" bestFit="1" customWidth="1"/>
    <col min="18" max="18" width="9.69921875" style="50" bestFit="1" customWidth="1"/>
    <col min="19" max="19" width="15.19921875" style="50" bestFit="1" customWidth="1"/>
    <col min="20" max="20" width="4.09765625" style="50" customWidth="1"/>
    <col min="21" max="21" width="34.19921875" style="50" bestFit="1" customWidth="1"/>
    <col min="22" max="22" width="22.5" style="50" bestFit="1" customWidth="1"/>
    <col min="23" max="23" width="7.69921875" style="50" bestFit="1" customWidth="1"/>
    <col min="24" max="24" width="9.69921875" style="50" bestFit="1" customWidth="1"/>
    <col min="25" max="25" width="38.5" style="50" bestFit="1" customWidth="1"/>
    <col min="26" max="26" width="4.19921875" style="50" customWidth="1"/>
    <col min="27" max="27" width="22" style="50" bestFit="1" customWidth="1"/>
    <col min="28" max="28" width="11.8984375" style="50" bestFit="1" customWidth="1"/>
    <col min="29" max="29" width="7.69921875" style="50" bestFit="1" customWidth="1"/>
    <col min="30" max="30" width="11.3984375" style="50" bestFit="1" customWidth="1"/>
    <col min="31" max="16384" width="9" style="35"/>
  </cols>
  <sheetData>
    <row r="1" spans="2:25">
      <c r="B1" s="142" t="s">
        <v>30</v>
      </c>
      <c r="C1" s="142"/>
      <c r="D1" s="142"/>
      <c r="E1" s="142"/>
      <c r="H1" s="145" t="s">
        <v>35</v>
      </c>
      <c r="I1" s="145"/>
      <c r="J1" s="145"/>
      <c r="K1" s="145"/>
      <c r="L1" s="145"/>
    </row>
    <row r="2" spans="2:25">
      <c r="B2" s="36" t="s">
        <v>26</v>
      </c>
      <c r="C2" s="36" t="s">
        <v>27</v>
      </c>
      <c r="D2" s="36" t="s">
        <v>28</v>
      </c>
      <c r="E2" s="36" t="s">
        <v>29</v>
      </c>
    </row>
    <row r="3" spans="2:25">
      <c r="B3" s="37" t="s">
        <v>0</v>
      </c>
      <c r="C3" s="38">
        <v>23000</v>
      </c>
      <c r="D3" s="39">
        <v>1000</v>
      </c>
      <c r="E3" s="38">
        <f>C3+D3</f>
        <v>24000</v>
      </c>
      <c r="H3" s="143" t="s">
        <v>168</v>
      </c>
      <c r="I3" s="143"/>
      <c r="J3" s="143"/>
      <c r="K3" s="143"/>
      <c r="L3" s="35"/>
      <c r="N3" s="143" t="s">
        <v>142</v>
      </c>
      <c r="O3" s="143"/>
      <c r="P3" s="143"/>
      <c r="Q3" s="143"/>
      <c r="U3" s="143" t="s">
        <v>143</v>
      </c>
      <c r="V3" s="143"/>
      <c r="W3" s="143"/>
      <c r="X3" s="143"/>
    </row>
    <row r="4" spans="2:25">
      <c r="B4" s="40" t="s">
        <v>2</v>
      </c>
      <c r="C4" s="41">
        <v>33</v>
      </c>
      <c r="D4" s="41">
        <v>1</v>
      </c>
      <c r="E4" s="41">
        <f>C4+D4</f>
        <v>34</v>
      </c>
      <c r="H4" s="146" t="s">
        <v>36</v>
      </c>
      <c r="I4" s="147"/>
      <c r="J4" s="146" t="s">
        <v>37</v>
      </c>
      <c r="K4" s="147"/>
      <c r="N4" s="146" t="s">
        <v>36</v>
      </c>
      <c r="O4" s="147"/>
      <c r="P4" s="146" t="s">
        <v>37</v>
      </c>
      <c r="Q4" s="147"/>
      <c r="U4" s="146" t="s">
        <v>36</v>
      </c>
      <c r="V4" s="147"/>
      <c r="W4" s="146" t="s">
        <v>37</v>
      </c>
      <c r="X4" s="147"/>
    </row>
    <row r="5" spans="2:25">
      <c r="B5" s="42" t="s">
        <v>1</v>
      </c>
      <c r="C5" s="43">
        <v>1515</v>
      </c>
      <c r="D5" s="43">
        <v>30</v>
      </c>
      <c r="E5" s="43">
        <f>C5+D5</f>
        <v>1545</v>
      </c>
      <c r="H5" s="48" t="s">
        <v>38</v>
      </c>
      <c r="I5" s="48" t="s">
        <v>39</v>
      </c>
      <c r="J5" s="48" t="s">
        <v>38</v>
      </c>
      <c r="K5" s="48" t="s">
        <v>39</v>
      </c>
      <c r="N5" s="48" t="s">
        <v>38</v>
      </c>
      <c r="O5" s="48" t="s">
        <v>39</v>
      </c>
      <c r="P5" s="48" t="s">
        <v>38</v>
      </c>
      <c r="Q5" s="48" t="s">
        <v>39</v>
      </c>
      <c r="U5" s="48" t="s">
        <v>38</v>
      </c>
      <c r="V5" s="48" t="s">
        <v>39</v>
      </c>
      <c r="W5" s="48" t="s">
        <v>38</v>
      </c>
      <c r="X5" s="48" t="s">
        <v>39</v>
      </c>
    </row>
    <row r="6" spans="2:25">
      <c r="H6" s="49">
        <v>0.2</v>
      </c>
      <c r="I6" s="49">
        <v>0.3</v>
      </c>
      <c r="J6" s="49">
        <v>0.05</v>
      </c>
      <c r="K6" s="49">
        <v>0.1</v>
      </c>
      <c r="N6" s="49">
        <v>0.2</v>
      </c>
      <c r="O6" s="49">
        <v>0.3</v>
      </c>
      <c r="P6" s="49">
        <v>0.05</v>
      </c>
      <c r="Q6" s="49">
        <v>0.1</v>
      </c>
      <c r="U6" s="49" t="s">
        <v>43</v>
      </c>
      <c r="V6" s="49">
        <v>0.2</v>
      </c>
      <c r="W6" s="49">
        <v>0.05</v>
      </c>
      <c r="X6" s="49">
        <v>0.1</v>
      </c>
    </row>
    <row r="8" spans="2:25">
      <c r="B8" s="144" t="s">
        <v>160</v>
      </c>
      <c r="C8" s="144"/>
      <c r="D8" s="144"/>
      <c r="E8" s="144"/>
      <c r="H8" s="36" t="s">
        <v>40</v>
      </c>
      <c r="I8" s="36"/>
      <c r="J8" s="36" t="s">
        <v>82</v>
      </c>
      <c r="K8" s="36" t="s">
        <v>83</v>
      </c>
      <c r="L8" s="36" t="s">
        <v>146</v>
      </c>
      <c r="N8" s="36" t="s">
        <v>40</v>
      </c>
      <c r="O8" s="36"/>
      <c r="P8" s="36" t="s">
        <v>41</v>
      </c>
      <c r="Q8" s="36" t="s">
        <v>82</v>
      </c>
      <c r="R8" s="36" t="s">
        <v>83</v>
      </c>
      <c r="S8" s="36" t="s">
        <v>146</v>
      </c>
      <c r="U8" s="36" t="s">
        <v>40</v>
      </c>
      <c r="V8" s="36"/>
      <c r="W8" s="36" t="s">
        <v>82</v>
      </c>
      <c r="X8" s="36" t="s">
        <v>83</v>
      </c>
      <c r="Y8" s="36" t="s">
        <v>146</v>
      </c>
    </row>
    <row r="9" spans="2:25">
      <c r="B9" s="144" t="s">
        <v>280</v>
      </c>
      <c r="C9" s="144"/>
      <c r="D9" s="144"/>
      <c r="E9" s="144"/>
      <c r="H9" s="36" t="s">
        <v>57</v>
      </c>
      <c r="I9" s="36"/>
      <c r="J9" s="53">
        <v>0.2</v>
      </c>
      <c r="K9" s="54"/>
      <c r="L9" s="54"/>
      <c r="N9" s="51" t="s">
        <v>32</v>
      </c>
      <c r="O9" s="51" t="s">
        <v>129</v>
      </c>
      <c r="P9" s="51" t="s">
        <v>85</v>
      </c>
      <c r="Q9" s="58">
        <v>0.2</v>
      </c>
      <c r="R9" s="59"/>
      <c r="S9" s="59"/>
      <c r="U9" s="36" t="s">
        <v>47</v>
      </c>
      <c r="V9" s="36" t="s">
        <v>48</v>
      </c>
      <c r="W9" s="58">
        <v>0.1</v>
      </c>
      <c r="X9" s="59"/>
      <c r="Y9" s="59"/>
    </row>
    <row r="10" spans="2:25">
      <c r="H10" s="36" t="s">
        <v>274</v>
      </c>
      <c r="I10" s="36"/>
      <c r="J10" s="53">
        <v>0.2</v>
      </c>
      <c r="K10" s="54"/>
      <c r="L10" s="54"/>
      <c r="N10" s="51" t="s">
        <v>113</v>
      </c>
      <c r="O10" s="51" t="s">
        <v>131</v>
      </c>
      <c r="P10" s="51" t="s">
        <v>88</v>
      </c>
      <c r="Q10" s="58">
        <v>0.2</v>
      </c>
      <c r="R10" s="59"/>
      <c r="S10" s="59"/>
      <c r="U10" s="36" t="s">
        <v>184</v>
      </c>
      <c r="V10" s="36"/>
      <c r="W10" s="58">
        <v>0.05</v>
      </c>
      <c r="X10" s="59"/>
      <c r="Y10" s="59" t="s">
        <v>185</v>
      </c>
    </row>
    <row r="11" spans="2:25">
      <c r="B11" s="35" t="s">
        <v>281</v>
      </c>
      <c r="E11" s="83"/>
      <c r="H11" s="36" t="s">
        <v>76</v>
      </c>
      <c r="I11" s="36"/>
      <c r="J11" s="58">
        <v>0.2</v>
      </c>
      <c r="K11" s="59"/>
      <c r="L11" s="59"/>
      <c r="N11" s="51" t="s">
        <v>116</v>
      </c>
      <c r="O11" s="51" t="s">
        <v>133</v>
      </c>
      <c r="P11" s="51" t="s">
        <v>90</v>
      </c>
      <c r="Q11" s="58">
        <v>0.2</v>
      </c>
      <c r="R11" s="59"/>
      <c r="S11" s="59"/>
      <c r="U11" s="36" t="s">
        <v>189</v>
      </c>
      <c r="V11" s="36"/>
      <c r="W11" s="58">
        <v>0.1</v>
      </c>
      <c r="X11" s="59"/>
      <c r="Y11" s="59"/>
    </row>
    <row r="12" spans="2:25">
      <c r="B12" s="35" t="s">
        <v>282</v>
      </c>
      <c r="C12" s="44"/>
      <c r="H12" s="36" t="s">
        <v>207</v>
      </c>
      <c r="I12" s="36" t="s">
        <v>208</v>
      </c>
      <c r="J12" s="58">
        <v>0.2</v>
      </c>
      <c r="K12" s="59"/>
      <c r="L12" s="59"/>
      <c r="N12" s="52" t="s">
        <v>212</v>
      </c>
      <c r="O12" s="51" t="s">
        <v>129</v>
      </c>
      <c r="P12" s="51" t="s">
        <v>94</v>
      </c>
      <c r="Q12" s="58">
        <v>0.2</v>
      </c>
      <c r="R12" s="59"/>
      <c r="S12" s="59"/>
      <c r="U12" s="36" t="s">
        <v>195</v>
      </c>
      <c r="V12" s="36" t="s">
        <v>196</v>
      </c>
      <c r="W12" s="58">
        <v>0.1</v>
      </c>
      <c r="X12" s="59"/>
      <c r="Y12" s="59"/>
    </row>
    <row r="13" spans="2:25">
      <c r="E13" s="82"/>
      <c r="H13" s="36" t="s">
        <v>69</v>
      </c>
      <c r="I13" s="36"/>
      <c r="J13" s="58">
        <v>0.2</v>
      </c>
      <c r="K13" s="59"/>
      <c r="L13" s="59"/>
      <c r="N13" s="52" t="s">
        <v>213</v>
      </c>
      <c r="O13" s="51" t="s">
        <v>129</v>
      </c>
      <c r="P13" s="51" t="s">
        <v>92</v>
      </c>
      <c r="Q13" s="58">
        <v>0.2</v>
      </c>
      <c r="R13" s="59"/>
      <c r="S13" s="59"/>
      <c r="U13" s="36" t="s">
        <v>151</v>
      </c>
      <c r="V13" s="36"/>
      <c r="W13" s="58">
        <v>0.1</v>
      </c>
      <c r="X13" s="59"/>
      <c r="Y13" s="59"/>
    </row>
    <row r="14" spans="2:25">
      <c r="B14" s="35" t="s">
        <v>180</v>
      </c>
      <c r="H14" s="36" t="s">
        <v>200</v>
      </c>
      <c r="I14" s="36"/>
      <c r="J14" s="58">
        <v>0.2</v>
      </c>
      <c r="K14" s="54"/>
      <c r="L14" s="54"/>
      <c r="N14" s="52" t="s">
        <v>245</v>
      </c>
      <c r="O14" s="52" t="s">
        <v>246</v>
      </c>
      <c r="P14" s="51" t="s">
        <v>247</v>
      </c>
      <c r="Q14" s="58">
        <v>0.2</v>
      </c>
      <c r="R14" s="59"/>
      <c r="S14" s="59"/>
      <c r="U14" s="36" t="s">
        <v>84</v>
      </c>
      <c r="V14" s="36"/>
      <c r="W14" s="58">
        <v>0.5</v>
      </c>
      <c r="X14" s="59"/>
      <c r="Y14" s="59"/>
    </row>
    <row r="15" spans="2:25">
      <c r="B15" s="35" t="s">
        <v>23</v>
      </c>
      <c r="C15" s="35">
        <f ca="1">SUM('LKS 01'!R1)</f>
        <v>1</v>
      </c>
      <c r="H15" s="36" t="s">
        <v>75</v>
      </c>
      <c r="I15" s="36"/>
      <c r="J15" s="58">
        <v>0.2</v>
      </c>
      <c r="K15" s="59"/>
      <c r="L15" s="59"/>
      <c r="N15" s="51" t="s">
        <v>117</v>
      </c>
      <c r="O15" s="51" t="s">
        <v>129</v>
      </c>
      <c r="P15" s="51" t="s">
        <v>91</v>
      </c>
      <c r="Q15" s="58">
        <v>0.2</v>
      </c>
      <c r="R15" s="59"/>
      <c r="S15" s="59"/>
      <c r="U15" s="36" t="s">
        <v>181</v>
      </c>
      <c r="V15" s="36" t="s">
        <v>182</v>
      </c>
      <c r="W15" s="58">
        <v>0.3</v>
      </c>
      <c r="X15" s="59"/>
      <c r="Y15" s="59" t="s">
        <v>183</v>
      </c>
    </row>
    <row r="16" spans="2:25">
      <c r="B16" s="35" t="s">
        <v>24</v>
      </c>
      <c r="C16" s="45">
        <f ca="1">SUM('LKS 01'!R2)</f>
        <v>1.5</v>
      </c>
      <c r="E16" s="46"/>
      <c r="F16" s="46"/>
      <c r="H16" s="36" t="s">
        <v>59</v>
      </c>
      <c r="I16" s="36"/>
      <c r="J16" s="58">
        <v>0.2</v>
      </c>
      <c r="K16" s="59"/>
      <c r="L16" s="59"/>
      <c r="N16" s="51" t="s">
        <v>119</v>
      </c>
      <c r="O16" s="51" t="s">
        <v>133</v>
      </c>
      <c r="P16" s="81" t="s">
        <v>98</v>
      </c>
      <c r="Q16" s="58">
        <v>0.2</v>
      </c>
      <c r="R16" s="59"/>
      <c r="S16" s="59"/>
      <c r="U16" s="36" t="s">
        <v>45</v>
      </c>
      <c r="V16" s="36" t="s">
        <v>46</v>
      </c>
      <c r="W16" s="58">
        <v>0.1</v>
      </c>
      <c r="X16" s="59"/>
      <c r="Y16" s="59"/>
    </row>
    <row r="17" spans="2:25">
      <c r="C17" s="46"/>
      <c r="H17" s="36" t="s">
        <v>65</v>
      </c>
      <c r="I17" s="36"/>
      <c r="J17" s="58">
        <v>0.2</v>
      </c>
      <c r="K17" s="59"/>
      <c r="L17" s="59"/>
      <c r="N17" s="51" t="s">
        <v>112</v>
      </c>
      <c r="O17" s="51" t="s">
        <v>130</v>
      </c>
      <c r="P17" s="51" t="s">
        <v>87</v>
      </c>
      <c r="Q17" s="58">
        <v>0.2</v>
      </c>
      <c r="R17" s="59"/>
      <c r="S17" s="59"/>
      <c r="U17" s="36" t="s">
        <v>190</v>
      </c>
      <c r="V17" s="36" t="s">
        <v>191</v>
      </c>
      <c r="W17" s="58">
        <v>0.05</v>
      </c>
      <c r="X17" s="59"/>
      <c r="Y17" s="59"/>
    </row>
    <row r="18" spans="2:25">
      <c r="B18" s="35" t="s">
        <v>110</v>
      </c>
      <c r="C18" s="46">
        <f>K66+R46+X24+X52+X35+X68</f>
        <v>0</v>
      </c>
      <c r="H18" s="48" t="s">
        <v>198</v>
      </c>
      <c r="I18" s="36"/>
      <c r="J18" s="53">
        <v>0.2</v>
      </c>
      <c r="K18" s="54"/>
      <c r="L18" s="54"/>
      <c r="N18" s="51" t="s">
        <v>126</v>
      </c>
      <c r="O18" s="51" t="s">
        <v>139</v>
      </c>
      <c r="P18" s="51" t="s">
        <v>104</v>
      </c>
      <c r="Q18" s="58">
        <v>0.2</v>
      </c>
      <c r="R18" s="59"/>
      <c r="S18" s="59"/>
      <c r="U18" s="36" t="s">
        <v>158</v>
      </c>
      <c r="V18" s="36"/>
      <c r="W18" s="58">
        <v>0.1</v>
      </c>
      <c r="X18" s="59"/>
      <c r="Y18" s="59"/>
    </row>
    <row r="19" spans="2:25">
      <c r="H19" s="36" t="s">
        <v>79</v>
      </c>
      <c r="I19" s="36"/>
      <c r="J19" s="58">
        <v>0.2</v>
      </c>
      <c r="K19" s="59"/>
      <c r="L19" s="59"/>
      <c r="N19" s="52" t="s">
        <v>248</v>
      </c>
      <c r="O19" s="51" t="s">
        <v>129</v>
      </c>
      <c r="P19" s="51" t="s">
        <v>94</v>
      </c>
      <c r="Q19" s="58">
        <v>0.2</v>
      </c>
      <c r="R19" s="59"/>
      <c r="S19" s="59"/>
      <c r="U19" s="36" t="s">
        <v>159</v>
      </c>
      <c r="V19" s="36"/>
      <c r="W19" s="58">
        <v>0.1</v>
      </c>
      <c r="X19" s="59"/>
      <c r="Y19" s="59"/>
    </row>
    <row r="20" spans="2:25">
      <c r="H20" s="36" t="s">
        <v>177</v>
      </c>
      <c r="I20" s="36"/>
      <c r="J20" s="58">
        <v>0.2</v>
      </c>
      <c r="K20" s="59"/>
      <c r="L20" s="59" t="s">
        <v>178</v>
      </c>
      <c r="N20" s="51" t="s">
        <v>222</v>
      </c>
      <c r="O20" s="51" t="s">
        <v>129</v>
      </c>
      <c r="P20" s="51" t="s">
        <v>86</v>
      </c>
      <c r="Q20" s="58">
        <v>0.2</v>
      </c>
      <c r="R20" s="59"/>
      <c r="S20" s="59"/>
      <c r="U20" s="36" t="s">
        <v>107</v>
      </c>
      <c r="V20" s="36"/>
      <c r="W20" s="58">
        <v>0.1</v>
      </c>
      <c r="X20" s="59"/>
      <c r="Y20" s="59"/>
    </row>
    <row r="21" spans="2:25">
      <c r="B21" s="35" t="s">
        <v>155</v>
      </c>
      <c r="H21" s="36" t="s">
        <v>284</v>
      </c>
      <c r="I21" s="36"/>
      <c r="J21" s="58">
        <v>0.2</v>
      </c>
      <c r="K21" s="59"/>
      <c r="L21" s="59"/>
      <c r="N21" s="51" t="s">
        <v>123</v>
      </c>
      <c r="O21" s="51" t="s">
        <v>129</v>
      </c>
      <c r="P21" s="51" t="s">
        <v>102</v>
      </c>
      <c r="Q21" s="58">
        <v>0.2</v>
      </c>
      <c r="R21" s="59"/>
      <c r="S21" s="59"/>
      <c r="U21" s="36" t="s">
        <v>232</v>
      </c>
      <c r="V21" s="36" t="s">
        <v>233</v>
      </c>
      <c r="W21" s="58">
        <v>0.1</v>
      </c>
      <c r="X21" s="59"/>
      <c r="Y21" s="59"/>
    </row>
    <row r="22" spans="2:25">
      <c r="B22" s="35" t="s">
        <v>186</v>
      </c>
      <c r="C22" s="50" t="s">
        <v>187</v>
      </c>
      <c r="D22" s="50" t="s">
        <v>188</v>
      </c>
      <c r="H22" s="36" t="s">
        <v>31</v>
      </c>
      <c r="I22" s="36"/>
      <c r="J22" s="58">
        <v>0.2</v>
      </c>
      <c r="K22" s="59"/>
      <c r="L22" s="59"/>
      <c r="N22" s="52" t="s">
        <v>250</v>
      </c>
      <c r="O22" s="52" t="s">
        <v>249</v>
      </c>
      <c r="P22" s="51" t="s">
        <v>100</v>
      </c>
      <c r="Q22" s="58">
        <v>0.2</v>
      </c>
      <c r="R22" s="59"/>
      <c r="S22" s="59"/>
      <c r="U22" s="36" t="s">
        <v>237</v>
      </c>
      <c r="V22" s="36"/>
      <c r="W22" s="58">
        <v>0.1</v>
      </c>
      <c r="X22" s="59"/>
      <c r="Y22" s="59" t="s">
        <v>238</v>
      </c>
    </row>
    <row r="23" spans="2:25">
      <c r="D23" s="60"/>
      <c r="H23" s="36" t="s">
        <v>78</v>
      </c>
      <c r="I23" s="36"/>
      <c r="J23" s="58">
        <v>0.2</v>
      </c>
      <c r="K23" s="59"/>
      <c r="L23" s="59"/>
      <c r="N23" s="51" t="s">
        <v>121</v>
      </c>
      <c r="O23" s="51" t="s">
        <v>136</v>
      </c>
      <c r="P23" s="51" t="s">
        <v>100</v>
      </c>
      <c r="Q23" s="58">
        <v>0.2</v>
      </c>
      <c r="R23" s="59"/>
      <c r="S23" s="59"/>
      <c r="U23" s="36"/>
      <c r="V23" s="36"/>
      <c r="W23" s="58"/>
      <c r="X23" s="59"/>
      <c r="Y23" s="59"/>
    </row>
    <row r="24" spans="2:25">
      <c r="D24" s="60"/>
      <c r="H24" s="36" t="s">
        <v>81</v>
      </c>
      <c r="I24" s="36" t="s">
        <v>80</v>
      </c>
      <c r="J24" s="58">
        <v>0.2</v>
      </c>
      <c r="K24" s="59"/>
      <c r="L24" s="59"/>
      <c r="N24" s="51" t="s">
        <v>122</v>
      </c>
      <c r="O24" s="51" t="s">
        <v>137</v>
      </c>
      <c r="P24" s="51" t="s">
        <v>101</v>
      </c>
      <c r="Q24" s="58">
        <v>0.2</v>
      </c>
      <c r="R24" s="59"/>
      <c r="S24" s="59"/>
      <c r="U24" s="141" t="s">
        <v>109</v>
      </c>
      <c r="V24" s="141"/>
      <c r="W24" s="141"/>
      <c r="X24" s="59">
        <f>SUM(X9:X23)</f>
        <v>0</v>
      </c>
      <c r="Y24" s="59"/>
    </row>
    <row r="25" spans="2:25">
      <c r="D25" s="60"/>
      <c r="H25" s="36" t="s">
        <v>56</v>
      </c>
      <c r="I25" s="36"/>
      <c r="J25" s="58">
        <v>0.2</v>
      </c>
      <c r="K25" s="59"/>
      <c r="L25" s="59"/>
      <c r="N25" s="52" t="s">
        <v>217</v>
      </c>
      <c r="O25" s="51" t="s">
        <v>129</v>
      </c>
      <c r="P25" s="51" t="s">
        <v>95</v>
      </c>
      <c r="Q25" s="58">
        <v>0.2</v>
      </c>
      <c r="R25" s="59"/>
      <c r="S25" s="59"/>
    </row>
    <row r="26" spans="2:25">
      <c r="D26" s="60"/>
      <c r="H26" s="36" t="s">
        <v>234</v>
      </c>
      <c r="I26" s="36" t="s">
        <v>44</v>
      </c>
      <c r="J26" s="58">
        <v>0.2</v>
      </c>
      <c r="K26" s="59"/>
      <c r="L26" s="59"/>
      <c r="N26" s="51" t="s">
        <v>118</v>
      </c>
      <c r="O26" s="51" t="s">
        <v>133</v>
      </c>
      <c r="P26" s="51" t="s">
        <v>96</v>
      </c>
      <c r="Q26" s="58">
        <v>0.2</v>
      </c>
      <c r="R26" s="59"/>
      <c r="S26" s="59"/>
      <c r="T26" s="56"/>
    </row>
    <row r="27" spans="2:25">
      <c r="D27" s="60"/>
      <c r="H27" s="36" t="s">
        <v>33</v>
      </c>
      <c r="I27" s="36"/>
      <c r="J27" s="58">
        <v>0.2</v>
      </c>
      <c r="K27" s="59"/>
      <c r="L27" s="59"/>
      <c r="N27" s="51" t="s">
        <v>120</v>
      </c>
      <c r="O27" s="51" t="s">
        <v>129</v>
      </c>
      <c r="P27" s="51" t="s">
        <v>99</v>
      </c>
      <c r="Q27" s="58">
        <v>0.2</v>
      </c>
      <c r="R27" s="59"/>
      <c r="S27" s="59"/>
      <c r="U27" s="143" t="s">
        <v>152</v>
      </c>
      <c r="V27" s="143"/>
      <c r="W27" s="143"/>
      <c r="X27" s="143"/>
    </row>
    <row r="28" spans="2:25">
      <c r="D28" s="60"/>
      <c r="H28" s="36" t="s">
        <v>53</v>
      </c>
      <c r="I28" s="36"/>
      <c r="J28" s="58">
        <v>0.2</v>
      </c>
      <c r="K28" s="59"/>
      <c r="L28" s="59"/>
      <c r="N28" s="51" t="s">
        <v>115</v>
      </c>
      <c r="O28" s="51" t="s">
        <v>129</v>
      </c>
      <c r="P28" s="51" t="s">
        <v>89</v>
      </c>
      <c r="Q28" s="58">
        <v>0.2</v>
      </c>
      <c r="R28" s="59"/>
      <c r="S28" s="59"/>
      <c r="U28" s="36" t="s">
        <v>40</v>
      </c>
      <c r="V28" s="36"/>
      <c r="W28" s="36" t="s">
        <v>82</v>
      </c>
      <c r="X28" s="36" t="s">
        <v>83</v>
      </c>
      <c r="Y28" s="36" t="s">
        <v>146</v>
      </c>
    </row>
    <row r="29" spans="2:25" ht="38.4">
      <c r="D29" s="61">
        <f>SUM(D23:D28)</f>
        <v>0</v>
      </c>
      <c r="E29" s="62">
        <f>D29/C3</f>
        <v>0</v>
      </c>
      <c r="H29" s="36" t="s">
        <v>64</v>
      </c>
      <c r="I29" s="36"/>
      <c r="J29" s="80">
        <v>0.2</v>
      </c>
      <c r="K29" s="59"/>
      <c r="L29" s="59"/>
      <c r="N29" s="88" t="s">
        <v>230</v>
      </c>
      <c r="O29" s="36"/>
      <c r="P29" s="36" t="s">
        <v>51</v>
      </c>
      <c r="Q29" s="58">
        <v>0.2</v>
      </c>
      <c r="R29" s="59"/>
      <c r="S29" s="59"/>
      <c r="U29" s="36" t="s">
        <v>153</v>
      </c>
      <c r="V29" s="36" t="s">
        <v>154</v>
      </c>
      <c r="W29" s="58">
        <v>0.1</v>
      </c>
      <c r="X29" s="59"/>
      <c r="Y29" s="59"/>
    </row>
    <row r="30" spans="2:25">
      <c r="H30" s="36" t="s">
        <v>42</v>
      </c>
      <c r="I30" s="36"/>
      <c r="J30" s="58">
        <v>0.2</v>
      </c>
      <c r="K30" s="59"/>
      <c r="L30" s="59"/>
      <c r="N30" s="51" t="s">
        <v>114</v>
      </c>
      <c r="O30" s="51" t="s">
        <v>132</v>
      </c>
      <c r="P30" s="51" t="s">
        <v>88</v>
      </c>
      <c r="Q30" s="58">
        <v>0.2</v>
      </c>
      <c r="R30" s="59"/>
      <c r="S30" s="59"/>
      <c r="U30" s="36" t="s">
        <v>271</v>
      </c>
      <c r="V30" s="36" t="s">
        <v>272</v>
      </c>
      <c r="W30" s="58">
        <v>0.1</v>
      </c>
      <c r="X30" s="59"/>
      <c r="Y30" s="59"/>
    </row>
    <row r="31" spans="2:25">
      <c r="H31" s="36" t="s">
        <v>61</v>
      </c>
      <c r="I31" s="36" t="s">
        <v>236</v>
      </c>
      <c r="J31" s="58">
        <v>0.2</v>
      </c>
      <c r="K31" s="59"/>
      <c r="L31" s="59"/>
      <c r="N31" s="51" t="s">
        <v>127</v>
      </c>
      <c r="O31" s="51" t="s">
        <v>140</v>
      </c>
      <c r="P31" s="52" t="s">
        <v>106</v>
      </c>
      <c r="Q31" s="58">
        <v>0.2</v>
      </c>
      <c r="R31" s="59"/>
      <c r="S31" s="59"/>
      <c r="U31" s="36"/>
      <c r="V31" s="36"/>
      <c r="W31" s="58"/>
      <c r="X31" s="59"/>
      <c r="Y31" s="59"/>
    </row>
    <row r="32" spans="2:25">
      <c r="B32" s="63" t="s">
        <v>156</v>
      </c>
      <c r="C32" s="64">
        <f ca="1">C16-E29</f>
        <v>1.5</v>
      </c>
      <c r="H32" s="36" t="s">
        <v>62</v>
      </c>
      <c r="I32" s="36"/>
      <c r="J32" s="58">
        <v>0.2</v>
      </c>
      <c r="K32" s="59"/>
      <c r="L32" s="59" t="s">
        <v>170</v>
      </c>
      <c r="N32" s="51" t="s">
        <v>128</v>
      </c>
      <c r="O32" s="51" t="s">
        <v>140</v>
      </c>
      <c r="P32" s="51" t="s">
        <v>105</v>
      </c>
      <c r="Q32" s="58">
        <v>0.2</v>
      </c>
      <c r="R32" s="59"/>
      <c r="S32" s="59"/>
      <c r="U32" s="36"/>
      <c r="V32" s="36"/>
      <c r="W32" s="58"/>
      <c r="X32" s="59"/>
      <c r="Y32" s="59"/>
    </row>
    <row r="33" spans="8:25">
      <c r="H33" s="36" t="s">
        <v>235</v>
      </c>
      <c r="I33" s="36"/>
      <c r="J33" s="58">
        <v>0.2</v>
      </c>
      <c r="K33" s="59"/>
      <c r="L33" s="59"/>
      <c r="N33" s="51" t="s">
        <v>34</v>
      </c>
      <c r="O33" s="51" t="s">
        <v>134</v>
      </c>
      <c r="P33" s="51" t="s">
        <v>93</v>
      </c>
      <c r="Q33" s="58">
        <v>0.2</v>
      </c>
      <c r="R33" s="59"/>
      <c r="S33" s="59"/>
      <c r="U33" s="36"/>
      <c r="V33" s="36"/>
      <c r="W33" s="58"/>
      <c r="X33" s="59"/>
      <c r="Y33" s="59"/>
    </row>
    <row r="34" spans="8:25">
      <c r="H34" s="36" t="s">
        <v>149</v>
      </c>
      <c r="I34" s="36"/>
      <c r="J34" s="53">
        <v>0.2</v>
      </c>
      <c r="K34" s="54"/>
      <c r="L34" s="54"/>
      <c r="N34" s="51" t="s">
        <v>231</v>
      </c>
      <c r="O34" s="51" t="s">
        <v>135</v>
      </c>
      <c r="P34" s="51" t="s">
        <v>97</v>
      </c>
      <c r="Q34" s="58">
        <v>0.2</v>
      </c>
      <c r="R34" s="59"/>
      <c r="S34" s="59"/>
      <c r="U34" s="36"/>
      <c r="V34" s="36"/>
      <c r="W34" s="58"/>
      <c r="X34" s="59"/>
      <c r="Y34" s="59"/>
    </row>
    <row r="35" spans="8:25">
      <c r="H35" s="36" t="s">
        <v>150</v>
      </c>
      <c r="I35" s="36"/>
      <c r="J35" s="53">
        <v>0.2</v>
      </c>
      <c r="K35" s="54"/>
      <c r="L35" s="54" t="s">
        <v>199</v>
      </c>
      <c r="N35" s="51" t="s">
        <v>125</v>
      </c>
      <c r="O35" s="51" t="s">
        <v>138</v>
      </c>
      <c r="P35" s="51" t="s">
        <v>111</v>
      </c>
      <c r="Q35" s="58">
        <v>0.2</v>
      </c>
      <c r="R35" s="59"/>
      <c r="S35" s="59"/>
      <c r="U35" s="141" t="s">
        <v>109</v>
      </c>
      <c r="V35" s="141"/>
      <c r="W35" s="141"/>
      <c r="X35" s="59">
        <f>SUM(X29:X34)</f>
        <v>0</v>
      </c>
      <c r="Y35" s="59"/>
    </row>
    <row r="36" spans="8:25">
      <c r="H36" s="36" t="s">
        <v>283</v>
      </c>
      <c r="I36" s="36"/>
      <c r="J36" s="58">
        <v>0.2</v>
      </c>
      <c r="K36" s="59"/>
      <c r="L36" s="59" t="s">
        <v>147</v>
      </c>
      <c r="N36" s="51" t="s">
        <v>124</v>
      </c>
      <c r="O36" s="51" t="s">
        <v>133</v>
      </c>
      <c r="P36" s="51" t="s">
        <v>103</v>
      </c>
      <c r="Q36" s="58">
        <v>0.2</v>
      </c>
      <c r="R36" s="59"/>
      <c r="S36" s="59"/>
    </row>
    <row r="37" spans="8:25">
      <c r="H37" s="36" t="s">
        <v>226</v>
      </c>
      <c r="I37" s="36"/>
      <c r="J37" s="58">
        <v>0.2</v>
      </c>
      <c r="K37" s="59"/>
      <c r="L37" s="59" t="s">
        <v>225</v>
      </c>
      <c r="N37" s="52" t="s">
        <v>215</v>
      </c>
      <c r="O37" s="52" t="s">
        <v>216</v>
      </c>
      <c r="P37" s="51" t="s">
        <v>214</v>
      </c>
      <c r="Q37" s="58">
        <v>0.2</v>
      </c>
      <c r="R37" s="59"/>
      <c r="S37" s="59"/>
    </row>
    <row r="38" spans="8:25">
      <c r="H38" s="36" t="s">
        <v>145</v>
      </c>
      <c r="I38" s="36"/>
      <c r="J38" s="58">
        <v>0.2</v>
      </c>
      <c r="K38" s="59"/>
      <c r="L38" s="59"/>
      <c r="N38" s="52" t="s">
        <v>239</v>
      </c>
      <c r="O38" s="52" t="s">
        <v>240</v>
      </c>
      <c r="P38" s="52" t="s">
        <v>241</v>
      </c>
      <c r="Q38" s="58">
        <v>0.2</v>
      </c>
      <c r="R38" s="59"/>
      <c r="S38" s="59"/>
      <c r="U38" s="143" t="s">
        <v>144</v>
      </c>
      <c r="V38" s="143"/>
      <c r="W38" s="143"/>
      <c r="X38" s="143"/>
      <c r="Y38" s="35"/>
    </row>
    <row r="39" spans="8:25">
      <c r="H39" s="36" t="s">
        <v>197</v>
      </c>
      <c r="I39" s="36"/>
      <c r="J39" s="58">
        <v>0.2</v>
      </c>
      <c r="K39" s="59"/>
      <c r="L39" s="59"/>
      <c r="N39" s="52" t="s">
        <v>244</v>
      </c>
      <c r="O39" s="52" t="s">
        <v>242</v>
      </c>
      <c r="P39" s="51" t="s">
        <v>243</v>
      </c>
      <c r="Q39" s="58">
        <v>0.2</v>
      </c>
      <c r="R39" s="59"/>
      <c r="S39" s="59"/>
      <c r="U39" s="36" t="s">
        <v>40</v>
      </c>
      <c r="V39" s="36" t="s">
        <v>49</v>
      </c>
      <c r="W39" s="36" t="s">
        <v>82</v>
      </c>
      <c r="X39" s="36" t="s">
        <v>83</v>
      </c>
      <c r="Y39" s="36" t="s">
        <v>146</v>
      </c>
    </row>
    <row r="40" spans="8:25">
      <c r="H40" s="36" t="s">
        <v>211</v>
      </c>
      <c r="I40" s="36"/>
      <c r="J40" s="58">
        <v>0.2</v>
      </c>
      <c r="K40" s="59"/>
      <c r="L40" s="59"/>
      <c r="N40" s="52" t="s">
        <v>251</v>
      </c>
      <c r="O40" s="52" t="s">
        <v>252</v>
      </c>
      <c r="P40" s="52" t="s">
        <v>253</v>
      </c>
      <c r="Q40" s="58">
        <v>0.2</v>
      </c>
      <c r="R40" s="59"/>
      <c r="S40" s="59"/>
      <c r="U40" s="36" t="s">
        <v>25</v>
      </c>
      <c r="V40" s="36" t="s">
        <v>52</v>
      </c>
      <c r="W40" s="55">
        <v>0.1</v>
      </c>
      <c r="X40" s="59"/>
      <c r="Y40" s="48"/>
    </row>
    <row r="41" spans="8:25">
      <c r="H41" s="36" t="s">
        <v>179</v>
      </c>
      <c r="I41" s="36"/>
      <c r="J41" s="58">
        <v>0.2</v>
      </c>
      <c r="K41" s="59"/>
      <c r="L41" s="59"/>
      <c r="N41" s="52" t="s">
        <v>254</v>
      </c>
      <c r="O41" s="52" t="s">
        <v>255</v>
      </c>
      <c r="P41" s="52" t="s">
        <v>256</v>
      </c>
      <c r="Q41" s="58">
        <v>0.2</v>
      </c>
      <c r="R41" s="59"/>
      <c r="S41" s="59"/>
      <c r="U41" s="36" t="s">
        <v>157</v>
      </c>
      <c r="V41" s="36"/>
      <c r="W41" s="55">
        <v>0.1</v>
      </c>
      <c r="X41" s="59"/>
      <c r="Y41" s="48"/>
    </row>
    <row r="42" spans="8:25">
      <c r="H42" s="36" t="s">
        <v>54</v>
      </c>
      <c r="I42" s="36"/>
      <c r="J42" s="58">
        <v>0.2</v>
      </c>
      <c r="K42" s="59"/>
      <c r="L42" s="59"/>
      <c r="N42" s="52" t="s">
        <v>257</v>
      </c>
      <c r="O42" s="52" t="s">
        <v>258</v>
      </c>
      <c r="P42" s="52" t="s">
        <v>259</v>
      </c>
      <c r="Q42" s="58">
        <v>0.2</v>
      </c>
      <c r="R42" s="59"/>
      <c r="S42" s="59"/>
      <c r="U42" s="36" t="s">
        <v>108</v>
      </c>
      <c r="V42" s="36" t="s">
        <v>50</v>
      </c>
      <c r="W42" s="55">
        <v>0.2</v>
      </c>
      <c r="X42" s="59"/>
      <c r="Y42" s="49"/>
    </row>
    <row r="43" spans="8:25">
      <c r="H43" s="36" t="s">
        <v>58</v>
      </c>
      <c r="I43" s="36"/>
      <c r="J43" s="58">
        <v>0.2</v>
      </c>
      <c r="K43" s="59"/>
      <c r="L43" s="59"/>
      <c r="N43" s="52" t="s">
        <v>260</v>
      </c>
      <c r="O43" s="52" t="s">
        <v>261</v>
      </c>
      <c r="P43" s="52" t="s">
        <v>262</v>
      </c>
      <c r="Q43" s="58">
        <v>0.2</v>
      </c>
      <c r="R43" s="59"/>
      <c r="S43" s="59"/>
      <c r="U43" s="36" t="s">
        <v>221</v>
      </c>
      <c r="V43" s="36"/>
      <c r="W43" s="55">
        <v>0.1</v>
      </c>
      <c r="X43" s="59"/>
      <c r="Y43" s="48" t="s">
        <v>175</v>
      </c>
    </row>
    <row r="44" spans="8:25">
      <c r="H44" s="36" t="s">
        <v>55</v>
      </c>
      <c r="I44" s="36"/>
      <c r="J44" s="58">
        <v>0.2</v>
      </c>
      <c r="K44" s="59"/>
      <c r="L44" s="59"/>
      <c r="N44" s="52" t="s">
        <v>263</v>
      </c>
      <c r="O44" s="52" t="s">
        <v>264</v>
      </c>
      <c r="P44" s="51" t="s">
        <v>265</v>
      </c>
      <c r="Q44" s="58">
        <v>0.2</v>
      </c>
      <c r="R44" s="59"/>
      <c r="S44" s="59"/>
      <c r="U44" s="36" t="s">
        <v>220</v>
      </c>
      <c r="V44" s="36" t="s">
        <v>148</v>
      </c>
      <c r="W44" s="55">
        <v>0.1</v>
      </c>
      <c r="X44" s="36"/>
      <c r="Y44" s="36" t="s">
        <v>170</v>
      </c>
    </row>
    <row r="45" spans="8:25">
      <c r="H45" s="36" t="s">
        <v>70</v>
      </c>
      <c r="I45" s="36"/>
      <c r="J45" s="53">
        <v>0.2</v>
      </c>
      <c r="K45" s="54"/>
      <c r="L45" s="54"/>
      <c r="N45" s="36"/>
      <c r="O45" s="36"/>
      <c r="P45" s="36"/>
      <c r="Q45" s="58"/>
      <c r="R45" s="59"/>
      <c r="S45" s="59"/>
      <c r="U45" s="36" t="s">
        <v>218</v>
      </c>
      <c r="V45" s="36"/>
      <c r="W45" s="55">
        <v>0.05</v>
      </c>
      <c r="X45" s="36"/>
      <c r="Y45" s="36" t="s">
        <v>219</v>
      </c>
    </row>
    <row r="46" spans="8:25">
      <c r="H46" s="36" t="s">
        <v>167</v>
      </c>
      <c r="I46" s="36"/>
      <c r="J46" s="53">
        <v>0.2</v>
      </c>
      <c r="K46" s="54"/>
      <c r="L46" s="54"/>
      <c r="N46" s="141" t="s">
        <v>109</v>
      </c>
      <c r="O46" s="141"/>
      <c r="P46" s="141"/>
      <c r="Q46" s="141"/>
      <c r="R46" s="54">
        <f>SUM(R9:R45)</f>
        <v>0</v>
      </c>
      <c r="S46" s="54"/>
      <c r="U46" s="36" t="s">
        <v>223</v>
      </c>
      <c r="V46" s="36" t="s">
        <v>224</v>
      </c>
      <c r="W46" s="55">
        <v>0.05</v>
      </c>
      <c r="X46" s="36"/>
      <c r="Y46" s="36"/>
    </row>
    <row r="47" spans="8:25" ht="38.4">
      <c r="H47" s="36" t="s">
        <v>66</v>
      </c>
      <c r="I47" s="36"/>
      <c r="J47" s="53">
        <v>0.2</v>
      </c>
      <c r="K47" s="54"/>
      <c r="L47" s="54"/>
      <c r="U47" s="88" t="s">
        <v>227</v>
      </c>
      <c r="V47" s="36" t="s">
        <v>228</v>
      </c>
      <c r="W47" s="55">
        <v>0.1</v>
      </c>
      <c r="X47" s="59"/>
      <c r="Y47" s="48" t="s">
        <v>229</v>
      </c>
    </row>
    <row r="48" spans="8:25">
      <c r="H48" s="36" t="s">
        <v>77</v>
      </c>
      <c r="I48" s="36"/>
      <c r="J48" s="53">
        <v>0.2</v>
      </c>
      <c r="K48" s="54"/>
      <c r="L48" s="54"/>
      <c r="U48" s="88" t="s">
        <v>267</v>
      </c>
      <c r="V48" s="36" t="s">
        <v>266</v>
      </c>
      <c r="W48" s="55">
        <v>0.1</v>
      </c>
      <c r="X48" s="59"/>
      <c r="Y48" s="48"/>
    </row>
    <row r="49" spans="8:25">
      <c r="H49" s="36" t="s">
        <v>68</v>
      </c>
      <c r="I49" s="36"/>
      <c r="J49" s="53">
        <v>0.2</v>
      </c>
      <c r="K49" s="54"/>
      <c r="L49" s="54"/>
      <c r="U49" s="36" t="s">
        <v>270</v>
      </c>
      <c r="V49" s="36" t="s">
        <v>268</v>
      </c>
      <c r="W49" s="55">
        <v>0.1</v>
      </c>
      <c r="X49" s="59"/>
      <c r="Y49" s="48" t="s">
        <v>269</v>
      </c>
    </row>
    <row r="50" spans="8:25">
      <c r="H50" s="36" t="s">
        <v>71</v>
      </c>
      <c r="I50" s="36"/>
      <c r="J50" s="53">
        <v>0.2</v>
      </c>
      <c r="K50" s="54"/>
      <c r="L50" s="54"/>
      <c r="U50" s="36" t="s">
        <v>277</v>
      </c>
      <c r="V50" s="36" t="s">
        <v>275</v>
      </c>
      <c r="W50" s="55">
        <v>0.05</v>
      </c>
      <c r="X50" s="59"/>
      <c r="Y50" s="48" t="s">
        <v>276</v>
      </c>
    </row>
    <row r="51" spans="8:25">
      <c r="H51" s="36" t="s">
        <v>67</v>
      </c>
      <c r="I51" s="36"/>
      <c r="J51" s="53">
        <v>0.2</v>
      </c>
      <c r="K51" s="54"/>
      <c r="L51" s="54"/>
      <c r="U51" s="36"/>
      <c r="V51" s="36"/>
      <c r="W51" s="55"/>
      <c r="X51" s="59"/>
      <c r="Y51" s="48"/>
    </row>
    <row r="52" spans="8:25">
      <c r="H52" s="36" t="s">
        <v>74</v>
      </c>
      <c r="I52" s="36"/>
      <c r="J52" s="53">
        <v>0.2</v>
      </c>
      <c r="K52" s="54"/>
      <c r="L52" s="54"/>
      <c r="U52" s="141" t="s">
        <v>109</v>
      </c>
      <c r="V52" s="141"/>
      <c r="W52" s="141"/>
      <c r="X52" s="59">
        <f>SUM(X40:X51)</f>
        <v>0</v>
      </c>
      <c r="Y52" s="48"/>
    </row>
    <row r="53" spans="8:25">
      <c r="H53" s="36" t="s">
        <v>192</v>
      </c>
      <c r="I53" s="36"/>
      <c r="J53" s="53">
        <v>0.2</v>
      </c>
      <c r="K53" s="54"/>
      <c r="L53" s="54"/>
      <c r="N53" s="35"/>
      <c r="O53" s="35"/>
      <c r="P53" s="35"/>
      <c r="Q53" s="35"/>
    </row>
    <row r="54" spans="8:25">
      <c r="H54" s="36" t="s">
        <v>60</v>
      </c>
      <c r="I54" s="36"/>
      <c r="J54" s="53">
        <v>0.2</v>
      </c>
      <c r="K54" s="54"/>
      <c r="L54" s="54"/>
    </row>
    <row r="55" spans="8:25">
      <c r="H55" s="36" t="s">
        <v>73</v>
      </c>
      <c r="I55" s="36"/>
      <c r="J55" s="53">
        <v>0.2</v>
      </c>
      <c r="K55" s="54"/>
      <c r="L55" s="54"/>
      <c r="U55" s="143" t="s">
        <v>273</v>
      </c>
      <c r="V55" s="143"/>
      <c r="W55" s="143"/>
      <c r="X55" s="143"/>
      <c r="Y55" s="35"/>
    </row>
    <row r="56" spans="8:25">
      <c r="H56" s="36" t="s">
        <v>63</v>
      </c>
      <c r="I56" s="36"/>
      <c r="J56" s="53">
        <v>0.2</v>
      </c>
      <c r="K56" s="54"/>
      <c r="L56" s="54"/>
      <c r="U56" s="36" t="s">
        <v>40</v>
      </c>
      <c r="V56" s="36" t="s">
        <v>49</v>
      </c>
      <c r="W56" s="36" t="s">
        <v>82</v>
      </c>
      <c r="X56" s="36" t="s">
        <v>83</v>
      </c>
      <c r="Y56" s="36" t="s">
        <v>146</v>
      </c>
    </row>
    <row r="57" spans="8:25">
      <c r="H57" s="36" t="s">
        <v>201</v>
      </c>
      <c r="I57" s="36"/>
      <c r="J57" s="58">
        <v>0.2</v>
      </c>
      <c r="K57" s="54"/>
      <c r="L57" s="54"/>
      <c r="U57" s="36"/>
      <c r="V57" s="36"/>
      <c r="W57" s="55"/>
      <c r="X57" s="59"/>
      <c r="Y57" s="48"/>
    </row>
    <row r="58" spans="8:25">
      <c r="H58" s="36" t="s">
        <v>176</v>
      </c>
      <c r="I58" s="36"/>
      <c r="J58" s="53">
        <v>0.2</v>
      </c>
      <c r="K58" s="54"/>
      <c r="L58" s="54"/>
      <c r="N58" s="35"/>
      <c r="O58" s="35"/>
      <c r="P58" s="35"/>
      <c r="Q58" s="35"/>
      <c r="U58" s="36"/>
      <c r="V58" s="36"/>
      <c r="W58" s="55"/>
      <c r="X58" s="59"/>
      <c r="Y58" s="48"/>
    </row>
    <row r="59" spans="8:25">
      <c r="H59" s="36" t="s">
        <v>72</v>
      </c>
      <c r="I59" s="36"/>
      <c r="J59" s="53">
        <v>0.2</v>
      </c>
      <c r="K59" s="54"/>
      <c r="L59" s="54"/>
      <c r="U59" s="36"/>
      <c r="V59" s="36"/>
      <c r="W59" s="55"/>
      <c r="X59" s="59"/>
      <c r="Y59" s="49"/>
    </row>
    <row r="60" spans="8:25">
      <c r="H60" s="36" t="s">
        <v>209</v>
      </c>
      <c r="I60" s="36"/>
      <c r="J60" s="53">
        <v>0.2</v>
      </c>
      <c r="K60" s="54"/>
      <c r="L60" s="54"/>
      <c r="U60" s="36"/>
      <c r="V60" s="36"/>
      <c r="W60" s="55"/>
      <c r="X60" s="59"/>
      <c r="Y60" s="48"/>
    </row>
    <row r="61" spans="8:25">
      <c r="H61" s="36" t="s">
        <v>210</v>
      </c>
      <c r="I61" s="36"/>
      <c r="J61" s="53">
        <v>0.2</v>
      </c>
      <c r="K61" s="54"/>
      <c r="L61" s="54"/>
      <c r="U61" s="36"/>
      <c r="V61" s="36"/>
      <c r="W61" s="55"/>
      <c r="X61" s="36"/>
      <c r="Y61" s="36"/>
    </row>
    <row r="62" spans="8:25" ht="38.4">
      <c r="H62" s="88" t="s">
        <v>278</v>
      </c>
      <c r="I62" s="36"/>
      <c r="J62" s="53">
        <v>0.2</v>
      </c>
      <c r="K62" s="54"/>
      <c r="L62" s="54"/>
      <c r="U62" s="36"/>
      <c r="V62" s="36"/>
      <c r="W62" s="55"/>
      <c r="X62" s="36"/>
      <c r="Y62" s="36"/>
    </row>
    <row r="63" spans="8:25">
      <c r="H63" s="88" t="s">
        <v>279</v>
      </c>
      <c r="I63" s="36"/>
      <c r="J63" s="53">
        <v>0.2</v>
      </c>
      <c r="K63" s="54"/>
      <c r="L63" s="54"/>
      <c r="U63" s="36"/>
      <c r="V63" s="36"/>
      <c r="W63" s="55"/>
      <c r="X63" s="36"/>
      <c r="Y63" s="36"/>
    </row>
    <row r="64" spans="8:25">
      <c r="H64" s="88"/>
      <c r="I64" s="36"/>
      <c r="J64" s="53"/>
      <c r="K64" s="54"/>
      <c r="L64" s="54"/>
      <c r="U64" s="88"/>
      <c r="V64" s="36"/>
      <c r="W64" s="55"/>
      <c r="X64" s="59"/>
      <c r="Y64" s="48"/>
    </row>
    <row r="65" spans="8:25">
      <c r="H65" s="36"/>
      <c r="I65" s="36"/>
      <c r="J65" s="53"/>
      <c r="K65" s="54"/>
      <c r="L65" s="54"/>
      <c r="U65" s="88"/>
      <c r="V65" s="36"/>
      <c r="W65" s="55"/>
      <c r="X65" s="59"/>
      <c r="Y65" s="48"/>
    </row>
    <row r="66" spans="8:25">
      <c r="H66" s="141" t="s">
        <v>109</v>
      </c>
      <c r="I66" s="141"/>
      <c r="J66" s="141"/>
      <c r="K66" s="57">
        <f>SUM(K9:K65)</f>
        <v>0</v>
      </c>
      <c r="L66" s="57"/>
      <c r="U66" s="36"/>
      <c r="V66" s="36"/>
      <c r="W66" s="55"/>
      <c r="X66" s="59"/>
      <c r="Y66" s="48"/>
    </row>
    <row r="67" spans="8:25">
      <c r="U67" s="36"/>
      <c r="V67" s="36"/>
      <c r="W67" s="55"/>
      <c r="X67" s="59"/>
      <c r="Y67" s="48"/>
    </row>
    <row r="68" spans="8:25">
      <c r="U68" s="141" t="s">
        <v>109</v>
      </c>
      <c r="V68" s="141"/>
      <c r="W68" s="141"/>
      <c r="X68" s="59">
        <f>SUM(X57:X67)</f>
        <v>0</v>
      </c>
      <c r="Y68" s="48"/>
    </row>
  </sheetData>
  <autoFilter ref="H8:L8" xr:uid="{00000000-0009-0000-0000-000000000000}">
    <sortState xmlns:xlrd2="http://schemas.microsoft.com/office/spreadsheetml/2017/richdata2" ref="H9:L58">
      <sortCondition ref="H8"/>
    </sortState>
  </autoFilter>
  <mergeCells count="22">
    <mergeCell ref="W4:X4"/>
    <mergeCell ref="U38:X38"/>
    <mergeCell ref="U27:X27"/>
    <mergeCell ref="H66:J66"/>
    <mergeCell ref="N46:Q46"/>
    <mergeCell ref="U55:X55"/>
    <mergeCell ref="U68:W68"/>
    <mergeCell ref="B1:E1"/>
    <mergeCell ref="H3:K3"/>
    <mergeCell ref="U35:W35"/>
    <mergeCell ref="U24:W24"/>
    <mergeCell ref="U52:W52"/>
    <mergeCell ref="N3:Q3"/>
    <mergeCell ref="U3:X3"/>
    <mergeCell ref="B8:E8"/>
    <mergeCell ref="B9:E9"/>
    <mergeCell ref="H1:L1"/>
    <mergeCell ref="H4:I4"/>
    <mergeCell ref="J4:K4"/>
    <mergeCell ref="N4:O4"/>
    <mergeCell ref="P4:Q4"/>
    <mergeCell ref="U4:V4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FFFF00"/>
    <pageSetUpPr fitToPage="1"/>
  </sheetPr>
  <dimension ref="A1:W66"/>
  <sheetViews>
    <sheetView showGridLines="0" tabSelected="1" view="pageBreakPreview" topLeftCell="A16" zoomScale="30" zoomScaleNormal="30" zoomScaleSheetLayoutView="30" workbookViewId="0">
      <selection activeCell="J25" sqref="J25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3.3984375" style="1" customWidth="1"/>
    <col min="4" max="4" width="19.3984375" style="1" customWidth="1"/>
    <col min="5" max="5" width="37.3984375" style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6.5" style="1" customWidth="1"/>
    <col min="15" max="15" width="10.8984375" style="1" bestFit="1" customWidth="1"/>
    <col min="16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03" t="s">
        <v>286</v>
      </c>
      <c r="D1" s="103"/>
      <c r="E1" s="103"/>
      <c r="F1" s="103"/>
      <c r="G1" s="103"/>
      <c r="H1" s="103"/>
      <c r="I1" s="103"/>
      <c r="J1" s="103"/>
      <c r="K1" s="103"/>
      <c r="L1" s="77" t="s">
        <v>203</v>
      </c>
      <c r="M1" s="89" t="str">
        <f ca="1">IFERROR(INDEX(#REF!,MATCH(N2,#REF!,0),3)," ")</f>
        <v xml:space="preserve"> </v>
      </c>
      <c r="N1" s="89"/>
      <c r="R1" s="23">
        <f ca="1">D16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43.8">
      <c r="A2" s="22" t="s">
        <v>3</v>
      </c>
      <c r="B2" s="90" t="s">
        <v>4</v>
      </c>
      <c r="C2" s="90"/>
      <c r="D2" s="22" t="s">
        <v>5</v>
      </c>
      <c r="E2" s="91" t="s">
        <v>285</v>
      </c>
      <c r="F2" s="91"/>
      <c r="G2" s="92"/>
      <c r="H2" s="92"/>
      <c r="I2" s="93" t="s">
        <v>141</v>
      </c>
      <c r="J2" s="94"/>
      <c r="K2" s="95"/>
      <c r="L2" s="101" t="str">
        <f ca="1">IFERROR(INDEX(#REF!,MATCH(N2,#REF!,0),2)," ")</f>
        <v xml:space="preserve"> </v>
      </c>
      <c r="M2" s="102"/>
      <c r="N2" s="99" t="str">
        <f ca="1">MID(CELL("filename",A1),FIND("]",CELL("filename",A1))+1,255)</f>
        <v>LKS 01</v>
      </c>
      <c r="R2" s="24">
        <f ca="1">N21</f>
        <v>1.5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43.8">
      <c r="A3" s="22" t="s">
        <v>6</v>
      </c>
      <c r="B3" s="90" t="s">
        <v>169</v>
      </c>
      <c r="C3" s="90"/>
      <c r="D3" s="90"/>
      <c r="E3" s="90"/>
      <c r="F3" s="90"/>
      <c r="G3" s="90"/>
      <c r="H3" s="90"/>
      <c r="I3" s="96"/>
      <c r="J3" s="97"/>
      <c r="K3" s="98"/>
      <c r="L3" s="101"/>
      <c r="M3" s="102"/>
      <c r="N3" s="100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49.2">
      <c r="A4" s="22" t="s">
        <v>7</v>
      </c>
      <c r="B4" s="90" t="s">
        <v>8</v>
      </c>
      <c r="C4" s="90"/>
      <c r="D4" s="90"/>
      <c r="E4" s="90"/>
      <c r="F4" s="90"/>
      <c r="G4" s="90"/>
      <c r="H4" s="90"/>
      <c r="I4" s="113" t="s">
        <v>9</v>
      </c>
      <c r="J4" s="114"/>
      <c r="K4" s="115"/>
      <c r="L4" s="116" t="str">
        <f ca="1">IFERROR(VLOOKUP($N$2&amp;"_"&amp;$A$6,#REF!,6,0)," ")</f>
        <v xml:space="preserve"> </v>
      </c>
      <c r="M4" s="117"/>
      <c r="N4" s="118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40.200000000000003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161</v>
      </c>
      <c r="F5" s="72" t="s">
        <v>162</v>
      </c>
      <c r="G5" s="90" t="s">
        <v>202</v>
      </c>
      <c r="H5" s="90"/>
      <c r="I5" s="90"/>
      <c r="J5" s="22" t="s">
        <v>163</v>
      </c>
      <c r="K5" s="73" t="s">
        <v>164</v>
      </c>
      <c r="L5" s="72" t="s">
        <v>193</v>
      </c>
      <c r="M5" s="73" t="s">
        <v>194</v>
      </c>
      <c r="N5" s="74" t="s">
        <v>165</v>
      </c>
    </row>
    <row r="6" spans="1:23" s="2" customFormat="1" ht="40.200000000000003">
      <c r="A6" s="22">
        <v>1</v>
      </c>
      <c r="B6" s="25" t="str">
        <f ca="1">IFERROR(VLOOKUP($N$2&amp;"_"&amp;$A6,#REF!,2,0)," ")</f>
        <v xml:space="preserve"> </v>
      </c>
      <c r="C6" s="22">
        <f>IF(" "=D6," ",IF(0&lt;D6,1.5))</f>
        <v>1.5</v>
      </c>
      <c r="D6" s="4">
        <v>1</v>
      </c>
      <c r="E6" s="5">
        <v>0.5</v>
      </c>
      <c r="F6" s="6">
        <f>IFERROR(D6*E6," ")</f>
        <v>0.5</v>
      </c>
      <c r="G6" s="47">
        <v>10</v>
      </c>
      <c r="H6" s="47">
        <v>10</v>
      </c>
      <c r="I6" s="47">
        <v>20</v>
      </c>
      <c r="J6" s="7">
        <f>IFERROR((G6*H6*I6)*0.00022," ")</f>
        <v>0.44</v>
      </c>
      <c r="K6" s="8">
        <f>IFERROR(J6*D6," ")</f>
        <v>0.44</v>
      </c>
      <c r="L6" s="21">
        <f>IFERROR((IF(0=F6*C6,0,IF(1.5&gt;=C6*F6,1.5,C6*F6)))," ")</f>
        <v>1.5</v>
      </c>
      <c r="M6" s="21">
        <f>IFERROR((IF(0=K6*C6,0,IF(1.5&gt;=K6*C6,1.5,K6*C6)))," ")</f>
        <v>1.5</v>
      </c>
      <c r="N6" s="9">
        <f t="shared" ref="N6:N15" si="0">MAX(L6:M6)</f>
        <v>1.5</v>
      </c>
    </row>
    <row r="7" spans="1:23" s="2" customFormat="1" ht="40.200000000000003">
      <c r="A7" s="22">
        <v>2</v>
      </c>
      <c r="B7" s="25" t="str">
        <f ca="1">IFERROR(VLOOKUP($N$2&amp;"_"&amp;$A7,#REF!,2,0)," ")</f>
        <v xml:space="preserve"> </v>
      </c>
      <c r="C7" s="22" t="str">
        <f t="shared" ref="C7" ca="1" si="1">IF(" "=D7," ",IF(0&lt;D7,1.5))</f>
        <v xml:space="preserve"> </v>
      </c>
      <c r="D7" s="4" t="str">
        <f ca="1">IFERROR(VLOOKUP($N$2&amp;"_"&amp;$A7,#REF!,9,0)," ")</f>
        <v xml:space="preserve"> </v>
      </c>
      <c r="E7" s="5" t="str">
        <f ca="1">IFERROR(INDEX(#REF!,MATCH($B7,#REF!,0),9)," ")</f>
        <v xml:space="preserve"> </v>
      </c>
      <c r="F7" s="6" t="str">
        <f t="shared" ref="F7" ca="1" si="2">IFERROR(D7*E7," ")</f>
        <v xml:space="preserve"> </v>
      </c>
      <c r="G7" s="47" t="str">
        <f ca="1">IFERROR(INDEX(#REF!,MATCH($B7,#REF!,0),10)," ")</f>
        <v xml:space="preserve"> </v>
      </c>
      <c r="H7" s="47" t="str">
        <f ca="1">IFERROR(INDEX(#REF!,MATCH($B7,#REF!,0),11)," ")</f>
        <v xml:space="preserve"> </v>
      </c>
      <c r="I7" s="47" t="str">
        <f ca="1">IFERROR(INDEX(#REF!,MATCH($B7,#REF!,0),12)," ")</f>
        <v xml:space="preserve"> </v>
      </c>
      <c r="J7" s="7" t="str">
        <f t="shared" ref="J7" ca="1" si="3">IFERROR((G7*H7*I7)*0.00022," ")</f>
        <v xml:space="preserve"> </v>
      </c>
      <c r="K7" s="8" t="str">
        <f t="shared" ref="K7" ca="1" si="4">IFERROR(J7*D7," ")</f>
        <v xml:space="preserve"> </v>
      </c>
      <c r="L7" s="21" t="str">
        <f t="shared" ref="L7:L15" ca="1" si="5">IFERROR((IF(0=F7*C7,0,IF(1.5&gt;=C7*F7,1.5,C7*F7)))," ")</f>
        <v xml:space="preserve"> </v>
      </c>
      <c r="M7" s="21" t="str">
        <f t="shared" ref="M7:M15" ca="1" si="6">IFERROR((IF(0=K7*C7,0,IF(1.5&gt;=K7*C7,1.5,K7*C7)))," ")</f>
        <v xml:space="preserve"> </v>
      </c>
      <c r="N7" s="9">
        <f t="shared" ref="N7" ca="1" si="7">MAX(L7:M7)</f>
        <v>0</v>
      </c>
    </row>
    <row r="8" spans="1:23" s="2" customFormat="1" ht="40.200000000000003">
      <c r="A8" s="22">
        <v>3</v>
      </c>
      <c r="B8" s="25" t="str">
        <f ca="1">IFERROR(VLOOKUP($N$2&amp;"_"&amp;$A8,#REF!,2,0)," ")</f>
        <v xml:space="preserve"> </v>
      </c>
      <c r="C8" s="22" t="str">
        <f t="shared" ref="C8:C15" ca="1" si="8">IF(" "=D8," ",IF(0&lt;D8,1.5))</f>
        <v xml:space="preserve"> </v>
      </c>
      <c r="D8" s="4" t="str">
        <f ca="1">IFERROR(VLOOKUP($N$2&amp;"_"&amp;$A8,#REF!,9,0)," ")</f>
        <v xml:space="preserve"> </v>
      </c>
      <c r="E8" s="5" t="str">
        <f ca="1">IFERROR(INDEX(#REF!,MATCH($B8,#REF!,0),9)," ")</f>
        <v xml:space="preserve"> </v>
      </c>
      <c r="F8" s="6" t="str">
        <f t="shared" ref="F8:F15" ca="1" si="9">IFERROR(D8*E8," ")</f>
        <v xml:space="preserve"> </v>
      </c>
      <c r="G8" s="47" t="str">
        <f ca="1">IFERROR(INDEX(#REF!,MATCH($B8,#REF!,0),10)," ")</f>
        <v xml:space="preserve"> </v>
      </c>
      <c r="H8" s="47" t="str">
        <f ca="1">IFERROR(INDEX(#REF!,MATCH($B8,#REF!,0),11)," ")</f>
        <v xml:space="preserve"> </v>
      </c>
      <c r="I8" s="47" t="str">
        <f ca="1">IFERROR(INDEX(#REF!,MATCH($B8,#REF!,0),12)," ")</f>
        <v xml:space="preserve"> </v>
      </c>
      <c r="J8" s="7" t="str">
        <f t="shared" ref="J8:J15" ca="1" si="10">IFERROR((G8*H8*I8)*0.00022," ")</f>
        <v xml:space="preserve"> </v>
      </c>
      <c r="K8" s="8" t="str">
        <f t="shared" ref="K8:K15" ca="1" si="11">IFERROR(J8*D8," ")</f>
        <v xml:space="preserve"> </v>
      </c>
      <c r="L8" s="21" t="str">
        <f t="shared" ca="1" si="5"/>
        <v xml:space="preserve"> </v>
      </c>
      <c r="M8" s="21" t="str">
        <f t="shared" ca="1" si="6"/>
        <v xml:space="preserve"> </v>
      </c>
      <c r="N8" s="9">
        <f t="shared" ca="1" si="0"/>
        <v>0</v>
      </c>
    </row>
    <row r="9" spans="1:23" s="2" customFormat="1" ht="40.200000000000003">
      <c r="A9" s="22">
        <v>4</v>
      </c>
      <c r="B9" s="25" t="str">
        <f ca="1">IFERROR(VLOOKUP($N$2&amp;"_"&amp;$A9,#REF!,2,0)," ")</f>
        <v xml:space="preserve"> </v>
      </c>
      <c r="C9" s="22" t="str">
        <f t="shared" ca="1" si="8"/>
        <v xml:space="preserve"> </v>
      </c>
      <c r="D9" s="4" t="str">
        <f ca="1">IFERROR(VLOOKUP($N$2&amp;"_"&amp;$A9,#REF!,9,0)," ")</f>
        <v xml:space="preserve"> </v>
      </c>
      <c r="E9" s="5" t="str">
        <f ca="1">IFERROR(INDEX(#REF!,MATCH($B9,#REF!,0),9)," ")</f>
        <v xml:space="preserve"> </v>
      </c>
      <c r="F9" s="6" t="str">
        <f t="shared" ca="1" si="9"/>
        <v xml:space="preserve"> </v>
      </c>
      <c r="G9" s="47" t="str">
        <f ca="1">IFERROR(INDEX(#REF!,MATCH($B9,#REF!,0),10)," ")</f>
        <v xml:space="preserve"> </v>
      </c>
      <c r="H9" s="47" t="str">
        <f ca="1">IFERROR(INDEX(#REF!,MATCH($B9,#REF!,0),11)," ")</f>
        <v xml:space="preserve"> </v>
      </c>
      <c r="I9" s="47" t="str">
        <f ca="1">IFERROR(INDEX(#REF!,MATCH($B9,#REF!,0),12)," ")</f>
        <v xml:space="preserve"> </v>
      </c>
      <c r="J9" s="7" t="str">
        <f t="shared" ca="1" si="10"/>
        <v xml:space="preserve"> </v>
      </c>
      <c r="K9" s="8" t="str">
        <f t="shared" ca="1" si="11"/>
        <v xml:space="preserve"> </v>
      </c>
      <c r="L9" s="21" t="str">
        <f t="shared" ca="1" si="5"/>
        <v xml:space="preserve"> </v>
      </c>
      <c r="M9" s="21" t="str">
        <f t="shared" ca="1" si="6"/>
        <v xml:space="preserve"> </v>
      </c>
      <c r="N9" s="9">
        <f t="shared" ca="1" si="0"/>
        <v>0</v>
      </c>
    </row>
    <row r="10" spans="1:23" s="2" customFormat="1" ht="40.200000000000003">
      <c r="A10" s="22">
        <v>5</v>
      </c>
      <c r="B10" s="25" t="str">
        <f ca="1">IFERROR(VLOOKUP($N$2&amp;"_"&amp;$A10,#REF!,2,0)," ")</f>
        <v xml:space="preserve"> </v>
      </c>
      <c r="C10" s="22" t="str">
        <f t="shared" ca="1" si="8"/>
        <v xml:space="preserve"> </v>
      </c>
      <c r="D10" s="4" t="str">
        <f ca="1">IFERROR(VLOOKUP($N$2&amp;"_"&amp;$A10,#REF!,9,0)," ")</f>
        <v xml:space="preserve"> </v>
      </c>
      <c r="E10" s="5" t="str">
        <f ca="1">IFERROR(INDEX(#REF!,MATCH($B10,#REF!,0),9)," ")</f>
        <v xml:space="preserve"> </v>
      </c>
      <c r="F10" s="6" t="str">
        <f t="shared" ca="1" si="9"/>
        <v xml:space="preserve"> </v>
      </c>
      <c r="G10" s="47" t="str">
        <f ca="1">IFERROR(INDEX(#REF!,MATCH($B10,#REF!,0),10)," ")</f>
        <v xml:space="preserve"> </v>
      </c>
      <c r="H10" s="47" t="str">
        <f ca="1">IFERROR(INDEX(#REF!,MATCH($B10,#REF!,0),11)," ")</f>
        <v xml:space="preserve"> </v>
      </c>
      <c r="I10" s="47" t="str">
        <f ca="1">IFERROR(INDEX(#REF!,MATCH($B10,#REF!,0),12)," ")</f>
        <v xml:space="preserve"> </v>
      </c>
      <c r="J10" s="7" t="str">
        <f t="shared" ca="1" si="10"/>
        <v xml:space="preserve"> </v>
      </c>
      <c r="K10" s="8" t="str">
        <f t="shared" ca="1" si="11"/>
        <v xml:space="preserve"> </v>
      </c>
      <c r="L10" s="21" t="str">
        <f t="shared" ca="1" si="5"/>
        <v xml:space="preserve"> </v>
      </c>
      <c r="M10" s="21" t="str">
        <f t="shared" ca="1" si="6"/>
        <v xml:space="preserve"> </v>
      </c>
      <c r="N10" s="9">
        <f t="shared" ca="1" si="0"/>
        <v>0</v>
      </c>
    </row>
    <row r="11" spans="1:23" s="2" customFormat="1" ht="40.200000000000003">
      <c r="A11" s="22">
        <v>6</v>
      </c>
      <c r="B11" s="25" t="str">
        <f ca="1">IFERROR(VLOOKUP($N$2&amp;"_"&amp;$A11,#REF!,2,0)," ")</f>
        <v xml:space="preserve"> </v>
      </c>
      <c r="C11" s="22" t="str">
        <f t="shared" ca="1" si="8"/>
        <v xml:space="preserve"> </v>
      </c>
      <c r="D11" s="4" t="str">
        <f ca="1">IFERROR(VLOOKUP($N$2&amp;"_"&amp;$A11,#REF!,9,0)," ")</f>
        <v xml:space="preserve"> </v>
      </c>
      <c r="E11" s="5" t="str">
        <f ca="1">IFERROR(INDEX(#REF!,MATCH($B11,#REF!,0),9)," ")</f>
        <v xml:space="preserve"> </v>
      </c>
      <c r="F11" s="6" t="str">
        <f t="shared" ca="1" si="9"/>
        <v xml:space="preserve"> </v>
      </c>
      <c r="G11" s="47" t="str">
        <f ca="1">IFERROR(INDEX(#REF!,MATCH($B11,#REF!,0),10)," ")</f>
        <v xml:space="preserve"> </v>
      </c>
      <c r="H11" s="47" t="str">
        <f ca="1">IFERROR(INDEX(#REF!,MATCH($B11,#REF!,0),11)," ")</f>
        <v xml:space="preserve"> </v>
      </c>
      <c r="I11" s="47" t="str">
        <f ca="1">IFERROR(INDEX(#REF!,MATCH($B11,#REF!,0),12)," ")</f>
        <v xml:space="preserve"> </v>
      </c>
      <c r="J11" s="7" t="str">
        <f t="shared" ca="1" si="10"/>
        <v xml:space="preserve"> </v>
      </c>
      <c r="K11" s="8" t="str">
        <f t="shared" ca="1" si="11"/>
        <v xml:space="preserve"> </v>
      </c>
      <c r="L11" s="21" t="str">
        <f t="shared" ca="1" si="5"/>
        <v xml:space="preserve"> </v>
      </c>
      <c r="M11" s="21" t="str">
        <f t="shared" ca="1" si="6"/>
        <v xml:space="preserve"> </v>
      </c>
      <c r="N11" s="9">
        <f t="shared" ca="1" si="0"/>
        <v>0</v>
      </c>
    </row>
    <row r="12" spans="1:23" s="2" customFormat="1" ht="40.200000000000003">
      <c r="A12" s="22">
        <v>7</v>
      </c>
      <c r="B12" s="25" t="str">
        <f ca="1">IFERROR(VLOOKUP($N$2&amp;"_"&amp;$A12,#REF!,2,0)," ")</f>
        <v xml:space="preserve"> </v>
      </c>
      <c r="C12" s="22" t="str">
        <f t="shared" ca="1" si="8"/>
        <v xml:space="preserve"> </v>
      </c>
      <c r="D12" s="4" t="str">
        <f ca="1">IFERROR(VLOOKUP($N$2&amp;"_"&amp;$A12,#REF!,9,0)," ")</f>
        <v xml:space="preserve"> </v>
      </c>
      <c r="E12" s="5" t="str">
        <f ca="1">IFERROR(INDEX(#REF!,MATCH($B12,#REF!,0),9)," ")</f>
        <v xml:space="preserve"> </v>
      </c>
      <c r="F12" s="6" t="str">
        <f t="shared" ca="1" si="9"/>
        <v xml:space="preserve"> </v>
      </c>
      <c r="G12" s="47" t="str">
        <f ca="1">IFERROR(INDEX(#REF!,MATCH($B12,#REF!,0),10)," ")</f>
        <v xml:space="preserve"> </v>
      </c>
      <c r="H12" s="47" t="str">
        <f ca="1">IFERROR(INDEX(#REF!,MATCH($B12,#REF!,0),11)," ")</f>
        <v xml:space="preserve"> </v>
      </c>
      <c r="I12" s="47" t="str">
        <f ca="1">IFERROR(INDEX(#REF!,MATCH($B12,#REF!,0),12)," ")</f>
        <v xml:space="preserve"> </v>
      </c>
      <c r="J12" s="7" t="str">
        <f t="shared" ca="1" si="10"/>
        <v xml:space="preserve"> </v>
      </c>
      <c r="K12" s="8" t="str">
        <f t="shared" ca="1" si="11"/>
        <v xml:space="preserve"> </v>
      </c>
      <c r="L12" s="21" t="str">
        <f t="shared" ca="1" si="5"/>
        <v xml:space="preserve"> </v>
      </c>
      <c r="M12" s="21" t="str">
        <f t="shared" ca="1" si="6"/>
        <v xml:space="preserve"> </v>
      </c>
      <c r="N12" s="9">
        <f t="shared" ca="1" si="0"/>
        <v>0</v>
      </c>
    </row>
    <row r="13" spans="1:23" s="2" customFormat="1" ht="40.200000000000003">
      <c r="A13" s="22">
        <v>8</v>
      </c>
      <c r="B13" s="25" t="str">
        <f ca="1">IFERROR(VLOOKUP($N$2&amp;"_"&amp;$A13,#REF!,2,0)," ")</f>
        <v xml:space="preserve"> </v>
      </c>
      <c r="C13" s="22" t="str">
        <f t="shared" ca="1" si="8"/>
        <v xml:space="preserve"> </v>
      </c>
      <c r="D13" s="4" t="str">
        <f ca="1">IFERROR(VLOOKUP($N$2&amp;"_"&amp;$A13,#REF!,9,0)," ")</f>
        <v xml:space="preserve"> </v>
      </c>
      <c r="E13" s="5" t="str">
        <f ca="1">IFERROR(INDEX(#REF!,MATCH($B13,#REF!,0),9)," ")</f>
        <v xml:space="preserve"> </v>
      </c>
      <c r="F13" s="6" t="str">
        <f t="shared" ca="1" si="9"/>
        <v xml:space="preserve"> </v>
      </c>
      <c r="G13" s="47" t="str">
        <f ca="1">IFERROR(INDEX(#REF!,MATCH($B13,#REF!,0),10)," ")</f>
        <v xml:space="preserve"> </v>
      </c>
      <c r="H13" s="47" t="str">
        <f ca="1">IFERROR(INDEX(#REF!,MATCH($B13,#REF!,0),11)," ")</f>
        <v xml:space="preserve"> </v>
      </c>
      <c r="I13" s="47" t="str">
        <f ca="1">IFERROR(INDEX(#REF!,MATCH($B13,#REF!,0),12)," ")</f>
        <v xml:space="preserve"> </v>
      </c>
      <c r="J13" s="7" t="str">
        <f t="shared" ca="1" si="10"/>
        <v xml:space="preserve"> </v>
      </c>
      <c r="K13" s="8" t="str">
        <f t="shared" ca="1" si="11"/>
        <v xml:space="preserve"> </v>
      </c>
      <c r="L13" s="21" t="str">
        <f t="shared" ca="1" si="5"/>
        <v xml:space="preserve"> </v>
      </c>
      <c r="M13" s="21" t="str">
        <f t="shared" ca="1" si="6"/>
        <v xml:space="preserve"> </v>
      </c>
      <c r="N13" s="9">
        <f t="shared" ca="1" si="0"/>
        <v>0</v>
      </c>
    </row>
    <row r="14" spans="1:23" s="2" customFormat="1" ht="40.200000000000003">
      <c r="A14" s="22">
        <v>9</v>
      </c>
      <c r="B14" s="25" t="str">
        <f ca="1">IFERROR(VLOOKUP($N$2&amp;"_"&amp;$A14,#REF!,2,0)," ")</f>
        <v xml:space="preserve"> </v>
      </c>
      <c r="C14" s="22" t="str">
        <f t="shared" ca="1" si="8"/>
        <v xml:space="preserve"> </v>
      </c>
      <c r="D14" s="4" t="str">
        <f ca="1">IFERROR(VLOOKUP($N$2&amp;"_"&amp;$A14,#REF!,9,0)," ")</f>
        <v xml:space="preserve"> </v>
      </c>
      <c r="E14" s="5" t="str">
        <f ca="1">IFERROR(INDEX(#REF!,MATCH($B14,#REF!,0),9)," ")</f>
        <v xml:space="preserve"> </v>
      </c>
      <c r="F14" s="6" t="str">
        <f t="shared" ca="1" si="9"/>
        <v xml:space="preserve"> </v>
      </c>
      <c r="G14" s="47" t="str">
        <f ca="1">IFERROR(INDEX(#REF!,MATCH($B14,#REF!,0),10)," ")</f>
        <v xml:space="preserve"> </v>
      </c>
      <c r="H14" s="47" t="str">
        <f ca="1">IFERROR(INDEX(#REF!,MATCH($B14,#REF!,0),11)," ")</f>
        <v xml:space="preserve"> </v>
      </c>
      <c r="I14" s="47" t="str">
        <f ca="1">IFERROR(INDEX(#REF!,MATCH($B14,#REF!,0),12)," ")</f>
        <v xml:space="preserve"> </v>
      </c>
      <c r="J14" s="7" t="str">
        <f t="shared" ca="1" si="10"/>
        <v xml:space="preserve"> </v>
      </c>
      <c r="K14" s="8" t="str">
        <f t="shared" ca="1" si="11"/>
        <v xml:space="preserve"> </v>
      </c>
      <c r="L14" s="21" t="str">
        <f t="shared" ca="1" si="5"/>
        <v xml:space="preserve"> </v>
      </c>
      <c r="M14" s="21" t="str">
        <f t="shared" ca="1" si="6"/>
        <v xml:space="preserve"> </v>
      </c>
      <c r="N14" s="9">
        <f t="shared" ca="1" si="0"/>
        <v>0</v>
      </c>
    </row>
    <row r="15" spans="1:23" s="2" customFormat="1" ht="40.200000000000003">
      <c r="A15" s="22">
        <v>10</v>
      </c>
      <c r="B15" s="25" t="str">
        <f ca="1">IFERROR(VLOOKUP($N$2&amp;"_"&amp;$A15,#REF!,2,0)," ")</f>
        <v xml:space="preserve"> </v>
      </c>
      <c r="C15" s="22" t="str">
        <f t="shared" ca="1" si="8"/>
        <v xml:space="preserve"> </v>
      </c>
      <c r="D15" s="4" t="str">
        <f ca="1">IFERROR(VLOOKUP($N$2&amp;"_"&amp;$A15,#REF!,9,0)," ")</f>
        <v xml:space="preserve"> </v>
      </c>
      <c r="E15" s="5" t="str">
        <f ca="1">IFERROR(INDEX(#REF!,MATCH($B15,#REF!,0),9)," ")</f>
        <v xml:space="preserve"> </v>
      </c>
      <c r="F15" s="6" t="str">
        <f t="shared" ca="1" si="9"/>
        <v xml:space="preserve"> </v>
      </c>
      <c r="G15" s="47" t="str">
        <f ca="1">IFERROR(INDEX(#REF!,MATCH($B15,#REF!,0),10)," ")</f>
        <v xml:space="preserve"> </v>
      </c>
      <c r="H15" s="47" t="str">
        <f ca="1">IFERROR(INDEX(#REF!,MATCH($B15,#REF!,0),11)," ")</f>
        <v xml:space="preserve"> </v>
      </c>
      <c r="I15" s="47" t="str">
        <f ca="1">IFERROR(INDEX(#REF!,MATCH($B15,#REF!,0),12)," ")</f>
        <v xml:space="preserve"> </v>
      </c>
      <c r="J15" s="7" t="str">
        <f t="shared" ca="1" si="10"/>
        <v xml:space="preserve"> </v>
      </c>
      <c r="K15" s="8" t="str">
        <f t="shared" ca="1" si="11"/>
        <v xml:space="preserve"> </v>
      </c>
      <c r="L15" s="21" t="str">
        <f t="shared" ca="1" si="5"/>
        <v xml:space="preserve"> </v>
      </c>
      <c r="M15" s="21" t="str">
        <f t="shared" ca="1" si="6"/>
        <v xml:space="preserve"> </v>
      </c>
      <c r="N15" s="9">
        <f t="shared" ca="1" si="0"/>
        <v>0</v>
      </c>
    </row>
    <row r="16" spans="1:23" s="2" customFormat="1" ht="40.200000000000003">
      <c r="A16" s="90" t="s">
        <v>14</v>
      </c>
      <c r="B16" s="90"/>
      <c r="C16" s="90"/>
      <c r="D16" s="4">
        <f ca="1">SUM(D6:D15)</f>
        <v>1</v>
      </c>
      <c r="E16" s="10"/>
      <c r="F16" s="65">
        <f ca="1">SUM(F6:F15)</f>
        <v>0.5</v>
      </c>
      <c r="G16" s="11"/>
      <c r="H16" s="4"/>
      <c r="I16" s="4"/>
      <c r="J16" s="4"/>
      <c r="K16" s="12">
        <f ca="1">SUM(K6:K15)</f>
        <v>0.44</v>
      </c>
      <c r="L16" s="20"/>
      <c r="M16" s="13"/>
      <c r="N16" s="14"/>
    </row>
    <row r="17" spans="1:14" s="2" customFormat="1" ht="52.8">
      <c r="A17" s="104" t="s">
        <v>172</v>
      </c>
      <c r="B17" s="104"/>
      <c r="C17" s="104"/>
      <c r="D17" s="104"/>
      <c r="E17" s="104"/>
      <c r="F17" s="104" t="s">
        <v>171</v>
      </c>
      <c r="G17" s="104"/>
      <c r="H17" s="104"/>
      <c r="I17" s="104"/>
      <c r="J17" s="104"/>
      <c r="K17" s="104"/>
      <c r="L17" s="90" t="s">
        <v>15</v>
      </c>
      <c r="M17" s="107"/>
      <c r="N17" s="75">
        <f ca="1">SUM(N6:N16)</f>
        <v>1.5</v>
      </c>
    </row>
    <row r="18" spans="1:14" s="2" customFormat="1" ht="52.95" customHeight="1">
      <c r="A18" s="105" t="s">
        <v>289</v>
      </c>
      <c r="B18" s="104"/>
      <c r="C18" s="104"/>
      <c r="D18" s="104"/>
      <c r="E18" s="104"/>
      <c r="F18" s="111"/>
      <c r="G18" s="111"/>
      <c r="H18" s="111"/>
      <c r="I18" s="111"/>
      <c r="J18" s="111"/>
      <c r="K18" s="111"/>
      <c r="L18" s="78" t="s">
        <v>16</v>
      </c>
      <c r="M18" s="79" t="str">
        <f>IFERROR(MID($A$18,FIND(" "&amp;$L$18&amp;" ",$A$18)+4,3)," ")</f>
        <v xml:space="preserve"> </v>
      </c>
      <c r="N18" s="76">
        <f ca="1">IFERROR(N17*M18,0)</f>
        <v>0</v>
      </c>
    </row>
    <row r="19" spans="1:14" s="2" customFormat="1" ht="52.8">
      <c r="A19" s="104"/>
      <c r="B19" s="104"/>
      <c r="C19" s="104"/>
      <c r="D19" s="104"/>
      <c r="E19" s="104"/>
      <c r="F19" s="111"/>
      <c r="G19" s="111"/>
      <c r="H19" s="111"/>
      <c r="I19" s="111"/>
      <c r="J19" s="111"/>
      <c r="K19" s="111"/>
      <c r="L19" s="78" t="s">
        <v>204</v>
      </c>
      <c r="M19" s="79" t="str">
        <f>IFERROR(MID($A$18,FIND(" "&amp;$L$19&amp;" ",$A$18)+6,3)," ")</f>
        <v xml:space="preserve"> </v>
      </c>
      <c r="N19" s="76">
        <f ca="1">IFERROR(N17*M19,0)</f>
        <v>0</v>
      </c>
    </row>
    <row r="20" spans="1:14" s="2" customFormat="1" ht="52.8">
      <c r="A20" s="104"/>
      <c r="B20" s="104"/>
      <c r="C20" s="104"/>
      <c r="D20" s="104"/>
      <c r="E20" s="104"/>
      <c r="F20" s="111"/>
      <c r="G20" s="111"/>
      <c r="H20" s="111"/>
      <c r="I20" s="111"/>
      <c r="J20" s="111"/>
      <c r="K20" s="111"/>
      <c r="L20" s="78" t="s">
        <v>205</v>
      </c>
      <c r="M20" s="79" t="str">
        <f>IFERROR(IF(FIND("세금 계산서",$A$18),10%," ")," ")</f>
        <v xml:space="preserve"> </v>
      </c>
      <c r="N20" s="76">
        <f ca="1">IFERROR((N17-N18-N19)*M20,0)</f>
        <v>0</v>
      </c>
    </row>
    <row r="21" spans="1:14" s="2" customFormat="1" ht="52.8">
      <c r="A21" s="104"/>
      <c r="B21" s="104"/>
      <c r="C21" s="104"/>
      <c r="D21" s="104"/>
      <c r="E21" s="104"/>
      <c r="F21" s="111"/>
      <c r="G21" s="111"/>
      <c r="H21" s="111"/>
      <c r="I21" s="111"/>
      <c r="J21" s="111"/>
      <c r="K21" s="111"/>
      <c r="L21" s="108" t="s">
        <v>173</v>
      </c>
      <c r="M21" s="69" t="s">
        <v>17</v>
      </c>
      <c r="N21" s="66">
        <f ca="1">(N17-N18-N19+N20)</f>
        <v>1.5</v>
      </c>
    </row>
    <row r="22" spans="1:14" s="2" customFormat="1" ht="52.8">
      <c r="A22" s="104"/>
      <c r="B22" s="104"/>
      <c r="C22" s="104"/>
      <c r="D22" s="104"/>
      <c r="E22" s="104"/>
      <c r="F22" s="111"/>
      <c r="G22" s="111"/>
      <c r="H22" s="111"/>
      <c r="I22" s="111"/>
      <c r="J22" s="111"/>
      <c r="K22" s="111"/>
      <c r="L22" s="109"/>
      <c r="M22" s="70" t="s">
        <v>18</v>
      </c>
      <c r="N22" s="67">
        <f ca="1">ROUNDUP((N21*$W$2),-3)</f>
        <v>36000</v>
      </c>
    </row>
    <row r="23" spans="1:14" s="2" customFormat="1" ht="52.8">
      <c r="A23" s="104"/>
      <c r="B23" s="104"/>
      <c r="C23" s="104"/>
      <c r="D23" s="104"/>
      <c r="E23" s="104"/>
      <c r="F23" s="111"/>
      <c r="G23" s="111"/>
      <c r="H23" s="111"/>
      <c r="I23" s="111"/>
      <c r="J23" s="111"/>
      <c r="K23" s="111"/>
      <c r="L23" s="109"/>
      <c r="M23" s="71" t="s">
        <v>19</v>
      </c>
      <c r="N23" s="68">
        <f ca="1">ROUNDUP((N21*$W$3),-1)</f>
        <v>60</v>
      </c>
    </row>
    <row r="24" spans="1:14" s="2" customFormat="1" ht="52.8">
      <c r="A24" s="106"/>
      <c r="B24" s="106"/>
      <c r="C24" s="106"/>
      <c r="D24" s="106"/>
      <c r="E24" s="106"/>
      <c r="F24" s="112"/>
      <c r="G24" s="112"/>
      <c r="H24" s="112"/>
      <c r="I24" s="112"/>
      <c r="J24" s="112"/>
      <c r="K24" s="112"/>
      <c r="L24" s="110"/>
      <c r="M24" s="84" t="s">
        <v>20</v>
      </c>
      <c r="N24" s="85">
        <f ca="1">ROUNDUP((N21*$W$4),-2)</f>
        <v>2400</v>
      </c>
    </row>
    <row r="25" spans="1:14" s="2" customFormat="1" ht="297" customHeight="1">
      <c r="A25" s="86"/>
      <c r="B25" s="86"/>
      <c r="C25" s="87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</row>
    <row r="26" spans="1:14" s="2" customFormat="1" ht="39.6">
      <c r="A26" s="122" t="s">
        <v>166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</row>
    <row r="27" spans="1:14" s="2" customFormat="1" ht="37.799999999999997">
      <c r="A27" s="119" t="s">
        <v>206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</row>
    <row r="28" spans="1:14" s="2" customFormat="1" ht="39.6">
      <c r="A28" s="138" t="s">
        <v>287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14" s="2" customFormat="1" ht="37.799999999999997">
      <c r="A29" s="119" t="s">
        <v>288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</row>
    <row r="30" spans="1:14" s="2" customFormat="1" ht="40.200000000000003">
      <c r="A30" s="123" t="s">
        <v>21</v>
      </c>
      <c r="B30" s="124"/>
      <c r="C30" s="129"/>
      <c r="D30" s="130"/>
      <c r="E30" s="131"/>
      <c r="F30" s="26"/>
      <c r="G30" s="15"/>
      <c r="H30" s="139" t="s">
        <v>174</v>
      </c>
      <c r="I30" s="139"/>
      <c r="J30" s="140"/>
      <c r="K30" s="120" t="s">
        <v>22</v>
      </c>
      <c r="L30" s="121"/>
      <c r="M30" s="121"/>
      <c r="N30" s="121"/>
    </row>
    <row r="31" spans="1:14" s="2" customFormat="1" ht="40.200000000000003">
      <c r="A31" s="125"/>
      <c r="B31" s="126"/>
      <c r="C31" s="132"/>
      <c r="D31" s="133"/>
      <c r="E31" s="134"/>
      <c r="F31" s="26"/>
      <c r="G31" s="26"/>
      <c r="H31" s="26"/>
      <c r="I31" s="15"/>
      <c r="J31" s="15"/>
      <c r="K31" s="120"/>
      <c r="L31" s="121"/>
      <c r="M31" s="121"/>
      <c r="N31" s="121"/>
    </row>
    <row r="32" spans="1:14" s="2" customFormat="1" ht="40.200000000000003">
      <c r="A32" s="125"/>
      <c r="B32" s="126"/>
      <c r="C32" s="132"/>
      <c r="D32" s="133"/>
      <c r="E32" s="134"/>
      <c r="F32" s="26"/>
      <c r="G32" s="26"/>
      <c r="H32" s="26"/>
      <c r="I32" s="15"/>
      <c r="J32" s="15"/>
      <c r="K32" s="120"/>
      <c r="L32" s="121"/>
      <c r="M32" s="121"/>
      <c r="N32" s="121"/>
    </row>
    <row r="33" spans="1:22" s="2" customFormat="1" ht="40.200000000000003">
      <c r="A33" s="125"/>
      <c r="B33" s="126"/>
      <c r="C33" s="132"/>
      <c r="D33" s="133"/>
      <c r="E33" s="134"/>
      <c r="F33" s="26"/>
      <c r="G33" s="26"/>
      <c r="H33" s="26"/>
      <c r="I33" s="15"/>
      <c r="J33" s="15"/>
      <c r="K33" s="120"/>
      <c r="L33" s="121"/>
      <c r="M33" s="121"/>
      <c r="N33" s="121"/>
    </row>
    <row r="34" spans="1:22" s="2" customFormat="1" ht="40.200000000000003">
      <c r="A34" s="127"/>
      <c r="B34" s="128"/>
      <c r="C34" s="135"/>
      <c r="D34" s="136"/>
      <c r="E34" s="137"/>
      <c r="F34" s="26"/>
      <c r="G34" s="26"/>
      <c r="H34" s="26"/>
      <c r="I34" s="15"/>
      <c r="J34" s="15"/>
      <c r="K34" s="120"/>
      <c r="L34" s="121"/>
      <c r="M34" s="121"/>
      <c r="N34" s="121"/>
    </row>
    <row r="35" spans="1:22" s="2" customFormat="1" ht="30">
      <c r="A35" s="3"/>
      <c r="B35" s="3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</row>
    <row r="36" spans="1:22" s="2" customFormat="1" ht="30">
      <c r="A36" s="3"/>
      <c r="B36" s="3"/>
      <c r="C36" s="3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41" spans="1:22" ht="24.9" customHeight="1"/>
    <row r="42" spans="1:22" ht="24.9" customHeight="1">
      <c r="Q42" s="18"/>
      <c r="R42" s="18"/>
      <c r="S42" s="18"/>
      <c r="T42" s="18"/>
      <c r="U42" s="18"/>
      <c r="V42" s="18"/>
    </row>
    <row r="43" spans="1:22" ht="24.9" customHeight="1">
      <c r="Q43" s="19"/>
    </row>
    <row r="44" spans="1:22" ht="24.9" customHeight="1">
      <c r="Q44" s="19"/>
    </row>
    <row r="45" spans="1:22" ht="24.9" customHeight="1">
      <c r="Q45" s="19"/>
    </row>
    <row r="46" spans="1:22" ht="24.9" customHeight="1">
      <c r="Q46" s="19"/>
    </row>
    <row r="47" spans="1:22" ht="24.9" customHeight="1">
      <c r="Q47" s="19"/>
    </row>
    <row r="48" spans="1:22" ht="24.9" customHeight="1">
      <c r="Q48" s="19"/>
    </row>
    <row r="49" spans="17:17" ht="24.9" customHeight="1">
      <c r="Q49" s="19"/>
    </row>
    <row r="50" spans="17:17" ht="24.9" customHeight="1">
      <c r="Q50" s="19"/>
    </row>
    <row r="51" spans="17:17" ht="30" customHeight="1"/>
    <row r="52" spans="17:17" ht="30" customHeight="1"/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17.25" customHeight="1"/>
    <row r="59" spans="17:17" ht="17.25" customHeight="1"/>
    <row r="60" spans="17:17" ht="16.5" customHeight="1"/>
    <row r="61" spans="17:17" ht="16.5" customHeight="1"/>
    <row r="62" spans="17:17" ht="16.5" customHeight="1"/>
    <row r="63" spans="17:17" ht="16.5" customHeight="1"/>
    <row r="64" spans="17:17" ht="23.25" customHeight="1"/>
    <row r="65" ht="23.25" customHeight="1"/>
    <row r="66" ht="23.25" customHeight="1"/>
  </sheetData>
  <mergeCells count="28">
    <mergeCell ref="A27:N27"/>
    <mergeCell ref="K30:K34"/>
    <mergeCell ref="L30:N34"/>
    <mergeCell ref="A26:N26"/>
    <mergeCell ref="A30:B34"/>
    <mergeCell ref="C30:E34"/>
    <mergeCell ref="A29:N29"/>
    <mergeCell ref="A28:N28"/>
    <mergeCell ref="H30:J30"/>
    <mergeCell ref="B4:H4"/>
    <mergeCell ref="G5:I5"/>
    <mergeCell ref="A16:C16"/>
    <mergeCell ref="I4:K4"/>
    <mergeCell ref="L4:N4"/>
    <mergeCell ref="A17:E17"/>
    <mergeCell ref="A18:E24"/>
    <mergeCell ref="L17:M17"/>
    <mergeCell ref="L21:L24"/>
    <mergeCell ref="F17:K17"/>
    <mergeCell ref="F18:K24"/>
    <mergeCell ref="M1:N1"/>
    <mergeCell ref="B2:C2"/>
    <mergeCell ref="E2:H2"/>
    <mergeCell ref="I2:K3"/>
    <mergeCell ref="N2:N3"/>
    <mergeCell ref="L2:M3"/>
    <mergeCell ref="B3:H3"/>
    <mergeCell ref="C1:K1"/>
  </mergeCells>
  <phoneticPr fontId="2" type="noConversion"/>
  <conditionalFormatting sqref="L6:L15">
    <cfRule type="cellIs" dxfId="2" priority="4" operator="equal">
      <formula>N6</formula>
    </cfRule>
  </conditionalFormatting>
  <conditionalFormatting sqref="M6:M15">
    <cfRule type="cellIs" dxfId="1" priority="1" operator="equal">
      <formula>N6</formula>
    </cfRule>
    <cfRule type="cellIs" dxfId="0" priority="2" operator="equal">
      <formula>N6</formula>
    </cfRule>
  </conditionalFormatting>
  <pageMargins left="0.25" right="0.25" top="0.75" bottom="0.75" header="0.3" footer="0.3"/>
  <pageSetup paperSize="9" scale="27" fitToWidth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Row data</vt:lpstr>
      <vt:lpstr>LKS 01</vt:lpstr>
      <vt:lpstr>'LKS 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2025-11-16T04:03:13Z</cp:lastPrinted>
  <dcterms:created xsi:type="dcterms:W3CDTF">2022-06-08T08:17:29Z</dcterms:created>
  <dcterms:modified xsi:type="dcterms:W3CDTF">2026-08-19T03:56:14Z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