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다른 컴퓨터\내 컴퓨터\LK Group 관련\5. 태국-라오 운송 관련\고객 견적 확인 요청건\"/>
    </mc:Choice>
  </mc:AlternateContent>
  <xr:revisionPtr revIDLastSave="0" documentId="13_ncr:1_{5E683C46-7AF0-49C2-9C72-78714CEF21E0}" xr6:coauthVersionLast="47" xr6:coauthVersionMax="47" xr10:uidLastSave="{00000000-0000-0000-0000-000000000000}"/>
  <bookViews>
    <workbookView xWindow="-108" yWindow="-108" windowWidth="23256" windowHeight="12576" tabRatio="908" activeTab="2" xr2:uid="{00000000-000D-0000-FFFF-FFFF00000000}"/>
  </bookViews>
  <sheets>
    <sheet name="Row data" sheetId="3" r:id="rId1"/>
    <sheet name="수취인 불명 내역" sheetId="1592" state="hidden" r:id="rId2"/>
    <sheet name="이름(TLxx-xx)" sheetId="1534" r:id="rId3"/>
    <sheet name="Sheet1" sheetId="1593" r:id="rId4"/>
    <sheet name="Sheet2" sheetId="1594" r:id="rId5"/>
  </sheets>
  <definedNames>
    <definedName name="_xlnm._FilterDatabase" localSheetId="0" hidden="1">'Row data'!$U$25:$Y$25</definedName>
    <definedName name="_xlnm.Print_Area" localSheetId="2">'이름(TLxx-xx)'!$A$1:$N$29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534" l="1"/>
  <c r="M6" i="1534"/>
  <c r="L6" i="1534"/>
  <c r="C6" i="1534"/>
  <c r="M15" i="1534"/>
  <c r="M14" i="1534"/>
  <c r="M13" i="1534"/>
  <c r="E28" i="1593" l="1"/>
  <c r="E31" i="1593"/>
  <c r="E38" i="1593"/>
  <c r="E39" i="1593"/>
  <c r="J4" i="1593"/>
  <c r="J5" i="1593"/>
  <c r="J6" i="1593"/>
  <c r="K6" i="1593" s="1"/>
  <c r="L6" i="1593" s="1"/>
  <c r="J7" i="1593"/>
  <c r="K7" i="1593" s="1"/>
  <c r="L7" i="1593" s="1"/>
  <c r="J8" i="1593"/>
  <c r="K8" i="1593" s="1"/>
  <c r="L8" i="1593" s="1"/>
  <c r="J9" i="1593"/>
  <c r="K9" i="1593" s="1"/>
  <c r="L9" i="1593" s="1"/>
  <c r="J10" i="1593"/>
  <c r="K10" i="1593" s="1"/>
  <c r="L10" i="1593" s="1"/>
  <c r="J11" i="1593"/>
  <c r="K11" i="1593" s="1"/>
  <c r="L11" i="1593" s="1"/>
  <c r="J12" i="1593"/>
  <c r="K12" i="1593" s="1"/>
  <c r="L12" i="1593" s="1"/>
  <c r="J13" i="1593"/>
  <c r="K13" i="1593" s="1"/>
  <c r="L13" i="1593" s="1"/>
  <c r="J14" i="1593"/>
  <c r="K14" i="1593" s="1"/>
  <c r="L14" i="1593" s="1"/>
  <c r="J15" i="1593"/>
  <c r="K15" i="1593" s="1"/>
  <c r="L15" i="1593" s="1"/>
  <c r="J16" i="1593"/>
  <c r="K16" i="1593" s="1"/>
  <c r="L16" i="1593" s="1"/>
  <c r="J17" i="1593"/>
  <c r="K17" i="1593" s="1"/>
  <c r="L17" i="1593" s="1"/>
  <c r="J18" i="1593"/>
  <c r="K18" i="1593" s="1"/>
  <c r="L18" i="1593" s="1"/>
  <c r="J19" i="1593"/>
  <c r="K19" i="1593" s="1"/>
  <c r="L19" i="1593" s="1"/>
  <c r="J20" i="1593"/>
  <c r="K20" i="1593" s="1"/>
  <c r="L20" i="1593" s="1"/>
  <c r="J21" i="1593"/>
  <c r="K21" i="1593" s="1"/>
  <c r="L21" i="1593" s="1"/>
  <c r="J22" i="1593"/>
  <c r="K22" i="1593" s="1"/>
  <c r="L22" i="1593" s="1"/>
  <c r="J23" i="1593"/>
  <c r="J24" i="1593"/>
  <c r="K24" i="1593" s="1"/>
  <c r="L24" i="1593" s="1"/>
  <c r="J25" i="1593"/>
  <c r="K25" i="1593" s="1"/>
  <c r="L25" i="1593" s="1"/>
  <c r="J26" i="1593"/>
  <c r="J27" i="1593"/>
  <c r="K27" i="1593" s="1"/>
  <c r="L27" i="1593" s="1"/>
  <c r="J28" i="1593"/>
  <c r="J29" i="1593"/>
  <c r="K29" i="1593" s="1"/>
  <c r="L29" i="1593" s="1"/>
  <c r="J30" i="1593"/>
  <c r="K30" i="1593" s="1"/>
  <c r="L30" i="1593" s="1"/>
  <c r="J31" i="1593"/>
  <c r="K31" i="1593" s="1"/>
  <c r="L31" i="1593" s="1"/>
  <c r="J32" i="1593"/>
  <c r="K32" i="1593" s="1"/>
  <c r="L32" i="1593" s="1"/>
  <c r="J33" i="1593"/>
  <c r="K33" i="1593" s="1"/>
  <c r="L33" i="1593" s="1"/>
  <c r="J34" i="1593"/>
  <c r="J35" i="1593"/>
  <c r="K35" i="1593" s="1"/>
  <c r="L35" i="1593" s="1"/>
  <c r="J36" i="1593"/>
  <c r="K36" i="1593" s="1"/>
  <c r="L36" i="1593" s="1"/>
  <c r="J37" i="1593"/>
  <c r="K37" i="1593" s="1"/>
  <c r="L37" i="1593" s="1"/>
  <c r="J38" i="1593"/>
  <c r="K38" i="1593" s="1"/>
  <c r="L38" i="1593" s="1"/>
  <c r="J39" i="1593"/>
  <c r="K39" i="1593" s="1"/>
  <c r="L39" i="1593" s="1"/>
  <c r="J40" i="1593"/>
  <c r="K40" i="1593" s="1"/>
  <c r="L40" i="1593" s="1"/>
  <c r="J41" i="1593"/>
  <c r="K41" i="1593" s="1"/>
  <c r="L41" i="1593" s="1"/>
  <c r="J42" i="1593"/>
  <c r="K42" i="1593" s="1"/>
  <c r="L42" i="1593" s="1"/>
  <c r="J43" i="1593"/>
  <c r="K43" i="1593" s="1"/>
  <c r="L43" i="1593" s="1"/>
  <c r="J44" i="1593"/>
  <c r="K44" i="1593" s="1"/>
  <c r="L44" i="1593" s="1"/>
  <c r="J45" i="1593"/>
  <c r="K45" i="1593" s="1"/>
  <c r="L45" i="1593" s="1"/>
  <c r="J46" i="1593"/>
  <c r="K46" i="1593" s="1"/>
  <c r="L46" i="1593" s="1"/>
  <c r="J47" i="1593"/>
  <c r="K47" i="1593" s="1"/>
  <c r="L47" i="1593" s="1"/>
  <c r="J48" i="1593"/>
  <c r="J49" i="1593"/>
  <c r="K49" i="1593" s="1"/>
  <c r="L49" i="1593" s="1"/>
  <c r="J50" i="1593"/>
  <c r="K50" i="1593" s="1"/>
  <c r="L50" i="1593" s="1"/>
  <c r="J51" i="1593"/>
  <c r="K51" i="1593" s="1"/>
  <c r="L51" i="1593" s="1"/>
  <c r="J52" i="1593"/>
  <c r="K52" i="1593" s="1"/>
  <c r="L52" i="1593" s="1"/>
  <c r="J53" i="1593"/>
  <c r="K53" i="1593" s="1"/>
  <c r="L53" i="1593" s="1"/>
  <c r="J54" i="1593"/>
  <c r="K54" i="1593" s="1"/>
  <c r="L54" i="1593" s="1"/>
  <c r="J55" i="1593"/>
  <c r="K55" i="1593" s="1"/>
  <c r="L55" i="1593" s="1"/>
  <c r="J3" i="1593"/>
  <c r="K3" i="1593" s="1"/>
  <c r="L3" i="1593" s="1"/>
  <c r="C4" i="1593"/>
  <c r="D4" i="1593" s="1"/>
  <c r="E4" i="1593" s="1"/>
  <c r="C5" i="1593"/>
  <c r="D5" i="1593" s="1"/>
  <c r="E5" i="1593" s="1"/>
  <c r="C6" i="1593"/>
  <c r="C7" i="1593"/>
  <c r="D7" i="1593" s="1"/>
  <c r="E7" i="1593" s="1"/>
  <c r="C8" i="1593"/>
  <c r="C9" i="1593"/>
  <c r="D9" i="1593" s="1"/>
  <c r="E9" i="1593" s="1"/>
  <c r="C10" i="1593"/>
  <c r="D10" i="1593" s="1"/>
  <c r="E10" i="1593" s="1"/>
  <c r="C11" i="1593"/>
  <c r="D11" i="1593" s="1"/>
  <c r="E11" i="1593" s="1"/>
  <c r="C12" i="1593"/>
  <c r="D12" i="1593" s="1"/>
  <c r="E12" i="1593" s="1"/>
  <c r="C13" i="1593"/>
  <c r="D13" i="1593" s="1"/>
  <c r="E13" i="1593" s="1"/>
  <c r="C14" i="1593"/>
  <c r="D14" i="1593" s="1"/>
  <c r="E14" i="1593" s="1"/>
  <c r="C15" i="1593"/>
  <c r="D15" i="1593" s="1"/>
  <c r="E15" i="1593" s="1"/>
  <c r="C16" i="1593"/>
  <c r="D16" i="1593" s="1"/>
  <c r="E16" i="1593" s="1"/>
  <c r="C17" i="1593"/>
  <c r="D17" i="1593" s="1"/>
  <c r="E17" i="1593" s="1"/>
  <c r="C18" i="1593"/>
  <c r="D18" i="1593" s="1"/>
  <c r="E18" i="1593" s="1"/>
  <c r="C19" i="1593"/>
  <c r="D19" i="1593" s="1"/>
  <c r="E19" i="1593" s="1"/>
  <c r="C20" i="1593"/>
  <c r="D20" i="1593" s="1"/>
  <c r="E20" i="1593" s="1"/>
  <c r="C21" i="1593"/>
  <c r="D21" i="1593" s="1"/>
  <c r="E21" i="1593" s="1"/>
  <c r="C22" i="1593"/>
  <c r="D22" i="1593" s="1"/>
  <c r="E22" i="1593" s="1"/>
  <c r="C23" i="1593"/>
  <c r="C24" i="1593"/>
  <c r="D24" i="1593" s="1"/>
  <c r="E24" i="1593" s="1"/>
  <c r="C25" i="1593"/>
  <c r="D25" i="1593" s="1"/>
  <c r="E25" i="1593" s="1"/>
  <c r="C26" i="1593"/>
  <c r="D26" i="1593" s="1"/>
  <c r="E26" i="1593" s="1"/>
  <c r="C27" i="1593"/>
  <c r="D27" i="1593" s="1"/>
  <c r="E27" i="1593" s="1"/>
  <c r="C28" i="1593"/>
  <c r="D28" i="1593" s="1"/>
  <c r="C29" i="1593"/>
  <c r="D29" i="1593" s="1"/>
  <c r="E29" i="1593" s="1"/>
  <c r="C30" i="1593"/>
  <c r="D30" i="1593" s="1"/>
  <c r="E30" i="1593" s="1"/>
  <c r="C31" i="1593"/>
  <c r="D31" i="1593" s="1"/>
  <c r="C32" i="1593"/>
  <c r="D32" i="1593" s="1"/>
  <c r="E32" i="1593" s="1"/>
  <c r="C33" i="1593"/>
  <c r="D33" i="1593" s="1"/>
  <c r="E33" i="1593" s="1"/>
  <c r="C34" i="1593"/>
  <c r="D34" i="1593" s="1"/>
  <c r="E34" i="1593" s="1"/>
  <c r="C35" i="1593"/>
  <c r="D35" i="1593" s="1"/>
  <c r="E35" i="1593" s="1"/>
  <c r="C36" i="1593"/>
  <c r="D36" i="1593" s="1"/>
  <c r="E36" i="1593" s="1"/>
  <c r="C37" i="1593"/>
  <c r="D37" i="1593" s="1"/>
  <c r="E37" i="1593" s="1"/>
  <c r="C38" i="1593"/>
  <c r="D38" i="1593" s="1"/>
  <c r="C39" i="1593"/>
  <c r="D39" i="1593" s="1"/>
  <c r="C40" i="1593"/>
  <c r="D40" i="1593" s="1"/>
  <c r="E40" i="1593" s="1"/>
  <c r="C41" i="1593"/>
  <c r="C42" i="1593"/>
  <c r="C43" i="1593"/>
  <c r="D43" i="1593" s="1"/>
  <c r="E43" i="1593" s="1"/>
  <c r="C44" i="1593"/>
  <c r="C45" i="1593"/>
  <c r="D45" i="1593" s="1"/>
  <c r="E45" i="1593" s="1"/>
  <c r="C46" i="1593"/>
  <c r="D46" i="1593" s="1"/>
  <c r="E46" i="1593" s="1"/>
  <c r="C47" i="1593"/>
  <c r="D47" i="1593" s="1"/>
  <c r="E47" i="1593" s="1"/>
  <c r="C48" i="1593"/>
  <c r="D48" i="1593" s="1"/>
  <c r="E48" i="1593" s="1"/>
  <c r="C49" i="1593"/>
  <c r="D49" i="1593" s="1"/>
  <c r="E49" i="1593" s="1"/>
  <c r="C50" i="1593"/>
  <c r="D50" i="1593" s="1"/>
  <c r="E50" i="1593" s="1"/>
  <c r="C51" i="1593"/>
  <c r="D51" i="1593" s="1"/>
  <c r="E51" i="1593" s="1"/>
  <c r="C52" i="1593"/>
  <c r="D52" i="1593" s="1"/>
  <c r="E52" i="1593" s="1"/>
  <c r="C53" i="1593"/>
  <c r="D53" i="1593" s="1"/>
  <c r="E53" i="1593" s="1"/>
  <c r="C54" i="1593"/>
  <c r="D54" i="1593" s="1"/>
  <c r="E54" i="1593" s="1"/>
  <c r="C55" i="1593"/>
  <c r="D55" i="1593" s="1"/>
  <c r="E55" i="1593" s="1"/>
  <c r="C3" i="1593"/>
  <c r="D3" i="1593" s="1"/>
  <c r="E3" i="1593" s="1"/>
  <c r="K48" i="1593"/>
  <c r="L48" i="1593" s="1"/>
  <c r="D44" i="1593"/>
  <c r="E44" i="1593" s="1"/>
  <c r="D42" i="1593"/>
  <c r="E42" i="1593" s="1"/>
  <c r="D41" i="1593"/>
  <c r="E41" i="1593" s="1"/>
  <c r="K34" i="1593"/>
  <c r="L34" i="1593" s="1"/>
  <c r="K28" i="1593"/>
  <c r="L28" i="1593" s="1"/>
  <c r="K26" i="1593"/>
  <c r="L26" i="1593" s="1"/>
  <c r="K23" i="1593"/>
  <c r="L23" i="1593" s="1"/>
  <c r="D23" i="1593"/>
  <c r="E23" i="1593" s="1"/>
  <c r="D8" i="1593"/>
  <c r="E8" i="1593" s="1"/>
  <c r="D6" i="1593"/>
  <c r="E6" i="1593" s="1"/>
  <c r="K5" i="1593"/>
  <c r="L5" i="1593" s="1"/>
  <c r="K4" i="1593"/>
  <c r="L4" i="1593" s="1"/>
  <c r="D36" i="3" l="1"/>
  <c r="X32" i="3" l="1"/>
  <c r="K59" i="3" l="1"/>
  <c r="R36" i="3"/>
  <c r="X21" i="3"/>
  <c r="C27" i="3" l="1"/>
  <c r="E36" i="3"/>
  <c r="F6" i="1534" l="1"/>
  <c r="D11" i="1534" l="1"/>
  <c r="R1" i="1534" s="1"/>
  <c r="C24" i="3" s="1"/>
  <c r="U4" i="1534"/>
  <c r="W4" i="1534" s="1"/>
  <c r="U3" i="1534"/>
  <c r="W3" i="1534" s="1"/>
  <c r="U2" i="1534"/>
  <c r="W2" i="1534" s="1"/>
  <c r="E5" i="3"/>
  <c r="E4" i="3"/>
  <c r="E3" i="3"/>
  <c r="J6" i="1534" l="1"/>
  <c r="F11" i="1534"/>
  <c r="K6" i="1534" l="1"/>
  <c r="K11" i="1534" l="1"/>
  <c r="N12" i="1534" l="1"/>
  <c r="N13" i="1534" l="1"/>
  <c r="N14" i="1534"/>
  <c r="N15" i="1534" l="1"/>
  <c r="N16" i="1534" s="1"/>
  <c r="N19" i="1534" s="1"/>
  <c r="R2" i="1534" l="1"/>
  <c r="C25" i="3" s="1"/>
  <c r="C39" i="3" s="1"/>
  <c r="N17" i="1534"/>
  <c r="N18" i="1534"/>
</calcChain>
</file>

<file path=xl/sharedStrings.xml><?xml version="1.0" encoding="utf-8"?>
<sst xmlns="http://schemas.openxmlformats.org/spreadsheetml/2006/main" count="352" uniqueCount="286">
  <si>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</si>
  <si>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</si>
  <si>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</si>
  <si>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</si>
  <si>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</si>
  <si>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</si>
  <si>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</si>
  <si>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</si>
  <si>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</si>
  <si>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</si>
  <si>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</si>
  <si>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</si>
  <si>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</si>
  <si>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</si>
  <si>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</si>
  <si>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</si>
  <si>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</si>
  <si>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</si>
  <si>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</si>
  <si>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</si>
  <si>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</si>
  <si>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</si>
  <si>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</si>
  <si>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</si>
  <si>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</si>
  <si>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Love STK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</si>
  <si>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</si>
  <si>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</si>
  <si>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</si>
  <si>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</si>
  <si>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</si>
  <si>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</si>
  <si>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</si>
  <si>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</si>
  <si>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</si>
  <si>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</si>
  <si>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</si>
  <si>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</si>
  <si>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</si>
  <si>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</si>
  <si>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</si>
  <si>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</si>
  <si>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</si>
  <si>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</si>
  <si>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</si>
  <si>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</si>
  <si>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박정민</t>
  </si>
  <si>
    <t>5593-8870-9956</t>
  </si>
  <si>
    <t>강병수</t>
  </si>
  <si>
    <t>백대식</t>
  </si>
  <si>
    <t>66597-0117-4099</t>
  </si>
  <si>
    <t>이관택</t>
  </si>
  <si>
    <t>65129-0112-6372</t>
  </si>
  <si>
    <t>정석진</t>
  </si>
  <si>
    <t>신라함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</si>
  <si>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</si>
  <si>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</si>
  <si>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</si>
  <si>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</si>
  <si>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</si>
  <si>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</si>
  <si>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</si>
  <si>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할인 적용 목록</t>
    <phoneticPr fontId="3" type="noConversion"/>
  </si>
  <si>
    <t>해상</t>
    <phoneticPr fontId="3" type="noConversion"/>
  </si>
  <si>
    <t>항공</t>
    <phoneticPr fontId="3" type="noConversion"/>
  </si>
  <si>
    <t>일반</t>
    <phoneticPr fontId="3" type="noConversion"/>
  </si>
  <si>
    <t>기부</t>
    <phoneticPr fontId="3" type="noConversion"/>
  </si>
  <si>
    <t>이름</t>
    <phoneticPr fontId="3" type="noConversion"/>
  </si>
  <si>
    <t>회사</t>
    <phoneticPr fontId="3" type="noConversion"/>
  </si>
  <si>
    <t>백총명</t>
    <phoneticPr fontId="3" type="noConversion"/>
  </si>
  <si>
    <t>5~10%</t>
    <phoneticPr fontId="3" type="noConversion"/>
  </si>
  <si>
    <t>백규현</t>
    <phoneticPr fontId="3" type="noConversion"/>
  </si>
  <si>
    <t>에즈라</t>
    <phoneticPr fontId="3" type="noConversion"/>
  </si>
  <si>
    <t>김반석</t>
    <phoneticPr fontId="3" type="noConversion"/>
  </si>
  <si>
    <t>샤론스쿨</t>
    <phoneticPr fontId="3" type="noConversion"/>
  </si>
  <si>
    <t>최성식</t>
    <phoneticPr fontId="3" type="noConversion"/>
  </si>
  <si>
    <t>큐빅 바이크</t>
    <phoneticPr fontId="3" type="noConversion"/>
  </si>
  <si>
    <t>김인섭</t>
    <phoneticPr fontId="3" type="noConversion"/>
  </si>
  <si>
    <t>요정 투어 (김요셉 형)</t>
    <phoneticPr fontId="3" type="noConversion"/>
  </si>
  <si>
    <t>제품</t>
  </si>
  <si>
    <t>성경책</t>
  </si>
  <si>
    <t>이종원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</si>
  <si>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</si>
  <si>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</si>
  <si>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</si>
  <si>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</si>
  <si>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</si>
  <si>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</si>
  <si>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</si>
  <si>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</si>
  <si>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</si>
  <si>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</si>
  <si>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</si>
  <si>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</si>
  <si>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</si>
  <si>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</si>
  <si>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</si>
  <si>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</si>
  <si>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</si>
  <si>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</si>
  <si>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</si>
  <si>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</si>
  <si>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</si>
  <si>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김필립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</si>
  <si>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</si>
  <si>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</si>
  <si>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</si>
  <si>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</si>
  <si>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</si>
  <si>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</si>
  <si>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</si>
  <si>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</si>
  <si>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본죽</t>
    <phoneticPr fontId="3" type="noConversion"/>
  </si>
  <si>
    <t>박진경</t>
    <phoneticPr fontId="3" type="noConversion"/>
  </si>
  <si>
    <t>할인율</t>
    <phoneticPr fontId="3" type="noConversion"/>
  </si>
  <si>
    <t>할인금액</t>
    <phoneticPr fontId="3" type="noConversion"/>
  </si>
  <si>
    <t>정석진</t>
    <phoneticPr fontId="3" type="noConversion"/>
  </si>
  <si>
    <t>PNPC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</si>
  <si>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</si>
  <si>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</si>
  <si>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</si>
  <si>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</si>
  <si>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</si>
  <si>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</si>
  <si>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CJ대한통운 라오스사무소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</si>
  <si>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</si>
  <si>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</si>
  <si>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</si>
  <si>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</si>
  <si>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</si>
  <si>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</si>
  <si>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</si>
  <si>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</si>
  <si>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</si>
  <si>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</si>
  <si>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</si>
  <si>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</si>
  <si>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3" type="noConversion"/>
  </si>
  <si>
    <t>최현석</t>
    <phoneticPr fontId="3" type="noConversion"/>
  </si>
  <si>
    <t>Peter Kim/Viengchay</t>
    <phoneticPr fontId="3" type="noConversion"/>
  </si>
  <si>
    <t>할인 총합</t>
    <phoneticPr fontId="3" type="noConversion"/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</si>
  <si>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</si>
  <si>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</si>
  <si>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</si>
  <si>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</si>
  <si>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</si>
  <si>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</si>
  <si>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</si>
  <si>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</si>
  <si>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</si>
  <si>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</si>
  <si>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</si>
  <si>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</si>
  <si>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</si>
  <si>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</si>
  <si>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</si>
  <si>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</si>
  <si>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엘에스엠</t>
  </si>
  <si>
    <t>오유근</t>
  </si>
  <si>
    <t>백지원</t>
  </si>
  <si>
    <t>고영태</t>
  </si>
  <si>
    <t>이창열</t>
  </si>
  <si>
    <t>이제원</t>
  </si>
  <si>
    <t>고중하</t>
  </si>
  <si>
    <t>김일재</t>
  </si>
  <si>
    <t>김윤식</t>
  </si>
  <si>
    <t>송창현</t>
  </si>
  <si>
    <t>김민우</t>
  </si>
  <si>
    <t>이시경</t>
  </si>
  <si>
    <t>이재원</t>
  </si>
  <si>
    <t>최완식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</si>
  <si>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</si>
  <si>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</si>
  <si>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</si>
  <si>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</si>
  <si>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</si>
  <si>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</si>
  <si>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</si>
  <si>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</si>
  <si>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</si>
  <si>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</si>
  <si>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</si>
  <si>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</si>
  <si>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</si>
  <si>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</si>
  <si>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</si>
  <si>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</si>
  <si>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</si>
  <si>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</si>
  <si>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</si>
  <si>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</si>
  <si>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</si>
  <si>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</si>
  <si>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4" type="noConversion"/>
  </si>
  <si>
    <t>지상사협의회 회원사 할인</t>
    <phoneticPr fontId="3" type="noConversion"/>
  </si>
  <si>
    <t>대표님 지인 할인</t>
    <phoneticPr fontId="3" type="noConversion"/>
  </si>
  <si>
    <t>기업 할인</t>
    <phoneticPr fontId="3" type="noConversion"/>
  </si>
  <si>
    <t>이규상</t>
    <phoneticPr fontId="3" type="noConversion"/>
  </si>
  <si>
    <t>비 고</t>
    <phoneticPr fontId="3" type="noConversion"/>
  </si>
  <si>
    <t>지방배송</t>
    <phoneticPr fontId="3" type="noConversion"/>
  </si>
  <si>
    <t>이경희</t>
    <phoneticPr fontId="3" type="noConversion"/>
  </si>
  <si>
    <t>팀장</t>
    <phoneticPr fontId="3" type="noConversion"/>
  </si>
  <si>
    <t>이우용/임태준</t>
    <phoneticPr fontId="3" type="noConversion"/>
  </si>
  <si>
    <t>유투버</t>
    <phoneticPr fontId="3" type="noConversion"/>
  </si>
  <si>
    <t>최지호</t>
    <phoneticPr fontId="3" type="noConversion"/>
  </si>
  <si>
    <t>사모: 김연희</t>
    <phoneticPr fontId="3" type="noConversion"/>
  </si>
  <si>
    <t>총 합산 액</t>
    <phoneticPr fontId="3" type="noConversion"/>
  </si>
  <si>
    <t>우상봉</t>
    <phoneticPr fontId="3" type="noConversion"/>
  </si>
  <si>
    <t>Kg 구간</t>
    <phoneticPr fontId="3" type="noConversion"/>
  </si>
  <si>
    <t>적용 운임</t>
    <phoneticPr fontId="3" type="noConversion"/>
  </si>
  <si>
    <t>0~1kg</t>
    <phoneticPr fontId="3" type="noConversion"/>
  </si>
  <si>
    <t>2~5kg</t>
    <phoneticPr fontId="3" type="noConversion"/>
  </si>
  <si>
    <t>6~9kg</t>
    <phoneticPr fontId="3" type="noConversion"/>
  </si>
  <si>
    <t>10~14kg</t>
    <phoneticPr fontId="3" type="noConversion"/>
  </si>
  <si>
    <t>최소값</t>
    <phoneticPr fontId="3" type="noConversion"/>
  </si>
  <si>
    <t>원순연</t>
    <phoneticPr fontId="3" type="noConversion"/>
  </si>
  <si>
    <t>임홍식</t>
    <phoneticPr fontId="3" type="noConversion"/>
  </si>
  <si>
    <t>Nice to meat you</t>
    <phoneticPr fontId="3" type="noConversion"/>
  </si>
  <si>
    <t>현지 발생 비용</t>
    <phoneticPr fontId="3" type="noConversion"/>
  </si>
  <si>
    <t>한국 세금 계산서 발급시 계좌번호</t>
  </si>
  <si>
    <t>최재혁</t>
    <phoneticPr fontId="3" type="noConversion"/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</si>
  <si>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</si>
  <si>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</si>
  <si>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</si>
  <si>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</si>
  <si>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</si>
  <si>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임은희</t>
    <phoneticPr fontId="3" type="noConversion"/>
  </si>
  <si>
    <t>라선협 할인</t>
  </si>
  <si>
    <t>코웨포-라오 인터내셔널</t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</si>
  <si>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</si>
  <si>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</si>
  <si>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</si>
  <si>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</si>
  <si>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라오스 국가대표 야구 감독</t>
    <phoneticPr fontId="3" type="noConversion"/>
  </si>
  <si>
    <t>* 이용해 주셔서 감사합니다.</t>
    <phoneticPr fontId="3" type="noConversion"/>
  </si>
  <si>
    <t>대량 5%, 기부품 10% (사진 첨부 필)</t>
    <phoneticPr fontId="3" type="noConversion"/>
  </si>
  <si>
    <t>홍진혁</t>
    <phoneticPr fontId="3" type="noConversion"/>
  </si>
  <si>
    <t>김창수</t>
    <phoneticPr fontId="3" type="noConversion"/>
  </si>
  <si>
    <t>지방배송</t>
    <phoneticPr fontId="3" type="noConversion"/>
  </si>
  <si>
    <t>이상미</t>
    <phoneticPr fontId="3" type="noConversion"/>
  </si>
  <si>
    <t>이병목/장헤진</t>
    <phoneticPr fontId="3" type="noConversion"/>
  </si>
  <si>
    <t>진정우</t>
    <phoneticPr fontId="3" type="noConversion"/>
  </si>
  <si>
    <t>105호 고객</t>
    <phoneticPr fontId="3" type="noConversion"/>
  </si>
  <si>
    <t>기부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</si>
  <si>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</si>
  <si>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</si>
  <si>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</si>
  <si>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</si>
  <si>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</si>
  <si>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서정진(서이사님)</t>
    <phoneticPr fontId="3" type="noConversion"/>
  </si>
  <si>
    <t>최문영/최보애</t>
    <phoneticPr fontId="3" type="noConversion"/>
  </si>
  <si>
    <t>태국-라오스 내륙 xx항차</t>
    <phoneticPr fontId="3" type="noConversion"/>
  </si>
  <si>
    <t>15~17kg</t>
    <phoneticPr fontId="3" type="noConversion"/>
  </si>
  <si>
    <t>18~20kg</t>
    <phoneticPr fontId="3" type="noConversion"/>
  </si>
  <si>
    <t>21kg 이상</t>
    <phoneticPr fontId="3" type="noConversion"/>
  </si>
  <si>
    <t>고객이름</t>
    <phoneticPr fontId="3" type="noConversion"/>
  </si>
  <si>
    <t>전화번호</t>
    <phoneticPr fontId="3" type="noConversion"/>
  </si>
  <si>
    <t>PSV</t>
    <phoneticPr fontId="3" type="noConversion"/>
  </si>
  <si>
    <t>JJ</t>
    <phoneticPr fontId="3" type="noConversion"/>
  </si>
  <si>
    <t>KG</t>
    <phoneticPr fontId="3" type="noConversion"/>
  </si>
  <si>
    <t>Rate(THB)</t>
    <phoneticPr fontId="3" type="noConversion"/>
  </si>
  <si>
    <t>Rate(USD)</t>
    <phoneticPr fontId="3" type="noConversion"/>
  </si>
  <si>
    <t>per kg(USD)</t>
    <phoneticPr fontId="3" type="noConversion"/>
  </si>
  <si>
    <t>* 모든 비용은 회사의 내규 및 각 물품의 중량/크기 실측을 기준으로 청구되며 최소 운임은 $4/kg 이며, 청구중량에 따라 차등 운임이 적용 됩니다.</t>
    <phoneticPr fontId="4" type="noConversion"/>
  </si>
  <si>
    <t>실제중량 운임</t>
    <phoneticPr fontId="4" type="noConversion"/>
  </si>
  <si>
    <t>용적중량 운임</t>
    <phoneticPr fontId="4" type="noConversion"/>
  </si>
  <si>
    <t>이형준</t>
    <phoneticPr fontId="3" type="noConversion"/>
  </si>
  <si>
    <t>골재 판매</t>
    <phoneticPr fontId="3" type="noConversion"/>
  </si>
  <si>
    <t>이명숙/임기환</t>
    <phoneticPr fontId="3" type="noConversion"/>
  </si>
  <si>
    <t>김종훈/김희영</t>
    <phoneticPr fontId="3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</si>
  <si>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</si>
  <si>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</si>
  <si>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</si>
  <si>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</si>
  <si>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* 입.출고지를 떠나시기 전 꼭! 고객님 본인 물품 및 개수 확인 부탁 드립니다. 물품이 출고된 이후 LK그룹은 물품의 파손/분실에 대한 어떠한 책임도 없습니다.</t>
    <phoneticPr fontId="3" type="noConversion"/>
  </si>
  <si>
    <t>김종덕/안선영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</si>
  <si>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</si>
  <si>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</si>
  <si>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</si>
  <si>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LKTL2026xx-xx</t>
    <phoneticPr fontId="3" type="noConversion"/>
  </si>
  <si>
    <t>2026-XX-XX</t>
    <phoneticPr fontId="3" type="noConversion"/>
  </si>
  <si>
    <t>TL01-01</t>
    <phoneticPr fontId="3" type="noConversion"/>
  </si>
  <si>
    <t>Thai-Lao Trucking 가견적</t>
    <phoneticPr fontId="4" type="noConversion"/>
  </si>
  <si>
    <t>- 동 가견적 운임의 중량 및 크기는 단순 예상치이므로 최종 책정 방법인 기준인 실측시 금액 차이가 발생 할수 있으니, 참고용으로만 확인 부탁 드립니다.
- 운임은 USD 기준이며, 이외 화폐는 가견적 안내시의 환율 기준이므로, 최종 운임 책정시의 환율변동으로 인한 운임 차이가 발생할수 있으니, 참고용으로만 확인 부탁 드립니다.</t>
    <phoneticPr fontId="3" type="noConversion"/>
  </si>
  <si>
    <t>* 물품 도착 및 출고 후 특별한 사유 없이 장기 미수취 물품의 경우 보관료등 기타 추가 비용이 발생 할 수 있습니다.</t>
    <phoneticPr fontId="3" type="noConversion"/>
  </si>
  <si>
    <t>* 물품 출고 후 1주 후부터 보관료(최소 3불/CBM/day)가 발생하며, 특별한 사유 없이 2달 이상 보관 물품들은 임의로 폐기/처분 될 수 있습니다.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</si>
</sst>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  <numFmt numFmtId="189" formatCode="_-[$$-409]* #,##0.0_ ;_-[$$-409]* \-#,##0.0\ ;_-[$$-409]* &quot;-&quot;?_ ;_-@_ "/>
  </numFmts>
  <fonts count="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35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7" fillId="0" borderId="0">
      <alignment vertical="center"/>
    </xf>
  </cellStyleXfs>
  <cellXfs count="166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4" xfId="0" applyFont="1" applyBorder="1">
      <alignment vertical="center"/>
    </xf>
    <xf numFmtId="9" fontId="22" fillId="0" borderId="4" xfId="0" applyNumberFormat="1" applyFont="1" applyBorder="1">
      <alignment vertical="center"/>
    </xf>
    <xf numFmtId="0" fontId="23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9" fontId="22" fillId="0" borderId="4" xfId="7" applyFont="1" applyBorder="1" applyAlignment="1">
      <alignment horizontal="center" vertical="center"/>
    </xf>
    <xf numFmtId="177" fontId="22" fillId="0" borderId="4" xfId="2" applyNumberFormat="1" applyFont="1" applyBorder="1" applyAlignment="1">
      <alignment horizontal="center" vertical="center"/>
    </xf>
    <xf numFmtId="9" fontId="22" fillId="0" borderId="4" xfId="0" applyNumberFormat="1" applyFont="1" applyBorder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77" fontId="22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0" fontId="25" fillId="0" borderId="4" xfId="0" applyFont="1" applyBorder="1" applyAlignment="1">
      <alignment horizontal="center"/>
    </xf>
    <xf numFmtId="9" fontId="22" fillId="0" borderId="4" xfId="7" applyFont="1" applyFill="1" applyBorder="1" applyAlignment="1">
      <alignment horizontal="center" vertical="center"/>
    </xf>
    <xf numFmtId="177" fontId="22" fillId="0" borderId="4" xfId="2" applyNumberFormat="1" applyFont="1" applyFill="1" applyBorder="1" applyAlignment="1">
      <alignment horizontal="center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6" fillId="8" borderId="0" xfId="0" applyFont="1" applyFill="1">
      <alignment vertical="center"/>
    </xf>
    <xf numFmtId="186" fontId="26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>
      <alignment vertical="center"/>
    </xf>
    <xf numFmtId="43" fontId="0" fillId="0" borderId="0" xfId="0" applyNumberFormat="1">
      <alignment vertical="center"/>
    </xf>
    <xf numFmtId="189" fontId="22" fillId="0" borderId="0" xfId="0" applyNumberFormat="1" applyFont="1">
      <alignment vertical="center"/>
    </xf>
    <xf numFmtId="0" fontId="6" fillId="10" borderId="4" xfId="3" applyFont="1" applyFill="1" applyBorder="1" applyAlignment="1">
      <alignment horizontal="center" vertical="center"/>
    </xf>
    <xf numFmtId="0" fontId="29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0" fontId="0" fillId="3" borderId="0" xfId="0" applyFill="1" applyAlignment="1">
      <alignment horizontal="center" vertical="center"/>
    </xf>
    <xf numFmtId="177" fontId="0" fillId="3" borderId="0" xfId="2" applyNumberFormat="1" applyFont="1" applyFill="1" applyAlignment="1">
      <alignment horizontal="center" vertical="center"/>
    </xf>
    <xf numFmtId="43" fontId="0" fillId="3" borderId="0" xfId="0" applyNumberFormat="1" applyFill="1">
      <alignment vertical="center"/>
    </xf>
    <xf numFmtId="0" fontId="0" fillId="3" borderId="0" xfId="0" applyFill="1">
      <alignment vertical="center"/>
    </xf>
    <xf numFmtId="177" fontId="0" fillId="0" borderId="0" xfId="2" applyNumberFormat="1" applyFont="1" applyFill="1" applyAlignment="1">
      <alignment horizontal="center" vertical="center"/>
    </xf>
    <xf numFmtId="9" fontId="0" fillId="4" borderId="0" xfId="7" applyFont="1" applyFill="1" applyAlignment="1">
      <alignment horizontal="center" vertical="center"/>
    </xf>
    <xf numFmtId="177" fontId="0" fillId="4" borderId="0" xfId="2" applyNumberFormat="1" applyFont="1" applyFill="1" applyAlignment="1">
      <alignment horizontal="center" vertical="center"/>
    </xf>
    <xf numFmtId="186" fontId="22" fillId="0" borderId="4" xfId="2" applyNumberFormat="1" applyFont="1" applyBorder="1" applyAlignment="1">
      <alignment horizontal="center"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6" fillId="0" borderId="9" xfId="3" applyFont="1" applyBorder="1">
      <alignment vertical="center"/>
    </xf>
    <xf numFmtId="0" fontId="6" fillId="0" borderId="10" xfId="3" applyFont="1" applyBorder="1">
      <alignment vertical="center"/>
    </xf>
    <xf numFmtId="0" fontId="7" fillId="0" borderId="4" xfId="3" applyFont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6" fillId="0" borderId="10" xfId="3" applyFont="1" applyBorder="1" applyAlignment="1">
      <alignment horizontal="left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6" fillId="0" borderId="4" xfId="3" quotePrefix="1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 wrapText="1"/>
    </xf>
    <xf numFmtId="0" fontId="33" fillId="0" borderId="4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49" fontId="30" fillId="9" borderId="2" xfId="3" applyNumberFormat="1" applyFont="1" applyFill="1" applyBorder="1" applyAlignment="1">
      <alignment horizontal="center" vertical="center" wrapText="1"/>
    </xf>
    <xf numFmtId="49" fontId="30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32" fillId="9" borderId="2" xfId="3" quotePrefix="1" applyFont="1" applyFill="1" applyBorder="1" applyAlignment="1">
      <alignment horizontal="center" vertical="center"/>
    </xf>
    <xf numFmtId="0" fontId="32" fillId="9" borderId="5" xfId="3" quotePrefix="1" applyFont="1" applyFill="1" applyBorder="1" applyAlignment="1">
      <alignment horizontal="center" vertical="center"/>
    </xf>
    <xf numFmtId="0" fontId="32" fillId="9" borderId="3" xfId="3" quotePrefix="1" applyFont="1" applyFill="1" applyBorder="1" applyAlignment="1">
      <alignment horizontal="center" vertical="center"/>
    </xf>
    <xf numFmtId="0" fontId="31" fillId="9" borderId="8" xfId="3" quotePrefix="1" applyFont="1" applyFill="1" applyBorder="1" applyAlignment="1">
      <alignment horizontal="center" vertical="center"/>
    </xf>
    <xf numFmtId="0" fontId="31" fillId="9" borderId="12" xfId="3" quotePrefix="1" applyFont="1" applyFill="1" applyBorder="1" applyAlignment="1">
      <alignment horizontal="center" vertical="center"/>
    </xf>
    <xf numFmtId="0" fontId="34" fillId="9" borderId="6" xfId="3" quotePrefix="1" applyFont="1" applyFill="1" applyBorder="1" applyAlignment="1">
      <alignment horizontal="center" vertical="center" wrapText="1"/>
    </xf>
    <xf numFmtId="0" fontId="34" fillId="9" borderId="13" xfId="3" quotePrefix="1" applyFont="1" applyFill="1" applyBorder="1" applyAlignment="1">
      <alignment horizontal="center" vertical="center" wrapText="1"/>
    </xf>
    <xf numFmtId="0" fontId="34" fillId="9" borderId="11" xfId="3" quotePrefix="1" applyFont="1" applyFill="1" applyBorder="1" applyAlignment="1">
      <alignment horizontal="center" vertical="center" wrapText="1"/>
    </xf>
    <xf numFmtId="0" fontId="34" fillId="9" borderId="14" xfId="3" quotePrefix="1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</cellXfs>
  <cellStyles count="10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</cellStyles>
  <dxfs count="3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emf"/><Relationship Id="rId4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6</xdr:col>
          <xdr:colOff>7620</xdr:colOff>
          <xdr:row>60</xdr:row>
          <xdr:rowOff>7620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999B92AC-95FA-ACAB-9F86-5627CE1880F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2:$F$40" spid="_x0000_s20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9997440"/>
              <a:ext cx="4411980" cy="46405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812800</xdr:colOff>
      <xdr:row>19</xdr:row>
      <xdr:rowOff>25400</xdr:rowOff>
    </xdr:from>
    <xdr:to>
      <xdr:col>13</xdr:col>
      <xdr:colOff>3606800</xdr:colOff>
      <xdr:row>20</xdr:row>
      <xdr:rowOff>25400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30022800" y="12344400"/>
          <a:ext cx="5791200" cy="3784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50800" y="12369800"/>
          <a:ext cx="7950200" cy="3733800"/>
          <a:chOff x="50800" y="15240000"/>
          <a:chExt cx="7899400" cy="3733800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/>
      </xdr:nvGrpSpPr>
      <xdr:grpSpPr>
        <a:xfrm>
          <a:off x="9982200" y="12344400"/>
          <a:ext cx="7975600" cy="3759200"/>
          <a:chOff x="9118600" y="15214600"/>
          <a:chExt cx="7975600" cy="3719369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pSpPr/>
      </xdr:nvGrpSpPr>
      <xdr:grpSpPr>
        <a:xfrm>
          <a:off x="19913600" y="12344399"/>
          <a:ext cx="8026400" cy="3759201"/>
          <a:chOff x="19761200" y="15214599"/>
          <a:chExt cx="8026400" cy="3747978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30</xdr:row>
          <xdr:rowOff>0</xdr:rowOff>
        </xdr:from>
        <xdr:to>
          <xdr:col>14</xdr:col>
          <xdr:colOff>0</xdr:colOff>
          <xdr:row>112</xdr:row>
          <xdr:rowOff>31750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47B0D35E-16F4-E574-5402-3615C414E87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9" spid="_x0000_s107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0" y="21113750"/>
              <a:ext cx="36004500" cy="20701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254000</xdr:colOff>
      <xdr:row>24</xdr:row>
      <xdr:rowOff>25400</xdr:rowOff>
    </xdr:from>
    <xdr:to>
      <xdr:col>4</xdr:col>
      <xdr:colOff>1371600</xdr:colOff>
      <xdr:row>29</xdr:row>
      <xdr:rowOff>41641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FB3C468-D3BA-4ECD-81CE-4664F33C9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21048980"/>
          <a:ext cx="2595880" cy="2530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Y61"/>
  <sheetViews>
    <sheetView workbookViewId="0">
      <selection activeCell="C6" sqref="C6"/>
    </sheetView>
  </sheetViews>
  <sheetFormatPr defaultColWidth="9" defaultRowHeight="19.2"/>
  <cols>
    <col min="1" max="1" width="3.8984375" style="35" customWidth="1"/>
    <col min="2" max="2" width="15.69921875" style="35" bestFit="1" customWidth="1"/>
    <col min="3" max="5" width="11.3984375" style="35" bestFit="1" customWidth="1"/>
    <col min="6" max="6" width="4" style="35" customWidth="1"/>
    <col min="7" max="7" width="6.09765625" style="35" customWidth="1"/>
    <col min="8" max="8" width="15" style="35" bestFit="1" customWidth="1"/>
    <col min="9" max="9" width="9.69921875" style="35" bestFit="1" customWidth="1"/>
    <col min="10" max="10" width="7.69921875" style="35" bestFit="1" customWidth="1"/>
    <col min="11" max="11" width="9.69921875" style="35" bestFit="1" customWidth="1"/>
    <col min="12" max="12" width="11.59765625" style="35" bestFit="1" customWidth="1"/>
    <col min="13" max="13" width="2.59765625" style="51" customWidth="1"/>
    <col min="14" max="14" width="7.69921875" style="51" bestFit="1" customWidth="1"/>
    <col min="15" max="15" width="9.8984375" style="51" bestFit="1" customWidth="1"/>
    <col min="16" max="16" width="26.09765625" style="51" bestFit="1" customWidth="1"/>
    <col min="17" max="17" width="7.69921875" style="51" bestFit="1" customWidth="1"/>
    <col min="18" max="18" width="9.69921875" style="51" bestFit="1" customWidth="1"/>
    <col min="19" max="19" width="15.19921875" style="51" bestFit="1" customWidth="1"/>
    <col min="20" max="20" width="2.5" style="51" customWidth="1"/>
    <col min="21" max="21" width="27.69921875" style="51" bestFit="1" customWidth="1"/>
    <col min="22" max="22" width="22.5" style="51" bestFit="1" customWidth="1"/>
    <col min="23" max="23" width="7.69921875" style="51" bestFit="1" customWidth="1"/>
    <col min="24" max="24" width="9.69921875" style="51" bestFit="1" customWidth="1"/>
    <col min="25" max="25" width="37.19921875" style="51" bestFit="1" customWidth="1"/>
    <col min="26" max="16384" width="9" style="35"/>
  </cols>
  <sheetData>
    <row r="1" spans="2:25">
      <c r="B1" s="163" t="s">
        <v>30</v>
      </c>
      <c r="C1" s="163"/>
      <c r="D1" s="163"/>
      <c r="E1" s="163"/>
      <c r="H1" s="164" t="s">
        <v>62</v>
      </c>
      <c r="I1" s="164"/>
      <c r="J1" s="164"/>
      <c r="K1" s="164"/>
      <c r="L1" s="164"/>
    </row>
    <row r="2" spans="2:25">
      <c r="B2" s="36" t="s">
        <v>26</v>
      </c>
      <c r="C2" s="36" t="s">
        <v>27</v>
      </c>
      <c r="D2" s="36" t="s">
        <v>28</v>
      </c>
      <c r="E2" s="36" t="s">
        <v>29</v>
      </c>
      <c r="H2" s="51"/>
      <c r="I2" s="51"/>
      <c r="J2" s="51"/>
      <c r="K2" s="51"/>
      <c r="L2" s="51"/>
    </row>
    <row r="3" spans="2:25">
      <c r="B3" s="37" t="s">
        <v>0</v>
      </c>
      <c r="C3" s="38">
        <v>23000</v>
      </c>
      <c r="D3" s="39">
        <v>1000</v>
      </c>
      <c r="E3" s="38">
        <f>C3+D3</f>
        <v>24000</v>
      </c>
      <c r="H3" s="160" t="s">
        <v>227</v>
      </c>
      <c r="I3" s="160"/>
      <c r="J3" s="160"/>
      <c r="K3" s="160"/>
      <c r="N3" s="160" t="s">
        <v>194</v>
      </c>
      <c r="O3" s="160"/>
      <c r="P3" s="160"/>
      <c r="Q3" s="160"/>
      <c r="U3" s="160" t="s">
        <v>195</v>
      </c>
      <c r="V3" s="160"/>
      <c r="W3" s="160"/>
      <c r="X3" s="160"/>
    </row>
    <row r="4" spans="2:25">
      <c r="B4" s="40" t="s">
        <v>2</v>
      </c>
      <c r="C4" s="41">
        <v>33</v>
      </c>
      <c r="D4" s="41">
        <v>1</v>
      </c>
      <c r="E4" s="41">
        <f>C4+D4</f>
        <v>34</v>
      </c>
      <c r="H4" s="161" t="s">
        <v>63</v>
      </c>
      <c r="I4" s="162"/>
      <c r="J4" s="161" t="s">
        <v>64</v>
      </c>
      <c r="K4" s="162"/>
      <c r="L4" s="51"/>
      <c r="N4" s="161" t="s">
        <v>63</v>
      </c>
      <c r="O4" s="162"/>
      <c r="P4" s="161" t="s">
        <v>64</v>
      </c>
      <c r="Q4" s="162"/>
      <c r="U4" s="161" t="s">
        <v>63</v>
      </c>
      <c r="V4" s="162"/>
      <c r="W4" s="161" t="s">
        <v>64</v>
      </c>
      <c r="X4" s="162"/>
    </row>
    <row r="5" spans="2:25">
      <c r="B5" s="42" t="s">
        <v>1</v>
      </c>
      <c r="C5" s="43">
        <v>1515</v>
      </c>
      <c r="D5" s="43">
        <v>30</v>
      </c>
      <c r="E5" s="43">
        <f>C5+D5</f>
        <v>1545</v>
      </c>
      <c r="H5" s="47" t="s">
        <v>65</v>
      </c>
      <c r="I5" s="47" t="s">
        <v>66</v>
      </c>
      <c r="J5" s="47" t="s">
        <v>65</v>
      </c>
      <c r="K5" s="47" t="s">
        <v>66</v>
      </c>
      <c r="L5" s="51"/>
      <c r="N5" s="47" t="s">
        <v>65</v>
      </c>
      <c r="O5" s="47" t="s">
        <v>66</v>
      </c>
      <c r="P5" s="47" t="s">
        <v>65</v>
      </c>
      <c r="Q5" s="47" t="s">
        <v>66</v>
      </c>
      <c r="U5" s="47" t="s">
        <v>65</v>
      </c>
      <c r="V5" s="47" t="s">
        <v>66</v>
      </c>
      <c r="W5" s="47" t="s">
        <v>65</v>
      </c>
      <c r="X5" s="47" t="s">
        <v>66</v>
      </c>
    </row>
    <row r="6" spans="2:25">
      <c r="H6" s="48">
        <v>0.2</v>
      </c>
      <c r="I6" s="48">
        <v>0.3</v>
      </c>
      <c r="J6" s="48">
        <v>0.05</v>
      </c>
      <c r="K6" s="48">
        <v>0.1</v>
      </c>
      <c r="L6" s="51"/>
      <c r="N6" s="48">
        <v>0.1</v>
      </c>
      <c r="O6" s="48">
        <v>0.2</v>
      </c>
      <c r="P6" s="48">
        <v>0.05</v>
      </c>
      <c r="Q6" s="48">
        <v>0.1</v>
      </c>
      <c r="U6" s="48" t="s">
        <v>70</v>
      </c>
      <c r="V6" s="48">
        <v>0.2</v>
      </c>
      <c r="W6" s="48">
        <v>0.05</v>
      </c>
      <c r="X6" s="48">
        <v>0.1</v>
      </c>
    </row>
    <row r="7" spans="2:25">
      <c r="B7" s="36" t="s">
        <v>208</v>
      </c>
      <c r="C7" s="36" t="s">
        <v>214</v>
      </c>
      <c r="D7" s="36" t="s">
        <v>209</v>
      </c>
      <c r="H7" s="51"/>
      <c r="I7" s="51"/>
      <c r="J7" s="51"/>
      <c r="K7" s="51"/>
      <c r="L7" s="51"/>
    </row>
    <row r="8" spans="2:25">
      <c r="B8" s="36" t="s">
        <v>210</v>
      </c>
      <c r="C8" s="36">
        <v>0</v>
      </c>
      <c r="D8" s="102">
        <v>4</v>
      </c>
      <c r="H8" s="36" t="s">
        <v>67</v>
      </c>
      <c r="I8" s="36"/>
      <c r="J8" s="36" t="s">
        <v>114</v>
      </c>
      <c r="K8" s="36" t="s">
        <v>115</v>
      </c>
      <c r="L8" s="36" t="s">
        <v>198</v>
      </c>
      <c r="N8" s="36" t="s">
        <v>67</v>
      </c>
      <c r="O8" s="36"/>
      <c r="P8" s="36" t="s">
        <v>68</v>
      </c>
      <c r="Q8" s="36" t="s">
        <v>114</v>
      </c>
      <c r="R8" s="36" t="s">
        <v>115</v>
      </c>
      <c r="S8" s="36" t="s">
        <v>198</v>
      </c>
      <c r="U8" s="36" t="s">
        <v>67</v>
      </c>
      <c r="V8" s="36"/>
      <c r="W8" s="36" t="s">
        <v>114</v>
      </c>
      <c r="X8" s="36" t="s">
        <v>115</v>
      </c>
      <c r="Y8" s="36" t="s">
        <v>198</v>
      </c>
    </row>
    <row r="9" spans="2:25">
      <c r="B9" s="36" t="s">
        <v>211</v>
      </c>
      <c r="C9" s="36">
        <v>2</v>
      </c>
      <c r="D9" s="102">
        <v>2.5</v>
      </c>
      <c r="F9" s="81"/>
      <c r="H9" s="36" t="s">
        <v>88</v>
      </c>
      <c r="I9" s="36"/>
      <c r="J9" s="52">
        <v>0.05</v>
      </c>
      <c r="K9" s="53"/>
      <c r="L9" s="53"/>
      <c r="N9" s="49" t="s">
        <v>48</v>
      </c>
      <c r="O9" s="49" t="s">
        <v>181</v>
      </c>
      <c r="P9" s="49" t="s">
        <v>117</v>
      </c>
      <c r="Q9" s="63">
        <v>0.05</v>
      </c>
      <c r="R9" s="64"/>
      <c r="S9" s="64"/>
      <c r="U9" s="36" t="s">
        <v>77</v>
      </c>
      <c r="V9" s="36" t="s">
        <v>78</v>
      </c>
      <c r="W9" s="63">
        <v>0.05</v>
      </c>
      <c r="X9" s="64"/>
      <c r="Y9" s="64"/>
    </row>
    <row r="10" spans="2:25">
      <c r="B10" s="36" t="s">
        <v>212</v>
      </c>
      <c r="C10" s="36">
        <v>6</v>
      </c>
      <c r="D10" s="102">
        <v>1.5</v>
      </c>
      <c r="F10" s="81"/>
      <c r="H10" s="36" t="s">
        <v>108</v>
      </c>
      <c r="I10" s="36"/>
      <c r="J10" s="52">
        <v>0.05</v>
      </c>
      <c r="K10" s="64"/>
      <c r="L10" s="64"/>
      <c r="N10" s="49" t="s">
        <v>160</v>
      </c>
      <c r="O10" s="49" t="s">
        <v>183</v>
      </c>
      <c r="P10" s="49" t="s">
        <v>119</v>
      </c>
      <c r="Q10" s="63">
        <v>0.05</v>
      </c>
      <c r="R10" s="64"/>
      <c r="S10" s="64"/>
      <c r="U10" s="36" t="s">
        <v>249</v>
      </c>
      <c r="V10" s="36"/>
      <c r="W10" s="63">
        <v>0.05</v>
      </c>
      <c r="X10" s="64"/>
      <c r="Y10" s="64"/>
    </row>
    <row r="11" spans="2:25">
      <c r="B11" s="36" t="s">
        <v>213</v>
      </c>
      <c r="C11" s="36">
        <v>10</v>
      </c>
      <c r="D11" s="102">
        <v>1.25</v>
      </c>
      <c r="F11" s="81"/>
      <c r="H11" s="36" t="s">
        <v>73</v>
      </c>
      <c r="I11" s="36" t="s">
        <v>72</v>
      </c>
      <c r="J11" s="52">
        <v>0.05</v>
      </c>
      <c r="K11" s="64"/>
      <c r="L11" s="64"/>
      <c r="N11" s="49" t="s">
        <v>163</v>
      </c>
      <c r="O11" s="49" t="s">
        <v>185</v>
      </c>
      <c r="P11" s="49" t="s">
        <v>121</v>
      </c>
      <c r="Q11" s="63">
        <v>0.05</v>
      </c>
      <c r="R11" s="64"/>
      <c r="S11" s="64"/>
      <c r="U11" s="36" t="s">
        <v>266</v>
      </c>
      <c r="V11" s="36" t="s">
        <v>267</v>
      </c>
      <c r="W11" s="63">
        <v>0.05</v>
      </c>
      <c r="X11" s="64"/>
      <c r="Y11" s="64"/>
    </row>
    <row r="12" spans="2:25">
      <c r="B12" s="36" t="s">
        <v>252</v>
      </c>
      <c r="C12" s="36">
        <v>15</v>
      </c>
      <c r="D12" s="102">
        <v>1.1499999999999999</v>
      </c>
      <c r="F12" s="81"/>
      <c r="H12" s="36" t="s">
        <v>100</v>
      </c>
      <c r="I12" s="36"/>
      <c r="J12" s="52">
        <v>0.05</v>
      </c>
      <c r="K12" s="64"/>
      <c r="L12" s="64"/>
      <c r="N12" s="49" t="s">
        <v>167</v>
      </c>
      <c r="O12" s="49" t="s">
        <v>181</v>
      </c>
      <c r="P12" s="49" t="s">
        <v>125</v>
      </c>
      <c r="Q12" s="63">
        <v>0.05</v>
      </c>
      <c r="R12" s="64"/>
      <c r="S12" s="64"/>
      <c r="U12" s="36" t="s">
        <v>216</v>
      </c>
      <c r="V12" s="36"/>
      <c r="W12" s="63">
        <v>0.05</v>
      </c>
      <c r="X12" s="64"/>
      <c r="Y12" s="64"/>
    </row>
    <row r="13" spans="2:25">
      <c r="B13" s="36" t="s">
        <v>253</v>
      </c>
      <c r="C13" s="36">
        <v>18</v>
      </c>
      <c r="D13" s="102">
        <v>1.1299999999999999</v>
      </c>
      <c r="F13" s="81"/>
      <c r="H13" s="36" t="s">
        <v>107</v>
      </c>
      <c r="I13" s="36"/>
      <c r="J13" s="52">
        <v>0.05</v>
      </c>
      <c r="K13" s="64"/>
      <c r="L13" s="64"/>
      <c r="N13" s="49" t="s">
        <v>165</v>
      </c>
      <c r="O13" s="49" t="s">
        <v>181</v>
      </c>
      <c r="P13" s="49" t="s">
        <v>123</v>
      </c>
      <c r="Q13" s="63">
        <v>0.05</v>
      </c>
      <c r="R13" s="64"/>
      <c r="S13" s="64"/>
      <c r="U13" s="36" t="s">
        <v>116</v>
      </c>
      <c r="V13" s="36"/>
      <c r="W13" s="63">
        <v>0.05</v>
      </c>
      <c r="X13" s="64"/>
      <c r="Y13" s="64"/>
    </row>
    <row r="14" spans="2:25">
      <c r="B14" s="36" t="s">
        <v>254</v>
      </c>
      <c r="C14" s="36">
        <v>21</v>
      </c>
      <c r="D14" s="102">
        <v>1.1000000000000001</v>
      </c>
      <c r="F14" s="81"/>
      <c r="H14" s="36" t="s">
        <v>90</v>
      </c>
      <c r="I14" s="36"/>
      <c r="J14" s="52">
        <v>0.05</v>
      </c>
      <c r="K14" s="64"/>
      <c r="L14" s="64"/>
      <c r="N14" s="49" t="s">
        <v>164</v>
      </c>
      <c r="O14" s="49" t="s">
        <v>181</v>
      </c>
      <c r="P14" s="49" t="s">
        <v>122</v>
      </c>
      <c r="Q14" s="63">
        <v>0.05</v>
      </c>
      <c r="R14" s="64"/>
      <c r="S14" s="64"/>
      <c r="U14" s="36" t="s">
        <v>241</v>
      </c>
      <c r="V14" s="36" t="s">
        <v>242</v>
      </c>
      <c r="W14" s="63">
        <v>0.1</v>
      </c>
      <c r="X14" s="64"/>
      <c r="Y14" s="64" t="s">
        <v>243</v>
      </c>
    </row>
    <row r="15" spans="2:25">
      <c r="H15" s="36" t="s">
        <v>96</v>
      </c>
      <c r="I15" s="36"/>
      <c r="J15" s="52">
        <v>0.05</v>
      </c>
      <c r="K15" s="64"/>
      <c r="L15" s="64"/>
      <c r="N15" s="49" t="s">
        <v>171</v>
      </c>
      <c r="O15" s="49" t="s">
        <v>185</v>
      </c>
      <c r="P15" s="62" t="s">
        <v>129</v>
      </c>
      <c r="Q15" s="63">
        <v>0.05</v>
      </c>
      <c r="R15" s="64"/>
      <c r="S15" s="64"/>
      <c r="U15" s="36" t="s">
        <v>75</v>
      </c>
      <c r="V15" s="36" t="s">
        <v>76</v>
      </c>
      <c r="W15" s="63">
        <v>0.05</v>
      </c>
      <c r="X15" s="64"/>
      <c r="Y15" s="64"/>
    </row>
    <row r="16" spans="2:25">
      <c r="F16" s="45"/>
      <c r="H16" s="47" t="s">
        <v>269</v>
      </c>
      <c r="I16" s="36"/>
      <c r="J16" s="52">
        <v>0.05</v>
      </c>
      <c r="K16" s="64"/>
      <c r="L16" s="64"/>
      <c r="N16" s="49" t="s">
        <v>159</v>
      </c>
      <c r="O16" s="49" t="s">
        <v>182</v>
      </c>
      <c r="P16" s="49" t="s">
        <v>118</v>
      </c>
      <c r="Q16" s="63">
        <v>0.05</v>
      </c>
      <c r="R16" s="64"/>
      <c r="S16" s="64"/>
      <c r="U16" s="36" t="s">
        <v>220</v>
      </c>
      <c r="V16" s="36"/>
      <c r="W16" s="63">
        <v>0.05</v>
      </c>
      <c r="X16" s="64"/>
      <c r="Y16" s="64"/>
    </row>
    <row r="17" spans="2:25">
      <c r="B17" s="165" t="s">
        <v>219</v>
      </c>
      <c r="C17" s="165"/>
      <c r="D17" s="165"/>
      <c r="E17" s="165"/>
      <c r="H17" s="36" t="s">
        <v>111</v>
      </c>
      <c r="I17" s="36"/>
      <c r="J17" s="52">
        <v>0.05</v>
      </c>
      <c r="K17" s="64"/>
      <c r="L17" s="64"/>
      <c r="N17" s="49" t="s">
        <v>178</v>
      </c>
      <c r="O17" s="49" t="s">
        <v>191</v>
      </c>
      <c r="P17" s="49" t="s">
        <v>135</v>
      </c>
      <c r="Q17" s="63">
        <v>0.05</v>
      </c>
      <c r="R17" s="64"/>
      <c r="S17" s="64"/>
      <c r="U17" s="36" t="s">
        <v>204</v>
      </c>
      <c r="V17" s="36"/>
      <c r="W17" s="63">
        <v>0.05</v>
      </c>
      <c r="X17" s="64"/>
      <c r="Y17" s="64"/>
    </row>
    <row r="18" spans="2:25">
      <c r="B18" s="165" t="s">
        <v>276</v>
      </c>
      <c r="C18" s="165"/>
      <c r="D18" s="165"/>
      <c r="E18" s="165"/>
      <c r="H18" s="36" t="s">
        <v>237</v>
      </c>
      <c r="I18" s="36"/>
      <c r="J18" s="52">
        <v>0.05</v>
      </c>
      <c r="K18" s="64"/>
      <c r="L18" s="64" t="s">
        <v>238</v>
      </c>
      <c r="N18" s="49" t="s">
        <v>166</v>
      </c>
      <c r="O18" s="49" t="s">
        <v>181</v>
      </c>
      <c r="P18" s="49" t="s">
        <v>125</v>
      </c>
      <c r="Q18" s="63">
        <v>0.05</v>
      </c>
      <c r="R18" s="64"/>
      <c r="S18" s="64"/>
      <c r="U18" s="36" t="s">
        <v>138</v>
      </c>
      <c r="V18" s="36"/>
      <c r="W18" s="63">
        <v>0.05</v>
      </c>
      <c r="X18" s="64"/>
      <c r="Y18" s="64"/>
    </row>
    <row r="19" spans="2:25">
      <c r="H19" s="36" t="s">
        <v>103</v>
      </c>
      <c r="I19" s="36"/>
      <c r="J19" s="52">
        <v>0.05</v>
      </c>
      <c r="K19" s="64"/>
      <c r="L19" s="64"/>
      <c r="N19" s="49" t="s">
        <v>158</v>
      </c>
      <c r="O19" s="49" t="s">
        <v>181</v>
      </c>
      <c r="P19" s="49" t="s">
        <v>228</v>
      </c>
      <c r="Q19" s="63">
        <v>0.05</v>
      </c>
      <c r="R19" s="64"/>
      <c r="S19" s="64" t="s">
        <v>205</v>
      </c>
      <c r="U19" s="36"/>
      <c r="V19" s="36"/>
      <c r="W19" s="63"/>
      <c r="X19" s="64"/>
      <c r="Y19" s="64"/>
    </row>
    <row r="20" spans="2:25">
      <c r="B20" s="35" t="s">
        <v>277</v>
      </c>
      <c r="E20" s="103"/>
      <c r="H20" s="36" t="s">
        <v>46</v>
      </c>
      <c r="I20" s="36"/>
      <c r="J20" s="52">
        <v>0.05</v>
      </c>
      <c r="K20" s="64"/>
      <c r="L20" s="64"/>
      <c r="N20" s="49" t="s">
        <v>175</v>
      </c>
      <c r="O20" s="49" t="s">
        <v>181</v>
      </c>
      <c r="P20" s="49" t="s">
        <v>133</v>
      </c>
      <c r="Q20" s="63">
        <v>0.05</v>
      </c>
      <c r="R20" s="64"/>
      <c r="S20" s="64"/>
      <c r="U20" s="36"/>
      <c r="V20" s="36"/>
      <c r="W20" s="63"/>
      <c r="X20" s="64"/>
      <c r="Y20" s="64"/>
    </row>
    <row r="21" spans="2:25">
      <c r="B21" s="35" t="s">
        <v>278</v>
      </c>
      <c r="C21" s="104"/>
      <c r="H21" s="36" t="s">
        <v>110</v>
      </c>
      <c r="I21" s="36"/>
      <c r="J21" s="52">
        <v>0.05</v>
      </c>
      <c r="K21" s="64"/>
      <c r="L21" s="64"/>
      <c r="N21" s="49" t="s">
        <v>173</v>
      </c>
      <c r="O21" s="49" t="s">
        <v>188</v>
      </c>
      <c r="P21" s="49" t="s">
        <v>131</v>
      </c>
      <c r="Q21" s="63">
        <v>0.05</v>
      </c>
      <c r="R21" s="64"/>
      <c r="S21" s="64"/>
      <c r="U21" s="159" t="s">
        <v>140</v>
      </c>
      <c r="V21" s="159"/>
      <c r="W21" s="159"/>
      <c r="X21" s="64">
        <f>SUM(X9:X20)</f>
        <v>0</v>
      </c>
      <c r="Y21" s="64"/>
    </row>
    <row r="22" spans="2:25">
      <c r="H22" s="36" t="s">
        <v>113</v>
      </c>
      <c r="I22" s="36" t="s">
        <v>112</v>
      </c>
      <c r="J22" s="52">
        <v>0.05</v>
      </c>
      <c r="K22" s="64"/>
      <c r="L22" s="64"/>
      <c r="N22" s="49" t="s">
        <v>174</v>
      </c>
      <c r="O22" s="49" t="s">
        <v>189</v>
      </c>
      <c r="P22" s="49" t="s">
        <v>132</v>
      </c>
      <c r="Q22" s="63">
        <v>0.05</v>
      </c>
      <c r="R22" s="64"/>
      <c r="S22" s="64"/>
    </row>
    <row r="23" spans="2:25">
      <c r="B23" s="35" t="s">
        <v>251</v>
      </c>
      <c r="H23" s="36" t="s">
        <v>87</v>
      </c>
      <c r="I23" s="36"/>
      <c r="J23" s="52">
        <v>0.05</v>
      </c>
      <c r="K23" s="64"/>
      <c r="L23" s="64"/>
      <c r="N23" s="49" t="s">
        <v>168</v>
      </c>
      <c r="O23" s="49" t="s">
        <v>181</v>
      </c>
      <c r="P23" s="49" t="s">
        <v>126</v>
      </c>
      <c r="Q23" s="63">
        <v>0.05</v>
      </c>
      <c r="R23" s="64"/>
      <c r="S23" s="64"/>
    </row>
    <row r="24" spans="2:25">
      <c r="B24" s="35" t="s">
        <v>23</v>
      </c>
      <c r="C24" s="35">
        <f>SUM('이름(TLxx-xx)'!R1)</f>
        <v>1</v>
      </c>
      <c r="H24" s="36" t="s">
        <v>71</v>
      </c>
      <c r="I24" s="36" t="s">
        <v>74</v>
      </c>
      <c r="J24" s="52">
        <v>0.05</v>
      </c>
      <c r="K24" s="64"/>
      <c r="L24" s="64"/>
      <c r="N24" s="49" t="s">
        <v>169</v>
      </c>
      <c r="O24" s="49" t="s">
        <v>185</v>
      </c>
      <c r="P24" s="49" t="s">
        <v>127</v>
      </c>
      <c r="Q24" s="63">
        <v>0.05</v>
      </c>
      <c r="R24" s="64"/>
      <c r="S24" s="64"/>
      <c r="U24" s="160" t="s">
        <v>196</v>
      </c>
      <c r="V24" s="160"/>
      <c r="W24" s="160"/>
      <c r="X24" s="160"/>
      <c r="Y24" s="35"/>
    </row>
    <row r="25" spans="2:25">
      <c r="B25" s="35" t="s">
        <v>24</v>
      </c>
      <c r="C25" s="44">
        <f>SUM('이름(TLxx-xx)'!R2)</f>
        <v>0</v>
      </c>
      <c r="E25" s="77"/>
      <c r="H25" s="36" t="s">
        <v>49</v>
      </c>
      <c r="I25" s="36"/>
      <c r="J25" s="52">
        <v>0.05</v>
      </c>
      <c r="K25" s="64"/>
      <c r="L25" s="64"/>
      <c r="N25" s="49" t="s">
        <v>172</v>
      </c>
      <c r="O25" s="49" t="s">
        <v>181</v>
      </c>
      <c r="P25" s="49" t="s">
        <v>130</v>
      </c>
      <c r="Q25" s="63">
        <v>0.05</v>
      </c>
      <c r="R25" s="64"/>
      <c r="S25" s="64"/>
      <c r="U25" s="36" t="s">
        <v>67</v>
      </c>
      <c r="V25" s="36" t="s">
        <v>79</v>
      </c>
      <c r="W25" s="36" t="s">
        <v>114</v>
      </c>
      <c r="X25" s="36" t="s">
        <v>115</v>
      </c>
      <c r="Y25" s="36" t="s">
        <v>198</v>
      </c>
    </row>
    <row r="26" spans="2:25">
      <c r="C26" s="45"/>
      <c r="E26" s="77"/>
      <c r="H26" s="36" t="s">
        <v>84</v>
      </c>
      <c r="I26" s="36"/>
      <c r="J26" s="52">
        <v>0.05</v>
      </c>
      <c r="K26" s="64"/>
      <c r="L26" s="64"/>
      <c r="N26" s="49" t="s">
        <v>162</v>
      </c>
      <c r="O26" s="49" t="s">
        <v>181</v>
      </c>
      <c r="P26" s="49" t="s">
        <v>120</v>
      </c>
      <c r="Q26" s="63">
        <v>0.05</v>
      </c>
      <c r="R26" s="64"/>
      <c r="S26" s="64"/>
      <c r="T26" s="55"/>
      <c r="U26" s="36" t="s">
        <v>25</v>
      </c>
      <c r="V26" s="36" t="s">
        <v>83</v>
      </c>
      <c r="W26" s="54">
        <v>0.05</v>
      </c>
      <c r="X26" s="64"/>
      <c r="Y26" s="47"/>
    </row>
    <row r="27" spans="2:25">
      <c r="B27" s="35" t="s">
        <v>141</v>
      </c>
      <c r="C27" s="44">
        <f>K59+R36+X21+X32</f>
        <v>0</v>
      </c>
      <c r="D27" s="66"/>
      <c r="H27" s="36" t="s">
        <v>95</v>
      </c>
      <c r="I27" s="36"/>
      <c r="J27" s="52">
        <v>0.05</v>
      </c>
      <c r="K27" s="64"/>
      <c r="L27" s="64"/>
      <c r="N27" s="36" t="s">
        <v>81</v>
      </c>
      <c r="O27" s="36" t="s">
        <v>201</v>
      </c>
      <c r="P27" s="36" t="s">
        <v>82</v>
      </c>
      <c r="Q27" s="63">
        <v>0.05</v>
      </c>
      <c r="R27" s="64"/>
      <c r="S27" s="64"/>
      <c r="U27" s="36" t="s">
        <v>217</v>
      </c>
      <c r="V27" s="36"/>
      <c r="W27" s="54">
        <v>0.05</v>
      </c>
      <c r="X27" s="64"/>
      <c r="Y27" s="47"/>
    </row>
    <row r="28" spans="2:25">
      <c r="H28" s="36" t="s">
        <v>69</v>
      </c>
      <c r="I28" s="36"/>
      <c r="J28" s="52">
        <v>0.05</v>
      </c>
      <c r="K28" s="64"/>
      <c r="L28" s="64"/>
      <c r="N28" s="49" t="s">
        <v>161</v>
      </c>
      <c r="O28" s="49" t="s">
        <v>184</v>
      </c>
      <c r="P28" s="49" t="s">
        <v>119</v>
      </c>
      <c r="Q28" s="63">
        <v>0.05</v>
      </c>
      <c r="R28" s="64"/>
      <c r="S28" s="64"/>
      <c r="U28" s="36" t="s">
        <v>139</v>
      </c>
      <c r="V28" s="36" t="s">
        <v>80</v>
      </c>
      <c r="W28" s="54">
        <v>0.05</v>
      </c>
      <c r="X28" s="64"/>
      <c r="Y28" s="47"/>
    </row>
    <row r="29" spans="2:25">
      <c r="C29" s="65"/>
      <c r="D29" s="65"/>
      <c r="E29" s="45"/>
      <c r="H29" s="36" t="s">
        <v>92</v>
      </c>
      <c r="I29" s="36"/>
      <c r="J29" s="52">
        <v>0.05</v>
      </c>
      <c r="K29" s="64"/>
      <c r="L29" s="64"/>
      <c r="N29" s="49" t="s">
        <v>179</v>
      </c>
      <c r="O29" s="49" t="s">
        <v>192</v>
      </c>
      <c r="P29" s="50" t="s">
        <v>137</v>
      </c>
      <c r="Q29" s="63">
        <v>0.05</v>
      </c>
      <c r="R29" s="64"/>
      <c r="S29" s="64"/>
      <c r="U29" s="36" t="s">
        <v>233</v>
      </c>
      <c r="V29" s="36"/>
      <c r="W29" s="54">
        <v>0.05</v>
      </c>
      <c r="X29" s="64"/>
      <c r="Y29" s="47" t="s">
        <v>235</v>
      </c>
    </row>
    <row r="30" spans="2:25">
      <c r="B30" s="35" t="s">
        <v>218</v>
      </c>
      <c r="H30" s="36" t="s">
        <v>93</v>
      </c>
      <c r="I30" s="36"/>
      <c r="J30" s="52">
        <v>0.05</v>
      </c>
      <c r="K30" s="64"/>
      <c r="L30" s="64" t="s">
        <v>199</v>
      </c>
      <c r="N30" s="49" t="s">
        <v>180</v>
      </c>
      <c r="O30" s="49" t="s">
        <v>192</v>
      </c>
      <c r="P30" s="49" t="s">
        <v>136</v>
      </c>
      <c r="Q30" s="63">
        <v>0.05</v>
      </c>
      <c r="R30" s="64"/>
      <c r="S30" s="64"/>
      <c r="U30" s="36" t="s">
        <v>202</v>
      </c>
      <c r="V30" s="36" t="s">
        <v>203</v>
      </c>
      <c r="W30" s="54">
        <v>0.05</v>
      </c>
      <c r="X30" s="36"/>
      <c r="Y30" s="64" t="s">
        <v>199</v>
      </c>
    </row>
    <row r="31" spans="2:25">
      <c r="B31" s="35" t="s">
        <v>244</v>
      </c>
      <c r="C31" s="51" t="s">
        <v>245</v>
      </c>
      <c r="D31" s="51" t="s">
        <v>246</v>
      </c>
      <c r="H31" s="36" t="s">
        <v>54</v>
      </c>
      <c r="I31" s="36"/>
      <c r="J31" s="52">
        <v>0.05</v>
      </c>
      <c r="K31" s="64"/>
      <c r="L31" s="64"/>
      <c r="N31" s="49" t="s">
        <v>53</v>
      </c>
      <c r="O31" s="49" t="s">
        <v>186</v>
      </c>
      <c r="P31" s="49" t="s">
        <v>124</v>
      </c>
      <c r="Q31" s="63">
        <v>0.05</v>
      </c>
      <c r="R31" s="64"/>
      <c r="S31" s="64"/>
      <c r="U31" s="36"/>
      <c r="V31" s="36"/>
      <c r="W31" s="54"/>
      <c r="X31" s="64"/>
      <c r="Y31" s="47"/>
    </row>
    <row r="32" spans="2:25">
      <c r="B32" s="35" t="s">
        <v>247</v>
      </c>
      <c r="D32" s="65"/>
      <c r="H32" s="36" t="s">
        <v>207</v>
      </c>
      <c r="I32" s="36"/>
      <c r="J32" s="52">
        <v>0.05</v>
      </c>
      <c r="K32" s="53"/>
      <c r="L32" s="53"/>
      <c r="N32" s="49" t="s">
        <v>170</v>
      </c>
      <c r="O32" s="49" t="s">
        <v>187</v>
      </c>
      <c r="P32" s="49" t="s">
        <v>128</v>
      </c>
      <c r="Q32" s="63">
        <v>0.05</v>
      </c>
      <c r="R32" s="64"/>
      <c r="S32" s="64"/>
      <c r="U32" s="159" t="s">
        <v>140</v>
      </c>
      <c r="V32" s="159"/>
      <c r="W32" s="159"/>
      <c r="X32" s="64">
        <f>SUM(X26:X31)</f>
        <v>0</v>
      </c>
      <c r="Y32" s="47"/>
    </row>
    <row r="33" spans="2:19">
      <c r="B33" s="35" t="s">
        <v>248</v>
      </c>
      <c r="D33" s="65"/>
      <c r="H33" s="36" t="s">
        <v>215</v>
      </c>
      <c r="I33" s="36"/>
      <c r="J33" s="52">
        <v>0.05</v>
      </c>
      <c r="K33" s="53"/>
      <c r="L33" s="53"/>
      <c r="N33" s="49" t="s">
        <v>177</v>
      </c>
      <c r="O33" s="49" t="s">
        <v>190</v>
      </c>
      <c r="P33" s="49" t="s">
        <v>157</v>
      </c>
      <c r="Q33" s="63">
        <v>0.05</v>
      </c>
      <c r="R33" s="64"/>
      <c r="S33" s="64"/>
    </row>
    <row r="34" spans="2:19">
      <c r="D34" s="65"/>
      <c r="H34" s="36" t="s">
        <v>200</v>
      </c>
      <c r="I34" s="36"/>
      <c r="J34" s="52">
        <v>0.05</v>
      </c>
      <c r="K34" s="64"/>
      <c r="L34" s="64" t="s">
        <v>199</v>
      </c>
      <c r="N34" s="49" t="s">
        <v>176</v>
      </c>
      <c r="O34" s="49" t="s">
        <v>185</v>
      </c>
      <c r="P34" s="49" t="s">
        <v>134</v>
      </c>
      <c r="Q34" s="63">
        <v>0.05</v>
      </c>
      <c r="R34" s="64"/>
      <c r="S34" s="64"/>
    </row>
    <row r="35" spans="2:19">
      <c r="D35" s="65"/>
      <c r="H35" s="36" t="s">
        <v>51</v>
      </c>
      <c r="I35" s="36"/>
      <c r="J35" s="52">
        <v>0.05</v>
      </c>
      <c r="K35" s="64"/>
      <c r="L35" s="64"/>
      <c r="N35" s="36"/>
      <c r="O35" s="36"/>
      <c r="P35" s="36"/>
      <c r="Q35" s="63"/>
      <c r="R35" s="64"/>
      <c r="S35" s="64"/>
    </row>
    <row r="36" spans="2:19">
      <c r="D36" s="71">
        <f>SUM(D32:D35)</f>
        <v>0</v>
      </c>
      <c r="E36" s="67">
        <f>D36/C4</f>
        <v>0</v>
      </c>
      <c r="H36" s="36" t="s">
        <v>197</v>
      </c>
      <c r="I36" s="36"/>
      <c r="J36" s="52">
        <v>0.05</v>
      </c>
      <c r="K36" s="64"/>
      <c r="L36" s="64"/>
      <c r="N36" s="159" t="s">
        <v>140</v>
      </c>
      <c r="O36" s="159"/>
      <c r="P36" s="159"/>
      <c r="Q36" s="159"/>
      <c r="R36" s="53">
        <f>SUM(R9:R35)</f>
        <v>0</v>
      </c>
      <c r="S36" s="53"/>
    </row>
    <row r="37" spans="2:19">
      <c r="H37" s="36" t="s">
        <v>268</v>
      </c>
      <c r="I37" s="36"/>
      <c r="J37" s="63">
        <v>0.05</v>
      </c>
      <c r="K37" s="64"/>
      <c r="L37" s="64"/>
    </row>
    <row r="38" spans="2:19">
      <c r="H38" s="36" t="s">
        <v>240</v>
      </c>
      <c r="I38" s="36"/>
      <c r="J38" s="63">
        <v>0.05</v>
      </c>
      <c r="K38" s="64"/>
      <c r="L38" s="64"/>
    </row>
    <row r="39" spans="2:19">
      <c r="B39" s="68" t="s">
        <v>206</v>
      </c>
      <c r="C39" s="69">
        <f>C25-E36</f>
        <v>0</v>
      </c>
      <c r="H39" s="36" t="s">
        <v>239</v>
      </c>
      <c r="I39" s="36"/>
      <c r="J39" s="63">
        <v>0.05</v>
      </c>
      <c r="K39" s="64"/>
      <c r="L39" s="64"/>
    </row>
    <row r="40" spans="2:19">
      <c r="H40" s="36" t="s">
        <v>85</v>
      </c>
      <c r="I40" s="36"/>
      <c r="J40" s="52">
        <v>0.05</v>
      </c>
      <c r="K40" s="64"/>
      <c r="L40" s="64"/>
    </row>
    <row r="41" spans="2:19">
      <c r="H41" s="36" t="s">
        <v>89</v>
      </c>
      <c r="I41" s="36"/>
      <c r="J41" s="52">
        <v>0.05</v>
      </c>
      <c r="K41" s="64"/>
      <c r="L41" s="64"/>
    </row>
    <row r="42" spans="2:19">
      <c r="H42" s="36" t="s">
        <v>86</v>
      </c>
      <c r="I42" s="36"/>
      <c r="J42" s="52">
        <v>0.05</v>
      </c>
      <c r="K42" s="64"/>
      <c r="L42" s="64"/>
    </row>
    <row r="43" spans="2:19">
      <c r="H43" s="36" t="s">
        <v>101</v>
      </c>
      <c r="I43" s="36"/>
      <c r="J43" s="52">
        <v>0.05</v>
      </c>
      <c r="K43" s="53"/>
      <c r="L43" s="53"/>
      <c r="N43" s="35"/>
      <c r="O43" s="35"/>
      <c r="P43" s="35"/>
      <c r="Q43" s="35"/>
    </row>
    <row r="44" spans="2:19">
      <c r="H44" s="36" t="s">
        <v>226</v>
      </c>
      <c r="I44" s="36"/>
      <c r="J44" s="52">
        <v>0.05</v>
      </c>
      <c r="K44" s="53"/>
      <c r="L44" s="53"/>
    </row>
    <row r="45" spans="2:19">
      <c r="H45" s="36" t="s">
        <v>97</v>
      </c>
      <c r="I45" s="36"/>
      <c r="J45" s="52">
        <v>0.05</v>
      </c>
      <c r="K45" s="53"/>
      <c r="L45" s="53"/>
    </row>
    <row r="46" spans="2:19">
      <c r="H46" s="36" t="s">
        <v>109</v>
      </c>
      <c r="I46" s="36"/>
      <c r="J46" s="52">
        <v>0.05</v>
      </c>
      <c r="K46" s="53"/>
      <c r="L46" s="53"/>
    </row>
    <row r="47" spans="2:19">
      <c r="H47" s="36" t="s">
        <v>99</v>
      </c>
      <c r="I47" s="36"/>
      <c r="J47" s="52">
        <v>0.05</v>
      </c>
      <c r="K47" s="53"/>
      <c r="L47" s="53"/>
    </row>
    <row r="48" spans="2:19">
      <c r="H48" s="36" t="s">
        <v>102</v>
      </c>
      <c r="I48" s="36"/>
      <c r="J48" s="52">
        <v>0.05</v>
      </c>
      <c r="K48" s="53"/>
      <c r="L48" s="53"/>
      <c r="N48" s="35"/>
      <c r="O48" s="35"/>
      <c r="P48" s="35"/>
      <c r="Q48" s="35"/>
    </row>
    <row r="49" spans="8:12">
      <c r="H49" s="36" t="s">
        <v>98</v>
      </c>
      <c r="I49" s="36"/>
      <c r="J49" s="52">
        <v>0.05</v>
      </c>
      <c r="K49" s="53"/>
      <c r="L49" s="53"/>
    </row>
    <row r="50" spans="8:12">
      <c r="H50" s="36" t="s">
        <v>106</v>
      </c>
      <c r="I50" s="36"/>
      <c r="J50" s="52">
        <v>0.05</v>
      </c>
      <c r="K50" s="53"/>
      <c r="L50" s="53"/>
    </row>
    <row r="51" spans="8:12">
      <c r="H51" s="36" t="s">
        <v>250</v>
      </c>
      <c r="I51" s="36"/>
      <c r="J51" s="63">
        <v>0.05</v>
      </c>
      <c r="K51" s="64"/>
      <c r="L51" s="64"/>
    </row>
    <row r="52" spans="8:12">
      <c r="H52" s="36" t="s">
        <v>91</v>
      </c>
      <c r="I52" s="36"/>
      <c r="J52" s="52">
        <v>0.05</v>
      </c>
      <c r="K52" s="53"/>
      <c r="L52" s="53"/>
    </row>
    <row r="53" spans="8:12">
      <c r="H53" s="36" t="s">
        <v>105</v>
      </c>
      <c r="I53" s="36"/>
      <c r="J53" s="52">
        <v>0.05</v>
      </c>
      <c r="K53" s="53"/>
      <c r="L53" s="53"/>
    </row>
    <row r="54" spans="8:12">
      <c r="H54" s="36" t="s">
        <v>94</v>
      </c>
      <c r="I54" s="36"/>
      <c r="J54" s="52">
        <v>0.05</v>
      </c>
      <c r="K54" s="53"/>
      <c r="L54" s="53"/>
    </row>
    <row r="55" spans="8:12">
      <c r="H55" s="36" t="s">
        <v>236</v>
      </c>
      <c r="I55" s="36"/>
      <c r="J55" s="52">
        <v>0.05</v>
      </c>
      <c r="K55" s="53"/>
      <c r="L55" s="53"/>
    </row>
    <row r="56" spans="8:12">
      <c r="H56" s="36" t="s">
        <v>104</v>
      </c>
      <c r="I56" s="36"/>
      <c r="J56" s="52">
        <v>0.05</v>
      </c>
      <c r="K56" s="53"/>
      <c r="L56" s="53"/>
    </row>
    <row r="57" spans="8:12">
      <c r="H57" s="36" t="s">
        <v>275</v>
      </c>
      <c r="I57" s="36"/>
      <c r="J57" s="52">
        <v>0.05</v>
      </c>
      <c r="K57" s="53"/>
      <c r="L57" s="53"/>
    </row>
    <row r="58" spans="8:12">
      <c r="H58" s="36"/>
      <c r="I58" s="36"/>
      <c r="J58" s="52"/>
      <c r="K58" s="53"/>
      <c r="L58" s="53"/>
    </row>
    <row r="59" spans="8:12">
      <c r="H59" s="159" t="s">
        <v>140</v>
      </c>
      <c r="I59" s="159"/>
      <c r="J59" s="159"/>
      <c r="K59" s="56">
        <f>SUM(K9:K58)</f>
        <v>0</v>
      </c>
      <c r="L59" s="56"/>
    </row>
    <row r="60" spans="8:12">
      <c r="H60" s="51"/>
      <c r="I60" s="51"/>
      <c r="J60" s="51"/>
      <c r="K60" s="51"/>
      <c r="L60" s="51"/>
    </row>
    <row r="61" spans="8:12">
      <c r="H61" s="51"/>
      <c r="I61" s="51"/>
      <c r="J61" s="51"/>
      <c r="K61" s="51"/>
      <c r="L61" s="51"/>
    </row>
  </sheetData>
  <autoFilter ref="U25:Y25" xr:uid="{00000000-0009-0000-0000-000000000000}">
    <sortState xmlns:xlrd2="http://schemas.microsoft.com/office/spreadsheetml/2017/richdata2" ref="U26:Y30">
      <sortCondition ref="U25"/>
    </sortState>
  </autoFilter>
  <mergeCells count="18">
    <mergeCell ref="B1:E1"/>
    <mergeCell ref="H1:L1"/>
    <mergeCell ref="U21:W21"/>
    <mergeCell ref="B17:E17"/>
    <mergeCell ref="B18:E18"/>
    <mergeCell ref="H59:J59"/>
    <mergeCell ref="H3:K3"/>
    <mergeCell ref="N3:Q3"/>
    <mergeCell ref="U3:X3"/>
    <mergeCell ref="H4:I4"/>
    <mergeCell ref="J4:K4"/>
    <mergeCell ref="N4:O4"/>
    <mergeCell ref="P4:Q4"/>
    <mergeCell ref="U4:V4"/>
    <mergeCell ref="W4:X4"/>
    <mergeCell ref="U24:X24"/>
    <mergeCell ref="U32:W32"/>
    <mergeCell ref="N36:Q36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7.399999999999999"/>
  <cols>
    <col min="1" max="1" width="9.59765625" style="57" bestFit="1" customWidth="1"/>
    <col min="2" max="2" width="95.09765625" style="57" bestFit="1" customWidth="1"/>
    <col min="3" max="3" width="68" style="57" bestFit="1" customWidth="1"/>
    <col min="4" max="16384" width="9" style="57"/>
  </cols>
  <sheetData>
    <row r="1" spans="1:3">
      <c r="A1" s="58" t="s">
        <v>142</v>
      </c>
      <c r="B1" s="58" t="s">
        <v>143</v>
      </c>
      <c r="C1" s="58" t="s">
        <v>144</v>
      </c>
    </row>
    <row r="2" spans="1:3">
      <c r="A2" s="58" t="s">
        <v>31</v>
      </c>
      <c r="B2" s="59" t="s">
        <v>47</v>
      </c>
      <c r="C2" s="59" t="s">
        <v>145</v>
      </c>
    </row>
    <row r="3" spans="1:3">
      <c r="A3" s="58" t="s">
        <v>32</v>
      </c>
      <c r="B3" s="59" t="s">
        <v>146</v>
      </c>
      <c r="C3" s="59"/>
    </row>
    <row r="4" spans="1:3">
      <c r="A4" s="58" t="s">
        <v>39</v>
      </c>
      <c r="B4" s="59" t="s">
        <v>154</v>
      </c>
      <c r="C4" s="59"/>
    </row>
    <row r="5" spans="1:3">
      <c r="A5" s="58" t="s">
        <v>33</v>
      </c>
      <c r="B5" s="59" t="s">
        <v>50</v>
      </c>
      <c r="C5" s="59" t="s">
        <v>147</v>
      </c>
    </row>
    <row r="6" spans="1:3">
      <c r="A6" s="58" t="s">
        <v>40</v>
      </c>
      <c r="B6" s="59" t="s">
        <v>55</v>
      </c>
      <c r="C6" s="59"/>
    </row>
    <row r="7" spans="1:3">
      <c r="A7" s="58" t="s">
        <v>43</v>
      </c>
      <c r="B7" s="59" t="s">
        <v>59</v>
      </c>
      <c r="C7" s="59"/>
    </row>
    <row r="8" spans="1:3">
      <c r="A8" s="58" t="s">
        <v>41</v>
      </c>
      <c r="B8" s="59" t="s">
        <v>56</v>
      </c>
      <c r="C8" s="59"/>
    </row>
    <row r="9" spans="1:3">
      <c r="A9" s="58" t="s">
        <v>42</v>
      </c>
      <c r="B9" s="59" t="s">
        <v>57</v>
      </c>
      <c r="C9" s="59" t="s">
        <v>148</v>
      </c>
    </row>
    <row r="10" spans="1:3">
      <c r="A10" s="58" t="s">
        <v>45</v>
      </c>
      <c r="B10" s="59" t="s">
        <v>61</v>
      </c>
      <c r="C10" s="59" t="s">
        <v>149</v>
      </c>
    </row>
    <row r="11" spans="1:3">
      <c r="A11" s="58" t="s">
        <v>34</v>
      </c>
      <c r="B11" s="59" t="s">
        <v>52</v>
      </c>
      <c r="C11" s="59"/>
    </row>
    <row r="12" spans="1:3">
      <c r="A12" s="60" t="s">
        <v>35</v>
      </c>
      <c r="B12" s="61" t="s">
        <v>150</v>
      </c>
      <c r="C12" s="61" t="s">
        <v>156</v>
      </c>
    </row>
    <row r="13" spans="1:3">
      <c r="A13" s="58" t="s">
        <v>36</v>
      </c>
      <c r="B13" s="59" t="s">
        <v>151</v>
      </c>
      <c r="C13" s="59"/>
    </row>
    <row r="14" spans="1:3">
      <c r="A14" s="58" t="s">
        <v>37</v>
      </c>
      <c r="B14" s="59" t="s">
        <v>152</v>
      </c>
      <c r="C14" s="59" t="s">
        <v>153</v>
      </c>
    </row>
    <row r="15" spans="1:3">
      <c r="A15" s="58"/>
      <c r="B15" s="59" t="s">
        <v>58</v>
      </c>
      <c r="C15" s="59"/>
    </row>
    <row r="16" spans="1:3">
      <c r="A16" s="58" t="s">
        <v>38</v>
      </c>
      <c r="B16" s="59" t="s">
        <v>155</v>
      </c>
      <c r="C16" s="59"/>
    </row>
    <row r="17" spans="1:3">
      <c r="A17" s="58" t="s">
        <v>44</v>
      </c>
      <c r="B17" s="59" t="s">
        <v>60</v>
      </c>
      <c r="C17" s="59"/>
    </row>
  </sheetData>
  <phoneticPr fontId="3" type="noConversion"/>
  <pageMargins left="0.25" right="0.25" top="0.75" bottom="0.75" header="0.3" footer="0.3"/>
  <pageSetup paperSize="9" scale="7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4">
    <tabColor rgb="FFFFFF00"/>
    <pageSetUpPr fitToPage="1"/>
  </sheetPr>
  <dimension ref="A1:W63"/>
  <sheetViews>
    <sheetView showGridLines="0" tabSelected="1" view="pageBreakPreview" zoomScale="30" zoomScaleNormal="30" zoomScaleSheetLayoutView="30" workbookViewId="0">
      <selection activeCell="L7" sqref="L7"/>
    </sheetView>
  </sheetViews>
  <sheetFormatPr defaultColWidth="9" defaultRowHeight="17.399999999999999"/>
  <cols>
    <col min="1" max="1" width="28.19921875" style="1" customWidth="1"/>
    <col min="2" max="2" width="42.3984375" style="1" customWidth="1"/>
    <col min="3" max="3" width="14.09765625" style="1" bestFit="1" customWidth="1"/>
    <col min="4" max="4" width="19.3984375" style="1" bestFit="1" customWidth="1"/>
    <col min="5" max="5" width="37.3984375" style="1" bestFit="1" customWidth="1"/>
    <col min="6" max="6" width="51.09765625" style="1" bestFit="1" customWidth="1"/>
    <col min="7" max="9" width="16.8984375" style="1" customWidth="1"/>
    <col min="10" max="10" width="39.09765625" style="1" bestFit="1" customWidth="1"/>
    <col min="11" max="11" width="51.69921875" style="1" bestFit="1" customWidth="1"/>
    <col min="12" max="12" width="49.3984375" style="1" bestFit="1" customWidth="1"/>
    <col min="13" max="13" width="39.3984375" style="1" bestFit="1" customWidth="1"/>
    <col min="14" max="14" width="47.8984375" style="1" customWidth="1"/>
    <col min="15" max="15" width="10.8984375" style="1" bestFit="1" customWidth="1"/>
    <col min="16" max="16" width="12.19921875" style="1" bestFit="1" customWidth="1"/>
    <col min="17" max="17" width="9" style="1"/>
    <col min="18" max="18" width="30.8984375" style="1" customWidth="1"/>
    <col min="19" max="19" width="9" style="1"/>
    <col min="20" max="23" width="36.3984375" style="1" bestFit="1" customWidth="1"/>
    <col min="24" max="16384" width="9" style="1"/>
  </cols>
  <sheetData>
    <row r="1" spans="1:23" ht="162" customHeight="1">
      <c r="C1" s="149" t="s">
        <v>282</v>
      </c>
      <c r="D1" s="149"/>
      <c r="E1" s="149"/>
      <c r="F1" s="149"/>
      <c r="G1" s="149"/>
      <c r="H1" s="149"/>
      <c r="I1" s="149"/>
      <c r="J1" s="149"/>
      <c r="K1" s="149"/>
      <c r="L1" s="87" t="s">
        <v>271</v>
      </c>
      <c r="M1" s="145" t="s">
        <v>279</v>
      </c>
      <c r="N1" s="146"/>
      <c r="R1" s="23">
        <f>D11</f>
        <v>1</v>
      </c>
      <c r="T1" s="27" t="s">
        <v>26</v>
      </c>
      <c r="U1" s="27" t="s">
        <v>27</v>
      </c>
      <c r="V1" s="27" t="s">
        <v>28</v>
      </c>
      <c r="W1" s="27" t="s">
        <v>29</v>
      </c>
    </row>
    <row r="2" spans="1:23" s="2" customFormat="1" ht="39.9" customHeight="1">
      <c r="A2" s="22" t="s">
        <v>3</v>
      </c>
      <c r="B2" s="131" t="s">
        <v>4</v>
      </c>
      <c r="C2" s="131"/>
      <c r="D2" s="22" t="s">
        <v>5</v>
      </c>
      <c r="E2" s="147" t="s">
        <v>280</v>
      </c>
      <c r="F2" s="147"/>
      <c r="G2" s="148"/>
      <c r="H2" s="148"/>
      <c r="I2" s="136" t="s">
        <v>193</v>
      </c>
      <c r="J2" s="137"/>
      <c r="K2" s="138"/>
      <c r="L2" s="155" t="s">
        <v>255</v>
      </c>
      <c r="M2" s="156"/>
      <c r="N2" s="153"/>
      <c r="R2" s="24">
        <f>N16</f>
        <v>0</v>
      </c>
      <c r="T2" s="28" t="s">
        <v>0</v>
      </c>
      <c r="U2" s="29">
        <f>'Row data'!C3</f>
        <v>23000</v>
      </c>
      <c r="V2" s="30">
        <v>1000</v>
      </c>
      <c r="W2" s="29">
        <f>U2+V2</f>
        <v>24000</v>
      </c>
    </row>
    <row r="3" spans="1:23" s="2" customFormat="1" ht="39.9" customHeight="1">
      <c r="A3" s="22" t="s">
        <v>6</v>
      </c>
      <c r="B3" s="131" t="s">
        <v>229</v>
      </c>
      <c r="C3" s="131"/>
      <c r="D3" s="131"/>
      <c r="E3" s="131"/>
      <c r="F3" s="131"/>
      <c r="G3" s="131"/>
      <c r="H3" s="131"/>
      <c r="I3" s="139"/>
      <c r="J3" s="140"/>
      <c r="K3" s="141"/>
      <c r="L3" s="157"/>
      <c r="M3" s="158"/>
      <c r="N3" s="154"/>
      <c r="Q3" s="3"/>
      <c r="R3" s="3"/>
      <c r="S3" s="3"/>
      <c r="T3" s="31" t="s">
        <v>2</v>
      </c>
      <c r="U3" s="30">
        <f>'Row data'!C4</f>
        <v>33</v>
      </c>
      <c r="V3" s="32">
        <v>1</v>
      </c>
      <c r="W3" s="32">
        <f>U3+V3</f>
        <v>34</v>
      </c>
    </row>
    <row r="4" spans="1:23" s="2" customFormat="1" ht="39.9" customHeight="1">
      <c r="A4" s="22" t="s">
        <v>7</v>
      </c>
      <c r="B4" s="131" t="s">
        <v>8</v>
      </c>
      <c r="C4" s="131"/>
      <c r="D4" s="131"/>
      <c r="E4" s="131"/>
      <c r="F4" s="131"/>
      <c r="G4" s="131"/>
      <c r="H4" s="131"/>
      <c r="I4" s="142" t="s">
        <v>9</v>
      </c>
      <c r="J4" s="143"/>
      <c r="K4" s="144"/>
      <c r="L4" s="150" t="s">
        <v>256</v>
      </c>
      <c r="M4" s="151"/>
      <c r="N4" s="152"/>
      <c r="T4" s="33" t="s">
        <v>1</v>
      </c>
      <c r="U4" s="30">
        <f>'Row data'!C5</f>
        <v>1515</v>
      </c>
      <c r="V4" s="34">
        <v>30</v>
      </c>
      <c r="W4" s="34">
        <f>U4+V4</f>
        <v>1545</v>
      </c>
    </row>
    <row r="5" spans="1:23" s="2" customFormat="1" ht="39.9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221</v>
      </c>
      <c r="F5" s="82" t="s">
        <v>222</v>
      </c>
      <c r="G5" s="131" t="s">
        <v>270</v>
      </c>
      <c r="H5" s="131"/>
      <c r="I5" s="131"/>
      <c r="J5" s="22" t="s">
        <v>223</v>
      </c>
      <c r="K5" s="86" t="s">
        <v>224</v>
      </c>
      <c r="L5" s="82" t="s">
        <v>264</v>
      </c>
      <c r="M5" s="86" t="s">
        <v>265</v>
      </c>
      <c r="N5" s="83" t="s">
        <v>225</v>
      </c>
    </row>
    <row r="6" spans="1:23" s="2" customFormat="1" ht="39.9" customHeight="1">
      <c r="A6" s="22">
        <v>1</v>
      </c>
      <c r="B6" s="25" t="s">
        <v>281</v>
      </c>
      <c r="C6" s="70">
        <f>VLOOKUP(MAX(E6,J6),'Row data'!$C$8:$D$14,2,TRUE)</f>
        <v>4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data'!$D$8&gt;=C6*F6,'Row data'!$D$8,C6*F6)))</f>
        <v>0</v>
      </c>
      <c r="M6" s="21">
        <f>(IF(0=K6*C6,0,IF('Row data'!$D$8&gt;=K6*C6,'Row data'!$D$8,K6*C6)))</f>
        <v>0</v>
      </c>
      <c r="N6" s="8">
        <f>MAX(L6:M6)</f>
        <v>0</v>
      </c>
    </row>
    <row r="7" spans="1:23" s="2" customFormat="1" ht="39.9" customHeight="1">
      <c r="A7" s="22">
        <v>2</v>
      </c>
      <c r="B7" s="25"/>
      <c r="C7" s="70"/>
      <c r="D7" s="4"/>
      <c r="E7" s="5"/>
      <c r="F7" s="5"/>
      <c r="G7" s="46"/>
      <c r="H7" s="46"/>
      <c r="I7" s="46"/>
      <c r="J7" s="6"/>
      <c r="K7" s="7"/>
      <c r="L7" s="21"/>
      <c r="M7" s="21"/>
      <c r="N7" s="8"/>
    </row>
    <row r="8" spans="1:23" s="2" customFormat="1" ht="39.9" customHeight="1">
      <c r="A8" s="22">
        <v>3</v>
      </c>
      <c r="B8" s="25"/>
      <c r="C8" s="70"/>
      <c r="D8" s="4"/>
      <c r="E8" s="5"/>
      <c r="F8" s="5"/>
      <c r="G8" s="46"/>
      <c r="H8" s="46"/>
      <c r="I8" s="46"/>
      <c r="J8" s="6"/>
      <c r="K8" s="7"/>
      <c r="L8" s="21"/>
      <c r="M8" s="21"/>
      <c r="N8" s="8"/>
    </row>
    <row r="9" spans="1:23" s="2" customFormat="1" ht="39.9" customHeight="1">
      <c r="A9" s="22">
        <v>4</v>
      </c>
      <c r="B9" s="25"/>
      <c r="C9" s="70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" customHeight="1">
      <c r="A10" s="22">
        <v>5</v>
      </c>
      <c r="B10" s="25"/>
      <c r="C10" s="70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" customHeight="1">
      <c r="A11" s="131" t="s">
        <v>14</v>
      </c>
      <c r="B11" s="131"/>
      <c r="C11" s="131"/>
      <c r="D11" s="4">
        <f>SUM(D6:D10)</f>
        <v>1</v>
      </c>
      <c r="E11" s="9"/>
      <c r="F11" s="72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32" t="s">
        <v>230</v>
      </c>
      <c r="B12" s="132"/>
      <c r="C12" s="132"/>
      <c r="D12" s="132"/>
      <c r="E12" s="132"/>
      <c r="F12" s="132" t="s">
        <v>231</v>
      </c>
      <c r="G12" s="132"/>
      <c r="H12" s="132"/>
      <c r="I12" s="132"/>
      <c r="J12" s="132"/>
      <c r="K12" s="132"/>
      <c r="L12" s="131" t="s">
        <v>15</v>
      </c>
      <c r="M12" s="131"/>
      <c r="N12" s="84">
        <f>SUM(N6:N11)</f>
        <v>0</v>
      </c>
      <c r="P12" s="15"/>
    </row>
    <row r="13" spans="1:23" s="2" customFormat="1" ht="52.95" customHeight="1">
      <c r="A13" s="133" t="s">
        <v>283</v>
      </c>
      <c r="B13" s="132"/>
      <c r="C13" s="132"/>
      <c r="D13" s="132"/>
      <c r="E13" s="132"/>
      <c r="F13" s="135"/>
      <c r="G13" s="135"/>
      <c r="H13" s="135"/>
      <c r="I13" s="135"/>
      <c r="J13" s="135"/>
      <c r="K13" s="135"/>
      <c r="L13" s="91" t="s">
        <v>16</v>
      </c>
      <c r="M13" s="92" t="str">
        <f>IFERROR(MID($A$13,FIND(" "&amp;$L$13&amp;" ",$A$13)+4,3)," ")</f>
        <v xml:space="preserve"> </v>
      </c>
      <c r="N13" s="85">
        <f>IFERROR(N12*M13,0)</f>
        <v>0</v>
      </c>
    </row>
    <row r="14" spans="1:23" s="2" customFormat="1" ht="52.95" customHeight="1">
      <c r="A14" s="132"/>
      <c r="B14" s="132"/>
      <c r="C14" s="132"/>
      <c r="D14" s="132"/>
      <c r="E14" s="132"/>
      <c r="F14" s="135"/>
      <c r="G14" s="135"/>
      <c r="H14" s="135"/>
      <c r="I14" s="135"/>
      <c r="J14" s="135"/>
      <c r="K14" s="135"/>
      <c r="L14" s="91" t="s">
        <v>272</v>
      </c>
      <c r="M14" s="92" t="str">
        <f>IFERROR(MID($A$13,FIND(" "&amp;$L$14&amp;" ",$A$13)+6,3)," ")</f>
        <v xml:space="preserve"> </v>
      </c>
      <c r="N14" s="85">
        <f>IFERROR(N12*M14,0)</f>
        <v>0</v>
      </c>
    </row>
    <row r="15" spans="1:23" s="2" customFormat="1" ht="52.95" customHeight="1">
      <c r="A15" s="132"/>
      <c r="B15" s="132"/>
      <c r="C15" s="132"/>
      <c r="D15" s="132"/>
      <c r="E15" s="132"/>
      <c r="F15" s="135"/>
      <c r="G15" s="135"/>
      <c r="H15" s="135"/>
      <c r="I15" s="135"/>
      <c r="J15" s="135"/>
      <c r="K15" s="135"/>
      <c r="L15" s="91" t="s">
        <v>273</v>
      </c>
      <c r="M15" s="92" t="str">
        <f>IFERROR(IF(FIND("세금 계산서",$A$13),10%," ")," ")</f>
        <v xml:space="preserve"> </v>
      </c>
      <c r="N15" s="85">
        <f>IFERROR((N12-N13-N14)*M15,0)</f>
        <v>0</v>
      </c>
    </row>
    <row r="16" spans="1:23" s="2" customFormat="1" ht="54" customHeight="1">
      <c r="A16" s="132"/>
      <c r="B16" s="132"/>
      <c r="C16" s="132"/>
      <c r="D16" s="132"/>
      <c r="E16" s="132"/>
      <c r="F16" s="135"/>
      <c r="G16" s="135"/>
      <c r="H16" s="135"/>
      <c r="I16" s="135"/>
      <c r="J16" s="135"/>
      <c r="K16" s="135"/>
      <c r="L16" s="129" t="s">
        <v>232</v>
      </c>
      <c r="M16" s="88" t="s">
        <v>17</v>
      </c>
      <c r="N16" s="73">
        <f>(N12-N13-N14+N15)</f>
        <v>0</v>
      </c>
    </row>
    <row r="17" spans="1:14" s="2" customFormat="1" ht="46.5" customHeight="1">
      <c r="A17" s="132"/>
      <c r="B17" s="132"/>
      <c r="C17" s="132"/>
      <c r="D17" s="132"/>
      <c r="E17" s="132"/>
      <c r="F17" s="135"/>
      <c r="G17" s="135"/>
      <c r="H17" s="135"/>
      <c r="I17" s="135"/>
      <c r="J17" s="135"/>
      <c r="K17" s="135"/>
      <c r="L17" s="130"/>
      <c r="M17" s="89" t="s">
        <v>18</v>
      </c>
      <c r="N17" s="74">
        <f>ROUNDUP((N16*$W$2),-3)</f>
        <v>0</v>
      </c>
    </row>
    <row r="18" spans="1:14" s="2" customFormat="1" ht="46.5" customHeight="1">
      <c r="A18" s="132"/>
      <c r="B18" s="132"/>
      <c r="C18" s="132"/>
      <c r="D18" s="132"/>
      <c r="E18" s="132"/>
      <c r="F18" s="135"/>
      <c r="G18" s="135"/>
      <c r="H18" s="135"/>
      <c r="I18" s="135"/>
      <c r="J18" s="135"/>
      <c r="K18" s="135"/>
      <c r="L18" s="130"/>
      <c r="M18" s="90" t="s">
        <v>19</v>
      </c>
      <c r="N18" s="75">
        <f>ROUNDUP((N16*$W$3),-1)</f>
        <v>0</v>
      </c>
    </row>
    <row r="19" spans="1:14" s="2" customFormat="1" ht="52.95" customHeight="1">
      <c r="A19" s="134"/>
      <c r="B19" s="134"/>
      <c r="C19" s="134"/>
      <c r="D19" s="134"/>
      <c r="E19" s="134"/>
      <c r="F19" s="135"/>
      <c r="G19" s="135"/>
      <c r="H19" s="135"/>
      <c r="I19" s="135"/>
      <c r="J19" s="135"/>
      <c r="K19" s="135"/>
      <c r="L19" s="130"/>
      <c r="M19" s="14" t="s">
        <v>20</v>
      </c>
      <c r="N19" s="76">
        <f>ROUNDUP((N16*$W$4),-2)</f>
        <v>0</v>
      </c>
    </row>
    <row r="20" spans="1:14" s="2" customFormat="1" ht="297" customHeight="1">
      <c r="A20" s="93"/>
      <c r="B20" s="93"/>
      <c r="C20" s="94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</row>
    <row r="21" spans="1:14" s="2" customFormat="1" ht="39.6">
      <c r="A21" s="109" t="s">
        <v>263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s="2" customFormat="1" ht="37.799999999999997">
      <c r="A22" s="110" t="s">
        <v>274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</row>
    <row r="23" spans="1:14" s="2" customFormat="1" ht="39.6">
      <c r="A23" s="126" t="s">
        <v>284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</row>
    <row r="24" spans="1:14" s="2" customFormat="1" ht="37.799999999999997">
      <c r="A24" s="110" t="s">
        <v>285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</row>
    <row r="25" spans="1:14" s="2" customFormat="1" ht="39.9" customHeight="1">
      <c r="A25" s="111" t="s">
        <v>21</v>
      </c>
      <c r="B25" s="112"/>
      <c r="C25" s="117"/>
      <c r="D25" s="118"/>
      <c r="E25" s="119"/>
      <c r="F25" s="105"/>
      <c r="G25" s="15"/>
      <c r="H25" s="127" t="s">
        <v>234</v>
      </c>
      <c r="I25" s="127"/>
      <c r="J25" s="128"/>
      <c r="K25" s="107" t="s">
        <v>22</v>
      </c>
      <c r="L25" s="108"/>
      <c r="M25" s="108"/>
      <c r="N25" s="108"/>
    </row>
    <row r="26" spans="1:14" s="2" customFormat="1" ht="39.9" customHeight="1">
      <c r="A26" s="113"/>
      <c r="B26" s="114"/>
      <c r="C26" s="120"/>
      <c r="D26" s="121"/>
      <c r="E26" s="122"/>
      <c r="F26" s="26"/>
      <c r="G26" s="26"/>
      <c r="H26" s="15"/>
      <c r="I26" s="15"/>
      <c r="J26" s="106"/>
      <c r="K26" s="107"/>
      <c r="L26" s="108"/>
      <c r="M26" s="108"/>
      <c r="N26" s="108"/>
    </row>
    <row r="27" spans="1:14" s="2" customFormat="1" ht="39.9" customHeight="1">
      <c r="A27" s="113"/>
      <c r="B27" s="114"/>
      <c r="C27" s="120"/>
      <c r="D27" s="121"/>
      <c r="E27" s="122"/>
      <c r="F27" s="26"/>
      <c r="G27" s="26"/>
      <c r="H27" s="26"/>
      <c r="I27" s="15"/>
      <c r="J27" s="15"/>
      <c r="K27" s="107"/>
      <c r="L27" s="108"/>
      <c r="M27" s="108"/>
      <c r="N27" s="108"/>
    </row>
    <row r="28" spans="1:14" s="2" customFormat="1" ht="39.9" customHeight="1">
      <c r="A28" s="113"/>
      <c r="B28" s="114"/>
      <c r="C28" s="120"/>
      <c r="D28" s="121"/>
      <c r="E28" s="122"/>
      <c r="F28" s="26"/>
      <c r="G28" s="26"/>
      <c r="H28" s="26"/>
      <c r="I28" s="15"/>
      <c r="J28" s="15"/>
      <c r="K28" s="107"/>
      <c r="L28" s="108"/>
      <c r="M28" s="108"/>
      <c r="N28" s="108"/>
    </row>
    <row r="29" spans="1:14" s="2" customFormat="1" ht="39.9" customHeight="1">
      <c r="A29" s="115"/>
      <c r="B29" s="116"/>
      <c r="C29" s="123"/>
      <c r="D29" s="124"/>
      <c r="E29" s="125"/>
      <c r="F29" s="26"/>
      <c r="G29" s="26"/>
      <c r="H29" s="26"/>
      <c r="I29" s="15"/>
      <c r="J29" s="15"/>
      <c r="K29" s="107"/>
      <c r="L29" s="108"/>
      <c r="M29" s="108"/>
      <c r="N29" s="108"/>
    </row>
    <row r="30" spans="1:14" s="2" customFormat="1" ht="30">
      <c r="A30" s="3"/>
      <c r="B30" s="3"/>
      <c r="C30" s="16"/>
      <c r="D30" s="16"/>
      <c r="E30" s="16"/>
      <c r="F30" s="16"/>
      <c r="G30" s="16"/>
      <c r="H30" s="16"/>
      <c r="I30" s="3"/>
      <c r="J30" s="3"/>
      <c r="K30" s="3"/>
      <c r="L30" s="3"/>
      <c r="M30" s="3"/>
      <c r="N30" s="3"/>
    </row>
    <row r="31" spans="1:14" s="2" customFormat="1" ht="30">
      <c r="A31" s="3"/>
      <c r="B31" s="3"/>
      <c r="C31" s="3"/>
      <c r="D31" s="17"/>
      <c r="E31" s="17"/>
      <c r="F31" s="17"/>
      <c r="G31" s="3"/>
      <c r="H31" s="3"/>
      <c r="I31" s="3"/>
      <c r="J31" s="3"/>
      <c r="K31" s="3"/>
      <c r="L31" s="3"/>
      <c r="M31" s="3"/>
      <c r="N31" s="3"/>
    </row>
    <row r="32" spans="1:14" ht="16.5" customHeight="1"/>
    <row r="33" spans="17:22" ht="16.5" customHeight="1"/>
    <row r="34" spans="17:22" ht="16.5" customHeight="1"/>
    <row r="35" spans="17:22" ht="16.5" customHeight="1"/>
    <row r="38" spans="17:22" ht="24.9" customHeight="1"/>
    <row r="39" spans="17:22" ht="24.9" customHeight="1">
      <c r="Q39" s="18"/>
      <c r="R39" s="18"/>
      <c r="S39" s="18"/>
      <c r="T39" s="18"/>
      <c r="U39" s="18"/>
      <c r="V39" s="18"/>
    </row>
    <row r="40" spans="17:22" ht="24.9" customHeight="1">
      <c r="Q40" s="19"/>
    </row>
    <row r="41" spans="17:22" ht="24.9" customHeight="1">
      <c r="Q41" s="19"/>
    </row>
    <row r="42" spans="17:22" ht="24.9" customHeight="1">
      <c r="Q42" s="19"/>
    </row>
    <row r="43" spans="17:22" ht="24.9" customHeight="1">
      <c r="Q43" s="19"/>
    </row>
    <row r="44" spans="17:22" ht="24.9" customHeight="1">
      <c r="Q44" s="19"/>
    </row>
    <row r="45" spans="17:22" ht="24.9" customHeight="1">
      <c r="Q45" s="19"/>
    </row>
    <row r="46" spans="17:22" ht="24.9" customHeight="1">
      <c r="Q46" s="19"/>
    </row>
    <row r="47" spans="17:22" ht="24.9" customHeight="1">
      <c r="Q47" s="19"/>
    </row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17.25" customHeight="1"/>
    <row r="56" ht="17.25" customHeight="1"/>
    <row r="57" ht="16.5" customHeight="1"/>
    <row r="58" ht="16.5" customHeight="1"/>
    <row r="59" ht="16.5" customHeight="1"/>
    <row r="60" ht="16.5" customHeight="1"/>
    <row r="61" ht="23.25" customHeight="1"/>
    <row r="62" ht="23.25" customHeight="1"/>
    <row r="63" ht="23.25" customHeight="1"/>
  </sheetData>
  <mergeCells count="28">
    <mergeCell ref="A11:C11"/>
    <mergeCell ref="I2:K3"/>
    <mergeCell ref="I4:K4"/>
    <mergeCell ref="M1:N1"/>
    <mergeCell ref="B2:C2"/>
    <mergeCell ref="E2:H2"/>
    <mergeCell ref="C1:K1"/>
    <mergeCell ref="L4:N4"/>
    <mergeCell ref="N2:N3"/>
    <mergeCell ref="L2:M3"/>
    <mergeCell ref="B3:H3"/>
    <mergeCell ref="B4:H4"/>
    <mergeCell ref="G5:I5"/>
    <mergeCell ref="L16:L19"/>
    <mergeCell ref="L12:M12"/>
    <mergeCell ref="A12:E12"/>
    <mergeCell ref="A13:E19"/>
    <mergeCell ref="F12:K12"/>
    <mergeCell ref="F13:K19"/>
    <mergeCell ref="K25:K29"/>
    <mergeCell ref="L25:N29"/>
    <mergeCell ref="A21:N21"/>
    <mergeCell ref="A22:N22"/>
    <mergeCell ref="A25:B29"/>
    <mergeCell ref="C25:E29"/>
    <mergeCell ref="A24:N24"/>
    <mergeCell ref="A23:N23"/>
    <mergeCell ref="H25:J25"/>
  </mergeCells>
  <phoneticPr fontId="3" type="noConversion"/>
  <conditionalFormatting sqref="L6">
    <cfRule type="cellIs" dxfId="2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8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5"/>
  <sheetViews>
    <sheetView topLeftCell="A7" workbookViewId="0">
      <selection activeCell="D16" sqref="D16"/>
    </sheetView>
  </sheetViews>
  <sheetFormatPr defaultRowHeight="17.399999999999999"/>
  <cols>
    <col min="1" max="1" width="4.8984375" style="57" bestFit="1" customWidth="1"/>
    <col min="2" max="2" width="10" style="57" bestFit="1" customWidth="1"/>
    <col min="3" max="3" width="11.8984375" style="78" bestFit="1" customWidth="1"/>
    <col min="4" max="4" width="13.8984375" style="78" bestFit="1" customWidth="1"/>
    <col min="5" max="5" width="13.8984375" style="101" customWidth="1"/>
    <col min="6" max="6" width="13.8984375" style="78" customWidth="1"/>
    <col min="7" max="7" width="6.09765625" style="57" customWidth="1"/>
    <col min="8" max="8" width="4.5" style="57" bestFit="1" customWidth="1"/>
    <col min="9" max="9" width="10" style="57" bestFit="1" customWidth="1"/>
    <col min="10" max="10" width="11.8984375" style="78" bestFit="1" customWidth="1"/>
    <col min="11" max="11" width="13.8984375" style="78" bestFit="1" customWidth="1"/>
  </cols>
  <sheetData>
    <row r="1" spans="1:12">
      <c r="A1" s="57" t="s">
        <v>257</v>
      </c>
      <c r="C1" s="78">
        <v>32</v>
      </c>
      <c r="E1" s="100">
        <v>1.35</v>
      </c>
      <c r="H1" s="57" t="s">
        <v>258</v>
      </c>
      <c r="J1" s="78">
        <v>32</v>
      </c>
      <c r="L1" s="79">
        <v>1.35</v>
      </c>
    </row>
    <row r="2" spans="1:12">
      <c r="A2" s="57" t="s">
        <v>259</v>
      </c>
      <c r="B2" s="57" t="s">
        <v>260</v>
      </c>
      <c r="C2" s="78" t="s">
        <v>261</v>
      </c>
      <c r="D2" s="78" t="s">
        <v>262</v>
      </c>
      <c r="H2" s="57" t="s">
        <v>259</v>
      </c>
      <c r="I2" s="57" t="s">
        <v>260</v>
      </c>
      <c r="J2" s="78" t="s">
        <v>261</v>
      </c>
      <c r="K2" s="78" t="s">
        <v>262</v>
      </c>
    </row>
    <row r="3" spans="1:12" s="98" customFormat="1">
      <c r="A3" s="95">
        <v>0.5</v>
      </c>
      <c r="B3" s="95">
        <v>50</v>
      </c>
      <c r="C3" s="96">
        <f>B3/$C$1</f>
        <v>1.5625</v>
      </c>
      <c r="D3" s="96">
        <f>C3/A3</f>
        <v>3.125</v>
      </c>
      <c r="E3" s="96">
        <f>D3*$E$1</f>
        <v>4.21875</v>
      </c>
      <c r="F3" s="96"/>
      <c r="G3" s="95"/>
      <c r="H3" s="95">
        <v>0.5</v>
      </c>
      <c r="I3" s="95">
        <v>50</v>
      </c>
      <c r="J3" s="96">
        <f>I3/$J$1</f>
        <v>1.5625</v>
      </c>
      <c r="K3" s="96">
        <f>J3/H3</f>
        <v>3.125</v>
      </c>
      <c r="L3" s="97">
        <f>K3*$L$1</f>
        <v>4.21875</v>
      </c>
    </row>
    <row r="4" spans="1:12">
      <c r="A4" s="57">
        <v>1</v>
      </c>
      <c r="B4" s="57">
        <v>60</v>
      </c>
      <c r="C4" s="78">
        <f t="shared" ref="C4:C55" si="0">B4/$C$1</f>
        <v>1.875</v>
      </c>
      <c r="D4" s="78">
        <f t="shared" ref="D4:D55" si="1">C4/A4</f>
        <v>1.875</v>
      </c>
      <c r="E4" s="101">
        <f t="shared" ref="E4:E55" si="2">D4*$E$1</f>
        <v>2.53125</v>
      </c>
      <c r="H4" s="57">
        <v>1</v>
      </c>
      <c r="I4" s="57">
        <v>70</v>
      </c>
      <c r="J4" s="78">
        <f t="shared" ref="J4:J55" si="3">I4/$J$1</f>
        <v>2.1875</v>
      </c>
      <c r="K4" s="78">
        <f t="shared" ref="K4:K55" si="4">J4/H4</f>
        <v>2.1875</v>
      </c>
      <c r="L4" s="80">
        <f t="shared" ref="L4:L55" si="5">K4*$L$1</f>
        <v>2.953125</v>
      </c>
    </row>
    <row r="5" spans="1:12">
      <c r="A5" s="57">
        <v>1.5</v>
      </c>
      <c r="B5" s="57">
        <v>70</v>
      </c>
      <c r="C5" s="78">
        <f t="shared" si="0"/>
        <v>2.1875</v>
      </c>
      <c r="D5" s="78">
        <f t="shared" si="1"/>
        <v>1.4583333333333333</v>
      </c>
      <c r="E5" s="101">
        <f t="shared" si="2"/>
        <v>1.96875</v>
      </c>
      <c r="H5" s="57">
        <v>1.5</v>
      </c>
      <c r="I5" s="57">
        <v>80</v>
      </c>
      <c r="J5" s="78">
        <f t="shared" si="3"/>
        <v>2.5</v>
      </c>
      <c r="K5" s="78">
        <f t="shared" si="4"/>
        <v>1.6666666666666667</v>
      </c>
      <c r="L5" s="80">
        <f t="shared" si="5"/>
        <v>2.2500000000000004</v>
      </c>
    </row>
    <row r="6" spans="1:12" s="98" customFormat="1">
      <c r="A6" s="95">
        <v>2</v>
      </c>
      <c r="B6" s="95">
        <v>80</v>
      </c>
      <c r="C6" s="96">
        <f t="shared" si="0"/>
        <v>2.5</v>
      </c>
      <c r="D6" s="96">
        <f t="shared" si="1"/>
        <v>1.25</v>
      </c>
      <c r="E6" s="96">
        <f t="shared" si="2"/>
        <v>1.6875</v>
      </c>
      <c r="F6" s="96"/>
      <c r="G6" s="95"/>
      <c r="H6" s="95">
        <v>2</v>
      </c>
      <c r="I6" s="95">
        <v>90</v>
      </c>
      <c r="J6" s="96">
        <f t="shared" si="3"/>
        <v>2.8125</v>
      </c>
      <c r="K6" s="96">
        <f t="shared" si="4"/>
        <v>1.40625</v>
      </c>
      <c r="L6" s="97">
        <f t="shared" si="5"/>
        <v>1.8984375000000002</v>
      </c>
    </row>
    <row r="7" spans="1:12">
      <c r="A7" s="57">
        <v>2.5</v>
      </c>
      <c r="B7" s="57">
        <v>90</v>
      </c>
      <c r="C7" s="78">
        <f t="shared" si="0"/>
        <v>2.8125</v>
      </c>
      <c r="D7" s="78">
        <f t="shared" si="1"/>
        <v>1.125</v>
      </c>
      <c r="E7" s="101">
        <f t="shared" si="2"/>
        <v>1.51875</v>
      </c>
      <c r="H7" s="57">
        <v>2.5</v>
      </c>
      <c r="I7" s="57">
        <v>100</v>
      </c>
      <c r="J7" s="78">
        <f t="shared" si="3"/>
        <v>3.125</v>
      </c>
      <c r="K7" s="78">
        <f t="shared" si="4"/>
        <v>1.25</v>
      </c>
      <c r="L7" s="80">
        <f t="shared" si="5"/>
        <v>1.6875</v>
      </c>
    </row>
    <row r="8" spans="1:12">
      <c r="A8" s="57">
        <v>3</v>
      </c>
      <c r="B8" s="57">
        <v>120</v>
      </c>
      <c r="C8" s="78">
        <f t="shared" si="0"/>
        <v>3.75</v>
      </c>
      <c r="D8" s="78">
        <f t="shared" si="1"/>
        <v>1.25</v>
      </c>
      <c r="E8" s="101">
        <f t="shared" si="2"/>
        <v>1.6875</v>
      </c>
      <c r="H8" s="57">
        <v>3</v>
      </c>
      <c r="I8" s="57">
        <v>110</v>
      </c>
      <c r="J8" s="78">
        <f t="shared" si="3"/>
        <v>3.4375</v>
      </c>
      <c r="K8" s="78">
        <f t="shared" si="4"/>
        <v>1.1458333333333333</v>
      </c>
      <c r="L8" s="80">
        <f t="shared" si="5"/>
        <v>1.546875</v>
      </c>
    </row>
    <row r="9" spans="1:12">
      <c r="A9" s="57">
        <v>4</v>
      </c>
      <c r="B9" s="57">
        <v>145</v>
      </c>
      <c r="C9" s="78">
        <f t="shared" si="0"/>
        <v>4.53125</v>
      </c>
      <c r="D9" s="78">
        <f t="shared" si="1"/>
        <v>1.1328125</v>
      </c>
      <c r="E9" s="101">
        <f t="shared" si="2"/>
        <v>1.529296875</v>
      </c>
      <c r="H9" s="57">
        <v>4</v>
      </c>
      <c r="I9" s="57">
        <v>125</v>
      </c>
      <c r="J9" s="78">
        <f t="shared" si="3"/>
        <v>3.90625</v>
      </c>
      <c r="K9" s="78">
        <f t="shared" si="4"/>
        <v>0.9765625</v>
      </c>
      <c r="L9" s="80">
        <f t="shared" si="5"/>
        <v>1.318359375</v>
      </c>
    </row>
    <row r="10" spans="1:12">
      <c r="A10" s="57">
        <v>5</v>
      </c>
      <c r="B10" s="57">
        <v>170</v>
      </c>
      <c r="C10" s="78">
        <f t="shared" si="0"/>
        <v>5.3125</v>
      </c>
      <c r="D10" s="78">
        <f t="shared" si="1"/>
        <v>1.0625</v>
      </c>
      <c r="E10" s="101">
        <f t="shared" si="2"/>
        <v>1.4343750000000002</v>
      </c>
      <c r="H10" s="57">
        <v>5</v>
      </c>
      <c r="I10" s="57">
        <v>140</v>
      </c>
      <c r="J10" s="78">
        <f t="shared" si="3"/>
        <v>4.375</v>
      </c>
      <c r="K10" s="78">
        <f t="shared" si="4"/>
        <v>0.875</v>
      </c>
      <c r="L10" s="80">
        <f t="shared" si="5"/>
        <v>1.1812500000000001</v>
      </c>
    </row>
    <row r="11" spans="1:12" s="98" customFormat="1">
      <c r="A11" s="95">
        <v>6</v>
      </c>
      <c r="B11" s="95">
        <v>195</v>
      </c>
      <c r="C11" s="96">
        <f t="shared" si="0"/>
        <v>6.09375</v>
      </c>
      <c r="D11" s="96">
        <f t="shared" si="1"/>
        <v>1.015625</v>
      </c>
      <c r="E11" s="96">
        <f t="shared" si="2"/>
        <v>1.37109375</v>
      </c>
      <c r="F11" s="96"/>
      <c r="G11" s="95"/>
      <c r="H11" s="95">
        <v>6</v>
      </c>
      <c r="I11" s="95">
        <v>160</v>
      </c>
      <c r="J11" s="96">
        <f t="shared" si="3"/>
        <v>5</v>
      </c>
      <c r="K11" s="96">
        <f t="shared" si="4"/>
        <v>0.83333333333333337</v>
      </c>
      <c r="L11" s="97">
        <f t="shared" si="5"/>
        <v>1.1250000000000002</v>
      </c>
    </row>
    <row r="12" spans="1:12">
      <c r="A12" s="57">
        <v>7</v>
      </c>
      <c r="B12" s="57">
        <v>220</v>
      </c>
      <c r="C12" s="78">
        <f t="shared" si="0"/>
        <v>6.875</v>
      </c>
      <c r="D12" s="78">
        <f t="shared" si="1"/>
        <v>0.9821428571428571</v>
      </c>
      <c r="E12" s="101">
        <f t="shared" si="2"/>
        <v>1.3258928571428572</v>
      </c>
      <c r="H12" s="57">
        <v>7</v>
      </c>
      <c r="I12" s="57">
        <v>175</v>
      </c>
      <c r="J12" s="78">
        <f t="shared" si="3"/>
        <v>5.46875</v>
      </c>
      <c r="K12" s="78">
        <f t="shared" si="4"/>
        <v>0.78125</v>
      </c>
      <c r="L12" s="80">
        <f t="shared" si="5"/>
        <v>1.0546875</v>
      </c>
    </row>
    <row r="13" spans="1:12">
      <c r="A13" s="57">
        <v>8</v>
      </c>
      <c r="B13" s="57">
        <v>240</v>
      </c>
      <c r="C13" s="78">
        <f t="shared" si="0"/>
        <v>7.5</v>
      </c>
      <c r="D13" s="78">
        <f t="shared" si="1"/>
        <v>0.9375</v>
      </c>
      <c r="E13" s="101">
        <f t="shared" si="2"/>
        <v>1.265625</v>
      </c>
      <c r="H13" s="57">
        <v>8</v>
      </c>
      <c r="I13" s="57">
        <v>200</v>
      </c>
      <c r="J13" s="78">
        <f t="shared" si="3"/>
        <v>6.25</v>
      </c>
      <c r="K13" s="78">
        <f t="shared" si="4"/>
        <v>0.78125</v>
      </c>
      <c r="L13" s="80">
        <f t="shared" si="5"/>
        <v>1.0546875</v>
      </c>
    </row>
    <row r="14" spans="1:12">
      <c r="A14" s="57">
        <v>9</v>
      </c>
      <c r="B14" s="57">
        <v>265</v>
      </c>
      <c r="C14" s="99">
        <f t="shared" si="0"/>
        <v>8.28125</v>
      </c>
      <c r="D14" s="99">
        <f t="shared" si="1"/>
        <v>0.92013888888888884</v>
      </c>
      <c r="E14" s="101">
        <f t="shared" si="2"/>
        <v>1.2421875</v>
      </c>
      <c r="F14" s="99"/>
      <c r="H14" s="57">
        <v>9</v>
      </c>
      <c r="I14" s="57">
        <v>220</v>
      </c>
      <c r="J14" s="99">
        <f t="shared" si="3"/>
        <v>6.875</v>
      </c>
      <c r="K14" s="99">
        <f t="shared" si="4"/>
        <v>0.76388888888888884</v>
      </c>
      <c r="L14" s="80">
        <f t="shared" si="5"/>
        <v>1.03125</v>
      </c>
    </row>
    <row r="15" spans="1:12" s="98" customFormat="1">
      <c r="A15" s="95">
        <v>10</v>
      </c>
      <c r="B15" s="95">
        <v>290</v>
      </c>
      <c r="C15" s="96">
        <f t="shared" si="0"/>
        <v>9.0625</v>
      </c>
      <c r="D15" s="96">
        <f t="shared" si="1"/>
        <v>0.90625</v>
      </c>
      <c r="E15" s="96">
        <f t="shared" si="2"/>
        <v>1.2234375000000002</v>
      </c>
      <c r="F15" s="96"/>
      <c r="G15" s="95"/>
      <c r="H15" s="95">
        <v>10</v>
      </c>
      <c r="I15" s="95">
        <v>240</v>
      </c>
      <c r="J15" s="96">
        <f t="shared" si="3"/>
        <v>7.5</v>
      </c>
      <c r="K15" s="96">
        <f t="shared" si="4"/>
        <v>0.75</v>
      </c>
      <c r="L15" s="97">
        <f t="shared" si="5"/>
        <v>1.0125000000000002</v>
      </c>
    </row>
    <row r="16" spans="1:12">
      <c r="A16" s="57">
        <v>11</v>
      </c>
      <c r="B16" s="57">
        <v>320</v>
      </c>
      <c r="C16" s="78">
        <f t="shared" si="0"/>
        <v>10</v>
      </c>
      <c r="D16" s="78">
        <f t="shared" si="1"/>
        <v>0.90909090909090906</v>
      </c>
      <c r="E16" s="101">
        <f t="shared" si="2"/>
        <v>1.2272727272727273</v>
      </c>
      <c r="H16" s="57">
        <v>11</v>
      </c>
      <c r="I16" s="57">
        <v>250</v>
      </c>
      <c r="J16" s="78">
        <f t="shared" si="3"/>
        <v>7.8125</v>
      </c>
      <c r="K16" s="78">
        <f t="shared" si="4"/>
        <v>0.71022727272727271</v>
      </c>
      <c r="L16" s="80">
        <f t="shared" si="5"/>
        <v>0.95880681818181823</v>
      </c>
    </row>
    <row r="17" spans="1:12">
      <c r="A17" s="57">
        <v>12</v>
      </c>
      <c r="B17" s="57">
        <v>340</v>
      </c>
      <c r="C17" s="78">
        <f t="shared" si="0"/>
        <v>10.625</v>
      </c>
      <c r="D17" s="78">
        <f t="shared" si="1"/>
        <v>0.88541666666666663</v>
      </c>
      <c r="E17" s="101">
        <f t="shared" si="2"/>
        <v>1.1953125</v>
      </c>
      <c r="H17" s="57">
        <v>12</v>
      </c>
      <c r="I17" s="57">
        <v>270</v>
      </c>
      <c r="J17" s="78">
        <f t="shared" si="3"/>
        <v>8.4375</v>
      </c>
      <c r="K17" s="78">
        <f t="shared" si="4"/>
        <v>0.703125</v>
      </c>
      <c r="L17" s="80">
        <f t="shared" si="5"/>
        <v>0.94921875000000011</v>
      </c>
    </row>
    <row r="18" spans="1:12">
      <c r="A18" s="57">
        <v>13</v>
      </c>
      <c r="B18" s="57">
        <v>360</v>
      </c>
      <c r="C18" s="78">
        <f t="shared" si="0"/>
        <v>11.25</v>
      </c>
      <c r="D18" s="78">
        <f t="shared" si="1"/>
        <v>0.86538461538461542</v>
      </c>
      <c r="E18" s="101">
        <f t="shared" si="2"/>
        <v>1.1682692307692308</v>
      </c>
      <c r="H18" s="57">
        <v>13</v>
      </c>
      <c r="I18" s="57">
        <v>290</v>
      </c>
      <c r="J18" s="78">
        <f t="shared" si="3"/>
        <v>9.0625</v>
      </c>
      <c r="K18" s="78">
        <f t="shared" si="4"/>
        <v>0.69711538461538458</v>
      </c>
      <c r="L18" s="80">
        <f t="shared" si="5"/>
        <v>0.94110576923076927</v>
      </c>
    </row>
    <row r="19" spans="1:12">
      <c r="A19" s="57">
        <v>14</v>
      </c>
      <c r="B19" s="57">
        <v>385</v>
      </c>
      <c r="C19" s="78">
        <f t="shared" si="0"/>
        <v>12.03125</v>
      </c>
      <c r="D19" s="78">
        <f t="shared" si="1"/>
        <v>0.859375</v>
      </c>
      <c r="E19" s="101">
        <f t="shared" si="2"/>
        <v>1.16015625</v>
      </c>
      <c r="H19" s="57">
        <v>14</v>
      </c>
      <c r="I19" s="57">
        <v>310</v>
      </c>
      <c r="J19" s="78">
        <f t="shared" si="3"/>
        <v>9.6875</v>
      </c>
      <c r="K19" s="78">
        <f t="shared" si="4"/>
        <v>0.6919642857142857</v>
      </c>
      <c r="L19" s="80">
        <f t="shared" si="5"/>
        <v>0.93415178571428581</v>
      </c>
    </row>
    <row r="20" spans="1:12" s="98" customFormat="1">
      <c r="A20" s="95">
        <v>15</v>
      </c>
      <c r="B20" s="95">
        <v>410</v>
      </c>
      <c r="C20" s="96">
        <f t="shared" si="0"/>
        <v>12.8125</v>
      </c>
      <c r="D20" s="96">
        <f t="shared" si="1"/>
        <v>0.85416666666666663</v>
      </c>
      <c r="E20" s="96">
        <f t="shared" si="2"/>
        <v>1.153125</v>
      </c>
      <c r="F20" s="96"/>
      <c r="G20" s="95"/>
      <c r="H20" s="95">
        <v>15</v>
      </c>
      <c r="I20" s="95">
        <v>320</v>
      </c>
      <c r="J20" s="96">
        <f t="shared" si="3"/>
        <v>10</v>
      </c>
      <c r="K20" s="96">
        <f t="shared" si="4"/>
        <v>0.66666666666666663</v>
      </c>
      <c r="L20" s="97">
        <f t="shared" si="5"/>
        <v>0.9</v>
      </c>
    </row>
    <row r="21" spans="1:12">
      <c r="A21" s="57">
        <v>16</v>
      </c>
      <c r="B21" s="57">
        <v>430</v>
      </c>
      <c r="C21" s="78">
        <f t="shared" si="0"/>
        <v>13.4375</v>
      </c>
      <c r="D21" s="78">
        <f t="shared" si="1"/>
        <v>0.83984375</v>
      </c>
      <c r="E21" s="101">
        <f t="shared" si="2"/>
        <v>1.1337890625</v>
      </c>
      <c r="H21" s="57">
        <v>16</v>
      </c>
      <c r="I21" s="57">
        <v>350</v>
      </c>
      <c r="J21" s="78">
        <f t="shared" si="3"/>
        <v>10.9375</v>
      </c>
      <c r="K21" s="78">
        <f t="shared" si="4"/>
        <v>0.68359375</v>
      </c>
      <c r="L21" s="80">
        <f t="shared" si="5"/>
        <v>0.92285156250000011</v>
      </c>
    </row>
    <row r="22" spans="1:12">
      <c r="A22" s="57">
        <v>17</v>
      </c>
      <c r="B22" s="57">
        <v>450</v>
      </c>
      <c r="C22" s="78">
        <f t="shared" si="0"/>
        <v>14.0625</v>
      </c>
      <c r="D22" s="78">
        <f t="shared" si="1"/>
        <v>0.82720588235294112</v>
      </c>
      <c r="E22" s="101">
        <f t="shared" si="2"/>
        <v>1.1167279411764706</v>
      </c>
      <c r="H22" s="57">
        <v>17</v>
      </c>
      <c r="I22" s="57">
        <v>370</v>
      </c>
      <c r="J22" s="78">
        <f t="shared" si="3"/>
        <v>11.5625</v>
      </c>
      <c r="K22" s="78">
        <f t="shared" si="4"/>
        <v>0.68014705882352944</v>
      </c>
      <c r="L22" s="80">
        <f t="shared" si="5"/>
        <v>0.91819852941176483</v>
      </c>
    </row>
    <row r="23" spans="1:12" s="98" customFormat="1">
      <c r="A23" s="95">
        <v>18</v>
      </c>
      <c r="B23" s="95">
        <v>480</v>
      </c>
      <c r="C23" s="96">
        <f t="shared" si="0"/>
        <v>15</v>
      </c>
      <c r="D23" s="96">
        <f t="shared" si="1"/>
        <v>0.83333333333333337</v>
      </c>
      <c r="E23" s="96">
        <f t="shared" si="2"/>
        <v>1.1250000000000002</v>
      </c>
      <c r="F23" s="96"/>
      <c r="G23" s="95"/>
      <c r="H23" s="95">
        <v>18</v>
      </c>
      <c r="I23" s="95">
        <v>390</v>
      </c>
      <c r="J23" s="96">
        <f t="shared" si="3"/>
        <v>12.1875</v>
      </c>
      <c r="K23" s="96">
        <f t="shared" si="4"/>
        <v>0.67708333333333337</v>
      </c>
      <c r="L23" s="97">
        <f t="shared" si="5"/>
        <v>0.91406250000000011</v>
      </c>
    </row>
    <row r="24" spans="1:12">
      <c r="A24" s="57">
        <v>19</v>
      </c>
      <c r="B24" s="57">
        <v>500</v>
      </c>
      <c r="C24" s="78">
        <f t="shared" si="0"/>
        <v>15.625</v>
      </c>
      <c r="D24" s="78">
        <f t="shared" si="1"/>
        <v>0.82236842105263153</v>
      </c>
      <c r="E24" s="101">
        <f t="shared" si="2"/>
        <v>1.1101973684210527</v>
      </c>
      <c r="H24" s="57">
        <v>19</v>
      </c>
      <c r="I24" s="57">
        <v>410</v>
      </c>
      <c r="J24" s="78">
        <f t="shared" si="3"/>
        <v>12.8125</v>
      </c>
      <c r="K24" s="78">
        <f t="shared" si="4"/>
        <v>0.67434210526315785</v>
      </c>
      <c r="L24" s="80">
        <f t="shared" si="5"/>
        <v>0.91036184210526316</v>
      </c>
    </row>
    <row r="25" spans="1:12">
      <c r="A25" s="57">
        <v>20</v>
      </c>
      <c r="B25" s="57">
        <v>530</v>
      </c>
      <c r="C25" s="78">
        <f t="shared" si="0"/>
        <v>16.5625</v>
      </c>
      <c r="D25" s="78">
        <f t="shared" si="1"/>
        <v>0.828125</v>
      </c>
      <c r="E25" s="101">
        <f t="shared" si="2"/>
        <v>1.1179687500000002</v>
      </c>
      <c r="H25" s="57">
        <v>20</v>
      </c>
      <c r="I25" s="57">
        <v>420</v>
      </c>
      <c r="J25" s="78">
        <f t="shared" si="3"/>
        <v>13.125</v>
      </c>
      <c r="K25" s="78">
        <f t="shared" si="4"/>
        <v>0.65625</v>
      </c>
      <c r="L25" s="80">
        <f t="shared" si="5"/>
        <v>0.88593750000000004</v>
      </c>
    </row>
    <row r="26" spans="1:12" s="98" customFormat="1">
      <c r="A26" s="95">
        <v>21</v>
      </c>
      <c r="B26" s="95">
        <v>550</v>
      </c>
      <c r="C26" s="96">
        <f t="shared" si="0"/>
        <v>17.1875</v>
      </c>
      <c r="D26" s="96">
        <f t="shared" si="1"/>
        <v>0.81845238095238093</v>
      </c>
      <c r="E26" s="96">
        <f t="shared" si="2"/>
        <v>1.1049107142857144</v>
      </c>
      <c r="F26" s="96"/>
      <c r="G26" s="95"/>
      <c r="H26" s="95">
        <v>21</v>
      </c>
      <c r="I26" s="95">
        <v>450</v>
      </c>
      <c r="J26" s="96">
        <f t="shared" si="3"/>
        <v>14.0625</v>
      </c>
      <c r="K26" s="96">
        <f t="shared" si="4"/>
        <v>0.6696428571428571</v>
      </c>
      <c r="L26" s="97">
        <f t="shared" si="5"/>
        <v>0.9040178571428571</v>
      </c>
    </row>
    <row r="27" spans="1:12">
      <c r="A27" s="57">
        <v>22</v>
      </c>
      <c r="B27" s="57">
        <v>570</v>
      </c>
      <c r="C27" s="78">
        <f t="shared" si="0"/>
        <v>17.8125</v>
      </c>
      <c r="D27" s="78">
        <f t="shared" si="1"/>
        <v>0.80965909090909094</v>
      </c>
      <c r="E27" s="101">
        <f t="shared" si="2"/>
        <v>1.0930397727272729</v>
      </c>
      <c r="H27" s="57">
        <v>22</v>
      </c>
      <c r="I27" s="57">
        <v>470</v>
      </c>
      <c r="J27" s="78">
        <f t="shared" si="3"/>
        <v>14.6875</v>
      </c>
      <c r="K27" s="78">
        <f t="shared" si="4"/>
        <v>0.66761363636363635</v>
      </c>
      <c r="L27" s="80">
        <f t="shared" si="5"/>
        <v>0.90127840909090917</v>
      </c>
    </row>
    <row r="28" spans="1:12">
      <c r="A28" s="57">
        <v>23</v>
      </c>
      <c r="B28" s="57">
        <v>600</v>
      </c>
      <c r="C28" s="78">
        <f t="shared" si="0"/>
        <v>18.75</v>
      </c>
      <c r="D28" s="78">
        <f t="shared" si="1"/>
        <v>0.81521739130434778</v>
      </c>
      <c r="E28" s="101">
        <f t="shared" si="2"/>
        <v>1.1005434782608696</v>
      </c>
      <c r="H28" s="57">
        <v>23</v>
      </c>
      <c r="I28" s="57">
        <v>490</v>
      </c>
      <c r="J28" s="78">
        <f t="shared" si="3"/>
        <v>15.3125</v>
      </c>
      <c r="K28" s="78">
        <f t="shared" si="4"/>
        <v>0.66576086956521741</v>
      </c>
      <c r="L28" s="80">
        <f t="shared" si="5"/>
        <v>0.89877717391304357</v>
      </c>
    </row>
    <row r="29" spans="1:12">
      <c r="A29" s="57">
        <v>24</v>
      </c>
      <c r="B29" s="57">
        <v>630</v>
      </c>
      <c r="C29" s="78">
        <f t="shared" si="0"/>
        <v>19.6875</v>
      </c>
      <c r="D29" s="78">
        <f t="shared" si="1"/>
        <v>0.8203125</v>
      </c>
      <c r="E29" s="101">
        <f t="shared" si="2"/>
        <v>1.107421875</v>
      </c>
      <c r="H29" s="57">
        <v>24</v>
      </c>
      <c r="I29" s="57">
        <v>500</v>
      </c>
      <c r="J29" s="78">
        <f t="shared" si="3"/>
        <v>15.625</v>
      </c>
      <c r="K29" s="78">
        <f t="shared" si="4"/>
        <v>0.65104166666666663</v>
      </c>
      <c r="L29" s="80">
        <f t="shared" si="5"/>
        <v>0.87890625</v>
      </c>
    </row>
    <row r="30" spans="1:12" s="98" customFormat="1">
      <c r="A30" s="95">
        <v>25</v>
      </c>
      <c r="B30" s="95">
        <v>650</v>
      </c>
      <c r="C30" s="96">
        <f t="shared" si="0"/>
        <v>20.3125</v>
      </c>
      <c r="D30" s="96">
        <f t="shared" si="1"/>
        <v>0.8125</v>
      </c>
      <c r="E30" s="96">
        <f t="shared" si="2"/>
        <v>1.096875</v>
      </c>
      <c r="F30" s="96"/>
      <c r="G30" s="95"/>
      <c r="H30" s="95">
        <v>25</v>
      </c>
      <c r="I30" s="95">
        <v>530</v>
      </c>
      <c r="J30" s="96">
        <f t="shared" si="3"/>
        <v>16.5625</v>
      </c>
      <c r="K30" s="96">
        <f t="shared" si="4"/>
        <v>0.66249999999999998</v>
      </c>
      <c r="L30" s="97">
        <f t="shared" si="5"/>
        <v>0.89437500000000003</v>
      </c>
    </row>
    <row r="31" spans="1:12">
      <c r="A31" s="57">
        <v>26</v>
      </c>
      <c r="B31" s="57">
        <v>560</v>
      </c>
      <c r="C31" s="78">
        <f t="shared" si="0"/>
        <v>17.5</v>
      </c>
      <c r="D31" s="78">
        <f t="shared" si="1"/>
        <v>0.67307692307692313</v>
      </c>
      <c r="E31" s="101">
        <f t="shared" si="2"/>
        <v>0.90865384615384626</v>
      </c>
      <c r="H31" s="57">
        <v>26</v>
      </c>
      <c r="I31" s="57">
        <v>550</v>
      </c>
      <c r="J31" s="78">
        <f t="shared" si="3"/>
        <v>17.1875</v>
      </c>
      <c r="K31" s="78">
        <f t="shared" si="4"/>
        <v>0.66105769230769229</v>
      </c>
      <c r="L31" s="80">
        <f t="shared" si="5"/>
        <v>0.89242788461538469</v>
      </c>
    </row>
    <row r="32" spans="1:12">
      <c r="A32" s="57">
        <v>27</v>
      </c>
      <c r="B32" s="57">
        <v>580</v>
      </c>
      <c r="C32" s="78">
        <f t="shared" si="0"/>
        <v>18.125</v>
      </c>
      <c r="D32" s="78">
        <f t="shared" si="1"/>
        <v>0.67129629629629628</v>
      </c>
      <c r="E32" s="101">
        <f t="shared" si="2"/>
        <v>0.90625</v>
      </c>
      <c r="H32" s="57">
        <v>27</v>
      </c>
      <c r="I32" s="57">
        <v>580</v>
      </c>
      <c r="J32" s="78">
        <f t="shared" si="3"/>
        <v>18.125</v>
      </c>
      <c r="K32" s="78">
        <f t="shared" si="4"/>
        <v>0.67129629629629628</v>
      </c>
      <c r="L32" s="80">
        <f t="shared" si="5"/>
        <v>0.90625</v>
      </c>
    </row>
    <row r="33" spans="1:12">
      <c r="A33" s="57">
        <v>28</v>
      </c>
      <c r="B33" s="57">
        <v>600</v>
      </c>
      <c r="C33" s="78">
        <f t="shared" si="0"/>
        <v>18.75</v>
      </c>
      <c r="D33" s="78">
        <f t="shared" si="1"/>
        <v>0.6696428571428571</v>
      </c>
      <c r="E33" s="101">
        <f t="shared" si="2"/>
        <v>0.9040178571428571</v>
      </c>
      <c r="H33" s="57">
        <v>28</v>
      </c>
      <c r="I33" s="57">
        <v>600</v>
      </c>
      <c r="J33" s="78">
        <f t="shared" si="3"/>
        <v>18.75</v>
      </c>
      <c r="K33" s="78">
        <f t="shared" si="4"/>
        <v>0.6696428571428571</v>
      </c>
      <c r="L33" s="80">
        <f t="shared" si="5"/>
        <v>0.9040178571428571</v>
      </c>
    </row>
    <row r="34" spans="1:12">
      <c r="A34" s="57">
        <v>29</v>
      </c>
      <c r="B34" s="57">
        <v>620</v>
      </c>
      <c r="C34" s="78">
        <f t="shared" si="0"/>
        <v>19.375</v>
      </c>
      <c r="D34" s="78">
        <f t="shared" si="1"/>
        <v>0.6681034482758621</v>
      </c>
      <c r="E34" s="101">
        <f t="shared" si="2"/>
        <v>0.90193965517241392</v>
      </c>
      <c r="H34" s="57">
        <v>29</v>
      </c>
      <c r="I34" s="57">
        <v>620</v>
      </c>
      <c r="J34" s="78">
        <f t="shared" si="3"/>
        <v>19.375</v>
      </c>
      <c r="K34" s="78">
        <f t="shared" si="4"/>
        <v>0.6681034482758621</v>
      </c>
      <c r="L34" s="80">
        <f t="shared" si="5"/>
        <v>0.90193965517241392</v>
      </c>
    </row>
    <row r="35" spans="1:12">
      <c r="A35" s="57">
        <v>30</v>
      </c>
      <c r="B35" s="57">
        <v>640</v>
      </c>
      <c r="C35" s="78">
        <f t="shared" si="0"/>
        <v>20</v>
      </c>
      <c r="D35" s="78">
        <f t="shared" si="1"/>
        <v>0.66666666666666663</v>
      </c>
      <c r="E35" s="101">
        <f t="shared" si="2"/>
        <v>0.9</v>
      </c>
      <c r="H35" s="57">
        <v>30</v>
      </c>
      <c r="I35" s="57">
        <v>640</v>
      </c>
      <c r="J35" s="78">
        <f t="shared" si="3"/>
        <v>20</v>
      </c>
      <c r="K35" s="78">
        <f t="shared" si="4"/>
        <v>0.66666666666666663</v>
      </c>
      <c r="L35" s="80">
        <f t="shared" si="5"/>
        <v>0.9</v>
      </c>
    </row>
    <row r="36" spans="1:12">
      <c r="A36" s="57">
        <v>31</v>
      </c>
      <c r="B36" s="57">
        <v>660</v>
      </c>
      <c r="C36" s="78">
        <f t="shared" si="0"/>
        <v>20.625</v>
      </c>
      <c r="D36" s="78">
        <f t="shared" si="1"/>
        <v>0.66532258064516125</v>
      </c>
      <c r="E36" s="101">
        <f t="shared" si="2"/>
        <v>0.89818548387096775</v>
      </c>
      <c r="H36" s="57">
        <v>31</v>
      </c>
      <c r="I36" s="57">
        <v>660</v>
      </c>
      <c r="J36" s="78">
        <f t="shared" si="3"/>
        <v>20.625</v>
      </c>
      <c r="K36" s="78">
        <f t="shared" si="4"/>
        <v>0.66532258064516125</v>
      </c>
      <c r="L36" s="80">
        <f t="shared" si="5"/>
        <v>0.89818548387096775</v>
      </c>
    </row>
    <row r="37" spans="1:12">
      <c r="A37" s="57">
        <v>32</v>
      </c>
      <c r="B37" s="57">
        <v>680</v>
      </c>
      <c r="C37" s="78">
        <f t="shared" si="0"/>
        <v>21.25</v>
      </c>
      <c r="D37" s="78">
        <f t="shared" si="1"/>
        <v>0.6640625</v>
      </c>
      <c r="E37" s="101">
        <f t="shared" si="2"/>
        <v>0.89648437500000011</v>
      </c>
      <c r="H37" s="57">
        <v>32</v>
      </c>
      <c r="I37" s="57">
        <v>680</v>
      </c>
      <c r="J37" s="78">
        <f t="shared" si="3"/>
        <v>21.25</v>
      </c>
      <c r="K37" s="78">
        <f t="shared" si="4"/>
        <v>0.6640625</v>
      </c>
      <c r="L37" s="80">
        <f t="shared" si="5"/>
        <v>0.89648437500000011</v>
      </c>
    </row>
    <row r="38" spans="1:12">
      <c r="A38" s="57">
        <v>33</v>
      </c>
      <c r="B38" s="57">
        <v>700</v>
      </c>
      <c r="C38" s="78">
        <f t="shared" si="0"/>
        <v>21.875</v>
      </c>
      <c r="D38" s="78">
        <f t="shared" si="1"/>
        <v>0.66287878787878785</v>
      </c>
      <c r="E38" s="101">
        <f t="shared" si="2"/>
        <v>0.89488636363636365</v>
      </c>
      <c r="H38" s="57">
        <v>33</v>
      </c>
      <c r="I38" s="57">
        <v>700</v>
      </c>
      <c r="J38" s="78">
        <f t="shared" si="3"/>
        <v>21.875</v>
      </c>
      <c r="K38" s="78">
        <f t="shared" si="4"/>
        <v>0.66287878787878785</v>
      </c>
      <c r="L38" s="80">
        <f t="shared" si="5"/>
        <v>0.89488636363636365</v>
      </c>
    </row>
    <row r="39" spans="1:12">
      <c r="A39" s="57">
        <v>34</v>
      </c>
      <c r="B39" s="57">
        <v>720</v>
      </c>
      <c r="C39" s="78">
        <f t="shared" si="0"/>
        <v>22.5</v>
      </c>
      <c r="D39" s="78">
        <f t="shared" si="1"/>
        <v>0.66176470588235292</v>
      </c>
      <c r="E39" s="101">
        <f t="shared" si="2"/>
        <v>0.89338235294117652</v>
      </c>
      <c r="H39" s="57">
        <v>34</v>
      </c>
      <c r="I39" s="57">
        <v>720</v>
      </c>
      <c r="J39" s="78">
        <f t="shared" si="3"/>
        <v>22.5</v>
      </c>
      <c r="K39" s="78">
        <f t="shared" si="4"/>
        <v>0.66176470588235292</v>
      </c>
      <c r="L39" s="80">
        <f t="shared" si="5"/>
        <v>0.89338235294117652</v>
      </c>
    </row>
    <row r="40" spans="1:12">
      <c r="A40" s="57">
        <v>35</v>
      </c>
      <c r="B40" s="57">
        <v>740</v>
      </c>
      <c r="C40" s="78">
        <f t="shared" si="0"/>
        <v>23.125</v>
      </c>
      <c r="D40" s="78">
        <f t="shared" si="1"/>
        <v>0.6607142857142857</v>
      </c>
      <c r="E40" s="101">
        <f t="shared" si="2"/>
        <v>0.89196428571428577</v>
      </c>
      <c r="H40" s="57">
        <v>35</v>
      </c>
      <c r="I40" s="57">
        <v>740</v>
      </c>
      <c r="J40" s="78">
        <f t="shared" si="3"/>
        <v>23.125</v>
      </c>
      <c r="K40" s="78">
        <f t="shared" si="4"/>
        <v>0.6607142857142857</v>
      </c>
      <c r="L40" s="80">
        <f t="shared" si="5"/>
        <v>0.89196428571428577</v>
      </c>
    </row>
    <row r="41" spans="1:12">
      <c r="A41" s="57">
        <v>36</v>
      </c>
      <c r="B41" s="57">
        <v>760</v>
      </c>
      <c r="C41" s="78">
        <f t="shared" si="0"/>
        <v>23.75</v>
      </c>
      <c r="D41" s="78">
        <f t="shared" si="1"/>
        <v>0.65972222222222221</v>
      </c>
      <c r="E41" s="101">
        <f t="shared" si="2"/>
        <v>0.890625</v>
      </c>
      <c r="H41" s="57">
        <v>36</v>
      </c>
      <c r="I41" s="57">
        <v>760</v>
      </c>
      <c r="J41" s="78">
        <f t="shared" si="3"/>
        <v>23.75</v>
      </c>
      <c r="K41" s="78">
        <f t="shared" si="4"/>
        <v>0.65972222222222221</v>
      </c>
      <c r="L41" s="80">
        <f t="shared" si="5"/>
        <v>0.890625</v>
      </c>
    </row>
    <row r="42" spans="1:12">
      <c r="A42" s="57">
        <v>37</v>
      </c>
      <c r="B42" s="57">
        <v>780</v>
      </c>
      <c r="C42" s="78">
        <f t="shared" si="0"/>
        <v>24.375</v>
      </c>
      <c r="D42" s="78">
        <f t="shared" si="1"/>
        <v>0.65878378378378377</v>
      </c>
      <c r="E42" s="101">
        <f t="shared" si="2"/>
        <v>0.88935810810810811</v>
      </c>
      <c r="H42" s="57">
        <v>37</v>
      </c>
      <c r="I42" s="57">
        <v>780</v>
      </c>
      <c r="J42" s="78">
        <f t="shared" si="3"/>
        <v>24.375</v>
      </c>
      <c r="K42" s="78">
        <f t="shared" si="4"/>
        <v>0.65878378378378377</v>
      </c>
      <c r="L42" s="80">
        <f t="shared" si="5"/>
        <v>0.88935810810810811</v>
      </c>
    </row>
    <row r="43" spans="1:12">
      <c r="A43" s="57">
        <v>38</v>
      </c>
      <c r="B43" s="57">
        <v>800</v>
      </c>
      <c r="C43" s="78">
        <f t="shared" si="0"/>
        <v>25</v>
      </c>
      <c r="D43" s="78">
        <f t="shared" si="1"/>
        <v>0.65789473684210531</v>
      </c>
      <c r="E43" s="101">
        <f t="shared" si="2"/>
        <v>0.88815789473684226</v>
      </c>
      <c r="H43" s="57">
        <v>38</v>
      </c>
      <c r="I43" s="57">
        <v>800</v>
      </c>
      <c r="J43" s="78">
        <f t="shared" si="3"/>
        <v>25</v>
      </c>
      <c r="K43" s="78">
        <f t="shared" si="4"/>
        <v>0.65789473684210531</v>
      </c>
      <c r="L43" s="80">
        <f t="shared" si="5"/>
        <v>0.88815789473684226</v>
      </c>
    </row>
    <row r="44" spans="1:12">
      <c r="A44" s="57">
        <v>39</v>
      </c>
      <c r="B44" s="57">
        <v>820</v>
      </c>
      <c r="C44" s="78">
        <f t="shared" si="0"/>
        <v>25.625</v>
      </c>
      <c r="D44" s="78">
        <f t="shared" si="1"/>
        <v>0.65705128205128205</v>
      </c>
      <c r="E44" s="101">
        <f t="shared" si="2"/>
        <v>0.88701923076923084</v>
      </c>
      <c r="H44" s="57">
        <v>39</v>
      </c>
      <c r="I44" s="57">
        <v>820</v>
      </c>
      <c r="J44" s="78">
        <f t="shared" si="3"/>
        <v>25.625</v>
      </c>
      <c r="K44" s="78">
        <f t="shared" si="4"/>
        <v>0.65705128205128205</v>
      </c>
      <c r="L44" s="80">
        <f t="shared" si="5"/>
        <v>0.88701923076923084</v>
      </c>
    </row>
    <row r="45" spans="1:12">
      <c r="A45" s="57">
        <v>40</v>
      </c>
      <c r="B45" s="57">
        <v>840</v>
      </c>
      <c r="C45" s="78">
        <f t="shared" si="0"/>
        <v>26.25</v>
      </c>
      <c r="D45" s="78">
        <f t="shared" si="1"/>
        <v>0.65625</v>
      </c>
      <c r="E45" s="101">
        <f t="shared" si="2"/>
        <v>0.88593750000000004</v>
      </c>
      <c r="H45" s="57">
        <v>40</v>
      </c>
      <c r="I45" s="57">
        <v>840</v>
      </c>
      <c r="J45" s="78">
        <f t="shared" si="3"/>
        <v>26.25</v>
      </c>
      <c r="K45" s="78">
        <f t="shared" si="4"/>
        <v>0.65625</v>
      </c>
      <c r="L45" s="80">
        <f t="shared" si="5"/>
        <v>0.88593750000000004</v>
      </c>
    </row>
    <row r="46" spans="1:12">
      <c r="A46" s="57">
        <v>41</v>
      </c>
      <c r="B46" s="57">
        <v>860</v>
      </c>
      <c r="C46" s="78">
        <f t="shared" si="0"/>
        <v>26.875</v>
      </c>
      <c r="D46" s="78">
        <f t="shared" si="1"/>
        <v>0.65548780487804881</v>
      </c>
      <c r="E46" s="101">
        <f t="shared" si="2"/>
        <v>0.88490853658536595</v>
      </c>
      <c r="H46" s="57">
        <v>41</v>
      </c>
      <c r="I46" s="57">
        <v>880</v>
      </c>
      <c r="J46" s="78">
        <f t="shared" si="3"/>
        <v>27.5</v>
      </c>
      <c r="K46" s="78">
        <f t="shared" si="4"/>
        <v>0.67073170731707321</v>
      </c>
      <c r="L46" s="80">
        <f t="shared" si="5"/>
        <v>0.90548780487804892</v>
      </c>
    </row>
    <row r="47" spans="1:12">
      <c r="A47" s="57">
        <v>42</v>
      </c>
      <c r="B47" s="57">
        <v>880</v>
      </c>
      <c r="C47" s="78">
        <f t="shared" si="0"/>
        <v>27.5</v>
      </c>
      <c r="D47" s="78">
        <f t="shared" si="1"/>
        <v>0.65476190476190477</v>
      </c>
      <c r="E47" s="101">
        <f t="shared" si="2"/>
        <v>0.88392857142857151</v>
      </c>
      <c r="H47" s="57">
        <v>42</v>
      </c>
      <c r="I47" s="57">
        <v>900</v>
      </c>
      <c r="J47" s="78">
        <f t="shared" si="3"/>
        <v>28.125</v>
      </c>
      <c r="K47" s="78">
        <f t="shared" si="4"/>
        <v>0.6696428571428571</v>
      </c>
      <c r="L47" s="80">
        <f t="shared" si="5"/>
        <v>0.9040178571428571</v>
      </c>
    </row>
    <row r="48" spans="1:12">
      <c r="A48" s="57">
        <v>43</v>
      </c>
      <c r="B48" s="57">
        <v>900</v>
      </c>
      <c r="C48" s="78">
        <f t="shared" si="0"/>
        <v>28.125</v>
      </c>
      <c r="D48" s="78">
        <f t="shared" si="1"/>
        <v>0.65406976744186052</v>
      </c>
      <c r="E48" s="101">
        <f t="shared" si="2"/>
        <v>0.88299418604651181</v>
      </c>
      <c r="H48" s="57">
        <v>43</v>
      </c>
      <c r="I48" s="57">
        <v>920</v>
      </c>
      <c r="J48" s="78">
        <f t="shared" si="3"/>
        <v>28.75</v>
      </c>
      <c r="K48" s="78">
        <f t="shared" si="4"/>
        <v>0.66860465116279066</v>
      </c>
      <c r="L48" s="80">
        <f t="shared" si="5"/>
        <v>0.90261627906976749</v>
      </c>
    </row>
    <row r="49" spans="1:12">
      <c r="A49" s="57">
        <v>44</v>
      </c>
      <c r="B49" s="57">
        <v>920</v>
      </c>
      <c r="C49" s="78">
        <f t="shared" si="0"/>
        <v>28.75</v>
      </c>
      <c r="D49" s="78">
        <f t="shared" si="1"/>
        <v>0.65340909090909094</v>
      </c>
      <c r="E49" s="101">
        <f t="shared" si="2"/>
        <v>0.88210227272727282</v>
      </c>
      <c r="H49" s="57">
        <v>44</v>
      </c>
      <c r="I49" s="57">
        <v>940</v>
      </c>
      <c r="J49" s="78">
        <f t="shared" si="3"/>
        <v>29.375</v>
      </c>
      <c r="K49" s="78">
        <f t="shared" si="4"/>
        <v>0.66761363636363635</v>
      </c>
      <c r="L49" s="80">
        <f t="shared" si="5"/>
        <v>0.90127840909090917</v>
      </c>
    </row>
    <row r="50" spans="1:12">
      <c r="A50" s="57">
        <v>45</v>
      </c>
      <c r="B50" s="57">
        <v>940</v>
      </c>
      <c r="C50" s="78">
        <f t="shared" si="0"/>
        <v>29.375</v>
      </c>
      <c r="D50" s="78">
        <f t="shared" si="1"/>
        <v>0.65277777777777779</v>
      </c>
      <c r="E50" s="101">
        <f t="shared" si="2"/>
        <v>0.88125000000000009</v>
      </c>
      <c r="H50" s="57">
        <v>45</v>
      </c>
      <c r="I50" s="57">
        <v>960</v>
      </c>
      <c r="J50" s="78">
        <f t="shared" si="3"/>
        <v>30</v>
      </c>
      <c r="K50" s="78">
        <f t="shared" si="4"/>
        <v>0.66666666666666663</v>
      </c>
      <c r="L50" s="80">
        <f t="shared" si="5"/>
        <v>0.9</v>
      </c>
    </row>
    <row r="51" spans="1:12">
      <c r="A51" s="57">
        <v>46</v>
      </c>
      <c r="B51" s="57">
        <v>960</v>
      </c>
      <c r="C51" s="78">
        <f t="shared" si="0"/>
        <v>30</v>
      </c>
      <c r="D51" s="78">
        <f t="shared" si="1"/>
        <v>0.65217391304347827</v>
      </c>
      <c r="E51" s="101">
        <f t="shared" si="2"/>
        <v>0.88043478260869568</v>
      </c>
      <c r="H51" s="57">
        <v>46</v>
      </c>
      <c r="I51" s="57">
        <v>980</v>
      </c>
      <c r="J51" s="78">
        <f t="shared" si="3"/>
        <v>30.625</v>
      </c>
      <c r="K51" s="78">
        <f t="shared" si="4"/>
        <v>0.66576086956521741</v>
      </c>
      <c r="L51" s="80">
        <f t="shared" si="5"/>
        <v>0.89877717391304357</v>
      </c>
    </row>
    <row r="52" spans="1:12">
      <c r="A52" s="57">
        <v>47</v>
      </c>
      <c r="B52" s="57">
        <v>980</v>
      </c>
      <c r="C52" s="78">
        <f t="shared" si="0"/>
        <v>30.625</v>
      </c>
      <c r="D52" s="78">
        <f t="shared" si="1"/>
        <v>0.65159574468085102</v>
      </c>
      <c r="E52" s="101">
        <f t="shared" si="2"/>
        <v>0.87965425531914898</v>
      </c>
      <c r="H52" s="57">
        <v>47</v>
      </c>
      <c r="I52" s="57">
        <v>1000</v>
      </c>
      <c r="J52" s="78">
        <f t="shared" si="3"/>
        <v>31.25</v>
      </c>
      <c r="K52" s="78">
        <f t="shared" si="4"/>
        <v>0.66489361702127658</v>
      </c>
      <c r="L52" s="80">
        <f t="shared" si="5"/>
        <v>0.89760638297872342</v>
      </c>
    </row>
    <row r="53" spans="1:12">
      <c r="A53" s="57">
        <v>48</v>
      </c>
      <c r="B53" s="57">
        <v>1000</v>
      </c>
      <c r="C53" s="78">
        <f t="shared" si="0"/>
        <v>31.25</v>
      </c>
      <c r="D53" s="78">
        <f t="shared" si="1"/>
        <v>0.65104166666666663</v>
      </c>
      <c r="E53" s="101">
        <f t="shared" si="2"/>
        <v>0.87890625</v>
      </c>
      <c r="H53" s="57">
        <v>48</v>
      </c>
      <c r="I53" s="57">
        <v>1020</v>
      </c>
      <c r="J53" s="78">
        <f t="shared" si="3"/>
        <v>31.875</v>
      </c>
      <c r="K53" s="78">
        <f t="shared" si="4"/>
        <v>0.6640625</v>
      </c>
      <c r="L53" s="80">
        <f t="shared" si="5"/>
        <v>0.89648437500000011</v>
      </c>
    </row>
    <row r="54" spans="1:12">
      <c r="A54" s="57">
        <v>49</v>
      </c>
      <c r="B54" s="57">
        <v>1020</v>
      </c>
      <c r="C54" s="78">
        <f t="shared" si="0"/>
        <v>31.875</v>
      </c>
      <c r="D54" s="78">
        <f t="shared" si="1"/>
        <v>0.65051020408163263</v>
      </c>
      <c r="E54" s="101">
        <f t="shared" si="2"/>
        <v>0.87818877551020413</v>
      </c>
      <c r="H54" s="57">
        <v>49</v>
      </c>
      <c r="I54" s="57">
        <v>1040</v>
      </c>
      <c r="J54" s="78">
        <f t="shared" si="3"/>
        <v>32.5</v>
      </c>
      <c r="K54" s="78">
        <f t="shared" si="4"/>
        <v>0.66326530612244894</v>
      </c>
      <c r="L54" s="80">
        <f t="shared" si="5"/>
        <v>0.89540816326530615</v>
      </c>
    </row>
    <row r="55" spans="1:12">
      <c r="A55" s="57">
        <v>50</v>
      </c>
      <c r="B55" s="57">
        <v>1040</v>
      </c>
      <c r="C55" s="78">
        <f t="shared" si="0"/>
        <v>32.5</v>
      </c>
      <c r="D55" s="78">
        <f t="shared" si="1"/>
        <v>0.65</v>
      </c>
      <c r="E55" s="101">
        <f t="shared" si="2"/>
        <v>0.87750000000000006</v>
      </c>
      <c r="H55" s="57">
        <v>50</v>
      </c>
      <c r="I55" s="57">
        <v>1100</v>
      </c>
      <c r="J55" s="78">
        <f t="shared" si="3"/>
        <v>34.375</v>
      </c>
      <c r="K55" s="78">
        <f t="shared" si="4"/>
        <v>0.6875</v>
      </c>
      <c r="L55" s="80">
        <f t="shared" si="5"/>
        <v>0.92812500000000009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sqref="A1:B8"/>
    </sheetView>
  </sheetViews>
  <sheetFormatPr defaultRowHeight="17.399999999999999"/>
  <cols>
    <col min="1" max="1" width="10.5" bestFit="1" customWidth="1"/>
    <col min="2" max="2" width="10.09765625" bestFit="1" customWidth="1"/>
  </cols>
  <sheetData>
    <row r="1" spans="1:2" ht="19.2">
      <c r="A1" s="36" t="s">
        <v>208</v>
      </c>
      <c r="B1" s="36" t="s">
        <v>209</v>
      </c>
    </row>
    <row r="2" spans="1:2" ht="19.2">
      <c r="A2" s="36" t="s">
        <v>210</v>
      </c>
      <c r="B2" s="102">
        <v>4</v>
      </c>
    </row>
    <row r="3" spans="1:2" ht="19.2">
      <c r="A3" s="36" t="s">
        <v>211</v>
      </c>
      <c r="B3" s="102">
        <v>2.5</v>
      </c>
    </row>
    <row r="4" spans="1:2" ht="19.2">
      <c r="A4" s="36" t="s">
        <v>212</v>
      </c>
      <c r="B4" s="102">
        <v>1.5</v>
      </c>
    </row>
    <row r="5" spans="1:2" ht="19.2">
      <c r="A5" s="36" t="s">
        <v>213</v>
      </c>
      <c r="B5" s="102">
        <v>1.25</v>
      </c>
    </row>
    <row r="6" spans="1:2" ht="19.2">
      <c r="A6" s="36" t="s">
        <v>252</v>
      </c>
      <c r="B6" s="102">
        <v>1.1499999999999999</v>
      </c>
    </row>
    <row r="7" spans="1:2" ht="19.2">
      <c r="A7" s="36" t="s">
        <v>253</v>
      </c>
      <c r="B7" s="102">
        <v>1.1299999999999999</v>
      </c>
    </row>
    <row r="8" spans="1:2" ht="19.2">
      <c r="A8" s="36" t="s">
        <v>254</v>
      </c>
      <c r="B8" s="102">
        <v>1.1000000000000001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Row data</vt:lpstr>
      <vt:lpstr>수취인 불명 내역</vt:lpstr>
      <vt:lpstr>이름(TLxx-xx)</vt:lpstr>
      <vt:lpstr>Sheet1</vt:lpstr>
      <vt:lpstr>Sheet2</vt:lpstr>
      <vt:lpstr>'이름(TLxx-xx)'!Print_Area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Jin Laos Tenor</cp:lastModifiedBy>
  <cp:lastPrinted>2024-07-08T03:31:14Z</cp:lastPrinted>
  <dcterms:created xsi:type="dcterms:W3CDTF">2022-06-08T08:17:29Z</dcterms:created>
  <dcterms:modified xsi:type="dcterms:W3CDTF">2026-06-18T06:51:38Z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