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E:\Dropbox\18Dracula\MedievalEdition\Src\"/>
    </mc:Choice>
  </mc:AlternateContent>
  <xr:revisionPtr revIDLastSave="0" documentId="13_ncr:1_{95636CC7-F47B-453D-B0B5-366574D69C72}" xr6:coauthVersionLast="45" xr6:coauthVersionMax="45" xr10:uidLastSave="{00000000-0000-0000-0000-000000000000}"/>
  <bookViews>
    <workbookView xWindow="15540" yWindow="2370" windowWidth="22935" windowHeight="16755" xr2:uid="{00000000-000D-0000-FFFF-FFFF00000000}"/>
  </bookViews>
  <sheets>
    <sheet name="Monsters" sheetId="1" r:id="rId1"/>
    <sheet name="Phase Colours" sheetId="2" r:id="rId2"/>
    <sheet name="CSV" sheetId="5" r:id="rId3"/>
    <sheet name="Board18Sheet" sheetId="6" r:id="rId4"/>
  </sheets>
  <definedNames>
    <definedName name="_xlnm._FilterDatabase" localSheetId="0" hidden="1">Monsters!$A:$A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6" l="1" a="1"/>
  <c r="C17" i="6" s="1"/>
  <c r="C18" i="6" a="1"/>
  <c r="C18" i="6" s="1"/>
  <c r="C19" i="6" a="1"/>
  <c r="C19" i="6" s="1"/>
  <c r="C20" i="6" a="1"/>
  <c r="C20" i="6" s="1"/>
  <c r="C21" i="6" a="1"/>
  <c r="C21" i="6" s="1"/>
  <c r="C22" i="6" a="1"/>
  <c r="C22" i="6" s="1"/>
  <c r="C23" i="6" a="1"/>
  <c r="C23" i="6" s="1"/>
  <c r="C24" i="6" a="1"/>
  <c r="C24" i="6" s="1"/>
  <c r="C25" i="6" a="1"/>
  <c r="C25" i="6" s="1"/>
  <c r="C26" i="6" a="1"/>
  <c r="C26" i="6" s="1"/>
  <c r="C27" i="6" a="1"/>
  <c r="C27" i="6" s="1"/>
  <c r="C28" i="6" a="1"/>
  <c r="C28" i="6" s="1"/>
  <c r="C29" i="6" a="1"/>
  <c r="C29" i="6" s="1"/>
  <c r="C30" i="6" a="1"/>
  <c r="C30" i="6" s="1"/>
  <c r="C31" i="6" a="1"/>
  <c r="C31" i="6" s="1"/>
  <c r="C32" i="6" a="1"/>
  <c r="C32" i="6" s="1"/>
  <c r="C33" i="6" a="1"/>
  <c r="C33" i="6" s="1"/>
  <c r="C34" i="6" a="1"/>
  <c r="C34" i="6" s="1"/>
  <c r="C35" i="6" a="1"/>
  <c r="C35" i="6" s="1"/>
  <c r="C36" i="6" a="1"/>
  <c r="C36" i="6" s="1"/>
  <c r="C37" i="6" a="1"/>
  <c r="C37" i="6" s="1"/>
  <c r="C38" i="6" a="1"/>
  <c r="C38" i="6" s="1"/>
  <c r="C39" i="6" a="1"/>
  <c r="C39" i="6" s="1"/>
  <c r="C40" i="6" a="1"/>
  <c r="C40" i="6" s="1"/>
  <c r="C41" i="6" a="1"/>
  <c r="C41" i="6" s="1"/>
  <c r="C42" i="6" a="1"/>
  <c r="C42" i="6" s="1"/>
  <c r="C43" i="6" a="1"/>
  <c r="C43" i="6" s="1"/>
  <c r="C44" i="6" a="1"/>
  <c r="C44" i="6" s="1"/>
  <c r="C45" i="6" a="1"/>
  <c r="C45" i="6" s="1"/>
  <c r="C46" i="6" a="1"/>
  <c r="C46" i="6" s="1"/>
  <c r="C47" i="6" a="1"/>
  <c r="C47" i="6" s="1"/>
  <c r="C48" i="6" a="1"/>
  <c r="C48" i="6" s="1"/>
  <c r="C49" i="6" a="1"/>
  <c r="C49" i="6" s="1"/>
  <c r="C50" i="6" a="1"/>
  <c r="C50" i="6" s="1"/>
  <c r="C51" i="6" a="1"/>
  <c r="C51" i="6" s="1"/>
  <c r="C52" i="6" a="1"/>
  <c r="C52" i="6" s="1"/>
  <c r="C53" i="6" a="1"/>
  <c r="C53" i="6" s="1"/>
  <c r="C54" i="6" a="1"/>
  <c r="C54" i="6" s="1"/>
  <c r="C55" i="6" a="1"/>
  <c r="C55" i="6" s="1"/>
  <c r="C56" i="6" a="1"/>
  <c r="C56" i="6" s="1"/>
  <c r="C57" i="6" a="1"/>
  <c r="C57" i="6" s="1"/>
  <c r="C58" i="6" a="1"/>
  <c r="C58" i="6" s="1"/>
  <c r="C59" i="6" a="1"/>
  <c r="C59" i="6" s="1"/>
  <c r="C60" i="6" a="1"/>
  <c r="C60" i="6" s="1"/>
  <c r="C61" i="6" a="1"/>
  <c r="C61" i="6" s="1"/>
  <c r="C62" i="6" a="1"/>
  <c r="C62" i="6" s="1"/>
  <c r="C63" i="6" a="1"/>
  <c r="C63" i="6" s="1"/>
  <c r="C64" i="6" a="1"/>
  <c r="C64" i="6" s="1"/>
  <c r="C65" i="6" a="1"/>
  <c r="C65" i="6" s="1"/>
  <c r="C66" i="6" a="1"/>
  <c r="C66" i="6" s="1"/>
  <c r="C67" i="6" a="1"/>
  <c r="C67" i="6" s="1"/>
  <c r="C68" i="6" a="1"/>
  <c r="C68" i="6" s="1"/>
  <c r="C69" i="6" a="1"/>
  <c r="C69" i="6" s="1"/>
  <c r="C70" i="6" a="1"/>
  <c r="C70" i="6" s="1"/>
  <c r="C2" i="6" a="1"/>
  <c r="C2" i="6"/>
  <c r="C3" i="6" a="1"/>
  <c r="C3" i="6" s="1"/>
  <c r="C4" i="6" a="1"/>
  <c r="C4" i="6" s="1"/>
  <c r="C5" i="6" a="1"/>
  <c r="C5" i="6"/>
  <c r="C6" i="6" a="1"/>
  <c r="C6" i="6" s="1"/>
  <c r="C7" i="6" a="1"/>
  <c r="C7" i="6" s="1"/>
  <c r="C8" i="6" a="1"/>
  <c r="C8" i="6" s="1"/>
  <c r="C9" i="6" a="1"/>
  <c r="C9" i="6" s="1"/>
  <c r="C10" i="6" a="1"/>
  <c r="C10" i="6"/>
  <c r="C11" i="6" a="1"/>
  <c r="C11" i="6" s="1"/>
  <c r="C12" i="6" a="1"/>
  <c r="C12" i="6" s="1"/>
  <c r="C13" i="6" a="1"/>
  <c r="C13" i="6" s="1"/>
  <c r="C14" i="6" a="1"/>
  <c r="C14" i="6" s="1"/>
  <c r="C15" i="6" a="1"/>
  <c r="C15" i="6" s="1"/>
  <c r="C16" i="6" a="1"/>
  <c r="C16" i="6" s="1"/>
  <c r="R2" i="5" l="1"/>
  <c r="R3" i="5"/>
  <c r="R4" i="5"/>
  <c r="R5"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70" i="5"/>
  <c r="R69" i="5"/>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2" i="6"/>
  <c r="G10" i="6" a="1"/>
  <c r="G10" i="6" s="1"/>
  <c r="G11" i="6" a="1"/>
  <c r="G11" i="6" s="1"/>
  <c r="G12" i="6" a="1"/>
  <c r="G12" i="6" s="1"/>
  <c r="G13" i="6" a="1"/>
  <c r="G13" i="6" s="1"/>
  <c r="G14" i="6" a="1"/>
  <c r="G14" i="6" s="1"/>
  <c r="G15" i="6" a="1"/>
  <c r="G15" i="6" s="1"/>
  <c r="G16" i="6" a="1"/>
  <c r="G16" i="6" s="1"/>
  <c r="G17" i="6" a="1"/>
  <c r="G17" i="6" s="1"/>
  <c r="G18" i="6" a="1"/>
  <c r="G18" i="6" s="1"/>
  <c r="G19" i="6" a="1"/>
  <c r="G19" i="6" s="1"/>
  <c r="G20" i="6" a="1"/>
  <c r="G20" i="6" s="1"/>
  <c r="G21" i="6" a="1"/>
  <c r="G21" i="6" s="1"/>
  <c r="G22" i="6" a="1"/>
  <c r="G22" i="6" s="1"/>
  <c r="G23" i="6" a="1"/>
  <c r="G23" i="6" s="1"/>
  <c r="G24" i="6" a="1"/>
  <c r="G24" i="6" s="1"/>
  <c r="G25" i="6" a="1"/>
  <c r="G25" i="6" s="1"/>
  <c r="G26" i="6" a="1"/>
  <c r="G26" i="6" s="1"/>
  <c r="G27" i="6" a="1"/>
  <c r="G27" i="6" s="1"/>
  <c r="G28" i="6" a="1"/>
  <c r="G28" i="6" s="1"/>
  <c r="G29" i="6" a="1"/>
  <c r="G29" i="6" s="1"/>
  <c r="G30" i="6" a="1"/>
  <c r="G30" i="6" s="1"/>
  <c r="G31" i="6" a="1"/>
  <c r="G31" i="6" s="1"/>
  <c r="G32" i="6" a="1"/>
  <c r="G32" i="6" s="1"/>
  <c r="G33" i="6" a="1"/>
  <c r="G33" i="6" s="1"/>
  <c r="G34" i="6" a="1"/>
  <c r="G34" i="6" s="1"/>
  <c r="G35" i="6" a="1"/>
  <c r="G35" i="6" s="1"/>
  <c r="G36" i="6" a="1"/>
  <c r="G36" i="6" s="1"/>
  <c r="G37" i="6" a="1"/>
  <c r="G37" i="6" s="1"/>
  <c r="G38" i="6" a="1"/>
  <c r="G38" i="6" s="1"/>
  <c r="G39" i="6" a="1"/>
  <c r="G39" i="6" s="1"/>
  <c r="G40" i="6" a="1"/>
  <c r="G40" i="6" s="1"/>
  <c r="G41" i="6" a="1"/>
  <c r="G41" i="6" s="1"/>
  <c r="G42" i="6" a="1"/>
  <c r="G42" i="6" s="1"/>
  <c r="G43" i="6" a="1"/>
  <c r="G43" i="6" s="1"/>
  <c r="G44" i="6" a="1"/>
  <c r="G44" i="6" s="1"/>
  <c r="G45" i="6" a="1"/>
  <c r="G45" i="6" s="1"/>
  <c r="G46" i="6" a="1"/>
  <c r="G46" i="6" s="1"/>
  <c r="G47" i="6" a="1"/>
  <c r="G47" i="6" s="1"/>
  <c r="G48" i="6" a="1"/>
  <c r="G48" i="6" s="1"/>
  <c r="G49" i="6" a="1"/>
  <c r="G49" i="6" s="1"/>
  <c r="G50" i="6" a="1"/>
  <c r="G50" i="6" s="1"/>
  <c r="G51" i="6" a="1"/>
  <c r="G51" i="6" s="1"/>
  <c r="G52" i="6" a="1"/>
  <c r="G52" i="6" s="1"/>
  <c r="G53" i="6" a="1"/>
  <c r="G53" i="6" s="1"/>
  <c r="G54" i="6" a="1"/>
  <c r="G54" i="6" s="1"/>
  <c r="G55" i="6" a="1"/>
  <c r="G55" i="6" s="1"/>
  <c r="G56" i="6" a="1"/>
  <c r="G56" i="6" s="1"/>
  <c r="G57" i="6" a="1"/>
  <c r="G57" i="6" s="1"/>
  <c r="G58" i="6" a="1"/>
  <c r="G58" i="6" s="1"/>
  <c r="G59" i="6" a="1"/>
  <c r="G59" i="6" s="1"/>
  <c r="G60" i="6" a="1"/>
  <c r="G60" i="6" s="1"/>
  <c r="G61" i="6" a="1"/>
  <c r="G61" i="6" s="1"/>
  <c r="G62" i="6" a="1"/>
  <c r="G62" i="6" s="1"/>
  <c r="G63" i="6" a="1"/>
  <c r="G63" i="6" s="1"/>
  <c r="G64" i="6" a="1"/>
  <c r="G64" i="6" s="1"/>
  <c r="G65" i="6" a="1"/>
  <c r="G65" i="6" s="1"/>
  <c r="G66" i="6" a="1"/>
  <c r="G66" i="6" s="1"/>
  <c r="G67" i="6" a="1"/>
  <c r="G67" i="6" s="1"/>
  <c r="G68" i="6" a="1"/>
  <c r="G68" i="6" s="1"/>
  <c r="G69" i="6" a="1"/>
  <c r="G69" i="6" s="1"/>
  <c r="G70" i="6" a="1"/>
  <c r="G70" i="6" s="1"/>
  <c r="G2" i="6" a="1"/>
  <c r="G2" i="6" s="1"/>
  <c r="G3" i="6" a="1"/>
  <c r="G3" i="6" s="1"/>
  <c r="G4" i="6" a="1"/>
  <c r="G4" i="6" s="1"/>
  <c r="G5" i="6" a="1"/>
  <c r="G5" i="6" s="1"/>
  <c r="G6" i="6" a="1"/>
  <c r="G6" i="6" s="1"/>
  <c r="G7" i="6" a="1"/>
  <c r="G7" i="6" s="1"/>
  <c r="G8" i="6" a="1"/>
  <c r="G8" i="6" s="1"/>
  <c r="G9" i="6" a="1"/>
  <c r="G9" i="6" s="1"/>
  <c r="A3" i="6"/>
  <c r="B3" i="6"/>
  <c r="D3" i="6"/>
  <c r="E3" i="6"/>
  <c r="F3" i="6"/>
  <c r="A4" i="6"/>
  <c r="B4" i="6"/>
  <c r="D4" i="6"/>
  <c r="E4" i="6"/>
  <c r="F4" i="6"/>
  <c r="A5" i="6"/>
  <c r="B5" i="6"/>
  <c r="D5" i="6"/>
  <c r="E5" i="6"/>
  <c r="F5" i="6"/>
  <c r="A6" i="6"/>
  <c r="B6" i="6"/>
  <c r="D6" i="6"/>
  <c r="E6" i="6"/>
  <c r="F6" i="6"/>
  <c r="A7" i="6"/>
  <c r="B7" i="6"/>
  <c r="D7" i="6"/>
  <c r="E7" i="6"/>
  <c r="F7" i="6"/>
  <c r="A8" i="6"/>
  <c r="B8" i="6"/>
  <c r="D8" i="6"/>
  <c r="E8" i="6"/>
  <c r="F8" i="6"/>
  <c r="A9" i="6"/>
  <c r="B9" i="6"/>
  <c r="D9" i="6"/>
  <c r="E9" i="6"/>
  <c r="F9" i="6"/>
  <c r="A10" i="6"/>
  <c r="B10" i="6"/>
  <c r="D10" i="6"/>
  <c r="E10" i="6"/>
  <c r="F10" i="6"/>
  <c r="A11" i="6"/>
  <c r="B11" i="6"/>
  <c r="D11" i="6"/>
  <c r="E11" i="6"/>
  <c r="F11" i="6"/>
  <c r="A12" i="6"/>
  <c r="B12" i="6"/>
  <c r="D12" i="6"/>
  <c r="E12" i="6"/>
  <c r="F12" i="6"/>
  <c r="A13" i="6"/>
  <c r="B13" i="6"/>
  <c r="D13" i="6"/>
  <c r="E13" i="6"/>
  <c r="F13" i="6"/>
  <c r="A14" i="6"/>
  <c r="B14" i="6"/>
  <c r="D14" i="6"/>
  <c r="E14" i="6"/>
  <c r="F14" i="6"/>
  <c r="A15" i="6"/>
  <c r="B15" i="6"/>
  <c r="D15" i="6"/>
  <c r="E15" i="6"/>
  <c r="F15" i="6"/>
  <c r="A16" i="6"/>
  <c r="B16" i="6"/>
  <c r="D16" i="6"/>
  <c r="E16" i="6"/>
  <c r="F16" i="6"/>
  <c r="A17" i="6"/>
  <c r="B17" i="6"/>
  <c r="D17" i="6"/>
  <c r="E17" i="6"/>
  <c r="F17" i="6"/>
  <c r="A18" i="6"/>
  <c r="B18" i="6"/>
  <c r="D18" i="6"/>
  <c r="E18" i="6"/>
  <c r="F18" i="6"/>
  <c r="A19" i="6"/>
  <c r="B19" i="6"/>
  <c r="D19" i="6"/>
  <c r="E19" i="6"/>
  <c r="F19" i="6"/>
  <c r="A20" i="6"/>
  <c r="B20" i="6"/>
  <c r="D20" i="6"/>
  <c r="E20" i="6"/>
  <c r="F20" i="6"/>
  <c r="A21" i="6"/>
  <c r="B21" i="6"/>
  <c r="D21" i="6"/>
  <c r="E21" i="6"/>
  <c r="F21" i="6"/>
  <c r="A22" i="6"/>
  <c r="B22" i="6"/>
  <c r="D22" i="6"/>
  <c r="E22" i="6"/>
  <c r="F22" i="6"/>
  <c r="A23" i="6"/>
  <c r="B23" i="6"/>
  <c r="D23" i="6"/>
  <c r="E23" i="6"/>
  <c r="F23" i="6"/>
  <c r="A24" i="6"/>
  <c r="B24" i="6"/>
  <c r="D24" i="6"/>
  <c r="E24" i="6"/>
  <c r="F24" i="6"/>
  <c r="A25" i="6"/>
  <c r="B25" i="6"/>
  <c r="D25" i="6"/>
  <c r="E25" i="6"/>
  <c r="F25" i="6"/>
  <c r="A26" i="6"/>
  <c r="B26" i="6"/>
  <c r="D26" i="6"/>
  <c r="E26" i="6"/>
  <c r="F26" i="6"/>
  <c r="A27" i="6"/>
  <c r="B27" i="6"/>
  <c r="D27" i="6"/>
  <c r="E27" i="6"/>
  <c r="F27" i="6"/>
  <c r="A28" i="6"/>
  <c r="B28" i="6"/>
  <c r="D28" i="6"/>
  <c r="E28" i="6"/>
  <c r="F28" i="6"/>
  <c r="A29" i="6"/>
  <c r="B29" i="6"/>
  <c r="D29" i="6"/>
  <c r="E29" i="6"/>
  <c r="F29" i="6"/>
  <c r="A30" i="6"/>
  <c r="B30" i="6"/>
  <c r="D30" i="6"/>
  <c r="E30" i="6"/>
  <c r="F30" i="6"/>
  <c r="A31" i="6"/>
  <c r="B31" i="6"/>
  <c r="D31" i="6"/>
  <c r="E31" i="6"/>
  <c r="F31" i="6"/>
  <c r="A32" i="6"/>
  <c r="B32" i="6"/>
  <c r="D32" i="6"/>
  <c r="E32" i="6"/>
  <c r="F32" i="6"/>
  <c r="A33" i="6"/>
  <c r="B33" i="6"/>
  <c r="D33" i="6"/>
  <c r="E33" i="6"/>
  <c r="F33" i="6"/>
  <c r="A34" i="6"/>
  <c r="B34" i="6"/>
  <c r="D34" i="6"/>
  <c r="E34" i="6"/>
  <c r="F34" i="6"/>
  <c r="A35" i="6"/>
  <c r="B35" i="6"/>
  <c r="D35" i="6"/>
  <c r="E35" i="6"/>
  <c r="F35" i="6"/>
  <c r="A36" i="6"/>
  <c r="B36" i="6"/>
  <c r="D36" i="6"/>
  <c r="E36" i="6"/>
  <c r="F36" i="6"/>
  <c r="A37" i="6"/>
  <c r="B37" i="6"/>
  <c r="D37" i="6"/>
  <c r="E37" i="6"/>
  <c r="F37" i="6"/>
  <c r="A38" i="6"/>
  <c r="B38" i="6"/>
  <c r="D38" i="6"/>
  <c r="E38" i="6"/>
  <c r="F38" i="6"/>
  <c r="A39" i="6"/>
  <c r="B39" i="6"/>
  <c r="D39" i="6"/>
  <c r="E39" i="6"/>
  <c r="F39" i="6"/>
  <c r="A40" i="6"/>
  <c r="B40" i="6"/>
  <c r="D40" i="6"/>
  <c r="E40" i="6"/>
  <c r="F40" i="6"/>
  <c r="A41" i="6"/>
  <c r="B41" i="6"/>
  <c r="D41" i="6"/>
  <c r="E41" i="6"/>
  <c r="F41" i="6"/>
  <c r="A42" i="6"/>
  <c r="B42" i="6"/>
  <c r="D42" i="6"/>
  <c r="E42" i="6"/>
  <c r="F42" i="6"/>
  <c r="A43" i="6"/>
  <c r="B43" i="6"/>
  <c r="D43" i="6"/>
  <c r="E43" i="6"/>
  <c r="F43" i="6"/>
  <c r="A44" i="6"/>
  <c r="B44" i="6"/>
  <c r="D44" i="6"/>
  <c r="E44" i="6"/>
  <c r="F44" i="6"/>
  <c r="A45" i="6"/>
  <c r="B45" i="6"/>
  <c r="D45" i="6"/>
  <c r="E45" i="6"/>
  <c r="F45" i="6"/>
  <c r="A46" i="6"/>
  <c r="B46" i="6"/>
  <c r="D46" i="6"/>
  <c r="E46" i="6"/>
  <c r="F46" i="6"/>
  <c r="A47" i="6"/>
  <c r="B47" i="6"/>
  <c r="D47" i="6"/>
  <c r="E47" i="6"/>
  <c r="F47" i="6"/>
  <c r="A48" i="6"/>
  <c r="B48" i="6"/>
  <c r="D48" i="6"/>
  <c r="E48" i="6"/>
  <c r="F48" i="6"/>
  <c r="A49" i="6"/>
  <c r="B49" i="6"/>
  <c r="D49" i="6"/>
  <c r="E49" i="6"/>
  <c r="F49" i="6"/>
  <c r="A50" i="6"/>
  <c r="B50" i="6"/>
  <c r="D50" i="6"/>
  <c r="E50" i="6"/>
  <c r="F50" i="6"/>
  <c r="A51" i="6"/>
  <c r="B51" i="6"/>
  <c r="D51" i="6"/>
  <c r="E51" i="6"/>
  <c r="F51" i="6"/>
  <c r="A52" i="6"/>
  <c r="B52" i="6"/>
  <c r="D52" i="6"/>
  <c r="E52" i="6"/>
  <c r="F52" i="6"/>
  <c r="A53" i="6"/>
  <c r="B53" i="6"/>
  <c r="D53" i="6"/>
  <c r="E53" i="6"/>
  <c r="F53" i="6"/>
  <c r="A54" i="6"/>
  <c r="B54" i="6"/>
  <c r="D54" i="6"/>
  <c r="E54" i="6"/>
  <c r="F54" i="6"/>
  <c r="A55" i="6"/>
  <c r="B55" i="6"/>
  <c r="D55" i="6"/>
  <c r="E55" i="6"/>
  <c r="F55" i="6"/>
  <c r="A56" i="6"/>
  <c r="B56" i="6"/>
  <c r="D56" i="6"/>
  <c r="E56" i="6"/>
  <c r="F56" i="6"/>
  <c r="A57" i="6"/>
  <c r="B57" i="6"/>
  <c r="D57" i="6"/>
  <c r="E57" i="6"/>
  <c r="F57" i="6"/>
  <c r="A58" i="6"/>
  <c r="B58" i="6"/>
  <c r="D58" i="6"/>
  <c r="E58" i="6"/>
  <c r="F58" i="6"/>
  <c r="A59" i="6"/>
  <c r="B59" i="6"/>
  <c r="D59" i="6"/>
  <c r="E59" i="6"/>
  <c r="F59" i="6"/>
  <c r="A60" i="6"/>
  <c r="B60" i="6"/>
  <c r="D60" i="6"/>
  <c r="E60" i="6"/>
  <c r="F60" i="6"/>
  <c r="A61" i="6"/>
  <c r="B61" i="6"/>
  <c r="D61" i="6"/>
  <c r="E61" i="6"/>
  <c r="F61" i="6"/>
  <c r="A62" i="6"/>
  <c r="B62" i="6"/>
  <c r="D62" i="6"/>
  <c r="E62" i="6"/>
  <c r="F62" i="6"/>
  <c r="A63" i="6"/>
  <c r="B63" i="6"/>
  <c r="D63" i="6"/>
  <c r="E63" i="6"/>
  <c r="F63" i="6"/>
  <c r="A64" i="6"/>
  <c r="B64" i="6"/>
  <c r="D64" i="6"/>
  <c r="E64" i="6"/>
  <c r="F64" i="6"/>
  <c r="A65" i="6"/>
  <c r="B65" i="6"/>
  <c r="D65" i="6"/>
  <c r="E65" i="6"/>
  <c r="F65" i="6"/>
  <c r="A66" i="6"/>
  <c r="B66" i="6"/>
  <c r="D66" i="6"/>
  <c r="E66" i="6"/>
  <c r="F66" i="6"/>
  <c r="A67" i="6"/>
  <c r="B67" i="6"/>
  <c r="D67" i="6"/>
  <c r="E67" i="6"/>
  <c r="F67" i="6"/>
  <c r="A68" i="6"/>
  <c r="B68" i="6"/>
  <c r="D68" i="6"/>
  <c r="E68" i="6"/>
  <c r="F68" i="6"/>
  <c r="A69" i="6"/>
  <c r="B69" i="6"/>
  <c r="D69" i="6"/>
  <c r="E69" i="6"/>
  <c r="F69" i="6"/>
  <c r="A70" i="6"/>
  <c r="B70" i="6"/>
  <c r="D70" i="6"/>
  <c r="E70" i="6"/>
  <c r="F70" i="6"/>
  <c r="F2" i="6"/>
  <c r="E2" i="6"/>
  <c r="D2" i="6"/>
  <c r="B2" i="6"/>
  <c r="A2" i="6"/>
  <c r="N3" i="5" l="1"/>
  <c r="N4" i="5"/>
  <c r="N5" i="5"/>
  <c r="N6" i="5"/>
  <c r="M6" i="5" s="1"/>
  <c r="N7" i="5"/>
  <c r="M7" i="5" s="1"/>
  <c r="N8" i="5"/>
  <c r="M8" i="5" s="1"/>
  <c r="N9" i="5"/>
  <c r="M9" i="5" s="1"/>
  <c r="N10" i="5"/>
  <c r="M10" i="5" s="1"/>
  <c r="N11" i="5"/>
  <c r="N12" i="5"/>
  <c r="N13" i="5"/>
  <c r="N14" i="5"/>
  <c r="N15" i="5"/>
  <c r="M15" i="5" s="1"/>
  <c r="N16" i="5"/>
  <c r="M16" i="5" s="1"/>
  <c r="N17" i="5"/>
  <c r="M17" i="5" s="1"/>
  <c r="N18" i="5"/>
  <c r="M18" i="5" s="1"/>
  <c r="N19" i="5"/>
  <c r="N20" i="5"/>
  <c r="N21" i="5"/>
  <c r="N22" i="5"/>
  <c r="N23" i="5"/>
  <c r="M23" i="5" s="1"/>
  <c r="N24" i="5"/>
  <c r="N25" i="5"/>
  <c r="M25" i="5" s="1"/>
  <c r="N26" i="5"/>
  <c r="M26" i="5" s="1"/>
  <c r="N27" i="5"/>
  <c r="N28" i="5"/>
  <c r="N29" i="5"/>
  <c r="N30" i="5"/>
  <c r="N31" i="5"/>
  <c r="M31" i="5" s="1"/>
  <c r="N32" i="5"/>
  <c r="N33" i="5"/>
  <c r="N34" i="5"/>
  <c r="M34" i="5" s="1"/>
  <c r="N35" i="5"/>
  <c r="N36" i="5"/>
  <c r="N37" i="5"/>
  <c r="N38" i="5"/>
  <c r="M38" i="5" s="1"/>
  <c r="N39" i="5"/>
  <c r="M39" i="5" s="1"/>
  <c r="N40" i="5"/>
  <c r="N41" i="5"/>
  <c r="N42" i="5"/>
  <c r="M42" i="5" s="1"/>
  <c r="N43" i="5"/>
  <c r="N44" i="5"/>
  <c r="N45" i="5"/>
  <c r="N46" i="5"/>
  <c r="M46" i="5" s="1"/>
  <c r="N47" i="5"/>
  <c r="M47" i="5" s="1"/>
  <c r="N48" i="5"/>
  <c r="M48" i="5" s="1"/>
  <c r="N49" i="5"/>
  <c r="M49" i="5" s="1"/>
  <c r="N50" i="5"/>
  <c r="M50" i="5" s="1"/>
  <c r="N51" i="5"/>
  <c r="N52" i="5"/>
  <c r="N53" i="5"/>
  <c r="N54" i="5"/>
  <c r="M54" i="5" s="1"/>
  <c r="N55" i="5"/>
  <c r="M55" i="5" s="1"/>
  <c r="N56" i="5"/>
  <c r="M56" i="5" s="1"/>
  <c r="N57" i="5"/>
  <c r="M57" i="5" s="1"/>
  <c r="N58" i="5"/>
  <c r="M58" i="5" s="1"/>
  <c r="N59" i="5"/>
  <c r="N60" i="5"/>
  <c r="N61" i="5"/>
  <c r="N62" i="5"/>
  <c r="M62" i="5" s="1"/>
  <c r="N63" i="5"/>
  <c r="M63" i="5" s="1"/>
  <c r="N64" i="5"/>
  <c r="M64" i="5" s="1"/>
  <c r="N65" i="5"/>
  <c r="M65" i="5" s="1"/>
  <c r="N66" i="5"/>
  <c r="M66" i="5" s="1"/>
  <c r="N67" i="5"/>
  <c r="N68" i="5"/>
  <c r="N69" i="5"/>
  <c r="N70" i="5"/>
  <c r="M70" i="5" s="1"/>
  <c r="N2" i="5"/>
  <c r="M2" i="5" s="1"/>
  <c r="O27" i="5"/>
  <c r="P3" i="5"/>
  <c r="O3" i="5" s="1"/>
  <c r="P4" i="5"/>
  <c r="O4" i="5" s="1"/>
  <c r="P5" i="5"/>
  <c r="O5" i="5" s="1"/>
  <c r="P6" i="5"/>
  <c r="O6" i="5" s="1"/>
  <c r="P7" i="5"/>
  <c r="O7" i="5" s="1"/>
  <c r="P8" i="5"/>
  <c r="O8" i="5" s="1"/>
  <c r="P9" i="5"/>
  <c r="O9" i="5" s="1"/>
  <c r="P10" i="5"/>
  <c r="O10" i="5" s="1"/>
  <c r="P11" i="5"/>
  <c r="O11" i="5" s="1"/>
  <c r="P12" i="5"/>
  <c r="O12" i="5" s="1"/>
  <c r="P13" i="5"/>
  <c r="O13" i="5" s="1"/>
  <c r="P14" i="5"/>
  <c r="O14" i="5" s="1"/>
  <c r="P15" i="5"/>
  <c r="O15" i="5" s="1"/>
  <c r="P16" i="5"/>
  <c r="O16" i="5" s="1"/>
  <c r="P17" i="5"/>
  <c r="O17" i="5" s="1"/>
  <c r="P18" i="5"/>
  <c r="O18" i="5" s="1"/>
  <c r="P19" i="5"/>
  <c r="O19" i="5" s="1"/>
  <c r="P20" i="5"/>
  <c r="O20" i="5" s="1"/>
  <c r="P21" i="5"/>
  <c r="O21" i="5" s="1"/>
  <c r="P22" i="5"/>
  <c r="O22" i="5" s="1"/>
  <c r="P23" i="5"/>
  <c r="O23" i="5" s="1"/>
  <c r="P24" i="5"/>
  <c r="O24" i="5" s="1"/>
  <c r="P25" i="5"/>
  <c r="O25" i="5" s="1"/>
  <c r="P26" i="5"/>
  <c r="O26" i="5" s="1"/>
  <c r="P27" i="5"/>
  <c r="P28" i="5"/>
  <c r="O28" i="5" s="1"/>
  <c r="P29" i="5"/>
  <c r="O29" i="5" s="1"/>
  <c r="P30" i="5"/>
  <c r="O30" i="5" s="1"/>
  <c r="P31" i="5"/>
  <c r="O31" i="5" s="1"/>
  <c r="P32" i="5"/>
  <c r="O32" i="5" s="1"/>
  <c r="P33" i="5"/>
  <c r="O33" i="5" s="1"/>
  <c r="P34" i="5"/>
  <c r="O34" i="5" s="1"/>
  <c r="P35" i="5"/>
  <c r="O35" i="5" s="1"/>
  <c r="P36" i="5"/>
  <c r="O36" i="5" s="1"/>
  <c r="P37" i="5"/>
  <c r="O37" i="5" s="1"/>
  <c r="P38" i="5"/>
  <c r="O38" i="5" s="1"/>
  <c r="P39" i="5"/>
  <c r="O39" i="5" s="1"/>
  <c r="P40" i="5"/>
  <c r="O40" i="5" s="1"/>
  <c r="P41" i="5"/>
  <c r="O41" i="5" s="1"/>
  <c r="P42" i="5"/>
  <c r="O42" i="5" s="1"/>
  <c r="P43" i="5"/>
  <c r="O43" i="5" s="1"/>
  <c r="P44" i="5"/>
  <c r="O44" i="5" s="1"/>
  <c r="P45" i="5"/>
  <c r="O45" i="5" s="1"/>
  <c r="P46" i="5"/>
  <c r="O46" i="5" s="1"/>
  <c r="P47" i="5"/>
  <c r="O47" i="5" s="1"/>
  <c r="P48" i="5"/>
  <c r="O48" i="5" s="1"/>
  <c r="P49" i="5"/>
  <c r="O49" i="5" s="1"/>
  <c r="P50" i="5"/>
  <c r="O50" i="5" s="1"/>
  <c r="P51" i="5"/>
  <c r="O51" i="5" s="1"/>
  <c r="P52" i="5"/>
  <c r="O52" i="5" s="1"/>
  <c r="P53" i="5"/>
  <c r="O53" i="5" s="1"/>
  <c r="P54" i="5"/>
  <c r="O54" i="5" s="1"/>
  <c r="P55" i="5"/>
  <c r="O55" i="5" s="1"/>
  <c r="P56" i="5"/>
  <c r="O56" i="5" s="1"/>
  <c r="P57" i="5"/>
  <c r="O57" i="5" s="1"/>
  <c r="P58" i="5"/>
  <c r="O58" i="5" s="1"/>
  <c r="P59" i="5"/>
  <c r="O59" i="5" s="1"/>
  <c r="P60" i="5"/>
  <c r="O60" i="5" s="1"/>
  <c r="P61" i="5"/>
  <c r="O61" i="5" s="1"/>
  <c r="P62" i="5"/>
  <c r="O62" i="5" s="1"/>
  <c r="P63" i="5"/>
  <c r="O63" i="5" s="1"/>
  <c r="P64" i="5"/>
  <c r="O64" i="5" s="1"/>
  <c r="P65" i="5"/>
  <c r="O65" i="5" s="1"/>
  <c r="P66" i="5"/>
  <c r="O66" i="5" s="1"/>
  <c r="P67" i="5"/>
  <c r="O67" i="5" s="1"/>
  <c r="P68" i="5"/>
  <c r="O68" i="5" s="1"/>
  <c r="P69" i="5"/>
  <c r="O69" i="5" s="1"/>
  <c r="P70" i="5"/>
  <c r="O70" i="5" s="1"/>
  <c r="P2" i="5"/>
  <c r="O2" i="5" s="1"/>
  <c r="M3" i="5"/>
  <c r="M4" i="5"/>
  <c r="M5" i="5"/>
  <c r="M11" i="5"/>
  <c r="M12" i="5"/>
  <c r="M13" i="5"/>
  <c r="M14" i="5"/>
  <c r="M19" i="5"/>
  <c r="M20" i="5"/>
  <c r="M21" i="5"/>
  <c r="M22" i="5"/>
  <c r="M24" i="5"/>
  <c r="M27" i="5"/>
  <c r="M28" i="5"/>
  <c r="M29" i="5"/>
  <c r="M30" i="5"/>
  <c r="M32" i="5"/>
  <c r="M33" i="5"/>
  <c r="M35" i="5"/>
  <c r="M36" i="5"/>
  <c r="M37" i="5"/>
  <c r="M40" i="5"/>
  <c r="M41" i="5"/>
  <c r="M43" i="5"/>
  <c r="M44" i="5"/>
  <c r="M45" i="5"/>
  <c r="M51" i="5"/>
  <c r="M52" i="5"/>
  <c r="M53" i="5"/>
  <c r="M59" i="5"/>
  <c r="M60" i="5"/>
  <c r="M61" i="5"/>
  <c r="M67" i="5"/>
  <c r="M68" i="5"/>
  <c r="M69" i="5"/>
  <c r="Q3" i="5"/>
  <c r="Q4" i="5"/>
  <c r="Q5" i="5"/>
  <c r="Q6" i="5"/>
  <c r="R6" i="5" s="1"/>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2" i="5"/>
  <c r="K3" i="5"/>
  <c r="L3" i="5"/>
  <c r="K4" i="5"/>
  <c r="L4" i="5"/>
  <c r="K5" i="5"/>
  <c r="L5" i="5"/>
  <c r="K6" i="5"/>
  <c r="L6" i="5"/>
  <c r="K7" i="5"/>
  <c r="L7" i="5"/>
  <c r="K8" i="5"/>
  <c r="L8" i="5"/>
  <c r="K9" i="5"/>
  <c r="L9" i="5"/>
  <c r="K10" i="5"/>
  <c r="L10" i="5"/>
  <c r="K11" i="5"/>
  <c r="L11" i="5"/>
  <c r="K12" i="5"/>
  <c r="L12" i="5"/>
  <c r="K13" i="5"/>
  <c r="L13" i="5"/>
  <c r="K14" i="5"/>
  <c r="L14" i="5"/>
  <c r="K15" i="5"/>
  <c r="L15" i="5"/>
  <c r="K16" i="5"/>
  <c r="L16" i="5"/>
  <c r="K17" i="5"/>
  <c r="L17" i="5"/>
  <c r="K18" i="5"/>
  <c r="L18" i="5"/>
  <c r="K19" i="5"/>
  <c r="L19" i="5"/>
  <c r="K20" i="5"/>
  <c r="L20" i="5"/>
  <c r="K21" i="5"/>
  <c r="L21" i="5"/>
  <c r="K22" i="5"/>
  <c r="L22" i="5"/>
  <c r="K23" i="5"/>
  <c r="L23" i="5"/>
  <c r="K24" i="5"/>
  <c r="L24" i="5"/>
  <c r="K25" i="5"/>
  <c r="L25" i="5"/>
  <c r="K26" i="5"/>
  <c r="L26" i="5"/>
  <c r="K27" i="5"/>
  <c r="L27" i="5"/>
  <c r="K28" i="5"/>
  <c r="L28" i="5"/>
  <c r="K29" i="5"/>
  <c r="L29" i="5"/>
  <c r="K30" i="5"/>
  <c r="L30" i="5"/>
  <c r="K31" i="5"/>
  <c r="L31" i="5"/>
  <c r="K32" i="5"/>
  <c r="L32" i="5"/>
  <c r="K33" i="5"/>
  <c r="L33" i="5"/>
  <c r="K34" i="5"/>
  <c r="L34" i="5"/>
  <c r="K35" i="5"/>
  <c r="L35" i="5"/>
  <c r="K36" i="5"/>
  <c r="L36" i="5"/>
  <c r="K37" i="5"/>
  <c r="L37" i="5"/>
  <c r="K38" i="5"/>
  <c r="L38" i="5"/>
  <c r="K39" i="5"/>
  <c r="L39" i="5"/>
  <c r="K40" i="5"/>
  <c r="L40" i="5"/>
  <c r="K41" i="5"/>
  <c r="L41" i="5"/>
  <c r="K42" i="5"/>
  <c r="L42" i="5"/>
  <c r="K43" i="5"/>
  <c r="L43" i="5"/>
  <c r="K44" i="5"/>
  <c r="L44" i="5"/>
  <c r="K45" i="5"/>
  <c r="L45" i="5"/>
  <c r="K46" i="5"/>
  <c r="L46" i="5"/>
  <c r="K47" i="5"/>
  <c r="L47" i="5"/>
  <c r="K48" i="5"/>
  <c r="L48" i="5"/>
  <c r="K49" i="5"/>
  <c r="L49" i="5"/>
  <c r="K50" i="5"/>
  <c r="L50" i="5"/>
  <c r="K51" i="5"/>
  <c r="L51" i="5"/>
  <c r="K52" i="5"/>
  <c r="L52" i="5"/>
  <c r="K53" i="5"/>
  <c r="L53" i="5"/>
  <c r="K54" i="5"/>
  <c r="L54" i="5"/>
  <c r="K55" i="5"/>
  <c r="L55" i="5"/>
  <c r="K56" i="5"/>
  <c r="L56" i="5"/>
  <c r="K57" i="5"/>
  <c r="L57" i="5"/>
  <c r="K58" i="5"/>
  <c r="L58" i="5"/>
  <c r="K59" i="5"/>
  <c r="L59" i="5"/>
  <c r="K60" i="5"/>
  <c r="L60" i="5"/>
  <c r="K61" i="5"/>
  <c r="L61" i="5"/>
  <c r="K62" i="5"/>
  <c r="L62" i="5"/>
  <c r="K63" i="5"/>
  <c r="L63" i="5"/>
  <c r="K64" i="5"/>
  <c r="L64" i="5"/>
  <c r="K65" i="5"/>
  <c r="L65" i="5"/>
  <c r="K66" i="5"/>
  <c r="L66" i="5"/>
  <c r="K67" i="5"/>
  <c r="L67" i="5"/>
  <c r="K68" i="5"/>
  <c r="L68" i="5"/>
  <c r="K69" i="5"/>
  <c r="L69" i="5"/>
  <c r="K70" i="5"/>
  <c r="L70" i="5"/>
  <c r="L2" i="5"/>
  <c r="K2"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2" i="5"/>
  <c r="J3" i="5"/>
  <c r="I3" i="5" l="1"/>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2"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2" i="5"/>
  <c r="G3" i="5"/>
  <c r="G4" i="5"/>
  <c r="G5" i="5"/>
  <c r="G6"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2" i="5"/>
  <c r="D3" i="5"/>
  <c r="E3" i="5" s="1"/>
  <c r="F3" i="5" s="1"/>
  <c r="D4" i="5"/>
  <c r="E4" i="5" s="1"/>
  <c r="F4" i="5" s="1"/>
  <c r="D5" i="5"/>
  <c r="E5" i="5" s="1"/>
  <c r="F5" i="5" s="1"/>
  <c r="D6" i="5"/>
  <c r="E6" i="5" s="1"/>
  <c r="F6" i="5" s="1"/>
  <c r="D7" i="5"/>
  <c r="E7" i="5" s="1"/>
  <c r="F7" i="5" s="1"/>
  <c r="D8" i="5"/>
  <c r="E8" i="5" s="1"/>
  <c r="F8" i="5" s="1"/>
  <c r="D9" i="5"/>
  <c r="D10" i="5"/>
  <c r="E10" i="5" s="1"/>
  <c r="F10" i="5" s="1"/>
  <c r="D11" i="5"/>
  <c r="E11" i="5" s="1"/>
  <c r="F11" i="5" s="1"/>
  <c r="D12" i="5"/>
  <c r="E12" i="5" s="1"/>
  <c r="F12" i="5" s="1"/>
  <c r="D13" i="5"/>
  <c r="E13" i="5" s="1"/>
  <c r="F13" i="5" s="1"/>
  <c r="D14" i="5"/>
  <c r="E14" i="5" s="1"/>
  <c r="F14" i="5" s="1"/>
  <c r="D15" i="5"/>
  <c r="E15" i="5" s="1"/>
  <c r="F15" i="5" s="1"/>
  <c r="D16" i="5"/>
  <c r="E16" i="5" s="1"/>
  <c r="F16" i="5" s="1"/>
  <c r="D17" i="5"/>
  <c r="D18" i="5"/>
  <c r="E18" i="5" s="1"/>
  <c r="F18" i="5" s="1"/>
  <c r="D19" i="5"/>
  <c r="E19" i="5" s="1"/>
  <c r="F19" i="5" s="1"/>
  <c r="D20" i="5"/>
  <c r="D21" i="5"/>
  <c r="D22" i="5"/>
  <c r="E22" i="5" s="1"/>
  <c r="F22" i="5" s="1"/>
  <c r="D23" i="5"/>
  <c r="E23" i="5" s="1"/>
  <c r="F23" i="5" s="1"/>
  <c r="D24" i="5"/>
  <c r="E24" i="5" s="1"/>
  <c r="F24" i="5" s="1"/>
  <c r="D25" i="5"/>
  <c r="D26" i="5"/>
  <c r="E26" i="5" s="1"/>
  <c r="F26" i="5" s="1"/>
  <c r="D27" i="5"/>
  <c r="E27" i="5" s="1"/>
  <c r="F27" i="5" s="1"/>
  <c r="D28" i="5"/>
  <c r="E28" i="5" s="1"/>
  <c r="F28" i="5" s="1"/>
  <c r="D29" i="5"/>
  <c r="E29" i="5" s="1"/>
  <c r="F29" i="5" s="1"/>
  <c r="D30" i="5"/>
  <c r="E30" i="5" s="1"/>
  <c r="F30" i="5" s="1"/>
  <c r="D31" i="5"/>
  <c r="D32" i="5"/>
  <c r="E32" i="5" s="1"/>
  <c r="F32" i="5" s="1"/>
  <c r="D33" i="5"/>
  <c r="D34" i="5"/>
  <c r="E34" i="5" s="1"/>
  <c r="F34" i="5" s="1"/>
  <c r="D35" i="5"/>
  <c r="E35" i="5" s="1"/>
  <c r="F35" i="5" s="1"/>
  <c r="D36" i="5"/>
  <c r="D37" i="5"/>
  <c r="E37" i="5" s="1"/>
  <c r="F37" i="5" s="1"/>
  <c r="D38" i="5"/>
  <c r="E38" i="5" s="1"/>
  <c r="F38" i="5" s="1"/>
  <c r="D39" i="5"/>
  <c r="E39" i="5" s="1"/>
  <c r="F39" i="5" s="1"/>
  <c r="D40" i="5"/>
  <c r="E40" i="5" s="1"/>
  <c r="F40" i="5" s="1"/>
  <c r="D41" i="5"/>
  <c r="D42" i="5"/>
  <c r="E42" i="5" s="1"/>
  <c r="F42" i="5" s="1"/>
  <c r="D43" i="5"/>
  <c r="E43" i="5" s="1"/>
  <c r="F43" i="5" s="1"/>
  <c r="D44" i="5"/>
  <c r="D45" i="5"/>
  <c r="E45" i="5" s="1"/>
  <c r="F45" i="5" s="1"/>
  <c r="D46" i="5"/>
  <c r="E46" i="5" s="1"/>
  <c r="F46" i="5" s="1"/>
  <c r="D47" i="5"/>
  <c r="E47" i="5" s="1"/>
  <c r="F47" i="5" s="1"/>
  <c r="D48" i="5"/>
  <c r="E48" i="5" s="1"/>
  <c r="F48" i="5" s="1"/>
  <c r="D49" i="5"/>
  <c r="D50" i="5"/>
  <c r="E50" i="5" s="1"/>
  <c r="F50" i="5" s="1"/>
  <c r="D51" i="5"/>
  <c r="E51" i="5" s="1"/>
  <c r="F51" i="5" s="1"/>
  <c r="D52" i="5"/>
  <c r="E52" i="5" s="1"/>
  <c r="F52" i="5" s="1"/>
  <c r="D53" i="5"/>
  <c r="E53" i="5" s="1"/>
  <c r="F53" i="5" s="1"/>
  <c r="D54" i="5"/>
  <c r="E54" i="5" s="1"/>
  <c r="F54" i="5" s="1"/>
  <c r="D55" i="5"/>
  <c r="E55" i="5" s="1"/>
  <c r="F55" i="5" s="1"/>
  <c r="D56" i="5"/>
  <c r="E56" i="5" s="1"/>
  <c r="F56" i="5" s="1"/>
  <c r="D57" i="5"/>
  <c r="D58" i="5"/>
  <c r="E58" i="5" s="1"/>
  <c r="F58" i="5" s="1"/>
  <c r="D59" i="5"/>
  <c r="D60" i="5"/>
  <c r="E60" i="5" s="1"/>
  <c r="F60" i="5" s="1"/>
  <c r="D61" i="5"/>
  <c r="E61" i="5" s="1"/>
  <c r="F61" i="5" s="1"/>
  <c r="D62" i="5"/>
  <c r="E62" i="5" s="1"/>
  <c r="F62" i="5" s="1"/>
  <c r="D63" i="5"/>
  <c r="E63" i="5" s="1"/>
  <c r="F63" i="5" s="1"/>
  <c r="D64" i="5"/>
  <c r="E64" i="5" s="1"/>
  <c r="F64" i="5" s="1"/>
  <c r="D65" i="5"/>
  <c r="D66" i="5"/>
  <c r="E66" i="5" s="1"/>
  <c r="F66" i="5" s="1"/>
  <c r="D67" i="5"/>
  <c r="E67" i="5" s="1"/>
  <c r="F67" i="5" s="1"/>
  <c r="D68" i="5"/>
  <c r="D69" i="5"/>
  <c r="E69" i="5" s="1"/>
  <c r="F69" i="5" s="1"/>
  <c r="D70" i="5"/>
  <c r="E70" i="5" s="1"/>
  <c r="F70" i="5" s="1"/>
  <c r="E9" i="5"/>
  <c r="F9" i="5" s="1"/>
  <c r="E17" i="5"/>
  <c r="F17" i="5" s="1"/>
  <c r="E20" i="5"/>
  <c r="F20" i="5" s="1"/>
  <c r="E21" i="5"/>
  <c r="F21" i="5" s="1"/>
  <c r="E25" i="5"/>
  <c r="F25" i="5" s="1"/>
  <c r="E31" i="5"/>
  <c r="F31" i="5" s="1"/>
  <c r="E33" i="5"/>
  <c r="F33" i="5" s="1"/>
  <c r="E36" i="5"/>
  <c r="F36" i="5" s="1"/>
  <c r="E41" i="5"/>
  <c r="F41" i="5" s="1"/>
  <c r="E44" i="5"/>
  <c r="F44" i="5" s="1"/>
  <c r="E49" i="5"/>
  <c r="F49" i="5" s="1"/>
  <c r="E57" i="5"/>
  <c r="F57" i="5" s="1"/>
  <c r="E59" i="5"/>
  <c r="F59" i="5" s="1"/>
  <c r="E65" i="5"/>
  <c r="F65" i="5" s="1"/>
  <c r="E68" i="5"/>
  <c r="F68" i="5" s="1"/>
  <c r="D2" i="5"/>
  <c r="E2" i="5" s="1"/>
  <c r="F2" i="5" s="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2" i="5"/>
  <c r="O50" i="1" l="1"/>
  <c r="O56" i="1"/>
  <c r="O70" i="1"/>
  <c r="O69" i="1"/>
  <c r="O68" i="1"/>
  <c r="O67" i="1"/>
  <c r="O38" i="1"/>
  <c r="O37" i="1"/>
  <c r="O34" i="1"/>
  <c r="O35" i="1"/>
  <c r="O40" i="1"/>
  <c r="O39" i="1"/>
  <c r="O19" i="1" l="1"/>
  <c r="O23" i="1"/>
  <c r="O10" i="1"/>
  <c r="O12" i="1"/>
  <c r="O13" i="1"/>
  <c r="O14" i="1"/>
  <c r="O16" i="1"/>
  <c r="O2" i="1" l="1"/>
  <c r="O3" i="1" l="1"/>
  <c r="O4" i="1"/>
  <c r="O5" i="1"/>
  <c r="O6" i="1"/>
  <c r="O7" i="1"/>
  <c r="O8" i="1"/>
  <c r="O9" i="1"/>
  <c r="O11" i="1"/>
  <c r="O15" i="1"/>
  <c r="O17" i="1"/>
  <c r="O18" i="1"/>
  <c r="O20" i="1"/>
  <c r="O21" i="1"/>
  <c r="O22" i="1"/>
  <c r="O24" i="1"/>
  <c r="O25" i="1"/>
  <c r="O26" i="1"/>
  <c r="O27" i="1"/>
  <c r="O28" i="1"/>
  <c r="O29" i="1"/>
  <c r="O31" i="1"/>
  <c r="O32" i="1"/>
  <c r="O33" i="1"/>
  <c r="O36" i="1"/>
  <c r="O41" i="1"/>
  <c r="O42" i="1"/>
  <c r="O44" i="1"/>
  <c r="O43" i="1"/>
  <c r="O45" i="1"/>
  <c r="O46" i="1"/>
  <c r="O47" i="1"/>
  <c r="O48" i="1"/>
  <c r="O49" i="1"/>
  <c r="O51" i="1"/>
  <c r="O52" i="1"/>
  <c r="O53" i="1"/>
  <c r="O54" i="1"/>
  <c r="O55" i="1"/>
  <c r="O57" i="1"/>
  <c r="O58" i="1"/>
  <c r="O59" i="1"/>
  <c r="O60" i="1"/>
  <c r="O61" i="1"/>
  <c r="O62" i="1"/>
  <c r="O63" i="1"/>
  <c r="O64" i="1"/>
  <c r="O65" i="1"/>
  <c r="O66" i="1"/>
  <c r="O3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<sst xmlns="http://schemas.openxmlformats.org/spreadsheetml/2006/main" count="406" uniqueCount="116">
  <si>
    <t>A</t>
  </si>
  <si>
    <t>Steelclaw</t>
  </si>
  <si>
    <t>Claw</t>
  </si>
  <si>
    <t>Unique</t>
  </si>
  <si>
    <t>Skeleton</t>
  </si>
  <si>
    <t>Zombie</t>
  </si>
  <si>
    <t>Swearwolf</t>
  </si>
  <si>
    <t>Suckling</t>
  </si>
  <si>
    <t>"Hatchet" Murray</t>
  </si>
  <si>
    <t>Ghoul</t>
  </si>
  <si>
    <t>Haunted</t>
  </si>
  <si>
    <t>Can move through token blocked cities</t>
  </si>
  <si>
    <t>Soldier</t>
  </si>
  <si>
    <t>Grayback</t>
  </si>
  <si>
    <t>Count</t>
  </si>
  <si>
    <t>Fang</t>
  </si>
  <si>
    <t>Captain Harker</t>
  </si>
  <si>
    <t>Werewolf</t>
  </si>
  <si>
    <t>Vampire</t>
  </si>
  <si>
    <t>Count Vlad</t>
  </si>
  <si>
    <t>Can jump once between two tokens belonging to the employer during the route</t>
  </si>
  <si>
    <t>Does not require a token on route.</t>
  </si>
  <si>
    <t>Count Dracula</t>
  </si>
  <si>
    <t>∞</t>
  </si>
  <si>
    <t>Can use Dracula's Moving Castle as a token</t>
  </si>
  <si>
    <t>Duke Lupin</t>
  </si>
  <si>
    <t>Werewolf Lord</t>
  </si>
  <si>
    <t>Costs 800 if trading in Werewolf</t>
  </si>
  <si>
    <t>Vampire Lord</t>
  </si>
  <si>
    <t>Costs 800 if trading in Vampire</t>
  </si>
  <si>
    <t>Costs 900 if trading Assassin</t>
  </si>
  <si>
    <t>Renfield</t>
  </si>
  <si>
    <t>Can be traded in for Count Dracula (when available) for 200</t>
  </si>
  <si>
    <t>"Nurſe"</t>
  </si>
  <si>
    <t>Conſtable</t>
  </si>
  <si>
    <t>Aſsaſsin</t>
  </si>
  <si>
    <t>Grouſtfrat, the Necromancer</t>
  </si>
  <si>
    <t>Doctor Frankenſtein</t>
  </si>
  <si>
    <t>#dbdbe3</t>
  </si>
  <si>
    <t xml:space="preserve">I am a werewolf, I swear it on me mam's grave. </t>
  </si>
  <si>
    <t>I am a werewolf, I swear it on me mam's grave.</t>
  </si>
  <si>
    <t>No, I don't need a flea collar!</t>
  </si>
  <si>
    <t>No, he's my monster, I'm Frankenstein, you halfwit!</t>
  </si>
  <si>
    <t>Blerg!</t>
  </si>
  <si>
    <t>Blarrr!</t>
  </si>
  <si>
    <t>Urrrrrh!</t>
  </si>
  <si>
    <t>Hi, my name's Hank.</t>
  </si>
  <si>
    <t>*clink*</t>
  </si>
  <si>
    <t>*click*</t>
  </si>
  <si>
    <t>*clack*</t>
  </si>
  <si>
    <t>*xylophone noises*</t>
  </si>
  <si>
    <t>The nickname Hatchet Murray is a misnomer, technically he uses an axe.</t>
  </si>
  <si>
    <t>Jenkins, five rounds rapid!</t>
  </si>
  <si>
    <t>They call him the Brigadier, nobody knows what exactly it means, but he keeps saying it's a rank.</t>
  </si>
  <si>
    <t>I am not a zombie, I don't associate with that riff-raff!</t>
  </si>
  <si>
    <r>
      <t>They call him Steelclaw, but they spell it incorrectly. S</t>
    </r>
    <r>
      <rPr>
        <i/>
        <sz val="11"/>
        <color theme="1"/>
        <rFont val="Calibri"/>
        <family val="2"/>
        <scheme val="minor"/>
      </rPr>
      <t>teal</t>
    </r>
    <r>
      <rPr>
        <sz val="11"/>
        <color theme="1"/>
        <rFont val="Calibri"/>
        <family val="2"/>
        <scheme val="minor"/>
      </rPr>
      <t>claw got his name because he was declawed as a pup.</t>
    </r>
  </si>
  <si>
    <t>The "Doctor" will see you now.</t>
  </si>
  <si>
    <t>Maſter Aſsaſsin</t>
  </si>
  <si>
    <t>The Headleſs Duke</t>
  </si>
  <si>
    <t>Can visit all cities with front’s tokens and all immediately adjacent open routes. Does not prevent route being covered by another monster.</t>
  </si>
  <si>
    <t>Does not require a token on the route (but can not move through tokens).</t>
  </si>
  <si>
    <t>Costs 200 pts
Movement is 2
Can be traded in for Count Dracula (when available) for 200 Pts. Given that it is removed the start of Phase 5, this means in order to be used in this manner, Count Dracula must be the first monster in Phase 5 to be hired. It does not prevent count Dracula from being hired by another front.
1 are available</t>
  </si>
  <si>
    <t>Can be traded in for Count Dracula (when available) for 200 Pts. Given that it is removed the start of Phase 5, this means in order to be used in this manner, Count Dracula must be the first monster in Phase 5 to be hired. It does not prevent Count Dracula from being hired by another front.</t>
  </si>
  <si>
    <t>Ah, 1742, an excellent year, you can taste the white blood cells from the plague.</t>
  </si>
  <si>
    <t>Eaten and removed if Fang hired by hiring front. Only one Swearwolf can operate in a city.</t>
  </si>
  <si>
    <t>Really rather pathetic, pretends to be claw. Gets eaten if a Fang hired by the front that hired the Swearwolf. Only one Swearwolf can operate in a city.
Does not count against player monster limit.</t>
  </si>
  <si>
    <t>As many nurses can operate in a city as there are open routes.</t>
  </si>
  <si>
    <t>N/A</t>
  </si>
  <si>
    <t>No</t>
  </si>
  <si>
    <t>Yes</t>
  </si>
  <si>
    <t>Functions as 4 skeletons</t>
  </si>
  <si>
    <t>monster</t>
  </si>
  <si>
    <t>phase</t>
  </si>
  <si>
    <t>cost</t>
  </si>
  <si>
    <t>mvt</t>
  </si>
  <si>
    <t>dit</t>
  </si>
  <si>
    <t>ditstop</t>
  </si>
  <si>
    <t>export</t>
  </si>
  <si>
    <t>linger</t>
  </si>
  <si>
    <t>eaten</t>
  </si>
  <si>
    <t>class</t>
  </si>
  <si>
    <t>special</t>
  </si>
  <si>
    <t>unique</t>
  </si>
  <si>
    <t>flavor</t>
  </si>
  <si>
    <t>special2</t>
  </si>
  <si>
    <t>rulebook</t>
  </si>
  <si>
    <t>name</t>
  </si>
  <si>
    <t>phase[style:fill]</t>
  </si>
  <si>
    <t>eatenText</t>
  </si>
  <si>
    <t>Permanent</t>
  </si>
  <si>
    <t>#e6e6e6</t>
  </si>
  <si>
    <t>eatenColor[style:fill]</t>
  </si>
  <si>
    <t>phaseColor[style:fill]</t>
  </si>
  <si>
    <t>#da8787</t>
  </si>
  <si>
    <t>#c6e9af</t>
  </si>
  <si>
    <t>#aaccff</t>
  </si>
  <si>
    <t>#ffe680</t>
  </si>
  <si>
    <t>specialText</t>
  </si>
  <si>
    <t>#ffffff</t>
  </si>
  <si>
    <t>claw?</t>
  </si>
  <si>
    <t>fang?</t>
  </si>
  <si>
    <t>ditgp?</t>
  </si>
  <si>
    <t>lingersgp?</t>
  </si>
  <si>
    <t>lingers</t>
  </si>
  <si>
    <t>mvt-?-value</t>
  </si>
  <si>
    <t>mvtgp-?</t>
  </si>
  <si>
    <t>Name</t>
  </si>
  <si>
    <t>Phase</t>
  </si>
  <si>
    <t>Cost</t>
  </si>
  <si>
    <t>Eaten</t>
  </si>
  <si>
    <t>Class</t>
  </si>
  <si>
    <t>Movement</t>
  </si>
  <si>
    <t>Dit Score</t>
  </si>
  <si>
    <t>Special Rule</t>
  </si>
  <si>
    <t>Lingers</t>
  </si>
  <si>
    <t>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</si>
</sst>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quotePrefix="1"/>
    <xf numFmtId="0" fontId="2" fillId="0" borderId="0" xfId="0" applyFont="1"/>
    <xf numFmtId="0" fontId="4" fillId="0" borderId="0" xfId="0" applyFont="1"/>
    <xf numFmtId="0" fontId="4" fillId="0" borderId="0" xfId="0" applyFont="1" applyAlignment="1">
      <alignment vertical="center"/>
    </xf>
    <xf numFmtId="0" fontId="4"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398D41"/>
      <color rgb="FFD4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70"/>
  <sheetViews>
    <sheetView tabSelected="1" zoomScale="85" zoomScaleNormal="85" workbookViewId="0">
      <pane ySplit="1" topLeftCell="A17" activePane="bottomLeft" state="frozen"/>
      <selection pane="bottomLeft" activeCell="H30" sqref="H30"/>
    </sheetView>
  </sheetViews>
  <sheetFormatPr defaultRowHeight="15" x14ac:dyDescent="0.25"/>
  <cols>
    <col min="1" max="1" width="19.5703125" customWidth="1"/>
    <col min="4" max="4" width="19.28515625" customWidth="1"/>
    <col min="5" max="5" width="8.85546875" customWidth="1"/>
    <col min="6" max="6" width="18.5703125" customWidth="1"/>
    <col min="7" max="7" width="10.5703125" bestFit="1" customWidth="1"/>
    <col min="8" max="8" width="10.5703125" customWidth="1"/>
    <col min="11" max="11" width="30.85546875" customWidth="1"/>
    <col min="14" max="14" width="16.85546875" customWidth="1"/>
  </cols>
  <sheetData>
    <row r="1" spans="1:15" x14ac:dyDescent="0.25">
      <c r="A1" s="1" t="s">
        <v>71</v>
      </c>
      <c r="B1" s="1" t="s">
        <v>72</v>
      </c>
      <c r="C1" s="1" t="s">
        <v>73</v>
      </c>
      <c r="D1" s="1" t="s">
        <v>74</v>
      </c>
      <c r="E1" s="1" t="s">
        <v>75</v>
      </c>
      <c r="F1" s="1" t="s">
        <v>76</v>
      </c>
      <c r="G1" s="1" t="s">
        <v>77</v>
      </c>
      <c r="H1" s="1" t="s">
        <v>78</v>
      </c>
      <c r="I1" s="1" t="s">
        <v>79</v>
      </c>
      <c r="J1" s="1" t="s">
        <v>80</v>
      </c>
      <c r="K1" s="1" t="s">
        <v>81</v>
      </c>
      <c r="L1" s="1" t="s">
        <v>82</v>
      </c>
      <c r="M1" s="1" t="s">
        <v>83</v>
      </c>
      <c r="N1" s="1" t="s">
        <v>84</v>
      </c>
      <c r="O1" t="s">
        <v>85</v>
      </c>
    </row>
    <row r="2" spans="1:15" x14ac:dyDescent="0.25">
      <c r="A2" t="s">
        <v>33</v>
      </c>
      <c r="B2" t="s">
        <v>0</v>
      </c>
      <c r="C2">
        <v>10</v>
      </c>
      <c r="D2">
        <v>1</v>
      </c>
      <c r="E2" t="s">
        <v>67</v>
      </c>
      <c r="F2" t="s">
        <v>67</v>
      </c>
      <c r="G2" t="s">
        <v>67</v>
      </c>
      <c r="H2">
        <v>0</v>
      </c>
      <c r="I2">
        <v>4</v>
      </c>
      <c r="K2" t="s">
        <v>66</v>
      </c>
      <c r="M2" t="s">
        <v>56</v>
      </c>
      <c r="O2" t="str">
        <f t="shared" ref="O2:O33" si="0">CONCATENATE(IF(C2&lt;&gt;0,CONCATENATE("Costs ", C2, " pts", CHAR(10)),""), IF(D2&lt;&gt;0, CONCATENATE("Movement is ", D2, CHAR(10)),""), IF(N2&lt;&gt;0,CONCATENATE(N2,CHAR(10)),IF(K2&lt;&gt;0,CONCATENATE(K2, CHAR(10)),"")), CHAR(10), IF(COUNTIF(A:A,A2)=1,"Unique", CONCATENATE(COUNTIF(A:A,A2), " are available")))</f>
        <v>Costs 10 pts
Movement is 1
As many nurses can operate in a city as there are open routes.
4 are available</v>
      </c>
    </row>
    <row r="3" spans="1:15" x14ac:dyDescent="0.25">
      <c r="A3" t="s">
        <v>33</v>
      </c>
      <c r="B3" t="s">
        <v>0</v>
      </c>
      <c r="C3">
        <v>10</v>
      </c>
      <c r="D3">
        <v>1</v>
      </c>
      <c r="E3" t="s">
        <v>67</v>
      </c>
      <c r="F3" t="s">
        <v>67</v>
      </c>
      <c r="G3" t="s">
        <v>67</v>
      </c>
      <c r="H3">
        <v>0</v>
      </c>
      <c r="I3">
        <v>4</v>
      </c>
      <c r="K3" t="s">
        <v>66</v>
      </c>
      <c r="M3" t="s">
        <v>56</v>
      </c>
      <c r="O3" t="str">
        <f t="shared" si="0"/>
        <v>Costs 10 pts
Movement is 1
As many nurses can operate in a city as there are open routes.
4 are available</v>
      </c>
    </row>
    <row r="4" spans="1:15" x14ac:dyDescent="0.25">
      <c r="A4" t="s">
        <v>33</v>
      </c>
      <c r="B4" t="s">
        <v>0</v>
      </c>
      <c r="C4">
        <v>10</v>
      </c>
      <c r="D4">
        <v>1</v>
      </c>
      <c r="E4" t="s">
        <v>67</v>
      </c>
      <c r="F4" t="s">
        <v>67</v>
      </c>
      <c r="G4" t="s">
        <v>67</v>
      </c>
      <c r="H4">
        <v>0</v>
      </c>
      <c r="I4">
        <v>4</v>
      </c>
      <c r="K4" t="s">
        <v>66</v>
      </c>
      <c r="M4" t="s">
        <v>56</v>
      </c>
      <c r="O4" t="str">
        <f t="shared" si="0"/>
        <v>Costs 10 pts
Movement is 1
As many nurses can operate in a city as there are open routes.
4 are available</v>
      </c>
    </row>
    <row r="5" spans="1:15" x14ac:dyDescent="0.25">
      <c r="A5" t="s">
        <v>33</v>
      </c>
      <c r="B5" t="s">
        <v>0</v>
      </c>
      <c r="C5">
        <v>10</v>
      </c>
      <c r="D5">
        <v>1</v>
      </c>
      <c r="E5" t="s">
        <v>67</v>
      </c>
      <c r="F5" t="s">
        <v>67</v>
      </c>
      <c r="G5" t="s">
        <v>67</v>
      </c>
      <c r="H5">
        <v>0</v>
      </c>
      <c r="I5">
        <v>4</v>
      </c>
      <c r="K5" t="s">
        <v>66</v>
      </c>
      <c r="M5" t="s">
        <v>56</v>
      </c>
      <c r="O5" t="str">
        <f t="shared" si="0"/>
        <v>Costs 10 pts
Movement is 1
As many nurses can operate in a city as there are open routes.
4 are available</v>
      </c>
    </row>
    <row r="6" spans="1:15" x14ac:dyDescent="0.25">
      <c r="A6" t="s">
        <v>1</v>
      </c>
      <c r="B6" t="s">
        <v>0</v>
      </c>
      <c r="D6">
        <v>3</v>
      </c>
      <c r="E6">
        <v>20</v>
      </c>
      <c r="F6" t="s">
        <v>68</v>
      </c>
      <c r="G6" t="s">
        <v>68</v>
      </c>
      <c r="H6">
        <v>0</v>
      </c>
      <c r="I6">
        <v>4</v>
      </c>
      <c r="J6" t="s">
        <v>2</v>
      </c>
      <c r="L6" t="s">
        <v>3</v>
      </c>
      <c r="M6" t="s">
        <v>55</v>
      </c>
      <c r="O6" t="str">
        <f t="shared" si="0"/>
        <v>Movement is 3
Unique</v>
      </c>
    </row>
    <row r="7" spans="1:15" x14ac:dyDescent="0.25">
      <c r="A7" t="s">
        <v>4</v>
      </c>
      <c r="B7">
        <v>1</v>
      </c>
      <c r="C7">
        <v>80</v>
      </c>
      <c r="D7">
        <v>2</v>
      </c>
      <c r="E7">
        <v>10</v>
      </c>
      <c r="F7" t="s">
        <v>69</v>
      </c>
      <c r="G7" t="s">
        <v>69</v>
      </c>
      <c r="H7">
        <v>0</v>
      </c>
      <c r="I7">
        <v>3</v>
      </c>
      <c r="M7" t="s">
        <v>47</v>
      </c>
      <c r="O7" t="str">
        <f t="shared" si="0"/>
        <v>Costs 80 pts
Movement is 2
4 are available</v>
      </c>
    </row>
    <row r="8" spans="1:15" x14ac:dyDescent="0.25">
      <c r="A8" t="s">
        <v>4</v>
      </c>
      <c r="B8">
        <v>1</v>
      </c>
      <c r="C8">
        <v>80</v>
      </c>
      <c r="D8">
        <v>2</v>
      </c>
      <c r="E8">
        <v>10</v>
      </c>
      <c r="F8" t="s">
        <v>69</v>
      </c>
      <c r="G8" t="s">
        <v>69</v>
      </c>
      <c r="H8">
        <v>0</v>
      </c>
      <c r="I8">
        <v>3</v>
      </c>
      <c r="M8" t="s">
        <v>48</v>
      </c>
      <c r="O8" t="str">
        <f t="shared" si="0"/>
        <v>Costs 80 pts
Movement is 2
4 are available</v>
      </c>
    </row>
    <row r="9" spans="1:15" x14ac:dyDescent="0.25">
      <c r="A9" t="s">
        <v>4</v>
      </c>
      <c r="B9">
        <v>1</v>
      </c>
      <c r="C9">
        <v>80</v>
      </c>
      <c r="D9">
        <v>2</v>
      </c>
      <c r="E9">
        <v>10</v>
      </c>
      <c r="F9" t="s">
        <v>69</v>
      </c>
      <c r="G9" t="s">
        <v>69</v>
      </c>
      <c r="H9">
        <v>0</v>
      </c>
      <c r="I9">
        <v>3</v>
      </c>
      <c r="M9" t="s">
        <v>49</v>
      </c>
      <c r="O9" t="str">
        <f t="shared" si="0"/>
        <v>Costs 80 pts
Movement is 2
4 are available</v>
      </c>
    </row>
    <row r="10" spans="1:15" x14ac:dyDescent="0.25">
      <c r="A10" t="s">
        <v>4</v>
      </c>
      <c r="B10">
        <v>1</v>
      </c>
      <c r="C10">
        <v>80</v>
      </c>
      <c r="D10">
        <v>2</v>
      </c>
      <c r="E10">
        <v>10</v>
      </c>
      <c r="F10" t="s">
        <v>69</v>
      </c>
      <c r="G10" t="s">
        <v>69</v>
      </c>
      <c r="H10">
        <v>0</v>
      </c>
      <c r="I10">
        <v>3</v>
      </c>
      <c r="M10" t="s">
        <v>50</v>
      </c>
      <c r="O10" t="str">
        <f t="shared" si="0"/>
        <v>Costs 80 pts
Movement is 2
4 are available</v>
      </c>
    </row>
    <row r="11" spans="1:15" x14ac:dyDescent="0.25">
      <c r="A11" t="s">
        <v>5</v>
      </c>
      <c r="B11">
        <v>1</v>
      </c>
      <c r="C11">
        <v>60</v>
      </c>
      <c r="D11">
        <v>2</v>
      </c>
      <c r="E11">
        <v>10</v>
      </c>
      <c r="F11" t="s">
        <v>69</v>
      </c>
      <c r="G11" t="s">
        <v>68</v>
      </c>
      <c r="H11">
        <v>0</v>
      </c>
      <c r="I11">
        <v>2</v>
      </c>
      <c r="M11" t="s">
        <v>43</v>
      </c>
      <c r="O11" t="str">
        <f t="shared" si="0"/>
        <v>Costs 60 pts
Movement is 2
4 are available</v>
      </c>
    </row>
    <row r="12" spans="1:15" x14ac:dyDescent="0.25">
      <c r="A12" t="s">
        <v>5</v>
      </c>
      <c r="B12">
        <v>1</v>
      </c>
      <c r="C12">
        <v>60</v>
      </c>
      <c r="D12">
        <v>2</v>
      </c>
      <c r="E12">
        <v>10</v>
      </c>
      <c r="F12" t="s">
        <v>69</v>
      </c>
      <c r="G12" t="s">
        <v>68</v>
      </c>
      <c r="H12">
        <v>0</v>
      </c>
      <c r="I12">
        <v>2</v>
      </c>
      <c r="M12" t="s">
        <v>44</v>
      </c>
      <c r="O12" t="str">
        <f t="shared" si="0"/>
        <v>Costs 60 pts
Movement is 2
4 are available</v>
      </c>
    </row>
    <row r="13" spans="1:15" x14ac:dyDescent="0.25">
      <c r="A13" t="s">
        <v>5</v>
      </c>
      <c r="B13">
        <v>1</v>
      </c>
      <c r="C13">
        <v>60</v>
      </c>
      <c r="D13">
        <v>2</v>
      </c>
      <c r="E13">
        <v>10</v>
      </c>
      <c r="F13" t="s">
        <v>69</v>
      </c>
      <c r="G13" t="s">
        <v>68</v>
      </c>
      <c r="H13">
        <v>0</v>
      </c>
      <c r="I13">
        <v>2</v>
      </c>
      <c r="M13" t="s">
        <v>45</v>
      </c>
      <c r="O13" t="str">
        <f t="shared" si="0"/>
        <v>Costs 60 pts
Movement is 2
4 are available</v>
      </c>
    </row>
    <row r="14" spans="1:15" x14ac:dyDescent="0.25">
      <c r="A14" t="s">
        <v>5</v>
      </c>
      <c r="B14">
        <v>1</v>
      </c>
      <c r="C14">
        <v>60</v>
      </c>
      <c r="D14">
        <v>2</v>
      </c>
      <c r="E14">
        <v>10</v>
      </c>
      <c r="F14" t="s">
        <v>69</v>
      </c>
      <c r="G14" t="s">
        <v>68</v>
      </c>
      <c r="H14">
        <v>0</v>
      </c>
      <c r="I14">
        <v>2</v>
      </c>
      <c r="M14" t="s">
        <v>46</v>
      </c>
      <c r="O14" t="str">
        <f t="shared" si="0"/>
        <v>Costs 60 pts
Movement is 2
4 are available</v>
      </c>
    </row>
    <row r="15" spans="1:15" ht="153.75" x14ac:dyDescent="0.25">
      <c r="A15" t="s">
        <v>6</v>
      </c>
      <c r="B15">
        <v>1</v>
      </c>
      <c r="C15">
        <v>60</v>
      </c>
      <c r="D15">
        <v>1</v>
      </c>
      <c r="E15" t="s">
        <v>67</v>
      </c>
      <c r="F15" t="s">
        <v>67</v>
      </c>
      <c r="G15" t="s">
        <v>67</v>
      </c>
      <c r="H15">
        <v>0</v>
      </c>
      <c r="I15">
        <v>3</v>
      </c>
      <c r="K15" t="s">
        <v>64</v>
      </c>
      <c r="M15" t="s">
        <v>39</v>
      </c>
      <c r="N15" s="6" t="s">
        <v>65</v>
      </c>
      <c r="O15" t="str">
        <f t="shared" si="0"/>
        <v>Costs 60 pts
Movement is 1
Really rather pathetic, pretends to be claw. Gets eaten if a Fang hired by the front that hired the Swearwolf. Only one Swearwolf can operate in a city.
Does not count against player monster limit.
2 are available</v>
      </c>
    </row>
    <row r="16" spans="1:15" ht="153.75" x14ac:dyDescent="0.25">
      <c r="A16" t="s">
        <v>6</v>
      </c>
      <c r="B16">
        <v>1</v>
      </c>
      <c r="C16">
        <v>60</v>
      </c>
      <c r="D16">
        <v>1</v>
      </c>
      <c r="E16" t="s">
        <v>67</v>
      </c>
      <c r="F16" t="s">
        <v>67</v>
      </c>
      <c r="G16" t="s">
        <v>67</v>
      </c>
      <c r="H16">
        <v>0</v>
      </c>
      <c r="I16">
        <v>3</v>
      </c>
      <c r="K16" t="s">
        <v>64</v>
      </c>
      <c r="M16" t="s">
        <v>40</v>
      </c>
      <c r="N16" s="6" t="s">
        <v>65</v>
      </c>
      <c r="O16" t="str">
        <f t="shared" si="0"/>
        <v>Costs 60 pts
Movement is 1
Really rather pathetic, pretends to be claw. Gets eaten if a Fang hired by the front that hired the Swearwolf. Only one Swearwolf can operate in a city.
Does not count against player monster limit.
2 are available</v>
      </c>
    </row>
    <row r="17" spans="1:25" x14ac:dyDescent="0.25">
      <c r="A17" t="s">
        <v>7</v>
      </c>
      <c r="B17">
        <v>2</v>
      </c>
      <c r="C17">
        <v>160</v>
      </c>
      <c r="D17">
        <v>3</v>
      </c>
      <c r="E17">
        <v>0</v>
      </c>
      <c r="F17" t="s">
        <v>68</v>
      </c>
      <c r="G17" t="s">
        <v>69</v>
      </c>
      <c r="H17">
        <v>0</v>
      </c>
      <c r="I17">
        <v>4</v>
      </c>
      <c r="J17" t="s">
        <v>15</v>
      </c>
      <c r="O17" t="str">
        <f t="shared" si="0"/>
        <v>Costs 160 pts
Movement is 3
3 are available</v>
      </c>
    </row>
    <row r="18" spans="1:25" x14ac:dyDescent="0.25">
      <c r="A18" t="s">
        <v>7</v>
      </c>
      <c r="B18">
        <v>2</v>
      </c>
      <c r="C18">
        <v>160</v>
      </c>
      <c r="D18">
        <v>3</v>
      </c>
      <c r="E18">
        <v>0</v>
      </c>
      <c r="F18" t="s">
        <v>68</v>
      </c>
      <c r="G18" t="s">
        <v>69</v>
      </c>
      <c r="H18">
        <v>0</v>
      </c>
      <c r="I18">
        <v>4</v>
      </c>
      <c r="J18" t="s">
        <v>15</v>
      </c>
      <c r="O18" t="str">
        <f t="shared" si="0"/>
        <v>Costs 160 pts
Movement is 3
3 are available</v>
      </c>
    </row>
    <row r="19" spans="1:25" x14ac:dyDescent="0.25">
      <c r="A19" t="s">
        <v>7</v>
      </c>
      <c r="B19">
        <v>2</v>
      </c>
      <c r="C19">
        <v>160</v>
      </c>
      <c r="D19">
        <v>3</v>
      </c>
      <c r="E19">
        <v>0</v>
      </c>
      <c r="F19" t="s">
        <v>68</v>
      </c>
      <c r="G19" t="s">
        <v>69</v>
      </c>
      <c r="H19">
        <v>0</v>
      </c>
      <c r="I19">
        <v>4</v>
      </c>
      <c r="J19" t="s">
        <v>15</v>
      </c>
      <c r="O19" t="str">
        <f t="shared" si="0"/>
        <v>Costs 160 pts
Movement is 3
3 are available</v>
      </c>
    </row>
    <row r="20" spans="1:25" x14ac:dyDescent="0.25">
      <c r="A20" s="2" t="s">
        <v>8</v>
      </c>
      <c r="B20">
        <v>2</v>
      </c>
      <c r="C20">
        <v>240</v>
      </c>
      <c r="D20">
        <v>5</v>
      </c>
      <c r="E20">
        <v>10</v>
      </c>
      <c r="F20" t="s">
        <v>68</v>
      </c>
      <c r="G20" t="s">
        <v>69</v>
      </c>
      <c r="H20">
        <v>0</v>
      </c>
      <c r="I20">
        <v>4</v>
      </c>
      <c r="L20" t="s">
        <v>3</v>
      </c>
      <c r="M20" t="s">
        <v>51</v>
      </c>
      <c r="O20" t="str">
        <f t="shared" si="0"/>
        <v>Costs 240 pts
Movement is 5
Unique</v>
      </c>
    </row>
    <row r="21" spans="1:25" x14ac:dyDescent="0.25">
      <c r="A21" t="s">
        <v>34</v>
      </c>
      <c r="B21">
        <v>2</v>
      </c>
      <c r="C21">
        <v>200</v>
      </c>
      <c r="D21">
        <v>3</v>
      </c>
      <c r="E21">
        <v>10</v>
      </c>
      <c r="F21" t="s">
        <v>68</v>
      </c>
      <c r="G21" t="s">
        <v>69</v>
      </c>
      <c r="H21">
        <v>0</v>
      </c>
      <c r="I21">
        <v>4</v>
      </c>
      <c r="O21" t="str">
        <f t="shared" si="0"/>
        <v>Costs 200 pts
Movement is 3
3 are available</v>
      </c>
    </row>
    <row r="22" spans="1:25" x14ac:dyDescent="0.25">
      <c r="A22" t="s">
        <v>34</v>
      </c>
      <c r="B22">
        <v>2</v>
      </c>
      <c r="C22">
        <v>200</v>
      </c>
      <c r="D22">
        <v>3</v>
      </c>
      <c r="E22">
        <v>10</v>
      </c>
      <c r="F22" t="s">
        <v>68</v>
      </c>
      <c r="G22" t="s">
        <v>69</v>
      </c>
      <c r="H22">
        <v>0</v>
      </c>
      <c r="I22">
        <v>4</v>
      </c>
      <c r="O22" t="str">
        <f t="shared" si="0"/>
        <v>Costs 200 pts
Movement is 3
3 are available</v>
      </c>
    </row>
    <row r="23" spans="1:25" x14ac:dyDescent="0.25">
      <c r="A23" t="s">
        <v>34</v>
      </c>
      <c r="B23">
        <v>2</v>
      </c>
      <c r="C23">
        <v>200</v>
      </c>
      <c r="D23">
        <v>3</v>
      </c>
      <c r="E23">
        <v>10</v>
      </c>
      <c r="F23" t="s">
        <v>68</v>
      </c>
      <c r="G23" t="s">
        <v>69</v>
      </c>
      <c r="H23">
        <v>0</v>
      </c>
      <c r="I23">
        <v>4</v>
      </c>
      <c r="O23" t="str">
        <f t="shared" si="0"/>
        <v>Costs 200 pts
Movement is 3
3 are available</v>
      </c>
    </row>
    <row r="24" spans="1:25" x14ac:dyDescent="0.25">
      <c r="A24" t="s">
        <v>9</v>
      </c>
      <c r="B24">
        <v>2</v>
      </c>
      <c r="C24">
        <v>140</v>
      </c>
      <c r="D24">
        <v>3</v>
      </c>
      <c r="E24">
        <v>10</v>
      </c>
      <c r="F24" t="s">
        <v>68</v>
      </c>
      <c r="G24" t="s">
        <v>68</v>
      </c>
      <c r="H24">
        <v>0</v>
      </c>
      <c r="I24">
        <v>3</v>
      </c>
      <c r="M24" t="s">
        <v>54</v>
      </c>
      <c r="O24" t="str">
        <f t="shared" si="0"/>
        <v>Costs 140 pts
Movement is 3
Unique</v>
      </c>
    </row>
    <row r="25" spans="1:25" x14ac:dyDescent="0.25">
      <c r="A25" t="s">
        <v>10</v>
      </c>
      <c r="B25">
        <v>3</v>
      </c>
      <c r="C25">
        <v>450</v>
      </c>
      <c r="D25">
        <v>3</v>
      </c>
      <c r="E25">
        <v>10</v>
      </c>
      <c r="F25" t="s">
        <v>68</v>
      </c>
      <c r="G25" t="s">
        <v>68</v>
      </c>
      <c r="H25">
        <v>0</v>
      </c>
      <c r="I25">
        <v>5</v>
      </c>
      <c r="K25" t="s">
        <v>11</v>
      </c>
      <c r="O25" t="str">
        <f t="shared" si="0"/>
        <v>Costs 450 pts
Movement is 3
Can move through token blocked cities
Unique</v>
      </c>
    </row>
    <row r="26" spans="1:25" x14ac:dyDescent="0.25">
      <c r="A26" t="s">
        <v>12</v>
      </c>
      <c r="B26">
        <v>3</v>
      </c>
      <c r="C26">
        <v>450</v>
      </c>
      <c r="D26">
        <v>4</v>
      </c>
      <c r="E26">
        <v>10</v>
      </c>
      <c r="F26" t="s">
        <v>68</v>
      </c>
      <c r="G26" t="s">
        <v>69</v>
      </c>
      <c r="H26">
        <v>0</v>
      </c>
      <c r="I26">
        <v>5</v>
      </c>
      <c r="M26" t="s">
        <v>52</v>
      </c>
      <c r="O26" t="str">
        <f t="shared" si="0"/>
        <v>Costs 450 pts
Movement is 4
2 are available</v>
      </c>
    </row>
    <row r="27" spans="1:25" x14ac:dyDescent="0.25">
      <c r="A27" t="s">
        <v>12</v>
      </c>
      <c r="B27">
        <v>3</v>
      </c>
      <c r="C27">
        <v>450</v>
      </c>
      <c r="D27">
        <v>4</v>
      </c>
      <c r="E27">
        <v>10</v>
      </c>
      <c r="F27" t="s">
        <v>68</v>
      </c>
      <c r="G27" t="s">
        <v>69</v>
      </c>
      <c r="H27">
        <v>0</v>
      </c>
      <c r="I27">
        <v>5</v>
      </c>
      <c r="M27" t="s">
        <v>53</v>
      </c>
      <c r="O27" t="str">
        <f t="shared" si="0"/>
        <v>Costs 450 pts
Movement is 4
2 are available</v>
      </c>
    </row>
    <row r="28" spans="1:25" ht="16.5" customHeight="1" x14ac:dyDescent="0.25">
      <c r="A28" t="s">
        <v>13</v>
      </c>
      <c r="B28">
        <v>3</v>
      </c>
      <c r="C28">
        <v>430</v>
      </c>
      <c r="D28">
        <v>4</v>
      </c>
      <c r="E28">
        <v>20</v>
      </c>
      <c r="F28" t="s">
        <v>68</v>
      </c>
      <c r="G28" t="s">
        <v>68</v>
      </c>
      <c r="H28">
        <v>0</v>
      </c>
      <c r="I28">
        <v>5</v>
      </c>
      <c r="J28" t="s">
        <v>2</v>
      </c>
      <c r="O28" t="str">
        <f t="shared" si="0"/>
        <v>Costs 430 pts
Movement is 4
2 are available</v>
      </c>
      <c r="Y28" s="7" t="s">
        <v>61</v>
      </c>
    </row>
    <row r="29" spans="1:25" x14ac:dyDescent="0.25">
      <c r="A29" t="s">
        <v>13</v>
      </c>
      <c r="B29">
        <v>3</v>
      </c>
      <c r="C29">
        <v>430</v>
      </c>
      <c r="D29">
        <v>4</v>
      </c>
      <c r="E29">
        <v>20</v>
      </c>
      <c r="F29" t="s">
        <v>68</v>
      </c>
      <c r="G29" t="s">
        <v>68</v>
      </c>
      <c r="H29">
        <v>0</v>
      </c>
      <c r="I29">
        <v>5</v>
      </c>
      <c r="J29" t="s">
        <v>2</v>
      </c>
      <c r="O29" t="str">
        <f t="shared" si="0"/>
        <v>Costs 430 pts
Movement is 4
2 are available</v>
      </c>
    </row>
    <row r="30" spans="1:25" x14ac:dyDescent="0.25">
      <c r="A30" t="s">
        <v>14</v>
      </c>
      <c r="B30">
        <v>3</v>
      </c>
      <c r="C30">
        <v>450</v>
      </c>
      <c r="D30">
        <v>4</v>
      </c>
      <c r="E30">
        <v>0</v>
      </c>
      <c r="F30" t="s">
        <v>68</v>
      </c>
      <c r="G30" t="s">
        <v>69</v>
      </c>
      <c r="H30">
        <v>1</v>
      </c>
      <c r="I30">
        <v>5</v>
      </c>
      <c r="J30" t="s">
        <v>15</v>
      </c>
      <c r="O30" t="str">
        <f t="shared" si="0"/>
        <v>Costs 450 pts
Movement is 4
2 are available</v>
      </c>
    </row>
    <row r="31" spans="1:25" x14ac:dyDescent="0.25">
      <c r="A31" t="s">
        <v>14</v>
      </c>
      <c r="B31">
        <v>3</v>
      </c>
      <c r="C31">
        <v>450</v>
      </c>
      <c r="D31">
        <v>4</v>
      </c>
      <c r="E31">
        <v>0</v>
      </c>
      <c r="F31" t="s">
        <v>68</v>
      </c>
      <c r="G31" t="s">
        <v>69</v>
      </c>
      <c r="H31">
        <v>1</v>
      </c>
      <c r="I31">
        <v>5</v>
      </c>
      <c r="J31" t="s">
        <v>15</v>
      </c>
      <c r="O31" t="str">
        <f t="shared" si="0"/>
        <v>Costs 450 pts
Movement is 4
2 are available</v>
      </c>
    </row>
    <row r="32" spans="1:25" x14ac:dyDescent="0.25">
      <c r="A32" t="s">
        <v>16</v>
      </c>
      <c r="B32">
        <v>3</v>
      </c>
      <c r="C32">
        <v>550</v>
      </c>
      <c r="D32">
        <v>5</v>
      </c>
      <c r="E32">
        <v>10</v>
      </c>
      <c r="F32" t="s">
        <v>68</v>
      </c>
      <c r="G32" t="s">
        <v>69</v>
      </c>
      <c r="H32">
        <v>0</v>
      </c>
      <c r="I32">
        <v>5</v>
      </c>
      <c r="L32" t="s">
        <v>3</v>
      </c>
      <c r="O32" t="str">
        <f t="shared" si="0"/>
        <v>Costs 550 pts
Movement is 5
Unique</v>
      </c>
    </row>
    <row r="33" spans="1:15" x14ac:dyDescent="0.25">
      <c r="A33" t="s">
        <v>31</v>
      </c>
      <c r="B33">
        <v>3</v>
      </c>
      <c r="C33">
        <v>450</v>
      </c>
      <c r="D33">
        <v>2</v>
      </c>
      <c r="E33">
        <v>0</v>
      </c>
      <c r="F33" t="s">
        <v>68</v>
      </c>
      <c r="G33" t="s">
        <v>69</v>
      </c>
      <c r="H33">
        <v>0</v>
      </c>
      <c r="I33">
        <v>5</v>
      </c>
      <c r="K33" t="s">
        <v>32</v>
      </c>
      <c r="L33" t="s">
        <v>3</v>
      </c>
      <c r="N33" s="4" t="s">
        <v>62</v>
      </c>
      <c r="O33" t="str">
        <f t="shared" si="0"/>
        <v>Costs 450 pts
Movement is 2
Can be traded in for Count Dracula (when available) for 200 Pts. Given that it is removed the start of Phase 5, this means in order to be used in this manner, Count Dracula must be the first monster in Phase 5 to be hired. It does not prevent Count Dracula from being hired by another front.
Unique</v>
      </c>
    </row>
    <row r="34" spans="1:15" x14ac:dyDescent="0.25">
      <c r="A34" t="s">
        <v>17</v>
      </c>
      <c r="B34">
        <v>4</v>
      </c>
      <c r="C34">
        <v>700</v>
      </c>
      <c r="D34">
        <v>5</v>
      </c>
      <c r="E34">
        <v>20</v>
      </c>
      <c r="F34" t="s">
        <v>68</v>
      </c>
      <c r="G34" t="s">
        <v>68</v>
      </c>
      <c r="H34">
        <v>0</v>
      </c>
      <c r="J34" t="s">
        <v>2</v>
      </c>
      <c r="M34" t="s">
        <v>41</v>
      </c>
      <c r="O34" t="str">
        <f t="shared" ref="O34:O65" si="1">CONCATENATE(IF(C34&lt;&gt;0,CONCATENATE("Costs ", C34, " pts", CHAR(10)),""), IF(D34&lt;&gt;0, CONCATENATE("Movement is ", D34, CHAR(10)),""), IF(N34&lt;&gt;0,CONCATENATE(N34,CHAR(10)),IF(K34&lt;&gt;0,CONCATENATE(K34, CHAR(10)),"")), CHAR(10), IF(COUNTIF(A:A,A34)=1,"Unique", CONCATENATE(COUNTIF(A:A,A34), " are available")))</f>
        <v>Costs 700 pts
Movement is 5
2 are available</v>
      </c>
    </row>
    <row r="35" spans="1:15" x14ac:dyDescent="0.25">
      <c r="A35" t="s">
        <v>17</v>
      </c>
      <c r="B35">
        <v>4</v>
      </c>
      <c r="C35">
        <v>700</v>
      </c>
      <c r="D35">
        <v>5</v>
      </c>
      <c r="E35">
        <v>20</v>
      </c>
      <c r="F35" t="s">
        <v>68</v>
      </c>
      <c r="G35" t="s">
        <v>68</v>
      </c>
      <c r="H35">
        <v>0</v>
      </c>
      <c r="J35" t="s">
        <v>2</v>
      </c>
      <c r="M35" t="s">
        <v>41</v>
      </c>
      <c r="O35" t="str">
        <f t="shared" si="1"/>
        <v>Costs 700 pts
Movement is 5
2 are available</v>
      </c>
    </row>
    <row r="36" spans="1:15" x14ac:dyDescent="0.25">
      <c r="A36" t="s">
        <v>35</v>
      </c>
      <c r="B36">
        <v>4</v>
      </c>
      <c r="C36">
        <v>700</v>
      </c>
      <c r="D36">
        <v>6</v>
      </c>
      <c r="E36">
        <v>10</v>
      </c>
      <c r="F36" t="s">
        <v>68</v>
      </c>
      <c r="G36" t="s">
        <v>69</v>
      </c>
      <c r="H36">
        <v>0</v>
      </c>
      <c r="O36" t="str">
        <f t="shared" si="1"/>
        <v>Costs 700 pts
Movement is 6
3 are available</v>
      </c>
    </row>
    <row r="37" spans="1:15" x14ac:dyDescent="0.25">
      <c r="A37" t="s">
        <v>35</v>
      </c>
      <c r="B37">
        <v>4</v>
      </c>
      <c r="C37">
        <v>700</v>
      </c>
      <c r="D37">
        <v>6</v>
      </c>
      <c r="E37">
        <v>10</v>
      </c>
      <c r="F37" t="s">
        <v>68</v>
      </c>
      <c r="G37" t="s">
        <v>69</v>
      </c>
      <c r="H37">
        <v>0</v>
      </c>
      <c r="O37" t="str">
        <f t="shared" si="1"/>
        <v>Costs 700 pts
Movement is 6
3 are available</v>
      </c>
    </row>
    <row r="38" spans="1:15" x14ac:dyDescent="0.25">
      <c r="A38" t="s">
        <v>35</v>
      </c>
      <c r="B38">
        <v>4</v>
      </c>
      <c r="C38">
        <v>700</v>
      </c>
      <c r="D38">
        <v>6</v>
      </c>
      <c r="E38">
        <v>10</v>
      </c>
      <c r="F38" t="s">
        <v>68</v>
      </c>
      <c r="G38" t="s">
        <v>69</v>
      </c>
      <c r="H38">
        <v>0</v>
      </c>
      <c r="O38" t="str">
        <f t="shared" si="1"/>
        <v>Costs 700 pts
Movement is 6
3 are available</v>
      </c>
    </row>
    <row r="39" spans="1:15" x14ac:dyDescent="0.25">
      <c r="A39" t="s">
        <v>18</v>
      </c>
      <c r="B39">
        <v>4</v>
      </c>
      <c r="C39">
        <v>700</v>
      </c>
      <c r="D39">
        <v>6</v>
      </c>
      <c r="E39">
        <v>0</v>
      </c>
      <c r="F39" t="s">
        <v>68</v>
      </c>
      <c r="G39" t="s">
        <v>69</v>
      </c>
      <c r="H39">
        <v>1</v>
      </c>
      <c r="J39" t="s">
        <v>15</v>
      </c>
      <c r="M39" t="s">
        <v>63</v>
      </c>
      <c r="O39" t="str">
        <f t="shared" si="1"/>
        <v>Costs 700 pts
Movement is 6
2 are available</v>
      </c>
    </row>
    <row r="40" spans="1:15" x14ac:dyDescent="0.25">
      <c r="A40" t="s">
        <v>18</v>
      </c>
      <c r="B40">
        <v>4</v>
      </c>
      <c r="C40">
        <v>700</v>
      </c>
      <c r="D40">
        <v>6</v>
      </c>
      <c r="E40">
        <v>0</v>
      </c>
      <c r="F40" t="s">
        <v>68</v>
      </c>
      <c r="G40" t="s">
        <v>69</v>
      </c>
      <c r="H40">
        <v>1</v>
      </c>
      <c r="J40" t="s">
        <v>15</v>
      </c>
      <c r="M40" t="s">
        <v>63</v>
      </c>
      <c r="O40" t="str">
        <f t="shared" si="1"/>
        <v>Costs 700 pts
Movement is 6
2 are available</v>
      </c>
    </row>
    <row r="41" spans="1:15" x14ac:dyDescent="0.25">
      <c r="A41" t="s">
        <v>58</v>
      </c>
      <c r="B41">
        <v>5</v>
      </c>
      <c r="C41">
        <v>950</v>
      </c>
      <c r="D41">
        <v>6</v>
      </c>
      <c r="E41">
        <v>10</v>
      </c>
      <c r="F41" t="s">
        <v>68</v>
      </c>
      <c r="G41" t="s">
        <v>69</v>
      </c>
      <c r="H41">
        <v>0</v>
      </c>
      <c r="K41" t="s">
        <v>11</v>
      </c>
      <c r="L41" t="s">
        <v>3</v>
      </c>
      <c r="O41" t="str">
        <f t="shared" si="1"/>
        <v>Costs 950 pts
Movement is 6
Can move through token blocked cities
Unique</v>
      </c>
    </row>
    <row r="42" spans="1:15" x14ac:dyDescent="0.25">
      <c r="A42" t="s">
        <v>36</v>
      </c>
      <c r="B42">
        <v>5</v>
      </c>
      <c r="C42">
        <v>950</v>
      </c>
      <c r="D42" t="s">
        <v>67</v>
      </c>
      <c r="E42" t="s">
        <v>67</v>
      </c>
      <c r="F42" t="s">
        <v>68</v>
      </c>
      <c r="G42" t="s">
        <v>69</v>
      </c>
      <c r="H42">
        <v>0</v>
      </c>
      <c r="K42" t="s">
        <v>70</v>
      </c>
      <c r="L42" t="s">
        <v>3</v>
      </c>
      <c r="O42" t="str">
        <f t="shared" si="1"/>
        <v>Costs 950 pts
Movement is N/A
Functions as 4 skeletons
Unique</v>
      </c>
    </row>
    <row r="43" spans="1:15" x14ac:dyDescent="0.25">
      <c r="A43" t="s">
        <v>37</v>
      </c>
      <c r="B43">
        <v>5</v>
      </c>
      <c r="C43">
        <v>950</v>
      </c>
      <c r="D43">
        <v>5</v>
      </c>
      <c r="E43">
        <v>10</v>
      </c>
      <c r="F43" t="s">
        <v>68</v>
      </c>
      <c r="G43" t="s">
        <v>69</v>
      </c>
      <c r="H43">
        <v>0</v>
      </c>
      <c r="K43" t="s">
        <v>21</v>
      </c>
      <c r="L43" t="s">
        <v>3</v>
      </c>
      <c r="M43" t="s">
        <v>42</v>
      </c>
      <c r="N43" s="5" t="s">
        <v>60</v>
      </c>
      <c r="O43" t="str">
        <f t="shared" si="1"/>
        <v>Costs 950 pts
Movement is 5
Does not require a token on the route (but can not move through tokens).
Unique</v>
      </c>
    </row>
    <row r="44" spans="1:15" x14ac:dyDescent="0.25">
      <c r="A44" t="s">
        <v>19</v>
      </c>
      <c r="B44">
        <v>5</v>
      </c>
      <c r="C44">
        <v>1050</v>
      </c>
      <c r="D44">
        <v>7</v>
      </c>
      <c r="E44">
        <v>0</v>
      </c>
      <c r="F44" t="s">
        <v>68</v>
      </c>
      <c r="G44" t="s">
        <v>69</v>
      </c>
      <c r="H44">
        <v>1</v>
      </c>
      <c r="J44" t="s">
        <v>15</v>
      </c>
      <c r="K44" t="s">
        <v>20</v>
      </c>
      <c r="L44" t="s">
        <v>3</v>
      </c>
      <c r="O44" t="str">
        <f t="shared" si="1"/>
        <v>Costs 1050 pts
Movement is 7
Can jump once between two tokens belonging to the employer during the route
Unique</v>
      </c>
    </row>
    <row r="45" spans="1:15" x14ac:dyDescent="0.25">
      <c r="A45" t="s">
        <v>22</v>
      </c>
      <c r="B45">
        <v>5</v>
      </c>
      <c r="C45">
        <v>1200</v>
      </c>
      <c r="D45" t="s">
        <v>23</v>
      </c>
      <c r="E45">
        <v>0</v>
      </c>
      <c r="F45" t="s">
        <v>68</v>
      </c>
      <c r="G45" t="s">
        <v>69</v>
      </c>
      <c r="H45">
        <v>2</v>
      </c>
      <c r="J45" t="s">
        <v>15</v>
      </c>
      <c r="K45" t="s">
        <v>24</v>
      </c>
      <c r="L45" t="s">
        <v>3</v>
      </c>
      <c r="O45" t="str">
        <f t="shared" si="1"/>
        <v>Costs 1200 pts
Movement is ∞
Can use Dracula's Moving Castle as a token
Unique</v>
      </c>
    </row>
    <row r="46" spans="1:15" x14ac:dyDescent="0.25">
      <c r="A46" t="s">
        <v>25</v>
      </c>
      <c r="B46">
        <v>5</v>
      </c>
      <c r="C46">
        <v>1200</v>
      </c>
      <c r="D46" t="s">
        <v>67</v>
      </c>
      <c r="E46">
        <v>30</v>
      </c>
      <c r="F46" t="s">
        <v>68</v>
      </c>
      <c r="G46" t="s">
        <v>68</v>
      </c>
      <c r="H46">
        <v>0</v>
      </c>
      <c r="J46" t="s">
        <v>2</v>
      </c>
      <c r="K46" t="s">
        <v>59</v>
      </c>
      <c r="L46" t="s">
        <v>3</v>
      </c>
      <c r="O46" t="str">
        <f t="shared" si="1"/>
        <v>Costs 1200 pts
Movement is N/A
Can visit all cities with front’s tokens and all immediately adjacent open routes. Does not prevent route being covered by another monster.
Unique</v>
      </c>
    </row>
    <row r="47" spans="1:15" x14ac:dyDescent="0.25">
      <c r="A47" t="s">
        <v>26</v>
      </c>
      <c r="B47">
        <v>5</v>
      </c>
      <c r="C47">
        <v>1100</v>
      </c>
      <c r="D47" s="3" t="s">
        <v>23</v>
      </c>
      <c r="E47">
        <v>30</v>
      </c>
      <c r="F47" t="s">
        <v>68</v>
      </c>
      <c r="G47" t="s">
        <v>68</v>
      </c>
      <c r="H47">
        <v>0</v>
      </c>
      <c r="J47" t="s">
        <v>2</v>
      </c>
      <c r="K47" t="s">
        <v>27</v>
      </c>
      <c r="O47" t="str">
        <f t="shared" si="1"/>
        <v>Costs 1100 pts
Movement is ∞
Costs 800 if trading in Werewolf
8 are available</v>
      </c>
    </row>
    <row r="48" spans="1:15" x14ac:dyDescent="0.25">
      <c r="A48" t="s">
        <v>26</v>
      </c>
      <c r="B48">
        <v>5</v>
      </c>
      <c r="C48">
        <v>1100</v>
      </c>
      <c r="D48" s="3" t="s">
        <v>23</v>
      </c>
      <c r="E48">
        <v>30</v>
      </c>
      <c r="F48" t="s">
        <v>68</v>
      </c>
      <c r="G48" t="s">
        <v>68</v>
      </c>
      <c r="H48">
        <v>0</v>
      </c>
      <c r="J48" t="s">
        <v>2</v>
      </c>
      <c r="K48" t="s">
        <v>27</v>
      </c>
      <c r="O48" t="str">
        <f t="shared" si="1"/>
        <v>Costs 1100 pts
Movement is ∞
Costs 800 if trading in Werewolf
8 are available</v>
      </c>
    </row>
    <row r="49" spans="1:15" x14ac:dyDescent="0.25">
      <c r="A49" t="s">
        <v>26</v>
      </c>
      <c r="B49">
        <v>5</v>
      </c>
      <c r="C49">
        <v>1100</v>
      </c>
      <c r="D49" s="3" t="s">
        <v>23</v>
      </c>
      <c r="E49">
        <v>30</v>
      </c>
      <c r="F49" t="s">
        <v>68</v>
      </c>
      <c r="G49" t="s">
        <v>68</v>
      </c>
      <c r="H49">
        <v>0</v>
      </c>
      <c r="J49" t="s">
        <v>2</v>
      </c>
      <c r="K49" t="s">
        <v>27</v>
      </c>
      <c r="O49" t="str">
        <f t="shared" si="1"/>
        <v>Costs 1100 pts
Movement is ∞
Costs 800 if trading in Werewolf
8 are available</v>
      </c>
    </row>
    <row r="50" spans="1:15" x14ac:dyDescent="0.25">
      <c r="A50" t="s">
        <v>26</v>
      </c>
      <c r="B50">
        <v>5</v>
      </c>
      <c r="C50">
        <v>1100</v>
      </c>
      <c r="D50" s="3" t="s">
        <v>23</v>
      </c>
      <c r="E50">
        <v>30</v>
      </c>
      <c r="F50" t="s">
        <v>68</v>
      </c>
      <c r="G50" t="s">
        <v>68</v>
      </c>
      <c r="H50">
        <v>0</v>
      </c>
      <c r="J50" t="s">
        <v>2</v>
      </c>
      <c r="K50" t="s">
        <v>27</v>
      </c>
      <c r="O50" t="str">
        <f t="shared" si="1"/>
        <v>Costs 1100 pts
Movement is ∞
Costs 800 if trading in Werewolf
8 are available</v>
      </c>
    </row>
    <row r="51" spans="1:15" x14ac:dyDescent="0.25">
      <c r="A51" t="s">
        <v>26</v>
      </c>
      <c r="B51">
        <v>5</v>
      </c>
      <c r="C51">
        <v>1100</v>
      </c>
      <c r="D51" s="3" t="s">
        <v>23</v>
      </c>
      <c r="E51">
        <v>30</v>
      </c>
      <c r="F51" t="s">
        <v>68</v>
      </c>
      <c r="G51" t="s">
        <v>68</v>
      </c>
      <c r="H51">
        <v>0</v>
      </c>
      <c r="J51" t="s">
        <v>2</v>
      </c>
      <c r="K51" t="s">
        <v>27</v>
      </c>
      <c r="O51" t="str">
        <f t="shared" si="1"/>
        <v>Costs 1100 pts
Movement is ∞
Costs 800 if trading in Werewolf
8 are available</v>
      </c>
    </row>
    <row r="52" spans="1:15" x14ac:dyDescent="0.25">
      <c r="A52" t="s">
        <v>26</v>
      </c>
      <c r="B52">
        <v>5</v>
      </c>
      <c r="C52">
        <v>1100</v>
      </c>
      <c r="D52" s="3" t="s">
        <v>23</v>
      </c>
      <c r="E52">
        <v>30</v>
      </c>
      <c r="F52" t="s">
        <v>68</v>
      </c>
      <c r="G52" t="s">
        <v>68</v>
      </c>
      <c r="H52">
        <v>0</v>
      </c>
      <c r="J52" t="s">
        <v>2</v>
      </c>
      <c r="K52" t="s">
        <v>27</v>
      </c>
      <c r="O52" t="str">
        <f t="shared" si="1"/>
        <v>Costs 1100 pts
Movement is ∞
Costs 800 if trading in Werewolf
8 are available</v>
      </c>
    </row>
    <row r="53" spans="1:15" x14ac:dyDescent="0.25">
      <c r="A53" t="s">
        <v>26</v>
      </c>
      <c r="B53">
        <v>5</v>
      </c>
      <c r="C53">
        <v>1100</v>
      </c>
      <c r="D53" s="3" t="s">
        <v>23</v>
      </c>
      <c r="E53">
        <v>30</v>
      </c>
      <c r="F53" t="s">
        <v>68</v>
      </c>
      <c r="G53" t="s">
        <v>68</v>
      </c>
      <c r="H53">
        <v>0</v>
      </c>
      <c r="J53" t="s">
        <v>2</v>
      </c>
      <c r="K53" t="s">
        <v>27</v>
      </c>
      <c r="O53" t="str">
        <f t="shared" si="1"/>
        <v>Costs 1100 pts
Movement is ∞
Costs 800 if trading in Werewolf
8 are available</v>
      </c>
    </row>
    <row r="54" spans="1:15" x14ac:dyDescent="0.25">
      <c r="A54" t="s">
        <v>26</v>
      </c>
      <c r="B54">
        <v>5</v>
      </c>
      <c r="C54">
        <v>1100</v>
      </c>
      <c r="D54" s="3" t="s">
        <v>23</v>
      </c>
      <c r="E54">
        <v>30</v>
      </c>
      <c r="F54" t="s">
        <v>68</v>
      </c>
      <c r="G54" t="s">
        <v>68</v>
      </c>
      <c r="H54">
        <v>0</v>
      </c>
      <c r="J54" t="s">
        <v>2</v>
      </c>
      <c r="K54" t="s">
        <v>27</v>
      </c>
      <c r="O54" t="str">
        <f t="shared" si="1"/>
        <v>Costs 1100 pts
Movement is ∞
Costs 800 if trading in Werewolf
8 are available</v>
      </c>
    </row>
    <row r="55" spans="1:15" x14ac:dyDescent="0.25">
      <c r="A55" t="s">
        <v>28</v>
      </c>
      <c r="B55">
        <v>5</v>
      </c>
      <c r="C55">
        <v>1100</v>
      </c>
      <c r="D55" s="3" t="s">
        <v>23</v>
      </c>
      <c r="E55">
        <v>0</v>
      </c>
      <c r="F55" t="s">
        <v>68</v>
      </c>
      <c r="G55" t="s">
        <v>69</v>
      </c>
      <c r="H55" s="3">
        <v>2</v>
      </c>
      <c r="J55" t="s">
        <v>15</v>
      </c>
      <c r="K55" t="s">
        <v>29</v>
      </c>
      <c r="O55" t="str">
        <f t="shared" si="1"/>
        <v>Costs 1100 pts
Movement is ∞
Costs 800 if trading in Vampire
8 are available</v>
      </c>
    </row>
    <row r="56" spans="1:15" x14ac:dyDescent="0.25">
      <c r="A56" t="s">
        <v>28</v>
      </c>
      <c r="B56">
        <v>5</v>
      </c>
      <c r="C56">
        <v>1100</v>
      </c>
      <c r="D56" s="3" t="s">
        <v>23</v>
      </c>
      <c r="E56">
        <v>0</v>
      </c>
      <c r="F56" t="s">
        <v>68</v>
      </c>
      <c r="G56" t="s">
        <v>69</v>
      </c>
      <c r="H56" s="3">
        <v>2</v>
      </c>
      <c r="J56" t="s">
        <v>15</v>
      </c>
      <c r="K56" t="s">
        <v>29</v>
      </c>
      <c r="O56" t="str">
        <f t="shared" si="1"/>
        <v>Costs 1100 pts
Movement is ∞
Costs 800 if trading in Vampire
8 are available</v>
      </c>
    </row>
    <row r="57" spans="1:15" x14ac:dyDescent="0.25">
      <c r="A57" t="s">
        <v>28</v>
      </c>
      <c r="B57">
        <v>5</v>
      </c>
      <c r="C57">
        <v>1100</v>
      </c>
      <c r="D57" s="3" t="s">
        <v>23</v>
      </c>
      <c r="E57">
        <v>0</v>
      </c>
      <c r="F57" t="s">
        <v>68</v>
      </c>
      <c r="G57" t="s">
        <v>69</v>
      </c>
      <c r="H57" s="3">
        <v>2</v>
      </c>
      <c r="J57" t="s">
        <v>15</v>
      </c>
      <c r="K57" t="s">
        <v>29</v>
      </c>
      <c r="O57" t="str">
        <f t="shared" si="1"/>
        <v>Costs 1100 pts
Movement is ∞
Costs 800 if trading in Vampire
8 are available</v>
      </c>
    </row>
    <row r="58" spans="1:15" x14ac:dyDescent="0.25">
      <c r="A58" t="s">
        <v>28</v>
      </c>
      <c r="B58">
        <v>5</v>
      </c>
      <c r="C58">
        <v>1100</v>
      </c>
      <c r="D58" s="3" t="s">
        <v>23</v>
      </c>
      <c r="E58">
        <v>0</v>
      </c>
      <c r="F58" t="s">
        <v>68</v>
      </c>
      <c r="G58" t="s">
        <v>69</v>
      </c>
      <c r="H58" s="3">
        <v>2</v>
      </c>
      <c r="J58" t="s">
        <v>15</v>
      </c>
      <c r="K58" t="s">
        <v>29</v>
      </c>
      <c r="O58" t="str">
        <f t="shared" si="1"/>
        <v>Costs 1100 pts
Movement is ∞
Costs 800 if trading in Vampire
8 are available</v>
      </c>
    </row>
    <row r="59" spans="1:15" x14ac:dyDescent="0.25">
      <c r="A59" t="s">
        <v>28</v>
      </c>
      <c r="B59">
        <v>5</v>
      </c>
      <c r="C59">
        <v>1100</v>
      </c>
      <c r="D59" s="3" t="s">
        <v>23</v>
      </c>
      <c r="E59">
        <v>0</v>
      </c>
      <c r="F59" t="s">
        <v>68</v>
      </c>
      <c r="G59" t="s">
        <v>69</v>
      </c>
      <c r="H59" s="3">
        <v>2</v>
      </c>
      <c r="J59" t="s">
        <v>15</v>
      </c>
      <c r="K59" t="s">
        <v>29</v>
      </c>
      <c r="O59" t="str">
        <f t="shared" si="1"/>
        <v>Costs 1100 pts
Movement is ∞
Costs 800 if trading in Vampire
8 are available</v>
      </c>
    </row>
    <row r="60" spans="1:15" x14ac:dyDescent="0.25">
      <c r="A60" t="s">
        <v>28</v>
      </c>
      <c r="B60">
        <v>5</v>
      </c>
      <c r="C60">
        <v>1100</v>
      </c>
      <c r="D60" s="3" t="s">
        <v>23</v>
      </c>
      <c r="E60">
        <v>0</v>
      </c>
      <c r="F60" t="s">
        <v>68</v>
      </c>
      <c r="G60" t="s">
        <v>69</v>
      </c>
      <c r="H60" s="3">
        <v>2</v>
      </c>
      <c r="J60" t="s">
        <v>15</v>
      </c>
      <c r="K60" t="s">
        <v>29</v>
      </c>
      <c r="O60" t="str">
        <f t="shared" si="1"/>
        <v>Costs 1100 pts
Movement is ∞
Costs 800 if trading in Vampire
8 are available</v>
      </c>
    </row>
    <row r="61" spans="1:15" x14ac:dyDescent="0.25">
      <c r="A61" t="s">
        <v>28</v>
      </c>
      <c r="B61">
        <v>5</v>
      </c>
      <c r="C61">
        <v>1100</v>
      </c>
      <c r="D61" s="3" t="s">
        <v>23</v>
      </c>
      <c r="E61">
        <v>0</v>
      </c>
      <c r="F61" t="s">
        <v>68</v>
      </c>
      <c r="G61" t="s">
        <v>69</v>
      </c>
      <c r="H61" s="3">
        <v>2</v>
      </c>
      <c r="J61" t="s">
        <v>15</v>
      </c>
      <c r="K61" t="s">
        <v>29</v>
      </c>
      <c r="O61" t="str">
        <f t="shared" si="1"/>
        <v>Costs 1100 pts
Movement is ∞
Costs 800 if trading in Vampire
8 are available</v>
      </c>
    </row>
    <row r="62" spans="1:15" x14ac:dyDescent="0.25">
      <c r="A62" t="s">
        <v>28</v>
      </c>
      <c r="B62">
        <v>5</v>
      </c>
      <c r="C62">
        <v>1100</v>
      </c>
      <c r="D62" s="3" t="s">
        <v>23</v>
      </c>
      <c r="E62">
        <v>0</v>
      </c>
      <c r="F62" t="s">
        <v>68</v>
      </c>
      <c r="G62" t="s">
        <v>69</v>
      </c>
      <c r="H62" s="3">
        <v>2</v>
      </c>
      <c r="J62" t="s">
        <v>15</v>
      </c>
      <c r="K62" t="s">
        <v>29</v>
      </c>
      <c r="O62" t="str">
        <f t="shared" si="1"/>
        <v>Costs 1100 pts
Movement is ∞
Costs 800 if trading in Vampire
8 are available</v>
      </c>
    </row>
    <row r="63" spans="1:15" x14ac:dyDescent="0.25">
      <c r="A63" t="s">
        <v>57</v>
      </c>
      <c r="B63">
        <v>5</v>
      </c>
      <c r="C63">
        <v>1250</v>
      </c>
      <c r="D63" s="3" t="s">
        <v>23</v>
      </c>
      <c r="E63" s="3">
        <v>20</v>
      </c>
      <c r="F63" t="s">
        <v>68</v>
      </c>
      <c r="G63" t="s">
        <v>69</v>
      </c>
      <c r="H63">
        <v>0</v>
      </c>
      <c r="K63" t="s">
        <v>30</v>
      </c>
      <c r="O63" t="str">
        <f t="shared" si="1"/>
        <v>Costs 1250 pts
Movement is ∞
Costs 900 if trading Assassin
8 are available</v>
      </c>
    </row>
    <row r="64" spans="1:15" x14ac:dyDescent="0.25">
      <c r="A64" t="s">
        <v>57</v>
      </c>
      <c r="B64">
        <v>5</v>
      </c>
      <c r="C64">
        <v>1250</v>
      </c>
      <c r="D64" s="3" t="s">
        <v>23</v>
      </c>
      <c r="E64" s="3">
        <v>20</v>
      </c>
      <c r="F64" t="s">
        <v>68</v>
      </c>
      <c r="G64" t="s">
        <v>69</v>
      </c>
      <c r="H64">
        <v>0</v>
      </c>
      <c r="K64" t="s">
        <v>30</v>
      </c>
      <c r="O64" t="str">
        <f t="shared" si="1"/>
        <v>Costs 1250 pts
Movement is ∞
Costs 900 if trading Assassin
8 are available</v>
      </c>
    </row>
    <row r="65" spans="1:15" x14ac:dyDescent="0.25">
      <c r="A65" t="s">
        <v>57</v>
      </c>
      <c r="B65">
        <v>5</v>
      </c>
      <c r="C65">
        <v>1250</v>
      </c>
      <c r="D65" s="3" t="s">
        <v>23</v>
      </c>
      <c r="E65" s="3">
        <v>20</v>
      </c>
      <c r="F65" t="s">
        <v>68</v>
      </c>
      <c r="G65" t="s">
        <v>69</v>
      </c>
      <c r="H65">
        <v>0</v>
      </c>
      <c r="K65" t="s">
        <v>30</v>
      </c>
      <c r="O65" t="str">
        <f t="shared" si="1"/>
        <v>Costs 1250 pts
Movement is ∞
Costs 900 if trading Assassin
8 are available</v>
      </c>
    </row>
    <row r="66" spans="1:15" x14ac:dyDescent="0.25">
      <c r="A66" t="s">
        <v>57</v>
      </c>
      <c r="B66">
        <v>5</v>
      </c>
      <c r="C66">
        <v>1250</v>
      </c>
      <c r="D66" s="3" t="s">
        <v>23</v>
      </c>
      <c r="E66" s="3">
        <v>20</v>
      </c>
      <c r="F66" t="s">
        <v>68</v>
      </c>
      <c r="G66" t="s">
        <v>69</v>
      </c>
      <c r="H66">
        <v>0</v>
      </c>
      <c r="K66" t="s">
        <v>30</v>
      </c>
      <c r="O66" t="str">
        <f t="shared" ref="O66:O70" si="2">CONCATENATE(IF(C66&lt;&gt;0,CONCATENATE("Costs ", C66, " pts", CHAR(10)),""), IF(D66&lt;&gt;0, CONCATENATE("Movement is ", D66, CHAR(10)),""), IF(N66&lt;&gt;0,CONCATENATE(N66,CHAR(10)),IF(K66&lt;&gt;0,CONCATENATE(K66, CHAR(10)),"")), CHAR(10), IF(COUNTIF(A:A,A66)=1,"Unique", CONCATENATE(COUNTIF(A:A,A66), " are available")))</f>
        <v>Costs 1250 pts
Movement is ∞
Costs 900 if trading Assassin
8 are available</v>
      </c>
    </row>
    <row r="67" spans="1:15" x14ac:dyDescent="0.25">
      <c r="A67" t="s">
        <v>57</v>
      </c>
      <c r="B67">
        <v>5</v>
      </c>
      <c r="C67">
        <v>1250</v>
      </c>
      <c r="D67" s="3" t="s">
        <v>23</v>
      </c>
      <c r="E67" s="3">
        <v>20</v>
      </c>
      <c r="F67" t="s">
        <v>68</v>
      </c>
      <c r="G67" t="s">
        <v>69</v>
      </c>
      <c r="H67">
        <v>0</v>
      </c>
      <c r="K67" t="s">
        <v>30</v>
      </c>
      <c r="O67" t="str">
        <f t="shared" si="2"/>
        <v>Costs 1250 pts
Movement is ∞
Costs 900 if trading Assassin
8 are available</v>
      </c>
    </row>
    <row r="68" spans="1:15" x14ac:dyDescent="0.25">
      <c r="A68" t="s">
        <v>57</v>
      </c>
      <c r="B68">
        <v>5</v>
      </c>
      <c r="C68">
        <v>1250</v>
      </c>
      <c r="D68" s="3" t="s">
        <v>23</v>
      </c>
      <c r="E68" s="3">
        <v>20</v>
      </c>
      <c r="F68" t="s">
        <v>68</v>
      </c>
      <c r="G68" t="s">
        <v>69</v>
      </c>
      <c r="H68">
        <v>0</v>
      </c>
      <c r="K68" t="s">
        <v>30</v>
      </c>
      <c r="O68" t="str">
        <f t="shared" si="2"/>
        <v>Costs 1250 pts
Movement is ∞
Costs 900 if trading Assassin
8 are available</v>
      </c>
    </row>
    <row r="69" spans="1:15" x14ac:dyDescent="0.25">
      <c r="A69" t="s">
        <v>57</v>
      </c>
      <c r="B69">
        <v>5</v>
      </c>
      <c r="C69">
        <v>1250</v>
      </c>
      <c r="D69" s="3" t="s">
        <v>23</v>
      </c>
      <c r="E69" s="3">
        <v>20</v>
      </c>
      <c r="F69" t="s">
        <v>68</v>
      </c>
      <c r="G69" t="s">
        <v>69</v>
      </c>
      <c r="H69">
        <v>0</v>
      </c>
      <c r="K69" t="s">
        <v>30</v>
      </c>
      <c r="O69" t="str">
        <f t="shared" si="2"/>
        <v>Costs 1250 pts
Movement is ∞
Costs 900 if trading Assassin
8 are available</v>
      </c>
    </row>
    <row r="70" spans="1:15" x14ac:dyDescent="0.25">
      <c r="A70" t="s">
        <v>57</v>
      </c>
      <c r="B70">
        <v>5</v>
      </c>
      <c r="C70">
        <v>1250</v>
      </c>
      <c r="D70" s="3" t="s">
        <v>23</v>
      </c>
      <c r="E70" s="3">
        <v>20</v>
      </c>
      <c r="F70" t="s">
        <v>68</v>
      </c>
      <c r="G70" t="s">
        <v>69</v>
      </c>
      <c r="H70">
        <v>0</v>
      </c>
      <c r="K70" t="s">
        <v>30</v>
      </c>
      <c r="O70" t="str">
        <f t="shared" si="2"/>
        <v>Costs 1250 pts
Movement is ∞
Costs 900 if trading Assassin
8 are available</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7"/>
  <sheetViews>
    <sheetView workbookViewId="0">
      <selection activeCell="C5" sqref="C5"/>
    </sheetView>
  </sheetViews>
  <sheetFormatPr defaultRowHeight="15" x14ac:dyDescent="0.25"/>
  <cols>
    <col min="1" max="1" width="10.5703125" customWidth="1"/>
  </cols>
  <sheetData>
    <row r="1" spans="1:2" x14ac:dyDescent="0.25">
      <c r="A1" t="s">
        <v>0</v>
      </c>
      <c r="B1" t="s">
        <v>38</v>
      </c>
    </row>
    <row r="2" spans="1:2" x14ac:dyDescent="0.25">
      <c r="A2">
        <v>1</v>
      </c>
      <c r="B2" t="s">
        <v>96</v>
      </c>
    </row>
    <row r="3" spans="1:2" x14ac:dyDescent="0.25">
      <c r="A3">
        <v>2</v>
      </c>
      <c r="B3" t="s">
        <v>94</v>
      </c>
    </row>
    <row r="4" spans="1:2" x14ac:dyDescent="0.25">
      <c r="A4">
        <v>3</v>
      </c>
      <c r="B4" t="s">
        <v>95</v>
      </c>
    </row>
    <row r="5" spans="1:2" x14ac:dyDescent="0.25">
      <c r="A5">
        <v>4</v>
      </c>
      <c r="B5" t="s">
        <v>93</v>
      </c>
    </row>
    <row r="6" spans="1:2" x14ac:dyDescent="0.25">
      <c r="A6">
        <v>5</v>
      </c>
      <c r="B6" t="s">
        <v>90</v>
      </c>
    </row>
    <row r="7" spans="1:2" x14ac:dyDescent="0.25">
      <c r="A7" t="s">
        <v>89</v>
      </c>
      <c r="B7" t="s">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R70"/>
  <sheetViews>
    <sheetView zoomScale="85" zoomScaleNormal="85" workbookViewId="0">
      <selection activeCell="Q6" sqref="Q6"/>
    </sheetView>
  </sheetViews>
  <sheetFormatPr defaultRowHeight="15" x14ac:dyDescent="0.25"/>
  <cols>
    <col min="2" max="2" width="19.5703125" customWidth="1"/>
    <col min="5" max="6" width="15.28515625" customWidth="1"/>
    <col min="8" max="8" width="12.5703125" customWidth="1"/>
    <col min="11" max="11" width="11.28515625" customWidth="1"/>
    <col min="15" max="15" width="10.7109375" customWidth="1"/>
    <col min="17" max="17" width="12.7109375" customWidth="1"/>
  </cols>
  <sheetData>
    <row r="1" spans="1:18" x14ac:dyDescent="0.25">
      <c r="A1" t="s">
        <v>71</v>
      </c>
      <c r="B1" t="s">
        <v>86</v>
      </c>
      <c r="C1" t="s">
        <v>83</v>
      </c>
      <c r="D1" t="s">
        <v>72</v>
      </c>
      <c r="E1" t="s">
        <v>87</v>
      </c>
      <c r="F1" t="s">
        <v>92</v>
      </c>
      <c r="G1" t="s">
        <v>73</v>
      </c>
      <c r="H1" t="s">
        <v>88</v>
      </c>
      <c r="I1" t="s">
        <v>91</v>
      </c>
      <c r="J1" t="s">
        <v>97</v>
      </c>
      <c r="K1" t="s">
        <v>100</v>
      </c>
      <c r="L1" t="s">
        <v>99</v>
      </c>
      <c r="M1" t="s">
        <v>101</v>
      </c>
      <c r="N1" t="s">
        <v>75</v>
      </c>
      <c r="O1" t="s">
        <v>102</v>
      </c>
      <c r="P1" t="s">
        <v>103</v>
      </c>
      <c r="Q1" t="s">
        <v>104</v>
      </c>
      <c r="R1" t="s">
        <v>105</v>
      </c>
    </row>
    <row r="2" spans="1:18" x14ac:dyDescent="0.25">
      <c r="A2">
        <v>1</v>
      </c>
      <c r="B2" t="str">
        <f>SUBSTITUTE(Monsters!A2,"ſ","s")</f>
        <v>"Nurse"</v>
      </c>
      <c r="C2" t="str">
        <f>IF(LEN(Monsters!M2) &gt; 0, Monsters!M2, "")</f>
        <v>The "Doctor" will see you now.</v>
      </c>
      <c r="D2" t="str">
        <f>Monsters!B2</f>
        <v>A</v>
      </c>
      <c r="E2" t="str">
        <f>VLOOKUP(D2,'Phase Colours'!$A$1:$B$6,2)</f>
        <v>#dbdbe3</v>
      </c>
      <c r="F2" t="str">
        <f>E2</f>
        <v>#dbdbe3</v>
      </c>
      <c r="G2" t="str">
        <f>IF(LEN(Monsters!C2) &gt; 0, _xlfn.CONCAT(Monsters!C2, " pts"),"")</f>
        <v>10 pts</v>
      </c>
      <c r="H2" t="str">
        <f>IF(LEN(Monsters!I2) &gt; 0, _xlfn.CONCAT("Eaten by ", Monsters!I2), "Permanent")</f>
        <v>Eaten by 4</v>
      </c>
      <c r="I2" t="str">
        <f>IF(Monsters!I2 &gt;0, VLOOKUP(Monsters!I2,'Phase Colours'!$A$1:$B$7,2), 'Phase Colours'!$B$7)</f>
        <v>#da8787</v>
      </c>
      <c r="J2" t="str">
        <f>IF(LEN(Monsters!K2) &gt; 0, Monsters!K2, "     ")</f>
        <v>As many nurses can operate in a city as there are open routes.</v>
      </c>
      <c r="K2" t="str">
        <f>IF(Monsters!J2="Fang","y", "n")</f>
        <v>n</v>
      </c>
      <c r="L2" t="str">
        <f>IF(Monsters!J2="Claw","y", "n")</f>
        <v>n</v>
      </c>
      <c r="M2" t="str">
        <f>IF(N2="N/A","n","y")</f>
        <v>n</v>
      </c>
      <c r="N2" t="str">
        <f>IF(Monsters!E2="N/A","N/A",_xlfn.CONCAT(Monsters!E2, " pts"))</f>
        <v>N/A</v>
      </c>
      <c r="O2" t="str">
        <f>IF(P2&gt;0,"y","n")</f>
        <v>n</v>
      </c>
      <c r="P2">
        <f>Monsters!H2</f>
        <v>0</v>
      </c>
      <c r="Q2" t="str">
        <f>SUBSTITUTE(Monsters!D2,"∞","Inf.")</f>
        <v>1</v>
      </c>
      <c r="R2" t="str">
        <f>IF(Monsters!$D2&lt;&gt;"N/A",IF(Q2="1","co","c")&amp;IF(Monsters!$G2="Yes","x","")&amp;IF(Monsters!F$7="Yes","d",""),"")</f>
        <v>cod</v>
      </c>
    </row>
    <row r="3" spans="1:18" x14ac:dyDescent="0.25">
      <c r="A3">
        <v>1</v>
      </c>
      <c r="B3" t="str">
        <f>SUBSTITUTE(Monsters!A3,"ſ","s")</f>
        <v>"Nurse"</v>
      </c>
      <c r="C3" t="str">
        <f>IF(LEN(Monsters!M3) &gt; 0, Monsters!M3, "")</f>
        <v>The "Doctor" will see you now.</v>
      </c>
      <c r="D3" t="str">
        <f>Monsters!B3</f>
        <v>A</v>
      </c>
      <c r="E3" t="str">
        <f>VLOOKUP(D3,'Phase Colours'!$A$1:$B$6,2)</f>
        <v>#dbdbe3</v>
      </c>
      <c r="F3" t="str">
        <f t="shared" ref="F3:F66" si="0">E3</f>
        <v>#dbdbe3</v>
      </c>
      <c r="G3" t="str">
        <f>IF(LEN(Monsters!C3) &gt; 0, _xlfn.CONCAT(Monsters!C3, " pts"),"")</f>
        <v>10 pts</v>
      </c>
      <c r="H3" t="str">
        <f>IF(LEN(Monsters!I3) &gt; 0, _xlfn.CONCAT("Eaten by ", Monsters!I3), "Permanent")</f>
        <v>Eaten by 4</v>
      </c>
      <c r="I3" t="str">
        <f>IF(Monsters!I3 &gt;0, VLOOKUP(Monsters!I3,'Phase Colours'!$A$1:$B$7,2), 'Phase Colours'!$B$7)</f>
        <v>#da8787</v>
      </c>
      <c r="J3" t="str">
        <f>IF(LEN(Monsters!K3) &gt; 0, Monsters!K3, "     ")</f>
        <v>As many nurses can operate in a city as there are open routes.</v>
      </c>
      <c r="K3" t="str">
        <f>IF(Monsters!J3="Fang","y", "n")</f>
        <v>n</v>
      </c>
      <c r="L3" t="str">
        <f>IF(Monsters!J3="Claw","y", "n")</f>
        <v>n</v>
      </c>
      <c r="M3" t="str">
        <f t="shared" ref="M3:M66" si="1">IF(N3="N/A","n","y")</f>
        <v>n</v>
      </c>
      <c r="N3" t="str">
        <f>IF(Monsters!E3="N/A","N/A",_xlfn.CONCAT(Monsters!E3, " pts"))</f>
        <v>N/A</v>
      </c>
      <c r="O3" t="str">
        <f t="shared" ref="O3:O66" si="2">IF(P3&gt;0,"y","n")</f>
        <v>n</v>
      </c>
      <c r="P3">
        <f>Monsters!H3</f>
        <v>0</v>
      </c>
      <c r="Q3" t="str">
        <f>SUBSTITUTE(Monsters!D3,"∞","Inf.")</f>
        <v>1</v>
      </c>
      <c r="R3" t="str">
        <f>IF(Monsters!$D3&lt;&gt;"N/A",IF(Q3="1","co","c")&amp;IF(Monsters!$G3="Yes","x","")&amp;IF(Monsters!F$7="Yes","d",""),"")</f>
        <v>cod</v>
      </c>
    </row>
    <row r="4" spans="1:18" x14ac:dyDescent="0.25">
      <c r="A4">
        <v>1</v>
      </c>
      <c r="B4" t="str">
        <f>SUBSTITUTE(Monsters!A4,"ſ","s")</f>
        <v>"Nurse"</v>
      </c>
      <c r="C4" t="str">
        <f>IF(LEN(Monsters!M4) &gt; 0, Monsters!M4, "")</f>
        <v>The "Doctor" will see you now.</v>
      </c>
      <c r="D4" t="str">
        <f>Monsters!B4</f>
        <v>A</v>
      </c>
      <c r="E4" t="str">
        <f>VLOOKUP(D4,'Phase Colours'!$A$1:$B$6,2)</f>
        <v>#dbdbe3</v>
      </c>
      <c r="F4" t="str">
        <f t="shared" si="0"/>
        <v>#dbdbe3</v>
      </c>
      <c r="G4" t="str">
        <f>IF(LEN(Monsters!C4) &gt; 0, _xlfn.CONCAT(Monsters!C4, " pts"),"")</f>
        <v>10 pts</v>
      </c>
      <c r="H4" t="str">
        <f>IF(LEN(Monsters!I4) &gt; 0, _xlfn.CONCAT("Eaten by ", Monsters!I4), "Permanent")</f>
        <v>Eaten by 4</v>
      </c>
      <c r="I4" t="str">
        <f>IF(Monsters!I4 &gt;0, VLOOKUP(Monsters!I4,'Phase Colours'!$A$1:$B$7,2), 'Phase Colours'!$B$7)</f>
        <v>#da8787</v>
      </c>
      <c r="J4" t="str">
        <f>IF(LEN(Monsters!K4) &gt; 0, Monsters!K4, "     ")</f>
        <v>As many nurses can operate in a city as there are open routes.</v>
      </c>
      <c r="K4" t="str">
        <f>IF(Monsters!J4="Fang","y", "n")</f>
        <v>n</v>
      </c>
      <c r="L4" t="str">
        <f>IF(Monsters!J4="Claw","y", "n")</f>
        <v>n</v>
      </c>
      <c r="M4" t="str">
        <f t="shared" si="1"/>
        <v>n</v>
      </c>
      <c r="N4" t="str">
        <f>IF(Monsters!E4="N/A","N/A",_xlfn.CONCAT(Monsters!E4, " pts"))</f>
        <v>N/A</v>
      </c>
      <c r="O4" t="str">
        <f t="shared" si="2"/>
        <v>n</v>
      </c>
      <c r="P4">
        <f>Monsters!H4</f>
        <v>0</v>
      </c>
      <c r="Q4" t="str">
        <f>SUBSTITUTE(Monsters!D4,"∞","Inf.")</f>
        <v>1</v>
      </c>
      <c r="R4" t="str">
        <f>IF(Monsters!$D4&lt;&gt;"N/A",IF(Q4="1","co","c")&amp;IF(Monsters!$G4="Yes","x","")&amp;IF(Monsters!F$7="Yes","d",""),"")</f>
        <v>cod</v>
      </c>
    </row>
    <row r="5" spans="1:18" x14ac:dyDescent="0.25">
      <c r="A5">
        <v>1</v>
      </c>
      <c r="B5" t="str">
        <f>SUBSTITUTE(Monsters!A5,"ſ","s")</f>
        <v>"Nurse"</v>
      </c>
      <c r="C5" t="str">
        <f>IF(LEN(Monsters!M5) &gt; 0, Monsters!M5, "")</f>
        <v>The "Doctor" will see you now.</v>
      </c>
      <c r="D5" t="str">
        <f>Monsters!B5</f>
        <v>A</v>
      </c>
      <c r="E5" t="str">
        <f>VLOOKUP(D5,'Phase Colours'!$A$1:$B$6,2)</f>
        <v>#dbdbe3</v>
      </c>
      <c r="F5" t="str">
        <f t="shared" si="0"/>
        <v>#dbdbe3</v>
      </c>
      <c r="G5" t="str">
        <f>IF(LEN(Monsters!C5) &gt; 0, _xlfn.CONCAT(Monsters!C5, " pts"),"")</f>
        <v>10 pts</v>
      </c>
      <c r="H5" t="str">
        <f>IF(LEN(Monsters!I5) &gt; 0, _xlfn.CONCAT("Eaten by ", Monsters!I5), "Permanent")</f>
        <v>Eaten by 4</v>
      </c>
      <c r="I5" t="str">
        <f>IF(Monsters!I5 &gt;0, VLOOKUP(Monsters!I5,'Phase Colours'!$A$1:$B$7,2), 'Phase Colours'!$B$7)</f>
        <v>#da8787</v>
      </c>
      <c r="J5" t="str">
        <f>IF(LEN(Monsters!K5) &gt; 0, Monsters!K5, "     ")</f>
        <v>As many nurses can operate in a city as there are open routes.</v>
      </c>
      <c r="K5" t="str">
        <f>IF(Monsters!J5="Fang","y", "n")</f>
        <v>n</v>
      </c>
      <c r="L5" t="str">
        <f>IF(Monsters!J5="Claw","y", "n")</f>
        <v>n</v>
      </c>
      <c r="M5" t="str">
        <f t="shared" si="1"/>
        <v>n</v>
      </c>
      <c r="N5" t="str">
        <f>IF(Monsters!E5="N/A","N/A",_xlfn.CONCAT(Monsters!E5, " pts"))</f>
        <v>N/A</v>
      </c>
      <c r="O5" t="str">
        <f t="shared" si="2"/>
        <v>n</v>
      </c>
      <c r="P5">
        <f>Monsters!H5</f>
        <v>0</v>
      </c>
      <c r="Q5" t="str">
        <f>SUBSTITUTE(Monsters!D5,"∞","Inf.")</f>
        <v>1</v>
      </c>
      <c r="R5" t="str">
        <f>IF(Monsters!$D5&lt;&gt;"N/A",IF(Q5="1","co","c")&amp;IF(Monsters!$G5="Yes","x","")&amp;IF(Monsters!F$7="Yes","d",""),"")</f>
        <v>cod</v>
      </c>
    </row>
    <row r="6" spans="1:18" x14ac:dyDescent="0.25">
      <c r="A6">
        <v>1</v>
      </c>
      <c r="B6" t="str">
        <f>SUBSTITUTE(Monsters!A6,"ſ","s")</f>
        <v>Steelclaw</v>
      </c>
      <c r="C6" t="str">
        <f>IF(LEN(Monsters!M6) &gt; 0, Monsters!M6, "")</f>
        <v>They call him Steelclaw, but they spell it incorrectly. Stealclaw got his name because he was declawed as a pup.</v>
      </c>
      <c r="D6" t="str">
        <f>Monsters!B6</f>
        <v>A</v>
      </c>
      <c r="E6" t="str">
        <f>VLOOKUP(D6,'Phase Colours'!$A$1:$B$6,2)</f>
        <v>#dbdbe3</v>
      </c>
      <c r="F6" t="str">
        <f t="shared" si="0"/>
        <v>#dbdbe3</v>
      </c>
      <c r="G6" t="str">
        <f>IF(LEN(Monsters!C6) &gt; 0, _xlfn.CONCAT(Monsters!C6, " pts"),"")</f>
        <v/>
      </c>
      <c r="H6" t="str">
        <f>IF(LEN(Monsters!I6) &gt; 0, _xlfn.CONCAT("Eaten by ", Monsters!I6), "Permanent")</f>
        <v>Eaten by 4</v>
      </c>
      <c r="I6" t="str">
        <f>IF(Monsters!I6 &gt;0, VLOOKUP(Monsters!I6,'Phase Colours'!$A$1:$B$7,2), 'Phase Colours'!$B$7)</f>
        <v>#da8787</v>
      </c>
      <c r="J6" t="str">
        <f>IF(LEN(Monsters!K6) &gt; 0, Monsters!K6, "     ")</f>
        <v xml:space="preserve">     </v>
      </c>
      <c r="K6" t="str">
        <f>IF(Monsters!J6="Fang","y", "n")</f>
        <v>n</v>
      </c>
      <c r="L6" t="str">
        <f>IF(Monsters!J6="Claw","y", "n")</f>
        <v>y</v>
      </c>
      <c r="M6" t="str">
        <f t="shared" si="1"/>
        <v>y</v>
      </c>
      <c r="N6" t="str">
        <f>IF(Monsters!E6="N/A","N/A",_xlfn.CONCAT(Monsters!E6, " pts"))</f>
        <v>20 pts</v>
      </c>
      <c r="O6" t="str">
        <f t="shared" si="2"/>
        <v>n</v>
      </c>
      <c r="P6">
        <f>Monsters!H6</f>
        <v>0</v>
      </c>
      <c r="Q6" t="str">
        <f>SUBSTITUTE(Monsters!D6,"∞","Inf.")</f>
        <v>3</v>
      </c>
      <c r="R6" t="str">
        <f>IF(Monsters!$D6&lt;&gt;"N/A",IF(Q6="1","co","c")&amp;IF(Monsters!$G6="Yes","x","")&amp;IF(Monsters!F$7="Yes","d",""),"")</f>
        <v>cd</v>
      </c>
    </row>
    <row r="7" spans="1:18" x14ac:dyDescent="0.25">
      <c r="A7">
        <v>1</v>
      </c>
      <c r="B7" t="str">
        <f>SUBSTITUTE(Monsters!A7,"ſ","s")</f>
        <v>Skeleton</v>
      </c>
      <c r="C7" t="str">
        <f>IF(LEN(Monsters!M7) &gt; 0, Monsters!M7, "")</f>
        <v>*clink*</v>
      </c>
      <c r="D7">
        <f>Monsters!B7</f>
        <v>1</v>
      </c>
      <c r="E7" t="str">
        <f>VLOOKUP(D7,'Phase Colours'!$A$1:$B$6,2)</f>
        <v>#ffe680</v>
      </c>
      <c r="F7" t="str">
        <f t="shared" si="0"/>
        <v>#ffe680</v>
      </c>
      <c r="G7" t="str">
        <f>IF(LEN(Monsters!C7) &gt; 0, _xlfn.CONCAT(Monsters!C7, " pts"),"")</f>
        <v>80 pts</v>
      </c>
      <c r="H7" t="str">
        <f>IF(LEN(Monsters!I7) &gt; 0, _xlfn.CONCAT("Eaten by ", Monsters!I7), "Permanent")</f>
        <v>Eaten by 3</v>
      </c>
      <c r="I7" t="str">
        <f>IF(Monsters!I7 &gt;0, VLOOKUP(Monsters!I7,'Phase Colours'!$A$1:$B$7,2), 'Phase Colours'!$B$7)</f>
        <v>#aaccff</v>
      </c>
      <c r="J7" t="str">
        <f>IF(LEN(Monsters!K7) &gt; 0, Monsters!K7, "     ")</f>
        <v xml:space="preserve">     </v>
      </c>
      <c r="K7" t="str">
        <f>IF(Monsters!J7="Fang","y", "n")</f>
        <v>n</v>
      </c>
      <c r="L7" t="str">
        <f>IF(Monsters!J7="Claw","y", "n")</f>
        <v>n</v>
      </c>
      <c r="M7" t="str">
        <f t="shared" si="1"/>
        <v>y</v>
      </c>
      <c r="N7" t="str">
        <f>IF(Monsters!E7="N/A","N/A",_xlfn.CONCAT(Monsters!E7, " pts"))</f>
        <v>10 pts</v>
      </c>
      <c r="O7" t="str">
        <f t="shared" si="2"/>
        <v>n</v>
      </c>
      <c r="P7">
        <f>Monsters!H7</f>
        <v>0</v>
      </c>
      <c r="Q7" t="str">
        <f>SUBSTITUTE(Monsters!D7,"∞","Inf.")</f>
        <v>2</v>
      </c>
      <c r="R7" t="str">
        <f>IF(Monsters!$D7&lt;&gt;"N/A",IF(Q7="1","co","c")&amp;IF(Monsters!$G7="Yes","x","")&amp;IF(Monsters!F$7="Yes","d",""),"")</f>
        <v>cxd</v>
      </c>
    </row>
    <row r="8" spans="1:18" x14ac:dyDescent="0.25">
      <c r="A8">
        <v>1</v>
      </c>
      <c r="B8" t="str">
        <f>SUBSTITUTE(Monsters!A8,"ſ","s")</f>
        <v>Skeleton</v>
      </c>
      <c r="C8" t="str">
        <f>IF(LEN(Monsters!M8) &gt; 0, Monsters!M8, "")</f>
        <v>*click*</v>
      </c>
      <c r="D8">
        <f>Monsters!B8</f>
        <v>1</v>
      </c>
      <c r="E8" t="str">
        <f>VLOOKUP(D8,'Phase Colours'!$A$1:$B$6,2)</f>
        <v>#ffe680</v>
      </c>
      <c r="F8" t="str">
        <f t="shared" si="0"/>
        <v>#ffe680</v>
      </c>
      <c r="G8" t="str">
        <f>IF(LEN(Monsters!C8) &gt; 0, _xlfn.CONCAT(Monsters!C8, " pts"),"")</f>
        <v>80 pts</v>
      </c>
      <c r="H8" t="str">
        <f>IF(LEN(Monsters!I8) &gt; 0, _xlfn.CONCAT("Eaten by ", Monsters!I8), "Permanent")</f>
        <v>Eaten by 3</v>
      </c>
      <c r="I8" t="str">
        <f>IF(Monsters!I8 &gt;0, VLOOKUP(Monsters!I8,'Phase Colours'!$A$1:$B$7,2), 'Phase Colours'!$B$7)</f>
        <v>#aaccff</v>
      </c>
      <c r="J8" t="str">
        <f>IF(LEN(Monsters!K8) &gt; 0, Monsters!K8, "     ")</f>
        <v xml:space="preserve">     </v>
      </c>
      <c r="K8" t="str">
        <f>IF(Monsters!J8="Fang","y", "n")</f>
        <v>n</v>
      </c>
      <c r="L8" t="str">
        <f>IF(Monsters!J8="Claw","y", "n")</f>
        <v>n</v>
      </c>
      <c r="M8" t="str">
        <f t="shared" si="1"/>
        <v>y</v>
      </c>
      <c r="N8" t="str">
        <f>IF(Monsters!E8="N/A","N/A",_xlfn.CONCAT(Monsters!E8, " pts"))</f>
        <v>10 pts</v>
      </c>
      <c r="O8" t="str">
        <f t="shared" si="2"/>
        <v>n</v>
      </c>
      <c r="P8">
        <f>Monsters!H8</f>
        <v>0</v>
      </c>
      <c r="Q8" t="str">
        <f>SUBSTITUTE(Monsters!D8,"∞","Inf.")</f>
        <v>2</v>
      </c>
      <c r="R8" t="str">
        <f>IF(Monsters!$D8&lt;&gt;"N/A",IF(Q8="1","co","c")&amp;IF(Monsters!$G8="Yes","x","")&amp;IF(Monsters!F$7="Yes","d",""),"")</f>
        <v>cxd</v>
      </c>
    </row>
    <row r="9" spans="1:18" x14ac:dyDescent="0.25">
      <c r="A9">
        <v>1</v>
      </c>
      <c r="B9" t="str">
        <f>SUBSTITUTE(Monsters!A9,"ſ","s")</f>
        <v>Skeleton</v>
      </c>
      <c r="C9" t="str">
        <f>IF(LEN(Monsters!M9) &gt; 0, Monsters!M9, "")</f>
        <v>*clack*</v>
      </c>
      <c r="D9">
        <f>Monsters!B9</f>
        <v>1</v>
      </c>
      <c r="E9" t="str">
        <f>VLOOKUP(D9,'Phase Colours'!$A$1:$B$6,2)</f>
        <v>#ffe680</v>
      </c>
      <c r="F9" t="str">
        <f t="shared" si="0"/>
        <v>#ffe680</v>
      </c>
      <c r="G9" t="str">
        <f>IF(LEN(Monsters!C9) &gt; 0, _xlfn.CONCAT(Monsters!C9, " pts"),"")</f>
        <v>80 pts</v>
      </c>
      <c r="H9" t="str">
        <f>IF(LEN(Monsters!I9) &gt; 0, _xlfn.CONCAT("Eaten by ", Monsters!I9), "Permanent")</f>
        <v>Eaten by 3</v>
      </c>
      <c r="I9" t="str">
        <f>IF(Monsters!I9 &gt;0, VLOOKUP(Monsters!I9,'Phase Colours'!$A$1:$B$7,2), 'Phase Colours'!$B$7)</f>
        <v>#aaccff</v>
      </c>
      <c r="J9" t="str">
        <f>IF(LEN(Monsters!K9) &gt; 0, Monsters!K9, "     ")</f>
        <v xml:space="preserve">     </v>
      </c>
      <c r="K9" t="str">
        <f>IF(Monsters!J9="Fang","y", "n")</f>
        <v>n</v>
      </c>
      <c r="L9" t="str">
        <f>IF(Monsters!J9="Claw","y", "n")</f>
        <v>n</v>
      </c>
      <c r="M9" t="str">
        <f t="shared" si="1"/>
        <v>y</v>
      </c>
      <c r="N9" t="str">
        <f>IF(Monsters!E9="N/A","N/A",_xlfn.CONCAT(Monsters!E9, " pts"))</f>
        <v>10 pts</v>
      </c>
      <c r="O9" t="str">
        <f t="shared" si="2"/>
        <v>n</v>
      </c>
      <c r="P9">
        <f>Monsters!H9</f>
        <v>0</v>
      </c>
      <c r="Q9" t="str">
        <f>SUBSTITUTE(Monsters!D9,"∞","Inf.")</f>
        <v>2</v>
      </c>
      <c r="R9" t="str">
        <f>IF(Monsters!$D9&lt;&gt;"N/A",IF(Q9="1","co","c")&amp;IF(Monsters!$G9="Yes","x","")&amp;IF(Monsters!F$7="Yes","d",""),"")</f>
        <v>cxd</v>
      </c>
    </row>
    <row r="10" spans="1:18" x14ac:dyDescent="0.25">
      <c r="A10">
        <v>1</v>
      </c>
      <c r="B10" t="str">
        <f>SUBSTITUTE(Monsters!A10,"ſ","s")</f>
        <v>Skeleton</v>
      </c>
      <c r="C10" t="str">
        <f>IF(LEN(Monsters!M10) &gt; 0, Monsters!M10, "")</f>
        <v>*xylophone noises*</v>
      </c>
      <c r="D10">
        <f>Monsters!B10</f>
        <v>1</v>
      </c>
      <c r="E10" t="str">
        <f>VLOOKUP(D10,'Phase Colours'!$A$1:$B$6,2)</f>
        <v>#ffe680</v>
      </c>
      <c r="F10" t="str">
        <f t="shared" si="0"/>
        <v>#ffe680</v>
      </c>
      <c r="G10" t="str">
        <f>IF(LEN(Monsters!C10) &gt; 0, _xlfn.CONCAT(Monsters!C10, " pts"),"")</f>
        <v>80 pts</v>
      </c>
      <c r="H10" t="str">
        <f>IF(LEN(Monsters!I10) &gt; 0, _xlfn.CONCAT("Eaten by ", Monsters!I10), "Permanent")</f>
        <v>Eaten by 3</v>
      </c>
      <c r="I10" t="str">
        <f>IF(Monsters!I10 &gt;0, VLOOKUP(Monsters!I10,'Phase Colours'!$A$1:$B$7,2), 'Phase Colours'!$B$7)</f>
        <v>#aaccff</v>
      </c>
      <c r="J10" t="str">
        <f>IF(LEN(Monsters!K10) &gt; 0, Monsters!K10, "     ")</f>
        <v xml:space="preserve">     </v>
      </c>
      <c r="K10" t="str">
        <f>IF(Monsters!J10="Fang","y", "n")</f>
        <v>n</v>
      </c>
      <c r="L10" t="str">
        <f>IF(Monsters!J10="Claw","y", "n")</f>
        <v>n</v>
      </c>
      <c r="M10" t="str">
        <f t="shared" si="1"/>
        <v>y</v>
      </c>
      <c r="N10" t="str">
        <f>IF(Monsters!E10="N/A","N/A",_xlfn.CONCAT(Monsters!E10, " pts"))</f>
        <v>10 pts</v>
      </c>
      <c r="O10" t="str">
        <f t="shared" si="2"/>
        <v>n</v>
      </c>
      <c r="P10">
        <f>Monsters!H10</f>
        <v>0</v>
      </c>
      <c r="Q10" t="str">
        <f>SUBSTITUTE(Monsters!D10,"∞","Inf.")</f>
        <v>2</v>
      </c>
      <c r="R10" t="str">
        <f>IF(Monsters!$D10&lt;&gt;"N/A",IF(Q10="1","co","c")&amp;IF(Monsters!$G10="Yes","x","")&amp;IF(Monsters!F$7="Yes","d",""),"")</f>
        <v>cxd</v>
      </c>
    </row>
    <row r="11" spans="1:18" x14ac:dyDescent="0.25">
      <c r="A11">
        <v>1</v>
      </c>
      <c r="B11" t="str">
        <f>SUBSTITUTE(Monsters!A11,"ſ","s")</f>
        <v>Zombie</v>
      </c>
      <c r="C11" t="str">
        <f>IF(LEN(Monsters!M11) &gt; 0, Monsters!M11, "")</f>
        <v>Blerg!</v>
      </c>
      <c r="D11">
        <f>Monsters!B11</f>
        <v>1</v>
      </c>
      <c r="E11" t="str">
        <f>VLOOKUP(D11,'Phase Colours'!$A$1:$B$6,2)</f>
        <v>#ffe680</v>
      </c>
      <c r="F11" t="str">
        <f t="shared" si="0"/>
        <v>#ffe680</v>
      </c>
      <c r="G11" t="str">
        <f>IF(LEN(Monsters!C11) &gt; 0, _xlfn.CONCAT(Monsters!C11, " pts"),"")</f>
        <v>60 pts</v>
      </c>
      <c r="H11" t="str">
        <f>IF(LEN(Monsters!I11) &gt; 0, _xlfn.CONCAT("Eaten by ", Monsters!I11), "Permanent")</f>
        <v>Eaten by 2</v>
      </c>
      <c r="I11" t="str">
        <f>IF(Monsters!I11 &gt;0, VLOOKUP(Monsters!I11,'Phase Colours'!$A$1:$B$7,2), 'Phase Colours'!$B$7)</f>
        <v>#c6e9af</v>
      </c>
      <c r="J11" t="str">
        <f>IF(LEN(Monsters!K11) &gt; 0, Monsters!K11, "     ")</f>
        <v xml:space="preserve">     </v>
      </c>
      <c r="K11" t="str">
        <f>IF(Monsters!J11="Fang","y", "n")</f>
        <v>n</v>
      </c>
      <c r="L11" t="str">
        <f>IF(Monsters!J11="Claw","y", "n")</f>
        <v>n</v>
      </c>
      <c r="M11" t="str">
        <f t="shared" si="1"/>
        <v>y</v>
      </c>
      <c r="N11" t="str">
        <f>IF(Monsters!E11="N/A","N/A",_xlfn.CONCAT(Monsters!E11, " pts"))</f>
        <v>10 pts</v>
      </c>
      <c r="O11" t="str">
        <f t="shared" si="2"/>
        <v>n</v>
      </c>
      <c r="P11">
        <f>Monsters!H11</f>
        <v>0</v>
      </c>
      <c r="Q11" t="str">
        <f>SUBSTITUTE(Monsters!D11,"∞","Inf.")</f>
        <v>2</v>
      </c>
      <c r="R11" t="str">
        <f>IF(Monsters!$D11&lt;&gt;"N/A",IF(Q11="1","co","c")&amp;IF(Monsters!$G11="Yes","x","")&amp;IF(Monsters!F$7="Yes","d",""),"")</f>
        <v>cd</v>
      </c>
    </row>
    <row r="12" spans="1:18" x14ac:dyDescent="0.25">
      <c r="A12">
        <v>1</v>
      </c>
      <c r="B12" t="str">
        <f>SUBSTITUTE(Monsters!A12,"ſ","s")</f>
        <v>Zombie</v>
      </c>
      <c r="C12" t="str">
        <f>IF(LEN(Monsters!M12) &gt; 0, Monsters!M12, "")</f>
        <v>Blarrr!</v>
      </c>
      <c r="D12">
        <f>Monsters!B12</f>
        <v>1</v>
      </c>
      <c r="E12" t="str">
        <f>VLOOKUP(D12,'Phase Colours'!$A$1:$B$6,2)</f>
        <v>#ffe680</v>
      </c>
      <c r="F12" t="str">
        <f t="shared" si="0"/>
        <v>#ffe680</v>
      </c>
      <c r="G12" t="str">
        <f>IF(LEN(Monsters!C12) &gt; 0, _xlfn.CONCAT(Monsters!C12, " pts"),"")</f>
        <v>60 pts</v>
      </c>
      <c r="H12" t="str">
        <f>IF(LEN(Monsters!I12) &gt; 0, _xlfn.CONCAT("Eaten by ", Monsters!I12), "Permanent")</f>
        <v>Eaten by 2</v>
      </c>
      <c r="I12" t="str">
        <f>IF(Monsters!I12 &gt;0, VLOOKUP(Monsters!I12,'Phase Colours'!$A$1:$B$7,2), 'Phase Colours'!$B$7)</f>
        <v>#c6e9af</v>
      </c>
      <c r="J12" t="str">
        <f>IF(LEN(Monsters!K12) &gt; 0, Monsters!K12, "     ")</f>
        <v xml:space="preserve">     </v>
      </c>
      <c r="K12" t="str">
        <f>IF(Monsters!J12="Fang","y", "n")</f>
        <v>n</v>
      </c>
      <c r="L12" t="str">
        <f>IF(Monsters!J12="Claw","y", "n")</f>
        <v>n</v>
      </c>
      <c r="M12" t="str">
        <f t="shared" si="1"/>
        <v>y</v>
      </c>
      <c r="N12" t="str">
        <f>IF(Monsters!E12="N/A","N/A",_xlfn.CONCAT(Monsters!E12, " pts"))</f>
        <v>10 pts</v>
      </c>
      <c r="O12" t="str">
        <f t="shared" si="2"/>
        <v>n</v>
      </c>
      <c r="P12">
        <f>Monsters!H12</f>
        <v>0</v>
      </c>
      <c r="Q12" t="str">
        <f>SUBSTITUTE(Monsters!D12,"∞","Inf.")</f>
        <v>2</v>
      </c>
      <c r="R12" t="str">
        <f>IF(Monsters!$D12&lt;&gt;"N/A",IF(Q12="1","co","c")&amp;IF(Monsters!$G12="Yes","x","")&amp;IF(Monsters!F$7="Yes","d",""),"")</f>
        <v>cd</v>
      </c>
    </row>
    <row r="13" spans="1:18" x14ac:dyDescent="0.25">
      <c r="A13">
        <v>1</v>
      </c>
      <c r="B13" t="str">
        <f>SUBSTITUTE(Monsters!A13,"ſ","s")</f>
        <v>Zombie</v>
      </c>
      <c r="C13" t="str">
        <f>IF(LEN(Monsters!M13) &gt; 0, Monsters!M13, "")</f>
        <v>Urrrrrh!</v>
      </c>
      <c r="D13">
        <f>Monsters!B13</f>
        <v>1</v>
      </c>
      <c r="E13" t="str">
        <f>VLOOKUP(D13,'Phase Colours'!$A$1:$B$6,2)</f>
        <v>#ffe680</v>
      </c>
      <c r="F13" t="str">
        <f t="shared" si="0"/>
        <v>#ffe680</v>
      </c>
      <c r="G13" t="str">
        <f>IF(LEN(Monsters!C13) &gt; 0, _xlfn.CONCAT(Monsters!C13, " pts"),"")</f>
        <v>60 pts</v>
      </c>
      <c r="H13" t="str">
        <f>IF(LEN(Monsters!I13) &gt; 0, _xlfn.CONCAT("Eaten by ", Monsters!I13), "Permanent")</f>
        <v>Eaten by 2</v>
      </c>
      <c r="I13" t="str">
        <f>IF(Monsters!I13 &gt;0, VLOOKUP(Monsters!I13,'Phase Colours'!$A$1:$B$7,2), 'Phase Colours'!$B$7)</f>
        <v>#c6e9af</v>
      </c>
      <c r="J13" t="str">
        <f>IF(LEN(Monsters!K13) &gt; 0, Monsters!K13, "     ")</f>
        <v xml:space="preserve">     </v>
      </c>
      <c r="K13" t="str">
        <f>IF(Monsters!J13="Fang","y", "n")</f>
        <v>n</v>
      </c>
      <c r="L13" t="str">
        <f>IF(Monsters!J13="Claw","y", "n")</f>
        <v>n</v>
      </c>
      <c r="M13" t="str">
        <f t="shared" si="1"/>
        <v>y</v>
      </c>
      <c r="N13" t="str">
        <f>IF(Monsters!E13="N/A","N/A",_xlfn.CONCAT(Monsters!E13, " pts"))</f>
        <v>10 pts</v>
      </c>
      <c r="O13" t="str">
        <f t="shared" si="2"/>
        <v>n</v>
      </c>
      <c r="P13">
        <f>Monsters!H13</f>
        <v>0</v>
      </c>
      <c r="Q13" t="str">
        <f>SUBSTITUTE(Monsters!D13,"∞","Inf.")</f>
        <v>2</v>
      </c>
      <c r="R13" t="str">
        <f>IF(Monsters!$D13&lt;&gt;"N/A",IF(Q13="1","co","c")&amp;IF(Monsters!$G13="Yes","x","")&amp;IF(Monsters!F$7="Yes","d",""),"")</f>
        <v>cd</v>
      </c>
    </row>
    <row r="14" spans="1:18" x14ac:dyDescent="0.25">
      <c r="A14">
        <v>1</v>
      </c>
      <c r="B14" t="str">
        <f>SUBSTITUTE(Monsters!A14,"ſ","s")</f>
        <v>Zombie</v>
      </c>
      <c r="C14" t="str">
        <f>IF(LEN(Monsters!M14) &gt; 0, Monsters!M14, "")</f>
        <v>Hi, my name's Hank.</v>
      </c>
      <c r="D14">
        <f>Monsters!B14</f>
        <v>1</v>
      </c>
      <c r="E14" t="str">
        <f>VLOOKUP(D14,'Phase Colours'!$A$1:$B$6,2)</f>
        <v>#ffe680</v>
      </c>
      <c r="F14" t="str">
        <f t="shared" si="0"/>
        <v>#ffe680</v>
      </c>
      <c r="G14" t="str">
        <f>IF(LEN(Monsters!C14) &gt; 0, _xlfn.CONCAT(Monsters!C14, " pts"),"")</f>
        <v>60 pts</v>
      </c>
      <c r="H14" t="str">
        <f>IF(LEN(Monsters!I14) &gt; 0, _xlfn.CONCAT("Eaten by ", Monsters!I14), "Permanent")</f>
        <v>Eaten by 2</v>
      </c>
      <c r="I14" t="str">
        <f>IF(Monsters!I14 &gt;0, VLOOKUP(Monsters!I14,'Phase Colours'!$A$1:$B$7,2), 'Phase Colours'!$B$7)</f>
        <v>#c6e9af</v>
      </c>
      <c r="J14" t="str">
        <f>IF(LEN(Monsters!K14) &gt; 0, Monsters!K14, "     ")</f>
        <v xml:space="preserve">     </v>
      </c>
      <c r="K14" t="str">
        <f>IF(Monsters!J14="Fang","y", "n")</f>
        <v>n</v>
      </c>
      <c r="L14" t="str">
        <f>IF(Monsters!J14="Claw","y", "n")</f>
        <v>n</v>
      </c>
      <c r="M14" t="str">
        <f t="shared" si="1"/>
        <v>y</v>
      </c>
      <c r="N14" t="str">
        <f>IF(Monsters!E14="N/A","N/A",_xlfn.CONCAT(Monsters!E14, " pts"))</f>
        <v>10 pts</v>
      </c>
      <c r="O14" t="str">
        <f t="shared" si="2"/>
        <v>n</v>
      </c>
      <c r="P14">
        <f>Monsters!H14</f>
        <v>0</v>
      </c>
      <c r="Q14" t="str">
        <f>SUBSTITUTE(Monsters!D14,"∞","Inf.")</f>
        <v>2</v>
      </c>
      <c r="R14" t="str">
        <f>IF(Monsters!$D14&lt;&gt;"N/A",IF(Q14="1","co","c")&amp;IF(Monsters!$G14="Yes","x","")&amp;IF(Monsters!F$7="Yes","d",""),"")</f>
        <v>cd</v>
      </c>
    </row>
    <row r="15" spans="1:18" x14ac:dyDescent="0.25">
      <c r="A15">
        <v>1</v>
      </c>
      <c r="B15" t="str">
        <f>SUBSTITUTE(Monsters!A15,"ſ","s")</f>
        <v>Swearwolf</v>
      </c>
      <c r="C15" t="str">
        <f>IF(LEN(Monsters!M15) &gt; 0, Monsters!M15, "")</f>
        <v xml:space="preserve">I am a werewolf, I swear it on me mam's grave. </v>
      </c>
      <c r="D15">
        <f>Monsters!B15</f>
        <v>1</v>
      </c>
      <c r="E15" t="str">
        <f>VLOOKUP(D15,'Phase Colours'!$A$1:$B$6,2)</f>
        <v>#ffe680</v>
      </c>
      <c r="F15" t="str">
        <f t="shared" si="0"/>
        <v>#ffe680</v>
      </c>
      <c r="G15" t="str">
        <f>IF(LEN(Monsters!C15) &gt; 0, _xlfn.CONCAT(Monsters!C15, " pts"),"")</f>
        <v>60 pts</v>
      </c>
      <c r="H15" t="str">
        <f>IF(LEN(Monsters!I15) &gt; 0, _xlfn.CONCAT("Eaten by ", Monsters!I15), "Permanent")</f>
        <v>Eaten by 3</v>
      </c>
      <c r="I15" t="str">
        <f>IF(Monsters!I15 &gt;0, VLOOKUP(Monsters!I15,'Phase Colours'!$A$1:$B$7,2), 'Phase Colours'!$B$7)</f>
        <v>#aaccff</v>
      </c>
      <c r="J15" t="str">
        <f>IF(LEN(Monsters!K15) &gt; 0, Monsters!K15, "     ")</f>
        <v>Eaten and removed if Fang hired by hiring front. Only one Swearwolf can operate in a city.</v>
      </c>
      <c r="K15" t="str">
        <f>IF(Monsters!J15="Fang","y", "n")</f>
        <v>n</v>
      </c>
      <c r="L15" t="str">
        <f>IF(Monsters!J15="Claw","y", "n")</f>
        <v>n</v>
      </c>
      <c r="M15" t="str">
        <f t="shared" si="1"/>
        <v>n</v>
      </c>
      <c r="N15" t="str">
        <f>IF(Monsters!E15="N/A","N/A",_xlfn.CONCAT(Monsters!E15, " pts"))</f>
        <v>N/A</v>
      </c>
      <c r="O15" t="str">
        <f t="shared" si="2"/>
        <v>n</v>
      </c>
      <c r="P15">
        <f>Monsters!H15</f>
        <v>0</v>
      </c>
      <c r="Q15" t="str">
        <f>SUBSTITUTE(Monsters!D15,"∞","Inf.")</f>
        <v>1</v>
      </c>
      <c r="R15" t="str">
        <f>IF(Monsters!$D15&lt;&gt;"N/A",IF(Q15="1","co","c")&amp;IF(Monsters!$G15="Yes","x","")&amp;IF(Monsters!F$7="Yes","d",""),"")</f>
        <v>cod</v>
      </c>
    </row>
    <row r="16" spans="1:18" x14ac:dyDescent="0.25">
      <c r="A16">
        <v>1</v>
      </c>
      <c r="B16" t="str">
        <f>SUBSTITUTE(Monsters!A16,"ſ","s")</f>
        <v>Swearwolf</v>
      </c>
      <c r="C16" t="str">
        <f>IF(LEN(Monsters!M16) &gt; 0, Monsters!M16, "")</f>
        <v>I am a werewolf, I swear it on me mam's grave.</v>
      </c>
      <c r="D16">
        <f>Monsters!B16</f>
        <v>1</v>
      </c>
      <c r="E16" t="str">
        <f>VLOOKUP(D16,'Phase Colours'!$A$1:$B$6,2)</f>
        <v>#ffe680</v>
      </c>
      <c r="F16" t="str">
        <f t="shared" si="0"/>
        <v>#ffe680</v>
      </c>
      <c r="G16" t="str">
        <f>IF(LEN(Monsters!C16) &gt; 0, _xlfn.CONCAT(Monsters!C16, " pts"),"")</f>
        <v>60 pts</v>
      </c>
      <c r="H16" t="str">
        <f>IF(LEN(Monsters!I16) &gt; 0, _xlfn.CONCAT("Eaten by ", Monsters!I16), "Permanent")</f>
        <v>Eaten by 3</v>
      </c>
      <c r="I16" t="str">
        <f>IF(Monsters!I16 &gt;0, VLOOKUP(Monsters!I16,'Phase Colours'!$A$1:$B$7,2), 'Phase Colours'!$B$7)</f>
        <v>#aaccff</v>
      </c>
      <c r="J16" t="str">
        <f>IF(LEN(Monsters!K16) &gt; 0, Monsters!K16, "     ")</f>
        <v>Eaten and removed if Fang hired by hiring front. Only one Swearwolf can operate in a city.</v>
      </c>
      <c r="K16" t="str">
        <f>IF(Monsters!J16="Fang","y", "n")</f>
        <v>n</v>
      </c>
      <c r="L16" t="str">
        <f>IF(Monsters!J16="Claw","y", "n")</f>
        <v>n</v>
      </c>
      <c r="M16" t="str">
        <f t="shared" si="1"/>
        <v>n</v>
      </c>
      <c r="N16" t="str">
        <f>IF(Monsters!E16="N/A","N/A",_xlfn.CONCAT(Monsters!E16, " pts"))</f>
        <v>N/A</v>
      </c>
      <c r="O16" t="str">
        <f t="shared" si="2"/>
        <v>n</v>
      </c>
      <c r="P16">
        <f>Monsters!H16</f>
        <v>0</v>
      </c>
      <c r="Q16" t="str">
        <f>SUBSTITUTE(Monsters!D16,"∞","Inf.")</f>
        <v>1</v>
      </c>
      <c r="R16" t="str">
        <f>IF(Monsters!$D16&lt;&gt;"N/A",IF(Q16="1","co","c")&amp;IF(Monsters!$G16="Yes","x","")&amp;IF(Monsters!F$7="Yes","d",""),"")</f>
        <v>cod</v>
      </c>
    </row>
    <row r="17" spans="1:18" x14ac:dyDescent="0.25">
      <c r="A17">
        <v>1</v>
      </c>
      <c r="B17" t="str">
        <f>SUBSTITUTE(Monsters!A17,"ſ","s")</f>
        <v>Suckling</v>
      </c>
      <c r="C17" t="str">
        <f>IF(LEN(Monsters!M17) &gt; 0, Monsters!M17, "")</f>
        <v/>
      </c>
      <c r="D17">
        <f>Monsters!B17</f>
        <v>2</v>
      </c>
      <c r="E17" t="str">
        <f>VLOOKUP(D17,'Phase Colours'!$A$1:$B$6,2)</f>
        <v>#c6e9af</v>
      </c>
      <c r="F17" t="str">
        <f t="shared" si="0"/>
        <v>#c6e9af</v>
      </c>
      <c r="G17" t="str">
        <f>IF(LEN(Monsters!C17) &gt; 0, _xlfn.CONCAT(Monsters!C17, " pts"),"")</f>
        <v>160 pts</v>
      </c>
      <c r="H17" t="str">
        <f>IF(LEN(Monsters!I17) &gt; 0, _xlfn.CONCAT("Eaten by ", Monsters!I17), "Permanent")</f>
        <v>Eaten by 4</v>
      </c>
      <c r="I17" t="str">
        <f>IF(Monsters!I17 &gt;0, VLOOKUP(Monsters!I17,'Phase Colours'!$A$1:$B$7,2), 'Phase Colours'!$B$7)</f>
        <v>#da8787</v>
      </c>
      <c r="J17" t="str">
        <f>IF(LEN(Monsters!K17) &gt; 0, Monsters!K17, "     ")</f>
        <v xml:space="preserve">     </v>
      </c>
      <c r="K17" t="str">
        <f>IF(Monsters!J17="Fang","y", "n")</f>
        <v>y</v>
      </c>
      <c r="L17" t="str">
        <f>IF(Monsters!J17="Claw","y", "n")</f>
        <v>n</v>
      </c>
      <c r="M17" t="str">
        <f t="shared" si="1"/>
        <v>y</v>
      </c>
      <c r="N17" t="str">
        <f>IF(Monsters!E17="N/A","N/A",_xlfn.CONCAT(Monsters!E17, " pts"))</f>
        <v>0 pts</v>
      </c>
      <c r="O17" t="str">
        <f t="shared" si="2"/>
        <v>n</v>
      </c>
      <c r="P17">
        <f>Monsters!H17</f>
        <v>0</v>
      </c>
      <c r="Q17" t="str">
        <f>SUBSTITUTE(Monsters!D17,"∞","Inf.")</f>
        <v>3</v>
      </c>
      <c r="R17" t="str">
        <f>IF(Monsters!$D17&lt;&gt;"N/A",IF(Q17="1","co","c")&amp;IF(Monsters!$G17="Yes","x","")&amp;IF(Monsters!F$7="Yes","d",""),"")</f>
        <v>cxd</v>
      </c>
    </row>
    <row r="18" spans="1:18" x14ac:dyDescent="0.25">
      <c r="A18">
        <v>1</v>
      </c>
      <c r="B18" t="str">
        <f>SUBSTITUTE(Monsters!A18,"ſ","s")</f>
        <v>Suckling</v>
      </c>
      <c r="C18" t="str">
        <f>IF(LEN(Monsters!M18) &gt; 0, Monsters!M18, "")</f>
        <v/>
      </c>
      <c r="D18">
        <f>Monsters!B18</f>
        <v>2</v>
      </c>
      <c r="E18" t="str">
        <f>VLOOKUP(D18,'Phase Colours'!$A$1:$B$6,2)</f>
        <v>#c6e9af</v>
      </c>
      <c r="F18" t="str">
        <f t="shared" si="0"/>
        <v>#c6e9af</v>
      </c>
      <c r="G18" t="str">
        <f>IF(LEN(Monsters!C18) &gt; 0, _xlfn.CONCAT(Monsters!C18, " pts"),"")</f>
        <v>160 pts</v>
      </c>
      <c r="H18" t="str">
        <f>IF(LEN(Monsters!I18) &gt; 0, _xlfn.CONCAT("Eaten by ", Monsters!I18), "Permanent")</f>
        <v>Eaten by 4</v>
      </c>
      <c r="I18" t="str">
        <f>IF(Monsters!I18 &gt;0, VLOOKUP(Monsters!I18,'Phase Colours'!$A$1:$B$7,2), 'Phase Colours'!$B$7)</f>
        <v>#da8787</v>
      </c>
      <c r="J18" t="str">
        <f>IF(LEN(Monsters!K18) &gt; 0, Monsters!K18, "     ")</f>
        <v xml:space="preserve">     </v>
      </c>
      <c r="K18" t="str">
        <f>IF(Monsters!J18="Fang","y", "n")</f>
        <v>y</v>
      </c>
      <c r="L18" t="str">
        <f>IF(Monsters!J18="Claw","y", "n")</f>
        <v>n</v>
      </c>
      <c r="M18" t="str">
        <f t="shared" si="1"/>
        <v>y</v>
      </c>
      <c r="N18" t="str">
        <f>IF(Monsters!E18="N/A","N/A",_xlfn.CONCAT(Monsters!E18, " pts"))</f>
        <v>0 pts</v>
      </c>
      <c r="O18" t="str">
        <f t="shared" si="2"/>
        <v>n</v>
      </c>
      <c r="P18">
        <f>Monsters!H18</f>
        <v>0</v>
      </c>
      <c r="Q18" t="str">
        <f>SUBSTITUTE(Monsters!D18,"∞","Inf.")</f>
        <v>3</v>
      </c>
      <c r="R18" t="str">
        <f>IF(Monsters!$D18&lt;&gt;"N/A",IF(Q18="1","co","c")&amp;IF(Monsters!$G18="Yes","x","")&amp;IF(Monsters!F$7="Yes","d",""),"")</f>
        <v>cxd</v>
      </c>
    </row>
    <row r="19" spans="1:18" x14ac:dyDescent="0.25">
      <c r="A19">
        <v>1</v>
      </c>
      <c r="B19" t="str">
        <f>SUBSTITUTE(Monsters!A19,"ſ","s")</f>
        <v>Suckling</v>
      </c>
      <c r="C19" t="str">
        <f>IF(LEN(Monsters!M19) &gt; 0, Monsters!M19, "")</f>
        <v/>
      </c>
      <c r="D19">
        <f>Monsters!B19</f>
        <v>2</v>
      </c>
      <c r="E19" t="str">
        <f>VLOOKUP(D19,'Phase Colours'!$A$1:$B$6,2)</f>
        <v>#c6e9af</v>
      </c>
      <c r="F19" t="str">
        <f t="shared" si="0"/>
        <v>#c6e9af</v>
      </c>
      <c r="G19" t="str">
        <f>IF(LEN(Monsters!C19) &gt; 0, _xlfn.CONCAT(Monsters!C19, " pts"),"")</f>
        <v>160 pts</v>
      </c>
      <c r="H19" t="str">
        <f>IF(LEN(Monsters!I19) &gt; 0, _xlfn.CONCAT("Eaten by ", Monsters!I19), "Permanent")</f>
        <v>Eaten by 4</v>
      </c>
      <c r="I19" t="str">
        <f>IF(Monsters!I19 &gt;0, VLOOKUP(Monsters!I19,'Phase Colours'!$A$1:$B$7,2), 'Phase Colours'!$B$7)</f>
        <v>#da8787</v>
      </c>
      <c r="J19" t="str">
        <f>IF(LEN(Monsters!K19) &gt; 0, Monsters!K19, "     ")</f>
        <v xml:space="preserve">     </v>
      </c>
      <c r="K19" t="str">
        <f>IF(Monsters!J19="Fang","y", "n")</f>
        <v>y</v>
      </c>
      <c r="L19" t="str">
        <f>IF(Monsters!J19="Claw","y", "n")</f>
        <v>n</v>
      </c>
      <c r="M19" t="str">
        <f t="shared" si="1"/>
        <v>y</v>
      </c>
      <c r="N19" t="str">
        <f>IF(Monsters!E19="N/A","N/A",_xlfn.CONCAT(Monsters!E19, " pts"))</f>
        <v>0 pts</v>
      </c>
      <c r="O19" t="str">
        <f t="shared" si="2"/>
        <v>n</v>
      </c>
      <c r="P19">
        <f>Monsters!H19</f>
        <v>0</v>
      </c>
      <c r="Q19" t="str">
        <f>SUBSTITUTE(Monsters!D19,"∞","Inf.")</f>
        <v>3</v>
      </c>
      <c r="R19" t="str">
        <f>IF(Monsters!$D19&lt;&gt;"N/A",IF(Q19="1","co","c")&amp;IF(Monsters!$G19="Yes","x","")&amp;IF(Monsters!F$7="Yes","d",""),"")</f>
        <v>cxd</v>
      </c>
    </row>
    <row r="20" spans="1:18" x14ac:dyDescent="0.25">
      <c r="A20">
        <v>1</v>
      </c>
      <c r="B20" t="str">
        <f>SUBSTITUTE(Monsters!A20,"ſ","s")</f>
        <v>"Hatchet" Murray</v>
      </c>
      <c r="C20" t="str">
        <f>IF(LEN(Monsters!M20) &gt; 0, Monsters!M20, "")</f>
        <v>The nickname Hatchet Murray is a misnomer, technically he uses an axe.</v>
      </c>
      <c r="D20">
        <f>Monsters!B20</f>
        <v>2</v>
      </c>
      <c r="E20" t="str">
        <f>VLOOKUP(D20,'Phase Colours'!$A$1:$B$6,2)</f>
        <v>#c6e9af</v>
      </c>
      <c r="F20" t="str">
        <f t="shared" si="0"/>
        <v>#c6e9af</v>
      </c>
      <c r="G20" t="str">
        <f>IF(LEN(Monsters!C20) &gt; 0, _xlfn.CONCAT(Monsters!C20, " pts"),"")</f>
        <v>240 pts</v>
      </c>
      <c r="H20" t="str">
        <f>IF(LEN(Monsters!I20) &gt; 0, _xlfn.CONCAT("Eaten by ", Monsters!I20), "Permanent")</f>
        <v>Eaten by 4</v>
      </c>
      <c r="I20" t="str">
        <f>IF(Monsters!I20 &gt;0, VLOOKUP(Monsters!I20,'Phase Colours'!$A$1:$B$7,2), 'Phase Colours'!$B$7)</f>
        <v>#da8787</v>
      </c>
      <c r="J20" t="str">
        <f>IF(LEN(Monsters!K20) &gt; 0, Monsters!K20, "     ")</f>
        <v xml:space="preserve">     </v>
      </c>
      <c r="K20" t="str">
        <f>IF(Monsters!J20="Fang","y", "n")</f>
        <v>n</v>
      </c>
      <c r="L20" t="str">
        <f>IF(Monsters!J20="Claw","y", "n")</f>
        <v>n</v>
      </c>
      <c r="M20" t="str">
        <f t="shared" si="1"/>
        <v>y</v>
      </c>
      <c r="N20" t="str">
        <f>IF(Monsters!E20="N/A","N/A",_xlfn.CONCAT(Monsters!E20, " pts"))</f>
        <v>10 pts</v>
      </c>
      <c r="O20" t="str">
        <f t="shared" si="2"/>
        <v>n</v>
      </c>
      <c r="P20">
        <f>Monsters!H20</f>
        <v>0</v>
      </c>
      <c r="Q20" t="str">
        <f>SUBSTITUTE(Monsters!D20,"∞","Inf.")</f>
        <v>5</v>
      </c>
      <c r="R20" t="str">
        <f>IF(Monsters!$D20&lt;&gt;"N/A",IF(Q20="1","co","c")&amp;IF(Monsters!$G20="Yes","x","")&amp;IF(Monsters!F$7="Yes","d",""),"")</f>
        <v>cxd</v>
      </c>
    </row>
    <row r="21" spans="1:18" x14ac:dyDescent="0.25">
      <c r="A21">
        <v>1</v>
      </c>
      <c r="B21" t="str">
        <f>SUBSTITUTE(Monsters!A21,"ſ","s")</f>
        <v>Constable</v>
      </c>
      <c r="C21" t="str">
        <f>IF(LEN(Monsters!M21) &gt; 0, Monsters!M21, "")</f>
        <v/>
      </c>
      <c r="D21">
        <f>Monsters!B21</f>
        <v>2</v>
      </c>
      <c r="E21" t="str">
        <f>VLOOKUP(D21,'Phase Colours'!$A$1:$B$6,2)</f>
        <v>#c6e9af</v>
      </c>
      <c r="F21" t="str">
        <f t="shared" si="0"/>
        <v>#c6e9af</v>
      </c>
      <c r="G21" t="str">
        <f>IF(LEN(Monsters!C21) &gt; 0, _xlfn.CONCAT(Monsters!C21, " pts"),"")</f>
        <v>200 pts</v>
      </c>
      <c r="H21" t="str">
        <f>IF(LEN(Monsters!I21) &gt; 0, _xlfn.CONCAT("Eaten by ", Monsters!I21), "Permanent")</f>
        <v>Eaten by 4</v>
      </c>
      <c r="I21" t="str">
        <f>IF(Monsters!I21 &gt;0, VLOOKUP(Monsters!I21,'Phase Colours'!$A$1:$B$7,2), 'Phase Colours'!$B$7)</f>
        <v>#da8787</v>
      </c>
      <c r="J21" t="str">
        <f>IF(LEN(Monsters!K21) &gt; 0, Monsters!K21, "     ")</f>
        <v xml:space="preserve">     </v>
      </c>
      <c r="K21" t="str">
        <f>IF(Monsters!J21="Fang","y", "n")</f>
        <v>n</v>
      </c>
      <c r="L21" t="str">
        <f>IF(Monsters!J21="Claw","y", "n")</f>
        <v>n</v>
      </c>
      <c r="M21" t="str">
        <f t="shared" si="1"/>
        <v>y</v>
      </c>
      <c r="N21" t="str">
        <f>IF(Monsters!E21="N/A","N/A",_xlfn.CONCAT(Monsters!E21, " pts"))</f>
        <v>10 pts</v>
      </c>
      <c r="O21" t="str">
        <f t="shared" si="2"/>
        <v>n</v>
      </c>
      <c r="P21">
        <f>Monsters!H21</f>
        <v>0</v>
      </c>
      <c r="Q21" t="str">
        <f>SUBSTITUTE(Monsters!D21,"∞","Inf.")</f>
        <v>3</v>
      </c>
      <c r="R21" t="str">
        <f>IF(Monsters!$D21&lt;&gt;"N/A",IF(Q21="1","co","c")&amp;IF(Monsters!$G21="Yes","x","")&amp;IF(Monsters!F$7="Yes","d",""),"")</f>
        <v>cxd</v>
      </c>
    </row>
    <row r="22" spans="1:18" x14ac:dyDescent="0.25">
      <c r="A22">
        <v>1</v>
      </c>
      <c r="B22" t="str">
        <f>SUBSTITUTE(Monsters!A22,"ſ","s")</f>
        <v>Constable</v>
      </c>
      <c r="C22" t="str">
        <f>IF(LEN(Monsters!M22) &gt; 0, Monsters!M22, "")</f>
        <v/>
      </c>
      <c r="D22">
        <f>Monsters!B22</f>
        <v>2</v>
      </c>
      <c r="E22" t="str">
        <f>VLOOKUP(D22,'Phase Colours'!$A$1:$B$6,2)</f>
        <v>#c6e9af</v>
      </c>
      <c r="F22" t="str">
        <f t="shared" si="0"/>
        <v>#c6e9af</v>
      </c>
      <c r="G22" t="str">
        <f>IF(LEN(Monsters!C22) &gt; 0, _xlfn.CONCAT(Monsters!C22, " pts"),"")</f>
        <v>200 pts</v>
      </c>
      <c r="H22" t="str">
        <f>IF(LEN(Monsters!I22) &gt; 0, _xlfn.CONCAT("Eaten by ", Monsters!I22), "Permanent")</f>
        <v>Eaten by 4</v>
      </c>
      <c r="I22" t="str">
        <f>IF(Monsters!I22 &gt;0, VLOOKUP(Monsters!I22,'Phase Colours'!$A$1:$B$7,2), 'Phase Colours'!$B$7)</f>
        <v>#da8787</v>
      </c>
      <c r="J22" t="str">
        <f>IF(LEN(Monsters!K22) &gt; 0, Monsters!K22, "     ")</f>
        <v xml:space="preserve">     </v>
      </c>
      <c r="K22" t="str">
        <f>IF(Monsters!J22="Fang","y", "n")</f>
        <v>n</v>
      </c>
      <c r="L22" t="str">
        <f>IF(Monsters!J22="Claw","y", "n")</f>
        <v>n</v>
      </c>
      <c r="M22" t="str">
        <f t="shared" si="1"/>
        <v>y</v>
      </c>
      <c r="N22" t="str">
        <f>IF(Monsters!E22="N/A","N/A",_xlfn.CONCAT(Monsters!E22, " pts"))</f>
        <v>10 pts</v>
      </c>
      <c r="O22" t="str">
        <f t="shared" si="2"/>
        <v>n</v>
      </c>
      <c r="P22">
        <f>Monsters!H22</f>
        <v>0</v>
      </c>
      <c r="Q22" t="str">
        <f>SUBSTITUTE(Monsters!D22,"∞","Inf.")</f>
        <v>3</v>
      </c>
      <c r="R22" t="str">
        <f>IF(Monsters!$D22&lt;&gt;"N/A",IF(Q22="1","co","c")&amp;IF(Monsters!$G22="Yes","x","")&amp;IF(Monsters!F$7="Yes","d",""),"")</f>
        <v>cxd</v>
      </c>
    </row>
    <row r="23" spans="1:18" x14ac:dyDescent="0.25">
      <c r="A23">
        <v>1</v>
      </c>
      <c r="B23" t="str">
        <f>SUBSTITUTE(Monsters!A23,"ſ","s")</f>
        <v>Constable</v>
      </c>
      <c r="C23" t="str">
        <f>IF(LEN(Monsters!M23) &gt; 0, Monsters!M23, "")</f>
        <v/>
      </c>
      <c r="D23">
        <f>Monsters!B23</f>
        <v>2</v>
      </c>
      <c r="E23" t="str">
        <f>VLOOKUP(D23,'Phase Colours'!$A$1:$B$6,2)</f>
        <v>#c6e9af</v>
      </c>
      <c r="F23" t="str">
        <f t="shared" si="0"/>
        <v>#c6e9af</v>
      </c>
      <c r="G23" t="str">
        <f>IF(LEN(Monsters!C23) &gt; 0, _xlfn.CONCAT(Monsters!C23, " pts"),"")</f>
        <v>200 pts</v>
      </c>
      <c r="H23" t="str">
        <f>IF(LEN(Monsters!I23) &gt; 0, _xlfn.CONCAT("Eaten by ", Monsters!I23), "Permanent")</f>
        <v>Eaten by 4</v>
      </c>
      <c r="I23" t="str">
        <f>IF(Monsters!I23 &gt;0, VLOOKUP(Monsters!I23,'Phase Colours'!$A$1:$B$7,2), 'Phase Colours'!$B$7)</f>
        <v>#da8787</v>
      </c>
      <c r="J23" t="str">
        <f>IF(LEN(Monsters!K23) &gt; 0, Monsters!K23, "     ")</f>
        <v xml:space="preserve">     </v>
      </c>
      <c r="K23" t="str">
        <f>IF(Monsters!J23="Fang","y", "n")</f>
        <v>n</v>
      </c>
      <c r="L23" t="str">
        <f>IF(Monsters!J23="Claw","y", "n")</f>
        <v>n</v>
      </c>
      <c r="M23" t="str">
        <f t="shared" si="1"/>
        <v>y</v>
      </c>
      <c r="N23" t="str">
        <f>IF(Monsters!E23="N/A","N/A",_xlfn.CONCAT(Monsters!E23, " pts"))</f>
        <v>10 pts</v>
      </c>
      <c r="O23" t="str">
        <f t="shared" si="2"/>
        <v>n</v>
      </c>
      <c r="P23">
        <f>Monsters!H23</f>
        <v>0</v>
      </c>
      <c r="Q23" t="str">
        <f>SUBSTITUTE(Monsters!D23,"∞","Inf.")</f>
        <v>3</v>
      </c>
      <c r="R23" t="str">
        <f>IF(Monsters!$D23&lt;&gt;"N/A",IF(Q23="1","co","c")&amp;IF(Monsters!$G23="Yes","x","")&amp;IF(Monsters!F$7="Yes","d",""),"")</f>
        <v>cxd</v>
      </c>
    </row>
    <row r="24" spans="1:18" x14ac:dyDescent="0.25">
      <c r="A24">
        <v>1</v>
      </c>
      <c r="B24" t="str">
        <f>SUBSTITUTE(Monsters!A24,"ſ","s")</f>
        <v>Ghoul</v>
      </c>
      <c r="C24" t="str">
        <f>IF(LEN(Monsters!M24) &gt; 0, Monsters!M24, "")</f>
        <v>I am not a zombie, I don't associate with that riff-raff!</v>
      </c>
      <c r="D24">
        <f>Monsters!B24</f>
        <v>2</v>
      </c>
      <c r="E24" t="str">
        <f>VLOOKUP(D24,'Phase Colours'!$A$1:$B$6,2)</f>
        <v>#c6e9af</v>
      </c>
      <c r="F24" t="str">
        <f t="shared" si="0"/>
        <v>#c6e9af</v>
      </c>
      <c r="G24" t="str">
        <f>IF(LEN(Monsters!C24) &gt; 0, _xlfn.CONCAT(Monsters!C24, " pts"),"")</f>
        <v>140 pts</v>
      </c>
      <c r="H24" t="str">
        <f>IF(LEN(Monsters!I24) &gt; 0, _xlfn.CONCAT("Eaten by ", Monsters!I24), "Permanent")</f>
        <v>Eaten by 3</v>
      </c>
      <c r="I24" t="str">
        <f>IF(Monsters!I24 &gt;0, VLOOKUP(Monsters!I24,'Phase Colours'!$A$1:$B$7,2), 'Phase Colours'!$B$7)</f>
        <v>#aaccff</v>
      </c>
      <c r="J24" t="str">
        <f>IF(LEN(Monsters!K24) &gt; 0, Monsters!K24, "     ")</f>
        <v xml:space="preserve">     </v>
      </c>
      <c r="K24" t="str">
        <f>IF(Monsters!J24="Fang","y", "n")</f>
        <v>n</v>
      </c>
      <c r="L24" t="str">
        <f>IF(Monsters!J24="Claw","y", "n")</f>
        <v>n</v>
      </c>
      <c r="M24" t="str">
        <f t="shared" si="1"/>
        <v>y</v>
      </c>
      <c r="N24" t="str">
        <f>IF(Monsters!E24="N/A","N/A",_xlfn.CONCAT(Monsters!E24, " pts"))</f>
        <v>10 pts</v>
      </c>
      <c r="O24" t="str">
        <f t="shared" si="2"/>
        <v>n</v>
      </c>
      <c r="P24">
        <f>Monsters!H24</f>
        <v>0</v>
      </c>
      <c r="Q24" t="str">
        <f>SUBSTITUTE(Monsters!D24,"∞","Inf.")</f>
        <v>3</v>
      </c>
      <c r="R24" t="str">
        <f>IF(Monsters!$D24&lt;&gt;"N/A",IF(Q24="1","co","c")&amp;IF(Monsters!$G24="Yes","x","")&amp;IF(Monsters!F$7="Yes","d",""),"")</f>
        <v>cd</v>
      </c>
    </row>
    <row r="25" spans="1:18" x14ac:dyDescent="0.25">
      <c r="A25">
        <v>1</v>
      </c>
      <c r="B25" t="str">
        <f>SUBSTITUTE(Monsters!A25,"ſ","s")</f>
        <v>Haunted</v>
      </c>
      <c r="C25" t="str">
        <f>IF(LEN(Monsters!M25) &gt; 0, Monsters!M25, "")</f>
        <v/>
      </c>
      <c r="D25">
        <f>Monsters!B25</f>
        <v>3</v>
      </c>
      <c r="E25" t="str">
        <f>VLOOKUP(D25,'Phase Colours'!$A$1:$B$6,2)</f>
        <v>#aaccff</v>
      </c>
      <c r="F25" t="str">
        <f t="shared" si="0"/>
        <v>#aaccff</v>
      </c>
      <c r="G25" t="str">
        <f>IF(LEN(Monsters!C25) &gt; 0, _xlfn.CONCAT(Monsters!C25, " pts"),"")</f>
        <v>450 pts</v>
      </c>
      <c r="H25" t="str">
        <f>IF(LEN(Monsters!I25) &gt; 0, _xlfn.CONCAT("Eaten by ", Monsters!I25), "Permanent")</f>
        <v>Eaten by 5</v>
      </c>
      <c r="I25" t="str">
        <f>IF(Monsters!I25 &gt;0, VLOOKUP(Monsters!I25,'Phase Colours'!$A$1:$B$7,2), 'Phase Colours'!$B$7)</f>
        <v>#e6e6e6</v>
      </c>
      <c r="J25" t="str">
        <f>IF(LEN(Monsters!K25) &gt; 0, Monsters!K25, "     ")</f>
        <v>Can move through token blocked cities</v>
      </c>
      <c r="K25" t="str">
        <f>IF(Monsters!J25="Fang","y", "n")</f>
        <v>n</v>
      </c>
      <c r="L25" t="str">
        <f>IF(Monsters!J25="Claw","y", "n")</f>
        <v>n</v>
      </c>
      <c r="M25" t="str">
        <f t="shared" si="1"/>
        <v>y</v>
      </c>
      <c r="N25" t="str">
        <f>IF(Monsters!E25="N/A","N/A",_xlfn.CONCAT(Monsters!E25, " pts"))</f>
        <v>10 pts</v>
      </c>
      <c r="O25" t="str">
        <f t="shared" si="2"/>
        <v>n</v>
      </c>
      <c r="P25">
        <f>Monsters!H25</f>
        <v>0</v>
      </c>
      <c r="Q25" t="str">
        <f>SUBSTITUTE(Monsters!D25,"∞","Inf.")</f>
        <v>3</v>
      </c>
      <c r="R25" t="str">
        <f>IF(Monsters!$D25&lt;&gt;"N/A",IF(Q25="1","co","c")&amp;IF(Monsters!$G25="Yes","x","")&amp;IF(Monsters!F$7="Yes","d",""),"")</f>
        <v>cd</v>
      </c>
    </row>
    <row r="26" spans="1:18" x14ac:dyDescent="0.25">
      <c r="A26">
        <v>1</v>
      </c>
      <c r="B26" t="str">
        <f>SUBSTITUTE(Monsters!A26,"ſ","s")</f>
        <v>Soldier</v>
      </c>
      <c r="C26" t="str">
        <f>IF(LEN(Monsters!M26) &gt; 0, Monsters!M26, "")</f>
        <v>Jenkins, five rounds rapid!</v>
      </c>
      <c r="D26">
        <f>Monsters!B26</f>
        <v>3</v>
      </c>
      <c r="E26" t="str">
        <f>VLOOKUP(D26,'Phase Colours'!$A$1:$B$6,2)</f>
        <v>#aaccff</v>
      </c>
      <c r="F26" t="str">
        <f t="shared" si="0"/>
        <v>#aaccff</v>
      </c>
      <c r="G26" t="str">
        <f>IF(LEN(Monsters!C26) &gt; 0, _xlfn.CONCAT(Monsters!C26, " pts"),"")</f>
        <v>450 pts</v>
      </c>
      <c r="H26" t="str">
        <f>IF(LEN(Monsters!I26) &gt; 0, _xlfn.CONCAT("Eaten by ", Monsters!I26), "Permanent")</f>
        <v>Eaten by 5</v>
      </c>
      <c r="I26" t="str">
        <f>IF(Monsters!I26 &gt;0, VLOOKUP(Monsters!I26,'Phase Colours'!$A$1:$B$7,2), 'Phase Colours'!$B$7)</f>
        <v>#e6e6e6</v>
      </c>
      <c r="J26" t="str">
        <f>IF(LEN(Monsters!K26) &gt; 0, Monsters!K26, "     ")</f>
        <v xml:space="preserve">     </v>
      </c>
      <c r="K26" t="str">
        <f>IF(Monsters!J26="Fang","y", "n")</f>
        <v>n</v>
      </c>
      <c r="L26" t="str">
        <f>IF(Monsters!J26="Claw","y", "n")</f>
        <v>n</v>
      </c>
      <c r="M26" t="str">
        <f t="shared" si="1"/>
        <v>y</v>
      </c>
      <c r="N26" t="str">
        <f>IF(Monsters!E26="N/A","N/A",_xlfn.CONCAT(Monsters!E26, " pts"))</f>
        <v>10 pts</v>
      </c>
      <c r="O26" t="str">
        <f t="shared" si="2"/>
        <v>n</v>
      </c>
      <c r="P26">
        <f>Monsters!H26</f>
        <v>0</v>
      </c>
      <c r="Q26" t="str">
        <f>SUBSTITUTE(Monsters!D26,"∞","Inf.")</f>
        <v>4</v>
      </c>
      <c r="R26" t="str">
        <f>IF(Monsters!$D26&lt;&gt;"N/A",IF(Q26="1","co","c")&amp;IF(Monsters!$G26="Yes","x","")&amp;IF(Monsters!F$7="Yes","d",""),"")</f>
        <v>cxd</v>
      </c>
    </row>
    <row r="27" spans="1:18" x14ac:dyDescent="0.25">
      <c r="A27">
        <v>1</v>
      </c>
      <c r="B27" t="str">
        <f>SUBSTITUTE(Monsters!A27,"ſ","s")</f>
        <v>Soldier</v>
      </c>
      <c r="C27" t="str">
        <f>IF(LEN(Monsters!M27) &gt; 0, Monsters!M27, "")</f>
        <v>They call him the Brigadier, nobody knows what exactly it means, but he keeps saying it's a rank.</v>
      </c>
      <c r="D27">
        <f>Monsters!B27</f>
        <v>3</v>
      </c>
      <c r="E27" t="str">
        <f>VLOOKUP(D27,'Phase Colours'!$A$1:$B$6,2)</f>
        <v>#aaccff</v>
      </c>
      <c r="F27" t="str">
        <f t="shared" si="0"/>
        <v>#aaccff</v>
      </c>
      <c r="G27" t="str">
        <f>IF(LEN(Monsters!C27) &gt; 0, _xlfn.CONCAT(Monsters!C27, " pts"),"")</f>
        <v>450 pts</v>
      </c>
      <c r="H27" t="str">
        <f>IF(LEN(Monsters!I27) &gt; 0, _xlfn.CONCAT("Eaten by ", Monsters!I27), "Permanent")</f>
        <v>Eaten by 5</v>
      </c>
      <c r="I27" t="str">
        <f>IF(Monsters!I27 &gt;0, VLOOKUP(Monsters!I27,'Phase Colours'!$A$1:$B$7,2), 'Phase Colours'!$B$7)</f>
        <v>#e6e6e6</v>
      </c>
      <c r="J27" t="str">
        <f>IF(LEN(Monsters!K27) &gt; 0, Monsters!K27, "     ")</f>
        <v xml:space="preserve">     </v>
      </c>
      <c r="K27" t="str">
        <f>IF(Monsters!J27="Fang","y", "n")</f>
        <v>n</v>
      </c>
      <c r="L27" t="str">
        <f>IF(Monsters!J27="Claw","y", "n")</f>
        <v>n</v>
      </c>
      <c r="M27" t="str">
        <f t="shared" si="1"/>
        <v>y</v>
      </c>
      <c r="N27" t="str">
        <f>IF(Monsters!E27="N/A","N/A",_xlfn.CONCAT(Monsters!E27, " pts"))</f>
        <v>10 pts</v>
      </c>
      <c r="O27" t="str">
        <f t="shared" si="2"/>
        <v>n</v>
      </c>
      <c r="P27">
        <f>Monsters!H27</f>
        <v>0</v>
      </c>
      <c r="Q27" t="str">
        <f>SUBSTITUTE(Monsters!D27,"∞","Inf.")</f>
        <v>4</v>
      </c>
      <c r="R27" t="str">
        <f>IF(Monsters!$D27&lt;&gt;"N/A",IF(Q27="1","co","c")&amp;IF(Monsters!$G27="Yes","x","")&amp;IF(Monsters!F$7="Yes","d",""),"")</f>
        <v>cxd</v>
      </c>
    </row>
    <row r="28" spans="1:18" x14ac:dyDescent="0.25">
      <c r="A28">
        <v>1</v>
      </c>
      <c r="B28" t="str">
        <f>SUBSTITUTE(Monsters!A28,"ſ","s")</f>
        <v>Grayback</v>
      </c>
      <c r="C28" t="str">
        <f>IF(LEN(Monsters!M28) &gt; 0, Monsters!M28, "")</f>
        <v/>
      </c>
      <c r="D28">
        <f>Monsters!B28</f>
        <v>3</v>
      </c>
      <c r="E28" t="str">
        <f>VLOOKUP(D28,'Phase Colours'!$A$1:$B$6,2)</f>
        <v>#aaccff</v>
      </c>
      <c r="F28" t="str">
        <f t="shared" si="0"/>
        <v>#aaccff</v>
      </c>
      <c r="G28" t="str">
        <f>IF(LEN(Monsters!C28) &gt; 0, _xlfn.CONCAT(Monsters!C28, " pts"),"")</f>
        <v>430 pts</v>
      </c>
      <c r="H28" t="str">
        <f>IF(LEN(Monsters!I28) &gt; 0, _xlfn.CONCAT("Eaten by ", Monsters!I28), "Permanent")</f>
        <v>Eaten by 5</v>
      </c>
      <c r="I28" t="str">
        <f>IF(Monsters!I28 &gt;0, VLOOKUP(Monsters!I28,'Phase Colours'!$A$1:$B$7,2), 'Phase Colours'!$B$7)</f>
        <v>#e6e6e6</v>
      </c>
      <c r="J28" t="str">
        <f>IF(LEN(Monsters!K28) &gt; 0, Monsters!K28, "     ")</f>
        <v xml:space="preserve">     </v>
      </c>
      <c r="K28" t="str">
        <f>IF(Monsters!J28="Fang","y", "n")</f>
        <v>n</v>
      </c>
      <c r="L28" t="str">
        <f>IF(Monsters!J28="Claw","y", "n")</f>
        <v>y</v>
      </c>
      <c r="M28" t="str">
        <f t="shared" si="1"/>
        <v>y</v>
      </c>
      <c r="N28" t="str">
        <f>IF(Monsters!E28="N/A","N/A",_xlfn.CONCAT(Monsters!E28, " pts"))</f>
        <v>20 pts</v>
      </c>
      <c r="O28" t="str">
        <f t="shared" si="2"/>
        <v>n</v>
      </c>
      <c r="P28">
        <f>Monsters!H28</f>
        <v>0</v>
      </c>
      <c r="Q28" t="str">
        <f>SUBSTITUTE(Monsters!D28,"∞","Inf.")</f>
        <v>4</v>
      </c>
      <c r="R28" t="str">
        <f>IF(Monsters!$D28&lt;&gt;"N/A",IF(Q28="1","co","c")&amp;IF(Monsters!$G28="Yes","x","")&amp;IF(Monsters!F$7="Yes","d",""),"")</f>
        <v>cd</v>
      </c>
    </row>
    <row r="29" spans="1:18" x14ac:dyDescent="0.25">
      <c r="A29">
        <v>1</v>
      </c>
      <c r="B29" t="str">
        <f>SUBSTITUTE(Monsters!A29,"ſ","s")</f>
        <v>Grayback</v>
      </c>
      <c r="C29" t="str">
        <f>IF(LEN(Monsters!M29) &gt; 0, Monsters!M29, "")</f>
        <v/>
      </c>
      <c r="D29">
        <f>Monsters!B29</f>
        <v>3</v>
      </c>
      <c r="E29" t="str">
        <f>VLOOKUP(D29,'Phase Colours'!$A$1:$B$6,2)</f>
        <v>#aaccff</v>
      </c>
      <c r="F29" t="str">
        <f t="shared" si="0"/>
        <v>#aaccff</v>
      </c>
      <c r="G29" t="str">
        <f>IF(LEN(Monsters!C29) &gt; 0, _xlfn.CONCAT(Monsters!C29, " pts"),"")</f>
        <v>430 pts</v>
      </c>
      <c r="H29" t="str">
        <f>IF(LEN(Monsters!I29) &gt; 0, _xlfn.CONCAT("Eaten by ", Monsters!I29), "Permanent")</f>
        <v>Eaten by 5</v>
      </c>
      <c r="I29" t="str">
        <f>IF(Monsters!I29 &gt;0, VLOOKUP(Monsters!I29,'Phase Colours'!$A$1:$B$7,2), 'Phase Colours'!$B$7)</f>
        <v>#e6e6e6</v>
      </c>
      <c r="J29" t="str">
        <f>IF(LEN(Monsters!K29) &gt; 0, Monsters!K29, "     ")</f>
        <v xml:space="preserve">     </v>
      </c>
      <c r="K29" t="str">
        <f>IF(Monsters!J29="Fang","y", "n")</f>
        <v>n</v>
      </c>
      <c r="L29" t="str">
        <f>IF(Monsters!J29="Claw","y", "n")</f>
        <v>y</v>
      </c>
      <c r="M29" t="str">
        <f t="shared" si="1"/>
        <v>y</v>
      </c>
      <c r="N29" t="str">
        <f>IF(Monsters!E29="N/A","N/A",_xlfn.CONCAT(Monsters!E29, " pts"))</f>
        <v>20 pts</v>
      </c>
      <c r="O29" t="str">
        <f t="shared" si="2"/>
        <v>n</v>
      </c>
      <c r="P29">
        <f>Monsters!H29</f>
        <v>0</v>
      </c>
      <c r="Q29" t="str">
        <f>SUBSTITUTE(Monsters!D29,"∞","Inf.")</f>
        <v>4</v>
      </c>
      <c r="R29" t="str">
        <f>IF(Monsters!$D29&lt;&gt;"N/A",IF(Q29="1","co","c")&amp;IF(Monsters!$G29="Yes","x","")&amp;IF(Monsters!F$7="Yes","d",""),"")</f>
        <v>cd</v>
      </c>
    </row>
    <row r="30" spans="1:18" x14ac:dyDescent="0.25">
      <c r="A30">
        <v>1</v>
      </c>
      <c r="B30" t="str">
        <f>SUBSTITUTE(Monsters!A30,"ſ","s")</f>
        <v>Count</v>
      </c>
      <c r="C30" t="str">
        <f>IF(LEN(Monsters!M30) &gt; 0, Monsters!M30, "")</f>
        <v/>
      </c>
      <c r="D30">
        <f>Monsters!B30</f>
        <v>3</v>
      </c>
      <c r="E30" t="str">
        <f>VLOOKUP(D30,'Phase Colours'!$A$1:$B$6,2)</f>
        <v>#aaccff</v>
      </c>
      <c r="F30" t="str">
        <f t="shared" si="0"/>
        <v>#aaccff</v>
      </c>
      <c r="G30" t="str">
        <f>IF(LEN(Monsters!C30) &gt; 0, _xlfn.CONCAT(Monsters!C30, " pts"),"")</f>
        <v>450 pts</v>
      </c>
      <c r="H30" t="str">
        <f>IF(LEN(Monsters!I30) &gt; 0, _xlfn.CONCAT("Eaten by ", Monsters!I30), "Permanent")</f>
        <v>Eaten by 5</v>
      </c>
      <c r="I30" t="str">
        <f>IF(Monsters!I30 &gt;0, VLOOKUP(Monsters!I30,'Phase Colours'!$A$1:$B$7,2), 'Phase Colours'!$B$7)</f>
        <v>#e6e6e6</v>
      </c>
      <c r="J30" t="str">
        <f>IF(LEN(Monsters!K30) &gt; 0, Monsters!K30, "     ")</f>
        <v xml:space="preserve">     </v>
      </c>
      <c r="K30" t="str">
        <f>IF(Monsters!J30="Fang","y", "n")</f>
        <v>y</v>
      </c>
      <c r="L30" t="str">
        <f>IF(Monsters!J30="Claw","y", "n")</f>
        <v>n</v>
      </c>
      <c r="M30" t="str">
        <f t="shared" si="1"/>
        <v>y</v>
      </c>
      <c r="N30" t="str">
        <f>IF(Monsters!E30="N/A","N/A",_xlfn.CONCAT(Monsters!E30, " pts"))</f>
        <v>0 pts</v>
      </c>
      <c r="O30" t="str">
        <f t="shared" si="2"/>
        <v>y</v>
      </c>
      <c r="P30">
        <f>Monsters!H30</f>
        <v>1</v>
      </c>
      <c r="Q30" t="str">
        <f>SUBSTITUTE(Monsters!D30,"∞","Inf.")</f>
        <v>4</v>
      </c>
      <c r="R30" t="str">
        <f>IF(Monsters!$D30&lt;&gt;"N/A",IF(Q30="1","co","c")&amp;IF(Monsters!$G30="Yes","x","")&amp;IF(Monsters!F$7="Yes","d",""),"")</f>
        <v>cxd</v>
      </c>
    </row>
    <row r="31" spans="1:18" x14ac:dyDescent="0.25">
      <c r="A31">
        <v>1</v>
      </c>
      <c r="B31" t="str">
        <f>SUBSTITUTE(Monsters!A31,"ſ","s")</f>
        <v>Count</v>
      </c>
      <c r="C31" t="str">
        <f>IF(LEN(Monsters!M31) &gt; 0, Monsters!M31, "")</f>
        <v/>
      </c>
      <c r="D31">
        <f>Monsters!B31</f>
        <v>3</v>
      </c>
      <c r="E31" t="str">
        <f>VLOOKUP(D31,'Phase Colours'!$A$1:$B$6,2)</f>
        <v>#aaccff</v>
      </c>
      <c r="F31" t="str">
        <f t="shared" si="0"/>
        <v>#aaccff</v>
      </c>
      <c r="G31" t="str">
        <f>IF(LEN(Monsters!C31) &gt; 0, _xlfn.CONCAT(Monsters!C31, " pts"),"")</f>
        <v>450 pts</v>
      </c>
      <c r="H31" t="str">
        <f>IF(LEN(Monsters!I31) &gt; 0, _xlfn.CONCAT("Eaten by ", Monsters!I31), "Permanent")</f>
        <v>Eaten by 5</v>
      </c>
      <c r="I31" t="str">
        <f>IF(Monsters!I31 &gt;0, VLOOKUP(Monsters!I31,'Phase Colours'!$A$1:$B$7,2), 'Phase Colours'!$B$7)</f>
        <v>#e6e6e6</v>
      </c>
      <c r="J31" t="str">
        <f>IF(LEN(Monsters!K31) &gt; 0, Monsters!K31, "     ")</f>
        <v xml:space="preserve">     </v>
      </c>
      <c r="K31" t="str">
        <f>IF(Monsters!J31="Fang","y", "n")</f>
        <v>y</v>
      </c>
      <c r="L31" t="str">
        <f>IF(Monsters!J31="Claw","y", "n")</f>
        <v>n</v>
      </c>
      <c r="M31" t="str">
        <f t="shared" si="1"/>
        <v>y</v>
      </c>
      <c r="N31" t="str">
        <f>IF(Monsters!E31="N/A","N/A",_xlfn.CONCAT(Monsters!E31, " pts"))</f>
        <v>0 pts</v>
      </c>
      <c r="O31" t="str">
        <f t="shared" si="2"/>
        <v>y</v>
      </c>
      <c r="P31">
        <f>Monsters!H31</f>
        <v>1</v>
      </c>
      <c r="Q31" t="str">
        <f>SUBSTITUTE(Monsters!D31,"∞","Inf.")</f>
        <v>4</v>
      </c>
      <c r="R31" t="str">
        <f>IF(Monsters!$D31&lt;&gt;"N/A",IF(Q31="1","co","c")&amp;IF(Monsters!$G31="Yes","x","")&amp;IF(Monsters!F$7="Yes","d",""),"")</f>
        <v>cxd</v>
      </c>
    </row>
    <row r="32" spans="1:18" x14ac:dyDescent="0.25">
      <c r="A32">
        <v>1</v>
      </c>
      <c r="B32" t="str">
        <f>SUBSTITUTE(Monsters!A32,"ſ","s")</f>
        <v>Captain Harker</v>
      </c>
      <c r="C32" t="str">
        <f>IF(LEN(Monsters!M32) &gt; 0, Monsters!M32, "")</f>
        <v/>
      </c>
      <c r="D32">
        <f>Monsters!B32</f>
        <v>3</v>
      </c>
      <c r="E32" t="str">
        <f>VLOOKUP(D32,'Phase Colours'!$A$1:$B$6,2)</f>
        <v>#aaccff</v>
      </c>
      <c r="F32" t="str">
        <f t="shared" si="0"/>
        <v>#aaccff</v>
      </c>
      <c r="G32" t="str">
        <f>IF(LEN(Monsters!C32) &gt; 0, _xlfn.CONCAT(Monsters!C32, " pts"),"")</f>
        <v>550 pts</v>
      </c>
      <c r="H32" t="str">
        <f>IF(LEN(Monsters!I32) &gt; 0, _xlfn.CONCAT("Eaten by ", Monsters!I32), "Permanent")</f>
        <v>Eaten by 5</v>
      </c>
      <c r="I32" t="str">
        <f>IF(Monsters!I32 &gt;0, VLOOKUP(Monsters!I32,'Phase Colours'!$A$1:$B$7,2), 'Phase Colours'!$B$7)</f>
        <v>#e6e6e6</v>
      </c>
      <c r="J32" t="str">
        <f>IF(LEN(Monsters!K32) &gt; 0, Monsters!K32, "     ")</f>
        <v xml:space="preserve">     </v>
      </c>
      <c r="K32" t="str">
        <f>IF(Monsters!J32="Fang","y", "n")</f>
        <v>n</v>
      </c>
      <c r="L32" t="str">
        <f>IF(Monsters!J32="Claw","y", "n")</f>
        <v>n</v>
      </c>
      <c r="M32" t="str">
        <f t="shared" si="1"/>
        <v>y</v>
      </c>
      <c r="N32" t="str">
        <f>IF(Monsters!E32="N/A","N/A",_xlfn.CONCAT(Monsters!E32, " pts"))</f>
        <v>10 pts</v>
      </c>
      <c r="O32" t="str">
        <f t="shared" si="2"/>
        <v>n</v>
      </c>
      <c r="P32">
        <f>Monsters!H32</f>
        <v>0</v>
      </c>
      <c r="Q32" t="str">
        <f>SUBSTITUTE(Monsters!D32,"∞","Inf.")</f>
        <v>5</v>
      </c>
      <c r="R32" t="str">
        <f>IF(Monsters!$D32&lt;&gt;"N/A",IF(Q32="1","co","c")&amp;IF(Monsters!$G32="Yes","x","")&amp;IF(Monsters!F$7="Yes","d",""),"")</f>
        <v>cxd</v>
      </c>
    </row>
    <row r="33" spans="1:18" x14ac:dyDescent="0.25">
      <c r="A33">
        <v>1</v>
      </c>
      <c r="B33" t="str">
        <f>SUBSTITUTE(Monsters!A33,"ſ","s")</f>
        <v>Renfield</v>
      </c>
      <c r="C33" t="str">
        <f>IF(LEN(Monsters!M33) &gt; 0, Monsters!M33, "")</f>
        <v/>
      </c>
      <c r="D33">
        <f>Monsters!B33</f>
        <v>3</v>
      </c>
      <c r="E33" t="str">
        <f>VLOOKUP(D33,'Phase Colours'!$A$1:$B$6,2)</f>
        <v>#aaccff</v>
      </c>
      <c r="F33" t="str">
        <f t="shared" si="0"/>
        <v>#aaccff</v>
      </c>
      <c r="G33" t="str">
        <f>IF(LEN(Monsters!C33) &gt; 0, _xlfn.CONCAT(Monsters!C33, " pts"),"")</f>
        <v>450 pts</v>
      </c>
      <c r="H33" t="str">
        <f>IF(LEN(Monsters!I33) &gt; 0, _xlfn.CONCAT("Eaten by ", Monsters!I33), "Permanent")</f>
        <v>Eaten by 5</v>
      </c>
      <c r="I33" t="str">
        <f>IF(Monsters!I33 &gt;0, VLOOKUP(Monsters!I33,'Phase Colours'!$A$1:$B$7,2), 'Phase Colours'!$B$7)</f>
        <v>#e6e6e6</v>
      </c>
      <c r="J33" t="str">
        <f>IF(LEN(Monsters!K33) &gt; 0, Monsters!K33, "     ")</f>
        <v>Can be traded in for Count Dracula (when available) for 200</v>
      </c>
      <c r="K33" t="str">
        <f>IF(Monsters!J33="Fang","y", "n")</f>
        <v>n</v>
      </c>
      <c r="L33" t="str">
        <f>IF(Monsters!J33="Claw","y", "n")</f>
        <v>n</v>
      </c>
      <c r="M33" t="str">
        <f t="shared" si="1"/>
        <v>y</v>
      </c>
      <c r="N33" t="str">
        <f>IF(Monsters!E33="N/A","N/A",_xlfn.CONCAT(Monsters!E33, " pts"))</f>
        <v>0 pts</v>
      </c>
      <c r="O33" t="str">
        <f t="shared" si="2"/>
        <v>n</v>
      </c>
      <c r="P33">
        <f>Monsters!H33</f>
        <v>0</v>
      </c>
      <c r="Q33" t="str">
        <f>SUBSTITUTE(Monsters!D33,"∞","Inf.")</f>
        <v>2</v>
      </c>
      <c r="R33" t="str">
        <f>IF(Monsters!$D33&lt;&gt;"N/A",IF(Q33="1","co","c")&amp;IF(Monsters!$G33="Yes","x","")&amp;IF(Monsters!F$7="Yes","d",""),"")</f>
        <v>cxd</v>
      </c>
    </row>
    <row r="34" spans="1:18" x14ac:dyDescent="0.25">
      <c r="A34">
        <v>1</v>
      </c>
      <c r="B34" t="str">
        <f>SUBSTITUTE(Monsters!A34,"ſ","s")</f>
        <v>Werewolf</v>
      </c>
      <c r="C34" t="str">
        <f>IF(LEN(Monsters!M34) &gt; 0, Monsters!M34, "")</f>
        <v>No, I don't need a flea collar!</v>
      </c>
      <c r="D34">
        <f>Monsters!B34</f>
        <v>4</v>
      </c>
      <c r="E34" t="str">
        <f>VLOOKUP(D34,'Phase Colours'!$A$1:$B$6,2)</f>
        <v>#da8787</v>
      </c>
      <c r="F34" t="str">
        <f t="shared" si="0"/>
        <v>#da8787</v>
      </c>
      <c r="G34" t="str">
        <f>IF(LEN(Monsters!C34) &gt; 0, _xlfn.CONCAT(Monsters!C34, " pts"),"")</f>
        <v>700 pts</v>
      </c>
      <c r="H34" t="str">
        <f>IF(LEN(Monsters!I34) &gt; 0, _xlfn.CONCAT("Eaten by ", Monsters!I34), "Permanent")</f>
        <v>Permanent</v>
      </c>
      <c r="I34" t="str">
        <f>IF(Monsters!I34 &gt;0, VLOOKUP(Monsters!I34,'Phase Colours'!$A$1:$B$7,2), 'Phase Colours'!$B$7)</f>
        <v>#ffffff</v>
      </c>
      <c r="J34" t="str">
        <f>IF(LEN(Monsters!K34) &gt; 0, Monsters!K34, "     ")</f>
        <v xml:space="preserve">     </v>
      </c>
      <c r="K34" t="str">
        <f>IF(Monsters!J34="Fang","y", "n")</f>
        <v>n</v>
      </c>
      <c r="L34" t="str">
        <f>IF(Monsters!J34="Claw","y", "n")</f>
        <v>y</v>
      </c>
      <c r="M34" t="str">
        <f t="shared" si="1"/>
        <v>y</v>
      </c>
      <c r="N34" t="str">
        <f>IF(Monsters!E34="N/A","N/A",_xlfn.CONCAT(Monsters!E34, " pts"))</f>
        <v>20 pts</v>
      </c>
      <c r="O34" t="str">
        <f t="shared" si="2"/>
        <v>n</v>
      </c>
      <c r="P34">
        <f>Monsters!H34</f>
        <v>0</v>
      </c>
      <c r="Q34" t="str">
        <f>SUBSTITUTE(Monsters!D34,"∞","Inf.")</f>
        <v>5</v>
      </c>
      <c r="R34" t="str">
        <f>IF(Monsters!$D34&lt;&gt;"N/A",IF(Q34="1","co","c")&amp;IF(Monsters!$G34="Yes","x","")&amp;IF(Monsters!F$7="Yes","d",""),"")</f>
        <v>cd</v>
      </c>
    </row>
    <row r="35" spans="1:18" x14ac:dyDescent="0.25">
      <c r="A35">
        <v>1</v>
      </c>
      <c r="B35" t="str">
        <f>SUBSTITUTE(Monsters!A35,"ſ","s")</f>
        <v>Werewolf</v>
      </c>
      <c r="C35" t="str">
        <f>IF(LEN(Monsters!M35) &gt; 0, Monsters!M35, "")</f>
        <v>No, I don't need a flea collar!</v>
      </c>
      <c r="D35">
        <f>Monsters!B35</f>
        <v>4</v>
      </c>
      <c r="E35" t="str">
        <f>VLOOKUP(D35,'Phase Colours'!$A$1:$B$6,2)</f>
        <v>#da8787</v>
      </c>
      <c r="F35" t="str">
        <f t="shared" si="0"/>
        <v>#da8787</v>
      </c>
      <c r="G35" t="str">
        <f>IF(LEN(Monsters!C35) &gt; 0, _xlfn.CONCAT(Monsters!C35, " pts"),"")</f>
        <v>700 pts</v>
      </c>
      <c r="H35" t="str">
        <f>IF(LEN(Monsters!I35) &gt; 0, _xlfn.CONCAT("Eaten by ", Monsters!I35), "Permanent")</f>
        <v>Permanent</v>
      </c>
      <c r="I35" t="str">
        <f>IF(Monsters!I35 &gt;0, VLOOKUP(Monsters!I35,'Phase Colours'!$A$1:$B$7,2), 'Phase Colours'!$B$7)</f>
        <v>#ffffff</v>
      </c>
      <c r="J35" t="str">
        <f>IF(LEN(Monsters!K35) &gt; 0, Monsters!K35, "     ")</f>
        <v xml:space="preserve">     </v>
      </c>
      <c r="K35" t="str">
        <f>IF(Monsters!J35="Fang","y", "n")</f>
        <v>n</v>
      </c>
      <c r="L35" t="str">
        <f>IF(Monsters!J35="Claw","y", "n")</f>
        <v>y</v>
      </c>
      <c r="M35" t="str">
        <f t="shared" si="1"/>
        <v>y</v>
      </c>
      <c r="N35" t="str">
        <f>IF(Monsters!E35="N/A","N/A",_xlfn.CONCAT(Monsters!E35, " pts"))</f>
        <v>20 pts</v>
      </c>
      <c r="O35" t="str">
        <f t="shared" si="2"/>
        <v>n</v>
      </c>
      <c r="P35">
        <f>Monsters!H35</f>
        <v>0</v>
      </c>
      <c r="Q35" t="str">
        <f>SUBSTITUTE(Monsters!D35,"∞","Inf.")</f>
        <v>5</v>
      </c>
      <c r="R35" t="str">
        <f>IF(Monsters!$D35&lt;&gt;"N/A",IF(Q35="1","co","c")&amp;IF(Monsters!$G35="Yes","x","")&amp;IF(Monsters!F$7="Yes","d",""),"")</f>
        <v>cd</v>
      </c>
    </row>
    <row r="36" spans="1:18" x14ac:dyDescent="0.25">
      <c r="A36">
        <v>1</v>
      </c>
      <c r="B36" t="str">
        <f>SUBSTITUTE(Monsters!A36,"ſ","s")</f>
        <v>Assassin</v>
      </c>
      <c r="C36" t="str">
        <f>IF(LEN(Monsters!M36) &gt; 0, Monsters!M36, "")</f>
        <v/>
      </c>
      <c r="D36">
        <f>Monsters!B36</f>
        <v>4</v>
      </c>
      <c r="E36" t="str">
        <f>VLOOKUP(D36,'Phase Colours'!$A$1:$B$6,2)</f>
        <v>#da8787</v>
      </c>
      <c r="F36" t="str">
        <f t="shared" si="0"/>
        <v>#da8787</v>
      </c>
      <c r="G36" t="str">
        <f>IF(LEN(Monsters!C36) &gt; 0, _xlfn.CONCAT(Monsters!C36, " pts"),"")</f>
        <v>700 pts</v>
      </c>
      <c r="H36" t="str">
        <f>IF(LEN(Monsters!I36) &gt; 0, _xlfn.CONCAT("Eaten by ", Monsters!I36), "Permanent")</f>
        <v>Permanent</v>
      </c>
      <c r="I36" t="str">
        <f>IF(Monsters!I36 &gt;0, VLOOKUP(Monsters!I36,'Phase Colours'!$A$1:$B$7,2), 'Phase Colours'!$B$7)</f>
        <v>#ffffff</v>
      </c>
      <c r="J36" t="str">
        <f>IF(LEN(Monsters!K36) &gt; 0, Monsters!K36, "     ")</f>
        <v xml:space="preserve">     </v>
      </c>
      <c r="K36" t="str">
        <f>IF(Monsters!J36="Fang","y", "n")</f>
        <v>n</v>
      </c>
      <c r="L36" t="str">
        <f>IF(Monsters!J36="Claw","y", "n")</f>
        <v>n</v>
      </c>
      <c r="M36" t="str">
        <f t="shared" si="1"/>
        <v>y</v>
      </c>
      <c r="N36" t="str">
        <f>IF(Monsters!E36="N/A","N/A",_xlfn.CONCAT(Monsters!E36, " pts"))</f>
        <v>10 pts</v>
      </c>
      <c r="O36" t="str">
        <f t="shared" si="2"/>
        <v>n</v>
      </c>
      <c r="P36">
        <f>Monsters!H36</f>
        <v>0</v>
      </c>
      <c r="Q36" t="str">
        <f>SUBSTITUTE(Monsters!D36,"∞","Inf.")</f>
        <v>6</v>
      </c>
      <c r="R36" t="str">
        <f>IF(Monsters!$D36&lt;&gt;"N/A",IF(Q36="1","co","c")&amp;IF(Monsters!$G36="Yes","x","")&amp;IF(Monsters!F$7="Yes","d",""),"")</f>
        <v>cxd</v>
      </c>
    </row>
    <row r="37" spans="1:18" x14ac:dyDescent="0.25">
      <c r="A37">
        <v>1</v>
      </c>
      <c r="B37" t="str">
        <f>SUBSTITUTE(Monsters!A37,"ſ","s")</f>
        <v>Assassin</v>
      </c>
      <c r="C37" t="str">
        <f>IF(LEN(Monsters!M37) &gt; 0, Monsters!M37, "")</f>
        <v/>
      </c>
      <c r="D37">
        <f>Monsters!B37</f>
        <v>4</v>
      </c>
      <c r="E37" t="str">
        <f>VLOOKUP(D37,'Phase Colours'!$A$1:$B$6,2)</f>
        <v>#da8787</v>
      </c>
      <c r="F37" t="str">
        <f t="shared" si="0"/>
        <v>#da8787</v>
      </c>
      <c r="G37" t="str">
        <f>IF(LEN(Monsters!C37) &gt; 0, _xlfn.CONCAT(Monsters!C37, " pts"),"")</f>
        <v>700 pts</v>
      </c>
      <c r="H37" t="str">
        <f>IF(LEN(Monsters!I37) &gt; 0, _xlfn.CONCAT("Eaten by ", Monsters!I37), "Permanent")</f>
        <v>Permanent</v>
      </c>
      <c r="I37" t="str">
        <f>IF(Monsters!I37 &gt;0, VLOOKUP(Monsters!I37,'Phase Colours'!$A$1:$B$7,2), 'Phase Colours'!$B$7)</f>
        <v>#ffffff</v>
      </c>
      <c r="J37" t="str">
        <f>IF(LEN(Monsters!K37) &gt; 0, Monsters!K37, "     ")</f>
        <v xml:space="preserve">     </v>
      </c>
      <c r="K37" t="str">
        <f>IF(Monsters!J37="Fang","y", "n")</f>
        <v>n</v>
      </c>
      <c r="L37" t="str">
        <f>IF(Monsters!J37="Claw","y", "n")</f>
        <v>n</v>
      </c>
      <c r="M37" t="str">
        <f t="shared" si="1"/>
        <v>y</v>
      </c>
      <c r="N37" t="str">
        <f>IF(Monsters!E37="N/A","N/A",_xlfn.CONCAT(Monsters!E37, " pts"))</f>
        <v>10 pts</v>
      </c>
      <c r="O37" t="str">
        <f t="shared" si="2"/>
        <v>n</v>
      </c>
      <c r="P37">
        <f>Monsters!H37</f>
        <v>0</v>
      </c>
      <c r="Q37" t="str">
        <f>SUBSTITUTE(Monsters!D37,"∞","Inf.")</f>
        <v>6</v>
      </c>
      <c r="R37" t="str">
        <f>IF(Monsters!$D37&lt;&gt;"N/A",IF(Q37="1","co","c")&amp;IF(Monsters!$G37="Yes","x","")&amp;IF(Monsters!F$7="Yes","d",""),"")</f>
        <v>cxd</v>
      </c>
    </row>
    <row r="38" spans="1:18" x14ac:dyDescent="0.25">
      <c r="A38">
        <v>1</v>
      </c>
      <c r="B38" t="str">
        <f>SUBSTITUTE(Monsters!A38,"ſ","s")</f>
        <v>Assassin</v>
      </c>
      <c r="C38" t="str">
        <f>IF(LEN(Monsters!M38) &gt; 0, Monsters!M38, "")</f>
        <v/>
      </c>
      <c r="D38">
        <f>Monsters!B38</f>
        <v>4</v>
      </c>
      <c r="E38" t="str">
        <f>VLOOKUP(D38,'Phase Colours'!$A$1:$B$6,2)</f>
        <v>#da8787</v>
      </c>
      <c r="F38" t="str">
        <f t="shared" si="0"/>
        <v>#da8787</v>
      </c>
      <c r="G38" t="str">
        <f>IF(LEN(Monsters!C38) &gt; 0, _xlfn.CONCAT(Monsters!C38, " pts"),"")</f>
        <v>700 pts</v>
      </c>
      <c r="H38" t="str">
        <f>IF(LEN(Monsters!I38) &gt; 0, _xlfn.CONCAT("Eaten by ", Monsters!I38), "Permanent")</f>
        <v>Permanent</v>
      </c>
      <c r="I38" t="str">
        <f>IF(Monsters!I38 &gt;0, VLOOKUP(Monsters!I38,'Phase Colours'!$A$1:$B$7,2), 'Phase Colours'!$B$7)</f>
        <v>#ffffff</v>
      </c>
      <c r="J38" t="str">
        <f>IF(LEN(Monsters!K38) &gt; 0, Monsters!K38, "     ")</f>
        <v xml:space="preserve">     </v>
      </c>
      <c r="K38" t="str">
        <f>IF(Monsters!J38="Fang","y", "n")</f>
        <v>n</v>
      </c>
      <c r="L38" t="str">
        <f>IF(Monsters!J38="Claw","y", "n")</f>
        <v>n</v>
      </c>
      <c r="M38" t="str">
        <f t="shared" si="1"/>
        <v>y</v>
      </c>
      <c r="N38" t="str">
        <f>IF(Monsters!E38="N/A","N/A",_xlfn.CONCAT(Monsters!E38, " pts"))</f>
        <v>10 pts</v>
      </c>
      <c r="O38" t="str">
        <f t="shared" si="2"/>
        <v>n</v>
      </c>
      <c r="P38">
        <f>Monsters!H38</f>
        <v>0</v>
      </c>
      <c r="Q38" t="str">
        <f>SUBSTITUTE(Monsters!D38,"∞","Inf.")</f>
        <v>6</v>
      </c>
      <c r="R38" t="str">
        <f>IF(Monsters!$D38&lt;&gt;"N/A",IF(Q38="1","co","c")&amp;IF(Monsters!$G38="Yes","x","")&amp;IF(Monsters!F$7="Yes","d",""),"")</f>
        <v>cxd</v>
      </c>
    </row>
    <row r="39" spans="1:18" x14ac:dyDescent="0.25">
      <c r="A39">
        <v>1</v>
      </c>
      <c r="B39" t="str">
        <f>SUBSTITUTE(Monsters!A39,"ſ","s")</f>
        <v>Vampire</v>
      </c>
      <c r="C39" t="str">
        <f>IF(LEN(Monsters!M39) &gt; 0, Monsters!M39, "")</f>
        <v>Ah, 1742, an excellent year, you can taste the white blood cells from the plague.</v>
      </c>
      <c r="D39">
        <f>Monsters!B39</f>
        <v>4</v>
      </c>
      <c r="E39" t="str">
        <f>VLOOKUP(D39,'Phase Colours'!$A$1:$B$6,2)</f>
        <v>#da8787</v>
      </c>
      <c r="F39" t="str">
        <f t="shared" si="0"/>
        <v>#da8787</v>
      </c>
      <c r="G39" t="str">
        <f>IF(LEN(Monsters!C39) &gt; 0, _xlfn.CONCAT(Monsters!C39, " pts"),"")</f>
        <v>700 pts</v>
      </c>
      <c r="H39" t="str">
        <f>IF(LEN(Monsters!I39) &gt; 0, _xlfn.CONCAT("Eaten by ", Monsters!I39), "Permanent")</f>
        <v>Permanent</v>
      </c>
      <c r="I39" t="str">
        <f>IF(Monsters!I39 &gt;0, VLOOKUP(Monsters!I39,'Phase Colours'!$A$1:$B$7,2), 'Phase Colours'!$B$7)</f>
        <v>#ffffff</v>
      </c>
      <c r="J39" t="str">
        <f>IF(LEN(Monsters!K39) &gt; 0, Monsters!K39, "     ")</f>
        <v xml:space="preserve">     </v>
      </c>
      <c r="K39" t="str">
        <f>IF(Monsters!J39="Fang","y", "n")</f>
        <v>y</v>
      </c>
      <c r="L39" t="str">
        <f>IF(Monsters!J39="Claw","y", "n")</f>
        <v>n</v>
      </c>
      <c r="M39" t="str">
        <f t="shared" si="1"/>
        <v>y</v>
      </c>
      <c r="N39" t="str">
        <f>IF(Monsters!E39="N/A","N/A",_xlfn.CONCAT(Monsters!E39, " pts"))</f>
        <v>0 pts</v>
      </c>
      <c r="O39" t="str">
        <f t="shared" si="2"/>
        <v>y</v>
      </c>
      <c r="P39">
        <f>Monsters!H39</f>
        <v>1</v>
      </c>
      <c r="Q39" t="str">
        <f>SUBSTITUTE(Monsters!D39,"∞","Inf.")</f>
        <v>6</v>
      </c>
      <c r="R39" t="str">
        <f>IF(Monsters!$D39&lt;&gt;"N/A",IF(Q39="1","co","c")&amp;IF(Monsters!$G39="Yes","x","")&amp;IF(Monsters!F$7="Yes","d",""),"")</f>
        <v>cxd</v>
      </c>
    </row>
    <row r="40" spans="1:18" x14ac:dyDescent="0.25">
      <c r="A40">
        <v>1</v>
      </c>
      <c r="B40" t="str">
        <f>SUBSTITUTE(Monsters!A40,"ſ","s")</f>
        <v>Vampire</v>
      </c>
      <c r="C40" t="str">
        <f>IF(LEN(Monsters!M40) &gt; 0, Monsters!M40, "")</f>
        <v>Ah, 1742, an excellent year, you can taste the white blood cells from the plague.</v>
      </c>
      <c r="D40">
        <f>Monsters!B40</f>
        <v>4</v>
      </c>
      <c r="E40" t="str">
        <f>VLOOKUP(D40,'Phase Colours'!$A$1:$B$6,2)</f>
        <v>#da8787</v>
      </c>
      <c r="F40" t="str">
        <f t="shared" si="0"/>
        <v>#da8787</v>
      </c>
      <c r="G40" t="str">
        <f>IF(LEN(Monsters!C40) &gt; 0, _xlfn.CONCAT(Monsters!C40, " pts"),"")</f>
        <v>700 pts</v>
      </c>
      <c r="H40" t="str">
        <f>IF(LEN(Monsters!I40) &gt; 0, _xlfn.CONCAT("Eaten by ", Monsters!I40), "Permanent")</f>
        <v>Permanent</v>
      </c>
      <c r="I40" t="str">
        <f>IF(Monsters!I40 &gt;0, VLOOKUP(Monsters!I40,'Phase Colours'!$A$1:$B$7,2), 'Phase Colours'!$B$7)</f>
        <v>#ffffff</v>
      </c>
      <c r="J40" t="str">
        <f>IF(LEN(Monsters!K40) &gt; 0, Monsters!K40, "     ")</f>
        <v xml:space="preserve">     </v>
      </c>
      <c r="K40" t="str">
        <f>IF(Monsters!J40="Fang","y", "n")</f>
        <v>y</v>
      </c>
      <c r="L40" t="str">
        <f>IF(Monsters!J40="Claw","y", "n")</f>
        <v>n</v>
      </c>
      <c r="M40" t="str">
        <f t="shared" si="1"/>
        <v>y</v>
      </c>
      <c r="N40" t="str">
        <f>IF(Monsters!E40="N/A","N/A",_xlfn.CONCAT(Monsters!E40, " pts"))</f>
        <v>0 pts</v>
      </c>
      <c r="O40" t="str">
        <f t="shared" si="2"/>
        <v>y</v>
      </c>
      <c r="P40">
        <f>Monsters!H40</f>
        <v>1</v>
      </c>
      <c r="Q40" t="str">
        <f>SUBSTITUTE(Monsters!D40,"∞","Inf.")</f>
        <v>6</v>
      </c>
      <c r="R40" t="str">
        <f>IF(Monsters!$D40&lt;&gt;"N/A",IF(Q40="1","co","c")&amp;IF(Monsters!$G40="Yes","x","")&amp;IF(Monsters!F$7="Yes","d",""),"")</f>
        <v>cxd</v>
      </c>
    </row>
    <row r="41" spans="1:18" x14ac:dyDescent="0.25">
      <c r="A41">
        <v>1</v>
      </c>
      <c r="B41" t="str">
        <f>SUBSTITUTE(Monsters!A41,"ſ","s")</f>
        <v>The Headless Duke</v>
      </c>
      <c r="C41" t="str">
        <f>IF(LEN(Monsters!M41) &gt; 0, Monsters!M41, "")</f>
        <v/>
      </c>
      <c r="D41">
        <f>Monsters!B41</f>
        <v>5</v>
      </c>
      <c r="E41" t="str">
        <f>VLOOKUP(D41,'Phase Colours'!$A$1:$B$6,2)</f>
        <v>#e6e6e6</v>
      </c>
      <c r="F41" t="str">
        <f t="shared" si="0"/>
        <v>#e6e6e6</v>
      </c>
      <c r="G41" t="str">
        <f>IF(LEN(Monsters!C41) &gt; 0, _xlfn.CONCAT(Monsters!C41, " pts"),"")</f>
        <v>950 pts</v>
      </c>
      <c r="H41" t="str">
        <f>IF(LEN(Monsters!I41) &gt; 0, _xlfn.CONCAT("Eaten by ", Monsters!I41), "Permanent")</f>
        <v>Permanent</v>
      </c>
      <c r="I41" t="str">
        <f>IF(Monsters!I41 &gt;0, VLOOKUP(Monsters!I41,'Phase Colours'!$A$1:$B$7,2), 'Phase Colours'!$B$7)</f>
        <v>#ffffff</v>
      </c>
      <c r="J41" t="str">
        <f>IF(LEN(Monsters!K41) &gt; 0, Monsters!K41, "     ")</f>
        <v>Can move through token blocked cities</v>
      </c>
      <c r="K41" t="str">
        <f>IF(Monsters!J41="Fang","y", "n")</f>
        <v>n</v>
      </c>
      <c r="L41" t="str">
        <f>IF(Monsters!J41="Claw","y", "n")</f>
        <v>n</v>
      </c>
      <c r="M41" t="str">
        <f t="shared" si="1"/>
        <v>y</v>
      </c>
      <c r="N41" t="str">
        <f>IF(Monsters!E41="N/A","N/A",_xlfn.CONCAT(Monsters!E41, " pts"))</f>
        <v>10 pts</v>
      </c>
      <c r="O41" t="str">
        <f t="shared" si="2"/>
        <v>n</v>
      </c>
      <c r="P41">
        <f>Monsters!H41</f>
        <v>0</v>
      </c>
      <c r="Q41" t="str">
        <f>SUBSTITUTE(Monsters!D41,"∞","Inf.")</f>
        <v>6</v>
      </c>
      <c r="R41" t="str">
        <f>IF(Monsters!$D41&lt;&gt;"N/A",IF(Q41="1","co","c")&amp;IF(Monsters!$G41="Yes","x","")&amp;IF(Monsters!F$7="Yes","d",""),"")</f>
        <v>cxd</v>
      </c>
    </row>
    <row r="42" spans="1:18" x14ac:dyDescent="0.25">
      <c r="A42">
        <v>1</v>
      </c>
      <c r="B42" t="str">
        <f>SUBSTITUTE(Monsters!A42,"ſ","s")</f>
        <v>Groustfrat, the Necromancer</v>
      </c>
      <c r="C42" t="str">
        <f>IF(LEN(Monsters!M42) &gt; 0, Monsters!M42, "")</f>
        <v/>
      </c>
      <c r="D42">
        <f>Monsters!B42</f>
        <v>5</v>
      </c>
      <c r="E42" t="str">
        <f>VLOOKUP(D42,'Phase Colours'!$A$1:$B$6,2)</f>
        <v>#e6e6e6</v>
      </c>
      <c r="F42" t="str">
        <f t="shared" si="0"/>
        <v>#e6e6e6</v>
      </c>
      <c r="G42" t="str">
        <f>IF(LEN(Monsters!C42) &gt; 0, _xlfn.CONCAT(Monsters!C42, " pts"),"")</f>
        <v>950 pts</v>
      </c>
      <c r="H42" t="str">
        <f>IF(LEN(Monsters!I42) &gt; 0, _xlfn.CONCAT("Eaten by ", Monsters!I42), "Permanent")</f>
        <v>Permanent</v>
      </c>
      <c r="I42" t="str">
        <f>IF(Monsters!I42 &gt;0, VLOOKUP(Monsters!I42,'Phase Colours'!$A$1:$B$7,2), 'Phase Colours'!$B$7)</f>
        <v>#ffffff</v>
      </c>
      <c r="J42" t="str">
        <f>IF(LEN(Monsters!K42) &gt; 0, Monsters!K42, "     ")</f>
        <v>Functions as 4 skeletons</v>
      </c>
      <c r="K42" t="str">
        <f>IF(Monsters!J42="Fang","y", "n")</f>
        <v>n</v>
      </c>
      <c r="L42" t="str">
        <f>IF(Monsters!J42="Claw","y", "n")</f>
        <v>n</v>
      </c>
      <c r="M42" t="str">
        <f t="shared" si="1"/>
        <v>n</v>
      </c>
      <c r="N42" t="str">
        <f>IF(Monsters!E42="N/A","N/A",_xlfn.CONCAT(Monsters!E42, " pts"))</f>
        <v>N/A</v>
      </c>
      <c r="O42" t="str">
        <f t="shared" si="2"/>
        <v>n</v>
      </c>
      <c r="P42">
        <f>Monsters!H42</f>
        <v>0</v>
      </c>
      <c r="Q42" t="str">
        <f>SUBSTITUTE(Monsters!D42,"∞","Inf.")</f>
        <v>N/A</v>
      </c>
      <c r="R42" t="str">
        <f>IF(Monsters!$D42&lt;&gt;"N/A",IF(Q42="1","co","c")&amp;IF(Monsters!$G42="Yes","x","")&amp;IF(Monsters!F$7="Yes","d",""),"")</f>
        <v/>
      </c>
    </row>
    <row r="43" spans="1:18" x14ac:dyDescent="0.25">
      <c r="A43">
        <v>1</v>
      </c>
      <c r="B43" t="str">
        <f>SUBSTITUTE(Monsters!A43,"ſ","s")</f>
        <v>Doctor Frankenstein</v>
      </c>
      <c r="C43" t="str">
        <f>IF(LEN(Monsters!M43) &gt; 0, Monsters!M43, "")</f>
        <v>No, he's my monster, I'm Frankenstein, you halfwit!</v>
      </c>
      <c r="D43">
        <f>Monsters!B43</f>
        <v>5</v>
      </c>
      <c r="E43" t="str">
        <f>VLOOKUP(D43,'Phase Colours'!$A$1:$B$6,2)</f>
        <v>#e6e6e6</v>
      </c>
      <c r="F43" t="str">
        <f t="shared" si="0"/>
        <v>#e6e6e6</v>
      </c>
      <c r="G43" t="str">
        <f>IF(LEN(Monsters!C43) &gt; 0, _xlfn.CONCAT(Monsters!C43, " pts"),"")</f>
        <v>950 pts</v>
      </c>
      <c r="H43" t="str">
        <f>IF(LEN(Monsters!I43) &gt; 0, _xlfn.CONCAT("Eaten by ", Monsters!I43), "Permanent")</f>
        <v>Permanent</v>
      </c>
      <c r="I43" t="str">
        <f>IF(Monsters!I43 &gt;0, VLOOKUP(Monsters!I43,'Phase Colours'!$A$1:$B$7,2), 'Phase Colours'!$B$7)</f>
        <v>#ffffff</v>
      </c>
      <c r="J43" t="str">
        <f>IF(LEN(Monsters!K43) &gt; 0, Monsters!K43, "     ")</f>
        <v>Does not require a token on route.</v>
      </c>
      <c r="K43" t="str">
        <f>IF(Monsters!J43="Fang","y", "n")</f>
        <v>n</v>
      </c>
      <c r="L43" t="str">
        <f>IF(Monsters!J43="Claw","y", "n")</f>
        <v>n</v>
      </c>
      <c r="M43" t="str">
        <f t="shared" si="1"/>
        <v>y</v>
      </c>
      <c r="N43" t="str">
        <f>IF(Monsters!E43="N/A","N/A",_xlfn.CONCAT(Monsters!E43, " pts"))</f>
        <v>10 pts</v>
      </c>
      <c r="O43" t="str">
        <f t="shared" si="2"/>
        <v>n</v>
      </c>
      <c r="P43">
        <f>Monsters!H43</f>
        <v>0</v>
      </c>
      <c r="Q43" t="str">
        <f>SUBSTITUTE(Monsters!D43,"∞","Inf.")</f>
        <v>5</v>
      </c>
      <c r="R43" t="str">
        <f>IF(Monsters!$D43&lt;&gt;"N/A",IF(Q43="1","co","c")&amp;IF(Monsters!$G43="Yes","x","")&amp;IF(Monsters!F$7="Yes","d",""),"")</f>
        <v>cxd</v>
      </c>
    </row>
    <row r="44" spans="1:18" x14ac:dyDescent="0.25">
      <c r="A44">
        <v>1</v>
      </c>
      <c r="B44" t="str">
        <f>SUBSTITUTE(Monsters!A44,"ſ","s")</f>
        <v>Count Vlad</v>
      </c>
      <c r="C44" t="str">
        <f>IF(LEN(Monsters!M44) &gt; 0, Monsters!M44, "")</f>
        <v/>
      </c>
      <c r="D44">
        <f>Monsters!B44</f>
        <v>5</v>
      </c>
      <c r="E44" t="str">
        <f>VLOOKUP(D44,'Phase Colours'!$A$1:$B$6,2)</f>
        <v>#e6e6e6</v>
      </c>
      <c r="F44" t="str">
        <f t="shared" si="0"/>
        <v>#e6e6e6</v>
      </c>
      <c r="G44" t="str">
        <f>IF(LEN(Monsters!C44) &gt; 0, _xlfn.CONCAT(Monsters!C44, " pts"),"")</f>
        <v>1050 pts</v>
      </c>
      <c r="H44" t="str">
        <f>IF(LEN(Monsters!I44) &gt; 0, _xlfn.CONCAT("Eaten by ", Monsters!I44), "Permanent")</f>
        <v>Permanent</v>
      </c>
      <c r="I44" t="str">
        <f>IF(Monsters!I44 &gt;0, VLOOKUP(Monsters!I44,'Phase Colours'!$A$1:$B$7,2), 'Phase Colours'!$B$7)</f>
        <v>#ffffff</v>
      </c>
      <c r="J44" t="str">
        <f>IF(LEN(Monsters!K44) &gt; 0, Monsters!K44, "     ")</f>
        <v>Can jump once between two tokens belonging to the employer during the route</v>
      </c>
      <c r="K44" t="str">
        <f>IF(Monsters!J44="Fang","y", "n")</f>
        <v>y</v>
      </c>
      <c r="L44" t="str">
        <f>IF(Monsters!J44="Claw","y", "n")</f>
        <v>n</v>
      </c>
      <c r="M44" t="str">
        <f t="shared" si="1"/>
        <v>y</v>
      </c>
      <c r="N44" t="str">
        <f>IF(Monsters!E44="N/A","N/A",_xlfn.CONCAT(Monsters!E44, " pts"))</f>
        <v>0 pts</v>
      </c>
      <c r="O44" t="str">
        <f t="shared" si="2"/>
        <v>y</v>
      </c>
      <c r="P44">
        <f>Monsters!H44</f>
        <v>1</v>
      </c>
      <c r="Q44" t="str">
        <f>SUBSTITUTE(Monsters!D44,"∞","Inf.")</f>
        <v>7</v>
      </c>
      <c r="R44" t="str">
        <f>IF(Monsters!$D44&lt;&gt;"N/A",IF(Q44="1","co","c")&amp;IF(Monsters!$G44="Yes","x","")&amp;IF(Monsters!F$7="Yes","d",""),"")</f>
        <v>cxd</v>
      </c>
    </row>
    <row r="45" spans="1:18" x14ac:dyDescent="0.25">
      <c r="A45">
        <v>1</v>
      </c>
      <c r="B45" t="str">
        <f>SUBSTITUTE(Monsters!A45,"ſ","s")</f>
        <v>Count Dracula</v>
      </c>
      <c r="C45" t="str">
        <f>IF(LEN(Monsters!M45) &gt; 0, Monsters!M45, "")</f>
        <v/>
      </c>
      <c r="D45">
        <f>Monsters!B45</f>
        <v>5</v>
      </c>
      <c r="E45" t="str">
        <f>VLOOKUP(D45,'Phase Colours'!$A$1:$B$6,2)</f>
        <v>#e6e6e6</v>
      </c>
      <c r="F45" t="str">
        <f t="shared" si="0"/>
        <v>#e6e6e6</v>
      </c>
      <c r="G45" t="str">
        <f>IF(LEN(Monsters!C45) &gt; 0, _xlfn.CONCAT(Monsters!C45, " pts"),"")</f>
        <v>1200 pts</v>
      </c>
      <c r="H45" t="str">
        <f>IF(LEN(Monsters!I45) &gt; 0, _xlfn.CONCAT("Eaten by ", Monsters!I45), "Permanent")</f>
        <v>Permanent</v>
      </c>
      <c r="I45" t="str">
        <f>IF(Monsters!I45 &gt;0, VLOOKUP(Monsters!I45,'Phase Colours'!$A$1:$B$7,2), 'Phase Colours'!$B$7)</f>
        <v>#ffffff</v>
      </c>
      <c r="J45" t="str">
        <f>IF(LEN(Monsters!K45) &gt; 0, Monsters!K45, "     ")</f>
        <v>Can use Dracula's Moving Castle as a token</v>
      </c>
      <c r="K45" t="str">
        <f>IF(Monsters!J45="Fang","y", "n")</f>
        <v>y</v>
      </c>
      <c r="L45" t="str">
        <f>IF(Monsters!J45="Claw","y", "n")</f>
        <v>n</v>
      </c>
      <c r="M45" t="str">
        <f t="shared" si="1"/>
        <v>y</v>
      </c>
      <c r="N45" t="str">
        <f>IF(Monsters!E45="N/A","N/A",_xlfn.CONCAT(Monsters!E45, " pts"))</f>
        <v>0 pts</v>
      </c>
      <c r="O45" t="str">
        <f t="shared" si="2"/>
        <v>y</v>
      </c>
      <c r="P45">
        <f>Monsters!H45</f>
        <v>2</v>
      </c>
      <c r="Q45" t="str">
        <f>SUBSTITUTE(Monsters!D45,"∞","Inf.")</f>
        <v>Inf.</v>
      </c>
      <c r="R45" t="str">
        <f>IF(Monsters!$D45&lt;&gt;"N/A",IF(Q45="1","co","c")&amp;IF(Monsters!$G45="Yes","x","")&amp;IF(Monsters!F$7="Yes","d",""),"")</f>
        <v>cxd</v>
      </c>
    </row>
    <row r="46" spans="1:18" x14ac:dyDescent="0.25">
      <c r="A46">
        <v>1</v>
      </c>
      <c r="B46" t="str">
        <f>SUBSTITUTE(Monsters!A46,"ſ","s")</f>
        <v>Duke Lupin</v>
      </c>
      <c r="C46" t="str">
        <f>IF(LEN(Monsters!M46) &gt; 0, Monsters!M46, "")</f>
        <v/>
      </c>
      <c r="D46">
        <f>Monsters!B46</f>
        <v>5</v>
      </c>
      <c r="E46" t="str">
        <f>VLOOKUP(D46,'Phase Colours'!$A$1:$B$6,2)</f>
        <v>#e6e6e6</v>
      </c>
      <c r="F46" t="str">
        <f t="shared" si="0"/>
        <v>#e6e6e6</v>
      </c>
      <c r="G46" t="str">
        <f>IF(LEN(Monsters!C46) &gt; 0, _xlfn.CONCAT(Monsters!C46, " pts"),"")</f>
        <v>1200 pts</v>
      </c>
      <c r="H46" t="str">
        <f>IF(LEN(Monsters!I46) &gt; 0, _xlfn.CONCAT("Eaten by ", Monsters!I46), "Permanent")</f>
        <v>Permanent</v>
      </c>
      <c r="I46" t="str">
        <f>IF(Monsters!I46 &gt;0, VLOOKUP(Monsters!I46,'Phase Colours'!$A$1:$B$7,2), 'Phase Colours'!$B$7)</f>
        <v>#ffffff</v>
      </c>
      <c r="J46" t="str">
        <f>IF(LEN(Monsters!K46) &gt; 0, Monsters!K46, "     ")</f>
        <v>Can visit all cities with front’s tokens and all immediately adjacent open routes. Does not prevent route being covered by another monster.</v>
      </c>
      <c r="K46" t="str">
        <f>IF(Monsters!J46="Fang","y", "n")</f>
        <v>n</v>
      </c>
      <c r="L46" t="str">
        <f>IF(Monsters!J46="Claw","y", "n")</f>
        <v>y</v>
      </c>
      <c r="M46" t="str">
        <f t="shared" si="1"/>
        <v>y</v>
      </c>
      <c r="N46" t="str">
        <f>IF(Monsters!E46="N/A","N/A",_xlfn.CONCAT(Monsters!E46, " pts"))</f>
        <v>30 pts</v>
      </c>
      <c r="O46" t="str">
        <f t="shared" si="2"/>
        <v>n</v>
      </c>
      <c r="P46">
        <f>Monsters!H46</f>
        <v>0</v>
      </c>
      <c r="Q46" t="str">
        <f>SUBSTITUTE(Monsters!D46,"∞","Inf.")</f>
        <v>N/A</v>
      </c>
      <c r="R46" t="str">
        <f>IF(Monsters!$D46&lt;&gt;"N/A",IF(Q46="1","co","c")&amp;IF(Monsters!$G46="Yes","x","")&amp;IF(Monsters!F$7="Yes","d",""),"")</f>
        <v/>
      </c>
    </row>
    <row r="47" spans="1:18" x14ac:dyDescent="0.25">
      <c r="A47">
        <v>1</v>
      </c>
      <c r="B47" t="str">
        <f>SUBSTITUTE(Monsters!A47,"ſ","s")</f>
        <v>Werewolf Lord</v>
      </c>
      <c r="C47" t="str">
        <f>IF(LEN(Monsters!M47) &gt; 0, Monsters!M47, "")</f>
        <v/>
      </c>
      <c r="D47">
        <f>Monsters!B47</f>
        <v>5</v>
      </c>
      <c r="E47" t="str">
        <f>VLOOKUP(D47,'Phase Colours'!$A$1:$B$6,2)</f>
        <v>#e6e6e6</v>
      </c>
      <c r="F47" t="str">
        <f t="shared" si="0"/>
        <v>#e6e6e6</v>
      </c>
      <c r="G47" t="str">
        <f>IF(LEN(Monsters!C47) &gt; 0, _xlfn.CONCAT(Monsters!C47, " pts"),"")</f>
        <v>1100 pts</v>
      </c>
      <c r="H47" t="str">
        <f>IF(LEN(Monsters!I47) &gt; 0, _xlfn.CONCAT("Eaten by ", Monsters!I47), "Permanent")</f>
        <v>Permanent</v>
      </c>
      <c r="I47" t="str">
        <f>IF(Monsters!I47 &gt;0, VLOOKUP(Monsters!I47,'Phase Colours'!$A$1:$B$7,2), 'Phase Colours'!$B$7)</f>
        <v>#ffffff</v>
      </c>
      <c r="J47" t="str">
        <f>IF(LEN(Monsters!K47) &gt; 0, Monsters!K47, "     ")</f>
        <v>Costs 800 if trading in Werewolf</v>
      </c>
      <c r="K47" t="str">
        <f>IF(Monsters!J47="Fang","y", "n")</f>
        <v>n</v>
      </c>
      <c r="L47" t="str">
        <f>IF(Monsters!J47="Claw","y", "n")</f>
        <v>y</v>
      </c>
      <c r="M47" t="str">
        <f t="shared" si="1"/>
        <v>y</v>
      </c>
      <c r="N47" t="str">
        <f>IF(Monsters!E47="N/A","N/A",_xlfn.CONCAT(Monsters!E47, " pts"))</f>
        <v>30 pts</v>
      </c>
      <c r="O47" t="str">
        <f t="shared" si="2"/>
        <v>n</v>
      </c>
      <c r="P47">
        <f>Monsters!H47</f>
        <v>0</v>
      </c>
      <c r="Q47" t="str">
        <f>SUBSTITUTE(Monsters!D47,"∞","Inf.")</f>
        <v>Inf.</v>
      </c>
      <c r="R47" t="str">
        <f>IF(Monsters!$D47&lt;&gt;"N/A",IF(Q47="1","co","c")&amp;IF(Monsters!$G47="Yes","x","")&amp;IF(Monsters!F$7="Yes","d",""),"")</f>
        <v>cd</v>
      </c>
    </row>
    <row r="48" spans="1:18" x14ac:dyDescent="0.25">
      <c r="A48">
        <v>1</v>
      </c>
      <c r="B48" t="str">
        <f>SUBSTITUTE(Monsters!A48,"ſ","s")</f>
        <v>Werewolf Lord</v>
      </c>
      <c r="C48" t="str">
        <f>IF(LEN(Monsters!M48) &gt; 0, Monsters!M48, "")</f>
        <v/>
      </c>
      <c r="D48">
        <f>Monsters!B48</f>
        <v>5</v>
      </c>
      <c r="E48" t="str">
        <f>VLOOKUP(D48,'Phase Colours'!$A$1:$B$6,2)</f>
        <v>#e6e6e6</v>
      </c>
      <c r="F48" t="str">
        <f t="shared" si="0"/>
        <v>#e6e6e6</v>
      </c>
      <c r="G48" t="str">
        <f>IF(LEN(Monsters!C48) &gt; 0, _xlfn.CONCAT(Monsters!C48, " pts"),"")</f>
        <v>1100 pts</v>
      </c>
      <c r="H48" t="str">
        <f>IF(LEN(Monsters!I48) &gt; 0, _xlfn.CONCAT("Eaten by ", Monsters!I48), "Permanent")</f>
        <v>Permanent</v>
      </c>
      <c r="I48" t="str">
        <f>IF(Monsters!I48 &gt;0, VLOOKUP(Monsters!I48,'Phase Colours'!$A$1:$B$7,2), 'Phase Colours'!$B$7)</f>
        <v>#ffffff</v>
      </c>
      <c r="J48" t="str">
        <f>IF(LEN(Monsters!K48) &gt; 0, Monsters!K48, "     ")</f>
        <v>Costs 800 if trading in Werewolf</v>
      </c>
      <c r="K48" t="str">
        <f>IF(Monsters!J48="Fang","y", "n")</f>
        <v>n</v>
      </c>
      <c r="L48" t="str">
        <f>IF(Monsters!J48="Claw","y", "n")</f>
        <v>y</v>
      </c>
      <c r="M48" t="str">
        <f t="shared" si="1"/>
        <v>y</v>
      </c>
      <c r="N48" t="str">
        <f>IF(Monsters!E48="N/A","N/A",_xlfn.CONCAT(Monsters!E48, " pts"))</f>
        <v>30 pts</v>
      </c>
      <c r="O48" t="str">
        <f t="shared" si="2"/>
        <v>n</v>
      </c>
      <c r="P48">
        <f>Monsters!H48</f>
        <v>0</v>
      </c>
      <c r="Q48" t="str">
        <f>SUBSTITUTE(Monsters!D48,"∞","Inf.")</f>
        <v>Inf.</v>
      </c>
      <c r="R48" t="str">
        <f>IF(Monsters!$D48&lt;&gt;"N/A",IF(Q48="1","co","c")&amp;IF(Monsters!$G48="Yes","x","")&amp;IF(Monsters!F$7="Yes","d",""),"")</f>
        <v>cd</v>
      </c>
    </row>
    <row r="49" spans="1:18" x14ac:dyDescent="0.25">
      <c r="A49">
        <v>1</v>
      </c>
      <c r="B49" t="str">
        <f>SUBSTITUTE(Monsters!A49,"ſ","s")</f>
        <v>Werewolf Lord</v>
      </c>
      <c r="C49" t="str">
        <f>IF(LEN(Monsters!M49) &gt; 0, Monsters!M49, "")</f>
        <v/>
      </c>
      <c r="D49">
        <f>Monsters!B49</f>
        <v>5</v>
      </c>
      <c r="E49" t="str">
        <f>VLOOKUP(D49,'Phase Colours'!$A$1:$B$6,2)</f>
        <v>#e6e6e6</v>
      </c>
      <c r="F49" t="str">
        <f t="shared" si="0"/>
        <v>#e6e6e6</v>
      </c>
      <c r="G49" t="str">
        <f>IF(LEN(Monsters!C49) &gt; 0, _xlfn.CONCAT(Monsters!C49, " pts"),"")</f>
        <v>1100 pts</v>
      </c>
      <c r="H49" t="str">
        <f>IF(LEN(Monsters!I49) &gt; 0, _xlfn.CONCAT("Eaten by ", Monsters!I49), "Permanent")</f>
        <v>Permanent</v>
      </c>
      <c r="I49" t="str">
        <f>IF(Monsters!I49 &gt;0, VLOOKUP(Monsters!I49,'Phase Colours'!$A$1:$B$7,2), 'Phase Colours'!$B$7)</f>
        <v>#ffffff</v>
      </c>
      <c r="J49" t="str">
        <f>IF(LEN(Monsters!K49) &gt; 0, Monsters!K49, "     ")</f>
        <v>Costs 800 if trading in Werewolf</v>
      </c>
      <c r="K49" t="str">
        <f>IF(Monsters!J49="Fang","y", "n")</f>
        <v>n</v>
      </c>
      <c r="L49" t="str">
        <f>IF(Monsters!J49="Claw","y", "n")</f>
        <v>y</v>
      </c>
      <c r="M49" t="str">
        <f t="shared" si="1"/>
        <v>y</v>
      </c>
      <c r="N49" t="str">
        <f>IF(Monsters!E49="N/A","N/A",_xlfn.CONCAT(Monsters!E49, " pts"))</f>
        <v>30 pts</v>
      </c>
      <c r="O49" t="str">
        <f t="shared" si="2"/>
        <v>n</v>
      </c>
      <c r="P49">
        <f>Monsters!H49</f>
        <v>0</v>
      </c>
      <c r="Q49" t="str">
        <f>SUBSTITUTE(Monsters!D49,"∞","Inf.")</f>
        <v>Inf.</v>
      </c>
      <c r="R49" t="str">
        <f>IF(Monsters!$D49&lt;&gt;"N/A",IF(Q49="1","co","c")&amp;IF(Monsters!$G49="Yes","x","")&amp;IF(Monsters!F$7="Yes","d",""),"")</f>
        <v>cd</v>
      </c>
    </row>
    <row r="50" spans="1:18" x14ac:dyDescent="0.25">
      <c r="A50">
        <v>1</v>
      </c>
      <c r="B50" t="str">
        <f>SUBSTITUTE(Monsters!A50,"ſ","s")</f>
        <v>Werewolf Lord</v>
      </c>
      <c r="C50" t="str">
        <f>IF(LEN(Monsters!M50) &gt; 0, Monsters!M50, "")</f>
        <v/>
      </c>
      <c r="D50">
        <f>Monsters!B50</f>
        <v>5</v>
      </c>
      <c r="E50" t="str">
        <f>VLOOKUP(D50,'Phase Colours'!$A$1:$B$6,2)</f>
        <v>#e6e6e6</v>
      </c>
      <c r="F50" t="str">
        <f t="shared" si="0"/>
        <v>#e6e6e6</v>
      </c>
      <c r="G50" t="str">
        <f>IF(LEN(Monsters!C50) &gt; 0, _xlfn.CONCAT(Monsters!C50, " pts"),"")</f>
        <v>1100 pts</v>
      </c>
      <c r="H50" t="str">
        <f>IF(LEN(Monsters!I50) &gt; 0, _xlfn.CONCAT("Eaten by ", Monsters!I50), "Permanent")</f>
        <v>Permanent</v>
      </c>
      <c r="I50" t="str">
        <f>IF(Monsters!I50 &gt;0, VLOOKUP(Monsters!I50,'Phase Colours'!$A$1:$B$7,2), 'Phase Colours'!$B$7)</f>
        <v>#ffffff</v>
      </c>
      <c r="J50" t="str">
        <f>IF(LEN(Monsters!K50) &gt; 0, Monsters!K50, "     ")</f>
        <v>Costs 800 if trading in Werewolf</v>
      </c>
      <c r="K50" t="str">
        <f>IF(Monsters!J50="Fang","y", "n")</f>
        <v>n</v>
      </c>
      <c r="L50" t="str">
        <f>IF(Monsters!J50="Claw","y", "n")</f>
        <v>y</v>
      </c>
      <c r="M50" t="str">
        <f t="shared" si="1"/>
        <v>y</v>
      </c>
      <c r="N50" t="str">
        <f>IF(Monsters!E50="N/A","N/A",_xlfn.CONCAT(Monsters!E50, " pts"))</f>
        <v>30 pts</v>
      </c>
      <c r="O50" t="str">
        <f t="shared" si="2"/>
        <v>n</v>
      </c>
      <c r="P50">
        <f>Monsters!H50</f>
        <v>0</v>
      </c>
      <c r="Q50" t="str">
        <f>SUBSTITUTE(Monsters!D50,"∞","Inf.")</f>
        <v>Inf.</v>
      </c>
      <c r="R50" t="str">
        <f>IF(Monsters!$D50&lt;&gt;"N/A",IF(Q50="1","co","c")&amp;IF(Monsters!$G50="Yes","x","")&amp;IF(Monsters!F$7="Yes","d",""),"")</f>
        <v>cd</v>
      </c>
    </row>
    <row r="51" spans="1:18" x14ac:dyDescent="0.25">
      <c r="A51">
        <v>1</v>
      </c>
      <c r="B51" t="str">
        <f>SUBSTITUTE(Monsters!A51,"ſ","s")</f>
        <v>Werewolf Lord</v>
      </c>
      <c r="C51" t="str">
        <f>IF(LEN(Monsters!M51) &gt; 0, Monsters!M51, "")</f>
        <v/>
      </c>
      <c r="D51">
        <f>Monsters!B51</f>
        <v>5</v>
      </c>
      <c r="E51" t="str">
        <f>VLOOKUP(D51,'Phase Colours'!$A$1:$B$6,2)</f>
        <v>#e6e6e6</v>
      </c>
      <c r="F51" t="str">
        <f t="shared" si="0"/>
        <v>#e6e6e6</v>
      </c>
      <c r="G51" t="str">
        <f>IF(LEN(Monsters!C51) &gt; 0, _xlfn.CONCAT(Monsters!C51, " pts"),"")</f>
        <v>1100 pts</v>
      </c>
      <c r="H51" t="str">
        <f>IF(LEN(Monsters!I51) &gt; 0, _xlfn.CONCAT("Eaten by ", Monsters!I51), "Permanent")</f>
        <v>Permanent</v>
      </c>
      <c r="I51" t="str">
        <f>IF(Monsters!I51 &gt;0, VLOOKUP(Monsters!I51,'Phase Colours'!$A$1:$B$7,2), 'Phase Colours'!$B$7)</f>
        <v>#ffffff</v>
      </c>
      <c r="J51" t="str">
        <f>IF(LEN(Monsters!K51) &gt; 0, Monsters!K51, "     ")</f>
        <v>Costs 800 if trading in Werewolf</v>
      </c>
      <c r="K51" t="str">
        <f>IF(Monsters!J51="Fang","y", "n")</f>
        <v>n</v>
      </c>
      <c r="L51" t="str">
        <f>IF(Monsters!J51="Claw","y", "n")</f>
        <v>y</v>
      </c>
      <c r="M51" t="str">
        <f t="shared" si="1"/>
        <v>y</v>
      </c>
      <c r="N51" t="str">
        <f>IF(Monsters!E51="N/A","N/A",_xlfn.CONCAT(Monsters!E51, " pts"))</f>
        <v>30 pts</v>
      </c>
      <c r="O51" t="str">
        <f t="shared" si="2"/>
        <v>n</v>
      </c>
      <c r="P51">
        <f>Monsters!H51</f>
        <v>0</v>
      </c>
      <c r="Q51" t="str">
        <f>SUBSTITUTE(Monsters!D51,"∞","Inf.")</f>
        <v>Inf.</v>
      </c>
      <c r="R51" t="str">
        <f>IF(Monsters!$D51&lt;&gt;"N/A",IF(Q51="1","co","c")&amp;IF(Monsters!$G51="Yes","x","")&amp;IF(Monsters!F$7="Yes","d",""),"")</f>
        <v>cd</v>
      </c>
    </row>
    <row r="52" spans="1:18" x14ac:dyDescent="0.25">
      <c r="A52">
        <v>1</v>
      </c>
      <c r="B52" t="str">
        <f>SUBSTITUTE(Monsters!A52,"ſ","s")</f>
        <v>Werewolf Lord</v>
      </c>
      <c r="C52" t="str">
        <f>IF(LEN(Monsters!M52) &gt; 0, Monsters!M52, "")</f>
        <v/>
      </c>
      <c r="D52">
        <f>Monsters!B52</f>
        <v>5</v>
      </c>
      <c r="E52" t="str">
        <f>VLOOKUP(D52,'Phase Colours'!$A$1:$B$6,2)</f>
        <v>#e6e6e6</v>
      </c>
      <c r="F52" t="str">
        <f t="shared" si="0"/>
        <v>#e6e6e6</v>
      </c>
      <c r="G52" t="str">
        <f>IF(LEN(Monsters!C52) &gt; 0, _xlfn.CONCAT(Monsters!C52, " pts"),"")</f>
        <v>1100 pts</v>
      </c>
      <c r="H52" t="str">
        <f>IF(LEN(Monsters!I52) &gt; 0, _xlfn.CONCAT("Eaten by ", Monsters!I52), "Permanent")</f>
        <v>Permanent</v>
      </c>
      <c r="I52" t="str">
        <f>IF(Monsters!I52 &gt;0, VLOOKUP(Monsters!I52,'Phase Colours'!$A$1:$B$7,2), 'Phase Colours'!$B$7)</f>
        <v>#ffffff</v>
      </c>
      <c r="J52" t="str">
        <f>IF(LEN(Monsters!K52) &gt; 0, Monsters!K52, "     ")</f>
        <v>Costs 800 if trading in Werewolf</v>
      </c>
      <c r="K52" t="str">
        <f>IF(Monsters!J52="Fang","y", "n")</f>
        <v>n</v>
      </c>
      <c r="L52" t="str">
        <f>IF(Monsters!J52="Claw","y", "n")</f>
        <v>y</v>
      </c>
      <c r="M52" t="str">
        <f t="shared" si="1"/>
        <v>y</v>
      </c>
      <c r="N52" t="str">
        <f>IF(Monsters!E52="N/A","N/A",_xlfn.CONCAT(Monsters!E52, " pts"))</f>
        <v>30 pts</v>
      </c>
      <c r="O52" t="str">
        <f t="shared" si="2"/>
        <v>n</v>
      </c>
      <c r="P52">
        <f>Monsters!H52</f>
        <v>0</v>
      </c>
      <c r="Q52" t="str">
        <f>SUBSTITUTE(Monsters!D52,"∞","Inf.")</f>
        <v>Inf.</v>
      </c>
      <c r="R52" t="str">
        <f>IF(Monsters!$D52&lt;&gt;"N/A",IF(Q52="1","co","c")&amp;IF(Monsters!$G52="Yes","x","")&amp;IF(Monsters!F$7="Yes","d",""),"")</f>
        <v>cd</v>
      </c>
    </row>
    <row r="53" spans="1:18" x14ac:dyDescent="0.25">
      <c r="A53">
        <v>1</v>
      </c>
      <c r="B53" t="str">
        <f>SUBSTITUTE(Monsters!A53,"ſ","s")</f>
        <v>Werewolf Lord</v>
      </c>
      <c r="C53" t="str">
        <f>IF(LEN(Monsters!M53) &gt; 0, Monsters!M53, "")</f>
        <v/>
      </c>
      <c r="D53">
        <f>Monsters!B53</f>
        <v>5</v>
      </c>
      <c r="E53" t="str">
        <f>VLOOKUP(D53,'Phase Colours'!$A$1:$B$6,2)</f>
        <v>#e6e6e6</v>
      </c>
      <c r="F53" t="str">
        <f t="shared" si="0"/>
        <v>#e6e6e6</v>
      </c>
      <c r="G53" t="str">
        <f>IF(LEN(Monsters!C53) &gt; 0, _xlfn.CONCAT(Monsters!C53, " pts"),"")</f>
        <v>1100 pts</v>
      </c>
      <c r="H53" t="str">
        <f>IF(LEN(Monsters!I53) &gt; 0, _xlfn.CONCAT("Eaten by ", Monsters!I53), "Permanent")</f>
        <v>Permanent</v>
      </c>
      <c r="I53" t="str">
        <f>IF(Monsters!I53 &gt;0, VLOOKUP(Monsters!I53,'Phase Colours'!$A$1:$B$7,2), 'Phase Colours'!$B$7)</f>
        <v>#ffffff</v>
      </c>
      <c r="J53" t="str">
        <f>IF(LEN(Monsters!K53) &gt; 0, Monsters!K53, "     ")</f>
        <v>Costs 800 if trading in Werewolf</v>
      </c>
      <c r="K53" t="str">
        <f>IF(Monsters!J53="Fang","y", "n")</f>
        <v>n</v>
      </c>
      <c r="L53" t="str">
        <f>IF(Monsters!J53="Claw","y", "n")</f>
        <v>y</v>
      </c>
      <c r="M53" t="str">
        <f t="shared" si="1"/>
        <v>y</v>
      </c>
      <c r="N53" t="str">
        <f>IF(Monsters!E53="N/A","N/A",_xlfn.CONCAT(Monsters!E53, " pts"))</f>
        <v>30 pts</v>
      </c>
      <c r="O53" t="str">
        <f t="shared" si="2"/>
        <v>n</v>
      </c>
      <c r="P53">
        <f>Monsters!H53</f>
        <v>0</v>
      </c>
      <c r="Q53" t="str">
        <f>SUBSTITUTE(Monsters!D53,"∞","Inf.")</f>
        <v>Inf.</v>
      </c>
      <c r="R53" t="str">
        <f>IF(Monsters!$D53&lt;&gt;"N/A",IF(Q53="1","co","c")&amp;IF(Monsters!$G53="Yes","x","")&amp;IF(Monsters!F$7="Yes","d",""),"")</f>
        <v>cd</v>
      </c>
    </row>
    <row r="54" spans="1:18" x14ac:dyDescent="0.25">
      <c r="A54">
        <v>1</v>
      </c>
      <c r="B54" t="str">
        <f>SUBSTITUTE(Monsters!A54,"ſ","s")</f>
        <v>Werewolf Lord</v>
      </c>
      <c r="C54" t="str">
        <f>IF(LEN(Monsters!M54) &gt; 0, Monsters!M54, "")</f>
        <v/>
      </c>
      <c r="D54">
        <f>Monsters!B54</f>
        <v>5</v>
      </c>
      <c r="E54" t="str">
        <f>VLOOKUP(D54,'Phase Colours'!$A$1:$B$6,2)</f>
        <v>#e6e6e6</v>
      </c>
      <c r="F54" t="str">
        <f t="shared" si="0"/>
        <v>#e6e6e6</v>
      </c>
      <c r="G54" t="str">
        <f>IF(LEN(Monsters!C54) &gt; 0, _xlfn.CONCAT(Monsters!C54, " pts"),"")</f>
        <v>1100 pts</v>
      </c>
      <c r="H54" t="str">
        <f>IF(LEN(Monsters!I54) &gt; 0, _xlfn.CONCAT("Eaten by ", Monsters!I54), "Permanent")</f>
        <v>Permanent</v>
      </c>
      <c r="I54" t="str">
        <f>IF(Monsters!I54 &gt;0, VLOOKUP(Monsters!I54,'Phase Colours'!$A$1:$B$7,2), 'Phase Colours'!$B$7)</f>
        <v>#ffffff</v>
      </c>
      <c r="J54" t="str">
        <f>IF(LEN(Monsters!K54) &gt; 0, Monsters!K54, "     ")</f>
        <v>Costs 800 if trading in Werewolf</v>
      </c>
      <c r="K54" t="str">
        <f>IF(Monsters!J54="Fang","y", "n")</f>
        <v>n</v>
      </c>
      <c r="L54" t="str">
        <f>IF(Monsters!J54="Claw","y", "n")</f>
        <v>y</v>
      </c>
      <c r="M54" t="str">
        <f t="shared" si="1"/>
        <v>y</v>
      </c>
      <c r="N54" t="str">
        <f>IF(Monsters!E54="N/A","N/A",_xlfn.CONCAT(Monsters!E54, " pts"))</f>
        <v>30 pts</v>
      </c>
      <c r="O54" t="str">
        <f t="shared" si="2"/>
        <v>n</v>
      </c>
      <c r="P54">
        <f>Monsters!H54</f>
        <v>0</v>
      </c>
      <c r="Q54" t="str">
        <f>SUBSTITUTE(Monsters!D54,"∞","Inf.")</f>
        <v>Inf.</v>
      </c>
      <c r="R54" t="str">
        <f>IF(Monsters!$D54&lt;&gt;"N/A",IF(Q54="1","co","c")&amp;IF(Monsters!$G54="Yes","x","")&amp;IF(Monsters!F$7="Yes","d",""),"")</f>
        <v>cd</v>
      </c>
    </row>
    <row r="55" spans="1:18" x14ac:dyDescent="0.25">
      <c r="A55">
        <v>1</v>
      </c>
      <c r="B55" t="str">
        <f>SUBSTITUTE(Monsters!A55,"ſ","s")</f>
        <v>Vampire Lord</v>
      </c>
      <c r="C55" t="str">
        <f>IF(LEN(Monsters!M55) &gt; 0, Monsters!M55, "")</f>
        <v/>
      </c>
      <c r="D55">
        <f>Monsters!B55</f>
        <v>5</v>
      </c>
      <c r="E55" t="str">
        <f>VLOOKUP(D55,'Phase Colours'!$A$1:$B$6,2)</f>
        <v>#e6e6e6</v>
      </c>
      <c r="F55" t="str">
        <f t="shared" si="0"/>
        <v>#e6e6e6</v>
      </c>
      <c r="G55" t="str">
        <f>IF(LEN(Monsters!C55) &gt; 0, _xlfn.CONCAT(Monsters!C55, " pts"),"")</f>
        <v>1100 pts</v>
      </c>
      <c r="H55" t="str">
        <f>IF(LEN(Monsters!I55) &gt; 0, _xlfn.CONCAT("Eaten by ", Monsters!I55), "Permanent")</f>
        <v>Permanent</v>
      </c>
      <c r="I55" t="str">
        <f>IF(Monsters!I55 &gt;0, VLOOKUP(Monsters!I55,'Phase Colours'!$A$1:$B$7,2), 'Phase Colours'!$B$7)</f>
        <v>#ffffff</v>
      </c>
      <c r="J55" t="str">
        <f>IF(LEN(Monsters!K55) &gt; 0, Monsters!K55, "     ")</f>
        <v>Costs 800 if trading in Vampire</v>
      </c>
      <c r="K55" t="str">
        <f>IF(Monsters!J55="Fang","y", "n")</f>
        <v>y</v>
      </c>
      <c r="L55" t="str">
        <f>IF(Monsters!J55="Claw","y", "n")</f>
        <v>n</v>
      </c>
      <c r="M55" t="str">
        <f t="shared" si="1"/>
        <v>y</v>
      </c>
      <c r="N55" t="str">
        <f>IF(Monsters!E55="N/A","N/A",_xlfn.CONCAT(Monsters!E55, " pts"))</f>
        <v>0 pts</v>
      </c>
      <c r="O55" t="str">
        <f t="shared" si="2"/>
        <v>y</v>
      </c>
      <c r="P55">
        <f>Monsters!H55</f>
        <v>2</v>
      </c>
      <c r="Q55" t="str">
        <f>SUBSTITUTE(Monsters!D55,"∞","Inf.")</f>
        <v>Inf.</v>
      </c>
      <c r="R55" t="str">
        <f>IF(Monsters!$D55&lt;&gt;"N/A",IF(Q55="1","co","c")&amp;IF(Monsters!$G55="Yes","x","")&amp;IF(Monsters!F$7="Yes","d",""),"")</f>
        <v>cxd</v>
      </c>
    </row>
    <row r="56" spans="1:18" x14ac:dyDescent="0.25">
      <c r="A56">
        <v>1</v>
      </c>
      <c r="B56" t="str">
        <f>SUBSTITUTE(Monsters!A56,"ſ","s")</f>
        <v>Vampire Lord</v>
      </c>
      <c r="C56" t="str">
        <f>IF(LEN(Monsters!M56) &gt; 0, Monsters!M56, "")</f>
        <v/>
      </c>
      <c r="D56">
        <f>Monsters!B56</f>
        <v>5</v>
      </c>
      <c r="E56" t="str">
        <f>VLOOKUP(D56,'Phase Colours'!$A$1:$B$6,2)</f>
        <v>#e6e6e6</v>
      </c>
      <c r="F56" t="str">
        <f t="shared" si="0"/>
        <v>#e6e6e6</v>
      </c>
      <c r="G56" t="str">
        <f>IF(LEN(Monsters!C56) &gt; 0, _xlfn.CONCAT(Monsters!C56, " pts"),"")</f>
        <v>1100 pts</v>
      </c>
      <c r="H56" t="str">
        <f>IF(LEN(Monsters!I56) &gt; 0, _xlfn.CONCAT("Eaten by ", Monsters!I56), "Permanent")</f>
        <v>Permanent</v>
      </c>
      <c r="I56" t="str">
        <f>IF(Monsters!I56 &gt;0, VLOOKUP(Monsters!I56,'Phase Colours'!$A$1:$B$7,2), 'Phase Colours'!$B$7)</f>
        <v>#ffffff</v>
      </c>
      <c r="J56" t="str">
        <f>IF(LEN(Monsters!K56) &gt; 0, Monsters!K56, "     ")</f>
        <v>Costs 800 if trading in Vampire</v>
      </c>
      <c r="K56" t="str">
        <f>IF(Monsters!J56="Fang","y", "n")</f>
        <v>y</v>
      </c>
      <c r="L56" t="str">
        <f>IF(Monsters!J56="Claw","y", "n")</f>
        <v>n</v>
      </c>
      <c r="M56" t="str">
        <f t="shared" si="1"/>
        <v>y</v>
      </c>
      <c r="N56" t="str">
        <f>IF(Monsters!E56="N/A","N/A",_xlfn.CONCAT(Monsters!E56, " pts"))</f>
        <v>0 pts</v>
      </c>
      <c r="O56" t="str">
        <f t="shared" si="2"/>
        <v>y</v>
      </c>
      <c r="P56">
        <f>Monsters!H56</f>
        <v>2</v>
      </c>
      <c r="Q56" t="str">
        <f>SUBSTITUTE(Monsters!D56,"∞","Inf.")</f>
        <v>Inf.</v>
      </c>
      <c r="R56" t="str">
        <f>IF(Monsters!$D56&lt;&gt;"N/A",IF(Q56="1","co","c")&amp;IF(Monsters!$G56="Yes","x","")&amp;IF(Monsters!F$7="Yes","d",""),"")</f>
        <v>cxd</v>
      </c>
    </row>
    <row r="57" spans="1:18" x14ac:dyDescent="0.25">
      <c r="A57">
        <v>1</v>
      </c>
      <c r="B57" t="str">
        <f>SUBSTITUTE(Monsters!A57,"ſ","s")</f>
        <v>Vampire Lord</v>
      </c>
      <c r="C57" t="str">
        <f>IF(LEN(Monsters!M57) &gt; 0, Monsters!M57, "")</f>
        <v/>
      </c>
      <c r="D57">
        <f>Monsters!B57</f>
        <v>5</v>
      </c>
      <c r="E57" t="str">
        <f>VLOOKUP(D57,'Phase Colours'!$A$1:$B$6,2)</f>
        <v>#e6e6e6</v>
      </c>
      <c r="F57" t="str">
        <f t="shared" si="0"/>
        <v>#e6e6e6</v>
      </c>
      <c r="G57" t="str">
        <f>IF(LEN(Monsters!C57) &gt; 0, _xlfn.CONCAT(Monsters!C57, " pts"),"")</f>
        <v>1100 pts</v>
      </c>
      <c r="H57" t="str">
        <f>IF(LEN(Monsters!I57) &gt; 0, _xlfn.CONCAT("Eaten by ", Monsters!I57), "Permanent")</f>
        <v>Permanent</v>
      </c>
      <c r="I57" t="str">
        <f>IF(Monsters!I57 &gt;0, VLOOKUP(Monsters!I57,'Phase Colours'!$A$1:$B$7,2), 'Phase Colours'!$B$7)</f>
        <v>#ffffff</v>
      </c>
      <c r="J57" t="str">
        <f>IF(LEN(Monsters!K57) &gt; 0, Monsters!K57, "     ")</f>
        <v>Costs 800 if trading in Vampire</v>
      </c>
      <c r="K57" t="str">
        <f>IF(Monsters!J57="Fang","y", "n")</f>
        <v>y</v>
      </c>
      <c r="L57" t="str">
        <f>IF(Monsters!J57="Claw","y", "n")</f>
        <v>n</v>
      </c>
      <c r="M57" t="str">
        <f t="shared" si="1"/>
        <v>y</v>
      </c>
      <c r="N57" t="str">
        <f>IF(Monsters!E57="N/A","N/A",_xlfn.CONCAT(Monsters!E57, " pts"))</f>
        <v>0 pts</v>
      </c>
      <c r="O57" t="str">
        <f t="shared" si="2"/>
        <v>y</v>
      </c>
      <c r="P57">
        <f>Monsters!H57</f>
        <v>2</v>
      </c>
      <c r="Q57" t="str">
        <f>SUBSTITUTE(Monsters!D57,"∞","Inf.")</f>
        <v>Inf.</v>
      </c>
      <c r="R57" t="str">
        <f>IF(Monsters!$D57&lt;&gt;"N/A",IF(Q57="1","co","c")&amp;IF(Monsters!$G57="Yes","x","")&amp;IF(Monsters!F$7="Yes","d",""),"")</f>
        <v>cxd</v>
      </c>
    </row>
    <row r="58" spans="1:18" x14ac:dyDescent="0.25">
      <c r="A58">
        <v>1</v>
      </c>
      <c r="B58" t="str">
        <f>SUBSTITUTE(Monsters!A58,"ſ","s")</f>
        <v>Vampire Lord</v>
      </c>
      <c r="C58" t="str">
        <f>IF(LEN(Monsters!M58) &gt; 0, Monsters!M58, "")</f>
        <v/>
      </c>
      <c r="D58">
        <f>Monsters!B58</f>
        <v>5</v>
      </c>
      <c r="E58" t="str">
        <f>VLOOKUP(D58,'Phase Colours'!$A$1:$B$6,2)</f>
        <v>#e6e6e6</v>
      </c>
      <c r="F58" t="str">
        <f t="shared" si="0"/>
        <v>#e6e6e6</v>
      </c>
      <c r="G58" t="str">
        <f>IF(LEN(Monsters!C58) &gt; 0, _xlfn.CONCAT(Monsters!C58, " pts"),"")</f>
        <v>1100 pts</v>
      </c>
      <c r="H58" t="str">
        <f>IF(LEN(Monsters!I58) &gt; 0, _xlfn.CONCAT("Eaten by ", Monsters!I58), "Permanent")</f>
        <v>Permanent</v>
      </c>
      <c r="I58" t="str">
        <f>IF(Monsters!I58 &gt;0, VLOOKUP(Monsters!I58,'Phase Colours'!$A$1:$B$7,2), 'Phase Colours'!$B$7)</f>
        <v>#ffffff</v>
      </c>
      <c r="J58" t="str">
        <f>IF(LEN(Monsters!K58) &gt; 0, Monsters!K58, "     ")</f>
        <v>Costs 800 if trading in Vampire</v>
      </c>
      <c r="K58" t="str">
        <f>IF(Monsters!J58="Fang","y", "n")</f>
        <v>y</v>
      </c>
      <c r="L58" t="str">
        <f>IF(Monsters!J58="Claw","y", "n")</f>
        <v>n</v>
      </c>
      <c r="M58" t="str">
        <f t="shared" si="1"/>
        <v>y</v>
      </c>
      <c r="N58" t="str">
        <f>IF(Monsters!E58="N/A","N/A",_xlfn.CONCAT(Monsters!E58, " pts"))</f>
        <v>0 pts</v>
      </c>
      <c r="O58" t="str">
        <f t="shared" si="2"/>
        <v>y</v>
      </c>
      <c r="P58">
        <f>Monsters!H58</f>
        <v>2</v>
      </c>
      <c r="Q58" t="str">
        <f>SUBSTITUTE(Monsters!D58,"∞","Inf.")</f>
        <v>Inf.</v>
      </c>
      <c r="R58" t="str">
        <f>IF(Monsters!$D58&lt;&gt;"N/A",IF(Q58="1","co","c")&amp;IF(Monsters!$G58="Yes","x","")&amp;IF(Monsters!F$7="Yes","d",""),"")</f>
        <v>cxd</v>
      </c>
    </row>
    <row r="59" spans="1:18" x14ac:dyDescent="0.25">
      <c r="A59">
        <v>1</v>
      </c>
      <c r="B59" t="str">
        <f>SUBSTITUTE(Monsters!A59,"ſ","s")</f>
        <v>Vampire Lord</v>
      </c>
      <c r="C59" t="str">
        <f>IF(LEN(Monsters!M59) &gt; 0, Monsters!M59, "")</f>
        <v/>
      </c>
      <c r="D59">
        <f>Monsters!B59</f>
        <v>5</v>
      </c>
      <c r="E59" t="str">
        <f>VLOOKUP(D59,'Phase Colours'!$A$1:$B$6,2)</f>
        <v>#e6e6e6</v>
      </c>
      <c r="F59" t="str">
        <f t="shared" si="0"/>
        <v>#e6e6e6</v>
      </c>
      <c r="G59" t="str">
        <f>IF(LEN(Monsters!C59) &gt; 0, _xlfn.CONCAT(Monsters!C59, " pts"),"")</f>
        <v>1100 pts</v>
      </c>
      <c r="H59" t="str">
        <f>IF(LEN(Monsters!I59) &gt; 0, _xlfn.CONCAT("Eaten by ", Monsters!I59), "Permanent")</f>
        <v>Permanent</v>
      </c>
      <c r="I59" t="str">
        <f>IF(Monsters!I59 &gt;0, VLOOKUP(Monsters!I59,'Phase Colours'!$A$1:$B$7,2), 'Phase Colours'!$B$7)</f>
        <v>#ffffff</v>
      </c>
      <c r="J59" t="str">
        <f>IF(LEN(Monsters!K59) &gt; 0, Monsters!K59, "     ")</f>
        <v>Costs 800 if trading in Vampire</v>
      </c>
      <c r="K59" t="str">
        <f>IF(Monsters!J59="Fang","y", "n")</f>
        <v>y</v>
      </c>
      <c r="L59" t="str">
        <f>IF(Monsters!J59="Claw","y", "n")</f>
        <v>n</v>
      </c>
      <c r="M59" t="str">
        <f t="shared" si="1"/>
        <v>y</v>
      </c>
      <c r="N59" t="str">
        <f>IF(Monsters!E59="N/A","N/A",_xlfn.CONCAT(Monsters!E59, " pts"))</f>
        <v>0 pts</v>
      </c>
      <c r="O59" t="str">
        <f t="shared" si="2"/>
        <v>y</v>
      </c>
      <c r="P59">
        <f>Monsters!H59</f>
        <v>2</v>
      </c>
      <c r="Q59" t="str">
        <f>SUBSTITUTE(Monsters!D59,"∞","Inf.")</f>
        <v>Inf.</v>
      </c>
      <c r="R59" t="str">
        <f>IF(Monsters!$D59&lt;&gt;"N/A",IF(Q59="1","co","c")&amp;IF(Monsters!$G59="Yes","x","")&amp;IF(Monsters!F$7="Yes","d",""),"")</f>
        <v>cxd</v>
      </c>
    </row>
    <row r="60" spans="1:18" x14ac:dyDescent="0.25">
      <c r="A60">
        <v>1</v>
      </c>
      <c r="B60" t="str">
        <f>SUBSTITUTE(Monsters!A60,"ſ","s")</f>
        <v>Vampire Lord</v>
      </c>
      <c r="C60" t="str">
        <f>IF(LEN(Monsters!M60) &gt; 0, Monsters!M60, "")</f>
        <v/>
      </c>
      <c r="D60">
        <f>Monsters!B60</f>
        <v>5</v>
      </c>
      <c r="E60" t="str">
        <f>VLOOKUP(D60,'Phase Colours'!$A$1:$B$6,2)</f>
        <v>#e6e6e6</v>
      </c>
      <c r="F60" t="str">
        <f t="shared" si="0"/>
        <v>#e6e6e6</v>
      </c>
      <c r="G60" t="str">
        <f>IF(LEN(Monsters!C60) &gt; 0, _xlfn.CONCAT(Monsters!C60, " pts"),"")</f>
        <v>1100 pts</v>
      </c>
      <c r="H60" t="str">
        <f>IF(LEN(Monsters!I60) &gt; 0, _xlfn.CONCAT("Eaten by ", Monsters!I60), "Permanent")</f>
        <v>Permanent</v>
      </c>
      <c r="I60" t="str">
        <f>IF(Monsters!I60 &gt;0, VLOOKUP(Monsters!I60,'Phase Colours'!$A$1:$B$7,2), 'Phase Colours'!$B$7)</f>
        <v>#ffffff</v>
      </c>
      <c r="J60" t="str">
        <f>IF(LEN(Monsters!K60) &gt; 0, Monsters!K60, "     ")</f>
        <v>Costs 800 if trading in Vampire</v>
      </c>
      <c r="K60" t="str">
        <f>IF(Monsters!J60="Fang","y", "n")</f>
        <v>y</v>
      </c>
      <c r="L60" t="str">
        <f>IF(Monsters!J60="Claw","y", "n")</f>
        <v>n</v>
      </c>
      <c r="M60" t="str">
        <f t="shared" si="1"/>
        <v>y</v>
      </c>
      <c r="N60" t="str">
        <f>IF(Monsters!E60="N/A","N/A",_xlfn.CONCAT(Monsters!E60, " pts"))</f>
        <v>0 pts</v>
      </c>
      <c r="O60" t="str">
        <f t="shared" si="2"/>
        <v>y</v>
      </c>
      <c r="P60">
        <f>Monsters!H60</f>
        <v>2</v>
      </c>
      <c r="Q60" t="str">
        <f>SUBSTITUTE(Monsters!D60,"∞","Inf.")</f>
        <v>Inf.</v>
      </c>
      <c r="R60" t="str">
        <f>IF(Monsters!$D60&lt;&gt;"N/A",IF(Q60="1","co","c")&amp;IF(Monsters!$G60="Yes","x","")&amp;IF(Monsters!F$7="Yes","d",""),"")</f>
        <v>cxd</v>
      </c>
    </row>
    <row r="61" spans="1:18" x14ac:dyDescent="0.25">
      <c r="A61">
        <v>1</v>
      </c>
      <c r="B61" t="str">
        <f>SUBSTITUTE(Monsters!A61,"ſ","s")</f>
        <v>Vampire Lord</v>
      </c>
      <c r="C61" t="str">
        <f>IF(LEN(Monsters!M61) &gt; 0, Monsters!M61, "")</f>
        <v/>
      </c>
      <c r="D61">
        <f>Monsters!B61</f>
        <v>5</v>
      </c>
      <c r="E61" t="str">
        <f>VLOOKUP(D61,'Phase Colours'!$A$1:$B$6,2)</f>
        <v>#e6e6e6</v>
      </c>
      <c r="F61" t="str">
        <f t="shared" si="0"/>
        <v>#e6e6e6</v>
      </c>
      <c r="G61" t="str">
        <f>IF(LEN(Monsters!C61) &gt; 0, _xlfn.CONCAT(Monsters!C61, " pts"),"")</f>
        <v>1100 pts</v>
      </c>
      <c r="H61" t="str">
        <f>IF(LEN(Monsters!I61) &gt; 0, _xlfn.CONCAT("Eaten by ", Monsters!I61), "Permanent")</f>
        <v>Permanent</v>
      </c>
      <c r="I61" t="str">
        <f>IF(Monsters!I61 &gt;0, VLOOKUP(Monsters!I61,'Phase Colours'!$A$1:$B$7,2), 'Phase Colours'!$B$7)</f>
        <v>#ffffff</v>
      </c>
      <c r="J61" t="str">
        <f>IF(LEN(Monsters!K61) &gt; 0, Monsters!K61, "     ")</f>
        <v>Costs 800 if trading in Vampire</v>
      </c>
      <c r="K61" t="str">
        <f>IF(Monsters!J61="Fang","y", "n")</f>
        <v>y</v>
      </c>
      <c r="L61" t="str">
        <f>IF(Monsters!J61="Claw","y", "n")</f>
        <v>n</v>
      </c>
      <c r="M61" t="str">
        <f t="shared" si="1"/>
        <v>y</v>
      </c>
      <c r="N61" t="str">
        <f>IF(Monsters!E61="N/A","N/A",_xlfn.CONCAT(Monsters!E61, " pts"))</f>
        <v>0 pts</v>
      </c>
      <c r="O61" t="str">
        <f t="shared" si="2"/>
        <v>y</v>
      </c>
      <c r="P61">
        <f>Monsters!H61</f>
        <v>2</v>
      </c>
      <c r="Q61" t="str">
        <f>SUBSTITUTE(Monsters!D61,"∞","Inf.")</f>
        <v>Inf.</v>
      </c>
      <c r="R61" t="str">
        <f>IF(Monsters!$D61&lt;&gt;"N/A",IF(Q61="1","co","c")&amp;IF(Monsters!$G61="Yes","x","")&amp;IF(Monsters!F$7="Yes","d",""),"")</f>
        <v>cxd</v>
      </c>
    </row>
    <row r="62" spans="1:18" x14ac:dyDescent="0.25">
      <c r="A62">
        <v>1</v>
      </c>
      <c r="B62" t="str">
        <f>SUBSTITUTE(Monsters!A62,"ſ","s")</f>
        <v>Vampire Lord</v>
      </c>
      <c r="C62" t="str">
        <f>IF(LEN(Monsters!M62) &gt; 0, Monsters!M62, "")</f>
        <v/>
      </c>
      <c r="D62">
        <f>Monsters!B62</f>
        <v>5</v>
      </c>
      <c r="E62" t="str">
        <f>VLOOKUP(D62,'Phase Colours'!$A$1:$B$6,2)</f>
        <v>#e6e6e6</v>
      </c>
      <c r="F62" t="str">
        <f t="shared" si="0"/>
        <v>#e6e6e6</v>
      </c>
      <c r="G62" t="str">
        <f>IF(LEN(Monsters!C62) &gt; 0, _xlfn.CONCAT(Monsters!C62, " pts"),"")</f>
        <v>1100 pts</v>
      </c>
      <c r="H62" t="str">
        <f>IF(LEN(Monsters!I62) &gt; 0, _xlfn.CONCAT("Eaten by ", Monsters!I62), "Permanent")</f>
        <v>Permanent</v>
      </c>
      <c r="I62" t="str">
        <f>IF(Monsters!I62 &gt;0, VLOOKUP(Monsters!I62,'Phase Colours'!$A$1:$B$7,2), 'Phase Colours'!$B$7)</f>
        <v>#ffffff</v>
      </c>
      <c r="J62" t="str">
        <f>IF(LEN(Monsters!K62) &gt; 0, Monsters!K62, "     ")</f>
        <v>Costs 800 if trading in Vampire</v>
      </c>
      <c r="K62" t="str">
        <f>IF(Monsters!J62="Fang","y", "n")</f>
        <v>y</v>
      </c>
      <c r="L62" t="str">
        <f>IF(Monsters!J62="Claw","y", "n")</f>
        <v>n</v>
      </c>
      <c r="M62" t="str">
        <f t="shared" si="1"/>
        <v>y</v>
      </c>
      <c r="N62" t="str">
        <f>IF(Monsters!E62="N/A","N/A",_xlfn.CONCAT(Monsters!E62, " pts"))</f>
        <v>0 pts</v>
      </c>
      <c r="O62" t="str">
        <f t="shared" si="2"/>
        <v>y</v>
      </c>
      <c r="P62">
        <f>Monsters!H62</f>
        <v>2</v>
      </c>
      <c r="Q62" t="str">
        <f>SUBSTITUTE(Monsters!D62,"∞","Inf.")</f>
        <v>Inf.</v>
      </c>
      <c r="R62" t="str">
        <f>IF(Monsters!$D62&lt;&gt;"N/A",IF(Q62="1","co","c")&amp;IF(Monsters!$G62="Yes","x","")&amp;IF(Monsters!F$7="Yes","d",""),"")</f>
        <v>cxd</v>
      </c>
    </row>
    <row r="63" spans="1:18" x14ac:dyDescent="0.25">
      <c r="A63">
        <v>1</v>
      </c>
      <c r="B63" t="str">
        <f>SUBSTITUTE(Monsters!A63,"ſ","s")</f>
        <v>Master Assassin</v>
      </c>
      <c r="C63" t="str">
        <f>IF(LEN(Monsters!M63) &gt; 0, Monsters!M63, "")</f>
        <v/>
      </c>
      <c r="D63">
        <f>Monsters!B63</f>
        <v>5</v>
      </c>
      <c r="E63" t="str">
        <f>VLOOKUP(D63,'Phase Colours'!$A$1:$B$6,2)</f>
        <v>#e6e6e6</v>
      </c>
      <c r="F63" t="str">
        <f t="shared" si="0"/>
        <v>#e6e6e6</v>
      </c>
      <c r="G63" t="str">
        <f>IF(LEN(Monsters!C63) &gt; 0, _xlfn.CONCAT(Monsters!C63, " pts"),"")</f>
        <v>1250 pts</v>
      </c>
      <c r="H63" t="str">
        <f>IF(LEN(Monsters!I63) &gt; 0, _xlfn.CONCAT("Eaten by ", Monsters!I63), "Permanent")</f>
        <v>Permanent</v>
      </c>
      <c r="I63" t="str">
        <f>IF(Monsters!I63 &gt;0, VLOOKUP(Monsters!I63,'Phase Colours'!$A$1:$B$7,2), 'Phase Colours'!$B$7)</f>
        <v>#ffffff</v>
      </c>
      <c r="J63" t="str">
        <f>IF(LEN(Monsters!K63) &gt; 0, Monsters!K63, "     ")</f>
        <v>Costs 900 if trading Assassin</v>
      </c>
      <c r="K63" t="str">
        <f>IF(Monsters!J63="Fang","y", "n")</f>
        <v>n</v>
      </c>
      <c r="L63" t="str">
        <f>IF(Monsters!J63="Claw","y", "n")</f>
        <v>n</v>
      </c>
      <c r="M63" t="str">
        <f t="shared" si="1"/>
        <v>y</v>
      </c>
      <c r="N63" t="str">
        <f>IF(Monsters!E63="N/A","N/A",_xlfn.CONCAT(Monsters!E63, " pts"))</f>
        <v>20 pts</v>
      </c>
      <c r="O63" t="str">
        <f t="shared" si="2"/>
        <v>n</v>
      </c>
      <c r="P63">
        <f>Monsters!H63</f>
        <v>0</v>
      </c>
      <c r="Q63" t="str">
        <f>SUBSTITUTE(Monsters!D63,"∞","Inf.")</f>
        <v>Inf.</v>
      </c>
      <c r="R63" t="str">
        <f>IF(Monsters!$D63&lt;&gt;"N/A",IF(Q63="1","co","c")&amp;IF(Monsters!$G63="Yes","x","")&amp;IF(Monsters!F$7="Yes","d",""),"")</f>
        <v>cxd</v>
      </c>
    </row>
    <row r="64" spans="1:18" x14ac:dyDescent="0.25">
      <c r="A64">
        <v>1</v>
      </c>
      <c r="B64" t="str">
        <f>SUBSTITUTE(Monsters!A64,"ſ","s")</f>
        <v>Master Assassin</v>
      </c>
      <c r="C64" t="str">
        <f>IF(LEN(Monsters!M64) &gt; 0, Monsters!M64, "")</f>
        <v/>
      </c>
      <c r="D64">
        <f>Monsters!B64</f>
        <v>5</v>
      </c>
      <c r="E64" t="str">
        <f>VLOOKUP(D64,'Phase Colours'!$A$1:$B$6,2)</f>
        <v>#e6e6e6</v>
      </c>
      <c r="F64" t="str">
        <f t="shared" si="0"/>
        <v>#e6e6e6</v>
      </c>
      <c r="G64" t="str">
        <f>IF(LEN(Monsters!C64) &gt; 0, _xlfn.CONCAT(Monsters!C64, " pts"),"")</f>
        <v>1250 pts</v>
      </c>
      <c r="H64" t="str">
        <f>IF(LEN(Monsters!I64) &gt; 0, _xlfn.CONCAT("Eaten by ", Monsters!I64), "Permanent")</f>
        <v>Permanent</v>
      </c>
      <c r="I64" t="str">
        <f>IF(Monsters!I64 &gt;0, VLOOKUP(Monsters!I64,'Phase Colours'!$A$1:$B$7,2), 'Phase Colours'!$B$7)</f>
        <v>#ffffff</v>
      </c>
      <c r="J64" t="str">
        <f>IF(LEN(Monsters!K64) &gt; 0, Monsters!K64, "     ")</f>
        <v>Costs 900 if trading Assassin</v>
      </c>
      <c r="K64" t="str">
        <f>IF(Monsters!J64="Fang","y", "n")</f>
        <v>n</v>
      </c>
      <c r="L64" t="str">
        <f>IF(Monsters!J64="Claw","y", "n")</f>
        <v>n</v>
      </c>
      <c r="M64" t="str">
        <f t="shared" si="1"/>
        <v>y</v>
      </c>
      <c r="N64" t="str">
        <f>IF(Monsters!E64="N/A","N/A",_xlfn.CONCAT(Monsters!E64, " pts"))</f>
        <v>20 pts</v>
      </c>
      <c r="O64" t="str">
        <f t="shared" si="2"/>
        <v>n</v>
      </c>
      <c r="P64">
        <f>Monsters!H64</f>
        <v>0</v>
      </c>
      <c r="Q64" t="str">
        <f>SUBSTITUTE(Monsters!D64,"∞","Inf.")</f>
        <v>Inf.</v>
      </c>
      <c r="R64" t="str">
        <f>IF(Monsters!$D64&lt;&gt;"N/A",IF(Q64="1","co","c")&amp;IF(Monsters!$G64="Yes","x","")&amp;IF(Monsters!F$7="Yes","d",""),"")</f>
        <v>cxd</v>
      </c>
    </row>
    <row r="65" spans="1:18" x14ac:dyDescent="0.25">
      <c r="A65">
        <v>1</v>
      </c>
      <c r="B65" t="str">
        <f>SUBSTITUTE(Monsters!A65,"ſ","s")</f>
        <v>Master Assassin</v>
      </c>
      <c r="C65" t="str">
        <f>IF(LEN(Monsters!M65) &gt; 0, Monsters!M65, "")</f>
        <v/>
      </c>
      <c r="D65">
        <f>Monsters!B65</f>
        <v>5</v>
      </c>
      <c r="E65" t="str">
        <f>VLOOKUP(D65,'Phase Colours'!$A$1:$B$6,2)</f>
        <v>#e6e6e6</v>
      </c>
      <c r="F65" t="str">
        <f t="shared" si="0"/>
        <v>#e6e6e6</v>
      </c>
      <c r="G65" t="str">
        <f>IF(LEN(Monsters!C65) &gt; 0, _xlfn.CONCAT(Monsters!C65, " pts"),"")</f>
        <v>1250 pts</v>
      </c>
      <c r="H65" t="str">
        <f>IF(LEN(Monsters!I65) &gt; 0, _xlfn.CONCAT("Eaten by ", Monsters!I65), "Permanent")</f>
        <v>Permanent</v>
      </c>
      <c r="I65" t="str">
        <f>IF(Monsters!I65 &gt;0, VLOOKUP(Monsters!I65,'Phase Colours'!$A$1:$B$7,2), 'Phase Colours'!$B$7)</f>
        <v>#ffffff</v>
      </c>
      <c r="J65" t="str">
        <f>IF(LEN(Monsters!K65) &gt; 0, Monsters!K65, "     ")</f>
        <v>Costs 900 if trading Assassin</v>
      </c>
      <c r="K65" t="str">
        <f>IF(Monsters!J65="Fang","y", "n")</f>
        <v>n</v>
      </c>
      <c r="L65" t="str">
        <f>IF(Monsters!J65="Claw","y", "n")</f>
        <v>n</v>
      </c>
      <c r="M65" t="str">
        <f t="shared" si="1"/>
        <v>y</v>
      </c>
      <c r="N65" t="str">
        <f>IF(Monsters!E65="N/A","N/A",_xlfn.CONCAT(Monsters!E65, " pts"))</f>
        <v>20 pts</v>
      </c>
      <c r="O65" t="str">
        <f t="shared" si="2"/>
        <v>n</v>
      </c>
      <c r="P65">
        <f>Monsters!H65</f>
        <v>0</v>
      </c>
      <c r="Q65" t="str">
        <f>SUBSTITUTE(Monsters!D65,"∞","Inf.")</f>
        <v>Inf.</v>
      </c>
      <c r="R65" t="str">
        <f>IF(Monsters!$D65&lt;&gt;"N/A",IF(Q65="1","co","c")&amp;IF(Monsters!$G65="Yes","x","")&amp;IF(Monsters!F$7="Yes","d",""),"")</f>
        <v>cxd</v>
      </c>
    </row>
    <row r="66" spans="1:18" x14ac:dyDescent="0.25">
      <c r="A66">
        <v>1</v>
      </c>
      <c r="B66" t="str">
        <f>SUBSTITUTE(Monsters!A66,"ſ","s")</f>
        <v>Master Assassin</v>
      </c>
      <c r="C66" t="str">
        <f>IF(LEN(Monsters!M66) &gt; 0, Monsters!M66, "")</f>
        <v/>
      </c>
      <c r="D66">
        <f>Monsters!B66</f>
        <v>5</v>
      </c>
      <c r="E66" t="str">
        <f>VLOOKUP(D66,'Phase Colours'!$A$1:$B$6,2)</f>
        <v>#e6e6e6</v>
      </c>
      <c r="F66" t="str">
        <f t="shared" si="0"/>
        <v>#e6e6e6</v>
      </c>
      <c r="G66" t="str">
        <f>IF(LEN(Monsters!C66) &gt; 0, _xlfn.CONCAT(Monsters!C66, " pts"),"")</f>
        <v>1250 pts</v>
      </c>
      <c r="H66" t="str">
        <f>IF(LEN(Monsters!I66) &gt; 0, _xlfn.CONCAT("Eaten by ", Monsters!I66), "Permanent")</f>
        <v>Permanent</v>
      </c>
      <c r="I66" t="str">
        <f>IF(Monsters!I66 &gt;0, VLOOKUP(Monsters!I66,'Phase Colours'!$A$1:$B$7,2), 'Phase Colours'!$B$7)</f>
        <v>#ffffff</v>
      </c>
      <c r="J66" t="str">
        <f>IF(LEN(Monsters!K66) &gt; 0, Monsters!K66, "     ")</f>
        <v>Costs 900 if trading Assassin</v>
      </c>
      <c r="K66" t="str">
        <f>IF(Monsters!J66="Fang","y", "n")</f>
        <v>n</v>
      </c>
      <c r="L66" t="str">
        <f>IF(Monsters!J66="Claw","y", "n")</f>
        <v>n</v>
      </c>
      <c r="M66" t="str">
        <f t="shared" si="1"/>
        <v>y</v>
      </c>
      <c r="N66" t="str">
        <f>IF(Monsters!E66="N/A","N/A",_xlfn.CONCAT(Monsters!E66, " pts"))</f>
        <v>20 pts</v>
      </c>
      <c r="O66" t="str">
        <f t="shared" si="2"/>
        <v>n</v>
      </c>
      <c r="P66">
        <f>Monsters!H66</f>
        <v>0</v>
      </c>
      <c r="Q66" t="str">
        <f>SUBSTITUTE(Monsters!D66,"∞","Inf.")</f>
        <v>Inf.</v>
      </c>
      <c r="R66" t="str">
        <f>IF(Monsters!$D66&lt;&gt;"N/A",IF(Q66="1","co","c")&amp;IF(Monsters!$G66="Yes","x","")&amp;IF(Monsters!F$7="Yes","d",""),"")</f>
        <v>cxd</v>
      </c>
    </row>
    <row r="67" spans="1:18" x14ac:dyDescent="0.25">
      <c r="A67">
        <v>1</v>
      </c>
      <c r="B67" t="str">
        <f>SUBSTITUTE(Monsters!A67,"ſ","s")</f>
        <v>Master Assassin</v>
      </c>
      <c r="C67" t="str">
        <f>IF(LEN(Monsters!M67) &gt; 0, Monsters!M67, "")</f>
        <v/>
      </c>
      <c r="D67">
        <f>Monsters!B67</f>
        <v>5</v>
      </c>
      <c r="E67" t="str">
        <f>VLOOKUP(D67,'Phase Colours'!$A$1:$B$6,2)</f>
        <v>#e6e6e6</v>
      </c>
      <c r="F67" t="str">
        <f t="shared" ref="F67:F70" si="3">E67</f>
        <v>#e6e6e6</v>
      </c>
      <c r="G67" t="str">
        <f>IF(LEN(Monsters!C67) &gt; 0, _xlfn.CONCAT(Monsters!C67, " pts"),"")</f>
        <v>1250 pts</v>
      </c>
      <c r="H67" t="str">
        <f>IF(LEN(Monsters!I67) &gt; 0, _xlfn.CONCAT("Eaten by ", Monsters!I67), "Permanent")</f>
        <v>Permanent</v>
      </c>
      <c r="I67" t="str">
        <f>IF(Monsters!I67 &gt;0, VLOOKUP(Monsters!I67,'Phase Colours'!$A$1:$B$7,2), 'Phase Colours'!$B$7)</f>
        <v>#ffffff</v>
      </c>
      <c r="J67" t="str">
        <f>IF(LEN(Monsters!K67) &gt; 0, Monsters!K67, "     ")</f>
        <v>Costs 900 if trading Assassin</v>
      </c>
      <c r="K67" t="str">
        <f>IF(Monsters!J67="Fang","y", "n")</f>
        <v>n</v>
      </c>
      <c r="L67" t="str">
        <f>IF(Monsters!J67="Claw","y", "n")</f>
        <v>n</v>
      </c>
      <c r="M67" t="str">
        <f t="shared" ref="M67:M70" si="4">IF(N67="N/A","n","y")</f>
        <v>y</v>
      </c>
      <c r="N67" t="str">
        <f>IF(Monsters!E67="N/A","N/A",_xlfn.CONCAT(Monsters!E67, " pts"))</f>
        <v>20 pts</v>
      </c>
      <c r="O67" t="str">
        <f t="shared" ref="O67:O70" si="5">IF(P67&gt;0,"y","n")</f>
        <v>n</v>
      </c>
      <c r="P67">
        <f>Monsters!H67</f>
        <v>0</v>
      </c>
      <c r="Q67" t="str">
        <f>SUBSTITUTE(Monsters!D67,"∞","Inf.")</f>
        <v>Inf.</v>
      </c>
      <c r="R67" t="str">
        <f>IF(Monsters!$D67&lt;&gt;"N/A",IF(Q67="1","co","c")&amp;IF(Monsters!$G67="Yes","x","")&amp;IF(Monsters!F$7="Yes","d",""),"")</f>
        <v>cxd</v>
      </c>
    </row>
    <row r="68" spans="1:18" x14ac:dyDescent="0.25">
      <c r="A68">
        <v>1</v>
      </c>
      <c r="B68" t="str">
        <f>SUBSTITUTE(Monsters!A68,"ſ","s")</f>
        <v>Master Assassin</v>
      </c>
      <c r="C68" t="str">
        <f>IF(LEN(Monsters!M68) &gt; 0, Monsters!M68, "")</f>
        <v/>
      </c>
      <c r="D68">
        <f>Monsters!B68</f>
        <v>5</v>
      </c>
      <c r="E68" t="str">
        <f>VLOOKUP(D68,'Phase Colours'!$A$1:$B$6,2)</f>
        <v>#e6e6e6</v>
      </c>
      <c r="F68" t="str">
        <f t="shared" si="3"/>
        <v>#e6e6e6</v>
      </c>
      <c r="G68" t="str">
        <f>IF(LEN(Monsters!C68) &gt; 0, _xlfn.CONCAT(Monsters!C68, " pts"),"")</f>
        <v>1250 pts</v>
      </c>
      <c r="H68" t="str">
        <f>IF(LEN(Monsters!I68) &gt; 0, _xlfn.CONCAT("Eaten by ", Monsters!I68), "Permanent")</f>
        <v>Permanent</v>
      </c>
      <c r="I68" t="str">
        <f>IF(Monsters!I68 &gt;0, VLOOKUP(Monsters!I68,'Phase Colours'!$A$1:$B$7,2), 'Phase Colours'!$B$7)</f>
        <v>#ffffff</v>
      </c>
      <c r="J68" t="str">
        <f>IF(LEN(Monsters!K68) &gt; 0, Monsters!K68, "     ")</f>
        <v>Costs 900 if trading Assassin</v>
      </c>
      <c r="K68" t="str">
        <f>IF(Monsters!J68="Fang","y", "n")</f>
        <v>n</v>
      </c>
      <c r="L68" t="str">
        <f>IF(Monsters!J68="Claw","y", "n")</f>
        <v>n</v>
      </c>
      <c r="M68" t="str">
        <f t="shared" si="4"/>
        <v>y</v>
      </c>
      <c r="N68" t="str">
        <f>IF(Monsters!E68="N/A","N/A",_xlfn.CONCAT(Monsters!E68, " pts"))</f>
        <v>20 pts</v>
      </c>
      <c r="O68" t="str">
        <f t="shared" si="5"/>
        <v>n</v>
      </c>
      <c r="P68">
        <f>Monsters!H68</f>
        <v>0</v>
      </c>
      <c r="Q68" t="str">
        <f>SUBSTITUTE(Monsters!D68,"∞","Inf.")</f>
        <v>Inf.</v>
      </c>
      <c r="R68" t="str">
        <f>IF(Monsters!$D68&lt;&gt;"N/A",IF(Q68="1","co","c")&amp;IF(Monsters!$G68="Yes","x","")&amp;IF(Monsters!F$7="Yes","d",""),"")</f>
        <v>cxd</v>
      </c>
    </row>
    <row r="69" spans="1:18" x14ac:dyDescent="0.25">
      <c r="A69">
        <v>1</v>
      </c>
      <c r="B69" t="str">
        <f>SUBSTITUTE(Monsters!A69,"ſ","s")</f>
        <v>Master Assassin</v>
      </c>
      <c r="C69" t="str">
        <f>IF(LEN(Monsters!M69) &gt; 0, Monsters!M69, "")</f>
        <v/>
      </c>
      <c r="D69">
        <f>Monsters!B69</f>
        <v>5</v>
      </c>
      <c r="E69" t="str">
        <f>VLOOKUP(D69,'Phase Colours'!$A$1:$B$6,2)</f>
        <v>#e6e6e6</v>
      </c>
      <c r="F69" t="str">
        <f t="shared" si="3"/>
        <v>#e6e6e6</v>
      </c>
      <c r="G69" t="str">
        <f>IF(LEN(Monsters!C69) &gt; 0, _xlfn.CONCAT(Monsters!C69, " pts"),"")</f>
        <v>1250 pts</v>
      </c>
      <c r="H69" t="str">
        <f>IF(LEN(Monsters!I69) &gt; 0, _xlfn.CONCAT("Eaten by ", Monsters!I69), "Permanent")</f>
        <v>Permanent</v>
      </c>
      <c r="I69" t="str">
        <f>IF(Monsters!I69 &gt;0, VLOOKUP(Monsters!I69,'Phase Colours'!$A$1:$B$7,2), 'Phase Colours'!$B$7)</f>
        <v>#ffffff</v>
      </c>
      <c r="J69" t="str">
        <f>IF(LEN(Monsters!K69) &gt; 0, Monsters!K69, "     ")</f>
        <v>Costs 900 if trading Assassin</v>
      </c>
      <c r="K69" t="str">
        <f>IF(Monsters!J69="Fang","y", "n")</f>
        <v>n</v>
      </c>
      <c r="L69" t="str">
        <f>IF(Monsters!J69="Claw","y", "n")</f>
        <v>n</v>
      </c>
      <c r="M69" t="str">
        <f t="shared" si="4"/>
        <v>y</v>
      </c>
      <c r="N69" t="str">
        <f>IF(Monsters!E69="N/A","N/A",_xlfn.CONCAT(Monsters!E69, " pts"))</f>
        <v>20 pts</v>
      </c>
      <c r="O69" t="str">
        <f t="shared" si="5"/>
        <v>n</v>
      </c>
      <c r="P69">
        <f>Monsters!H69</f>
        <v>0</v>
      </c>
      <c r="Q69" t="str">
        <f>SUBSTITUTE(Monsters!D69,"∞","Inf.")</f>
        <v>Inf.</v>
      </c>
      <c r="R69" t="str">
        <f>IF(Monsters!$D69&lt;&gt;"N/A",IF(Q69="1","co","c")&amp;IF(Monsters!$G69="Yes","x","")&amp;IF(Monsters!F$7="Yes","d",""),"")</f>
        <v>cxd</v>
      </c>
    </row>
    <row r="70" spans="1:18" x14ac:dyDescent="0.25">
      <c r="A70">
        <v>1</v>
      </c>
      <c r="B70" t="str">
        <f>SUBSTITUTE(Monsters!A70,"ſ","s")</f>
        <v>Master Assassin</v>
      </c>
      <c r="C70" t="str">
        <f>IF(LEN(Monsters!M70) &gt; 0, Monsters!M70, "")</f>
        <v/>
      </c>
      <c r="D70">
        <f>Monsters!B70</f>
        <v>5</v>
      </c>
      <c r="E70" t="str">
        <f>VLOOKUP(D70,'Phase Colours'!$A$1:$B$6,2)</f>
        <v>#e6e6e6</v>
      </c>
      <c r="F70" t="str">
        <f t="shared" si="3"/>
        <v>#e6e6e6</v>
      </c>
      <c r="G70" t="str">
        <f>IF(LEN(Monsters!C70) &gt; 0, _xlfn.CONCAT(Monsters!C70, " pts"),"")</f>
        <v>1250 pts</v>
      </c>
      <c r="H70" t="str">
        <f>IF(LEN(Monsters!I70) &gt; 0, _xlfn.CONCAT("Eaten by ", Monsters!I70), "Permanent")</f>
        <v>Permanent</v>
      </c>
      <c r="I70" t="str">
        <f>IF(Monsters!I70 &gt;0, VLOOKUP(Monsters!I70,'Phase Colours'!$A$1:$B$7,2), 'Phase Colours'!$B$7)</f>
        <v>#ffffff</v>
      </c>
      <c r="J70" t="str">
        <f>IF(LEN(Monsters!K70) &gt; 0, Monsters!K70, "     ")</f>
        <v>Costs 900 if trading Assassin</v>
      </c>
      <c r="K70" t="str">
        <f>IF(Monsters!J70="Fang","y", "n")</f>
        <v>n</v>
      </c>
      <c r="L70" t="str">
        <f>IF(Monsters!J70="Claw","y", "n")</f>
        <v>n</v>
      </c>
      <c r="M70" t="str">
        <f t="shared" si="4"/>
        <v>y</v>
      </c>
      <c r="N70" t="str">
        <f>IF(Monsters!E70="N/A","N/A",_xlfn.CONCAT(Monsters!E70, " pts"))</f>
        <v>20 pts</v>
      </c>
      <c r="O70" t="str">
        <f t="shared" si="5"/>
        <v>n</v>
      </c>
      <c r="P70">
        <f>Monsters!H70</f>
        <v>0</v>
      </c>
      <c r="Q70" t="str">
        <f>SUBSTITUTE(Monsters!D70,"∞","Inf.")</f>
        <v>Inf.</v>
      </c>
      <c r="R70" t="str">
        <f>IF(Monsters!$D70&lt;&gt;"N/A",IF(Q70="1","co","c")&amp;IF(Monsters!$G70="Yes","x","")&amp;IF(Monsters!F$7="Yes","d",""),"")</f>
        <v>cxd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01948-8A41-4E41-950C-FC0E7F71C8D4}">
  <dimension ref="A1:J70"/>
  <sheetViews>
    <sheetView topLeftCell="A64" workbookViewId="0">
      <selection activeCell="E2" sqref="E2:E70"/>
    </sheetView>
  </sheetViews>
  <sheetFormatPr defaultRowHeight="15" x14ac:dyDescent="0.25"/>
  <cols>
    <col min="1" max="2" width="9.140625" style="8"/>
    <col min="3" max="3" width="21.5703125" style="9" customWidth="1"/>
    <col min="4" max="6" width="9.140625" style="8"/>
    <col min="7" max="7" width="15.5703125" style="8" customWidth="1"/>
    <col min="8" max="16384" width="9.140625" style="8"/>
  </cols>
  <sheetData>
    <row r="1" spans="1:10" x14ac:dyDescent="0.25">
      <c r="A1" s="8" t="s">
        <v>106</v>
      </c>
      <c r="B1" s="8" t="s">
        <v>107</v>
      </c>
      <c r="C1" s="9" t="s">
        <v>115</v>
      </c>
      <c r="D1" s="8" t="s">
        <v>108</v>
      </c>
      <c r="E1" s="8" t="s">
        <v>109</v>
      </c>
      <c r="F1" s="8" t="s">
        <v>110</v>
      </c>
      <c r="G1" s="8" t="s">
        <v>111</v>
      </c>
      <c r="H1" s="8" t="s">
        <v>112</v>
      </c>
      <c r="I1" s="8" t="s">
        <v>114</v>
      </c>
      <c r="J1" s="8" t="s">
        <v>113</v>
      </c>
    </row>
    <row r="2" spans="1:10" ht="35.25" customHeight="1" x14ac:dyDescent="0.25">
      <c r="A2" s="8" t="str">
        <f>Monsters!A2</f>
        <v>"Nurſe"</v>
      </c>
      <c r="B2" s="8" t="str">
        <f>Monsters!B2</f>
        <v>A</v>
      </c>
      <c r="C2" s="9" t="str" cm="1">
        <f t="array" ref="C2">A2&amp;IF(E2&gt;0,"💀"&amp;E2,"")&amp;_xlfn.SWITCH(F2,"Claw","🐺","Fang","🦇","")&amp;CHAR(10)&amp;IF(LEN(G2)&gt;0,"→"&amp;G2&amp;"","")&amp;IF(OR(LEN(H2)&gt;0,LEN(I2)&gt;0),CHAR(10),"")&amp;IF(LEN(H2)&gt;0,"●="&amp;H2,"")&amp;IF(LEN(I2)&gt;0,"  ⌛="&amp;I2,"")&amp;IF(LEN(J2)&gt;1,CHAR(10)&amp;J2,"")</f>
        <v>"Nurſe"💀4
→○
As many nurses can operate in a city as there are open routes.</v>
      </c>
      <c r="D2" s="8">
        <f>Monsters!C2</f>
        <v>10</v>
      </c>
      <c r="E2" s="8">
        <f>Monsters!I2</f>
        <v>4</v>
      </c>
      <c r="F2" s="8">
        <f>Monsters!J2</f>
        <v>0</v>
      </c>
      <c r="G2" s="8" t="str" cm="1">
        <f t="array" ref="G2">_xlfn.SWITCH(Monsters!D2,1,"○","N/A","",_xlfn.CONCAT(Monsters!D2,"×","○",IF(Monsters!G2="Yes","|OB",""), IF(Monsters!F4="Yes","|●","+∞●")))</f>
        <v>○</v>
      </c>
      <c r="H2" s="8" t="str">
        <f>IF(Monsters!E2="N/A","",Monsters!E2)</f>
        <v/>
      </c>
      <c r="I2" s="8" t="str">
        <f>IF(Monsters!H2&gt;0,Monsters!H2,"")</f>
        <v/>
      </c>
      <c r="J2" s="8" t="str">
        <f>Monsters!K2</f>
        <v>As many nurses can operate in a city as there are open routes.</v>
      </c>
    </row>
    <row r="3" spans="1:10" ht="75" x14ac:dyDescent="0.25">
      <c r="A3" s="8" t="str">
        <f>Monsters!A3</f>
        <v>"Nurſe"</v>
      </c>
      <c r="B3" s="8" t="str">
        <f>Monsters!B3</f>
        <v>A</v>
      </c>
      <c r="C3" s="9" t="str" cm="1">
        <f t="array" ref="C3">A3&amp;IF(E3&gt;0,"💀"&amp;E3,"")&amp;_xlfn.SWITCH(F3,"Claw","🐺","Fang","🦇","")&amp;CHAR(10)&amp;IF(LEN(G3)&gt;0,"→"&amp;G3&amp;"","")&amp;IF(OR(LEN(H3)&gt;0,LEN(I3)&gt;0),CHAR(10),"")&amp;IF(LEN(H3)&gt;0,"●="&amp;H3,"")&amp;IF(LEN(I3)&gt;0,"  ⌛="&amp;I3,"")&amp;IF(LEN(J3)&gt;1,CHAR(10)&amp;J3,"")</f>
        <v>"Nurſe"💀4
→○
As many nurses can operate in a city as there are open routes.</v>
      </c>
      <c r="D3" s="8">
        <f>Monsters!C3</f>
        <v>10</v>
      </c>
      <c r="E3" s="8">
        <f>Monsters!I3</f>
        <v>4</v>
      </c>
      <c r="F3" s="8">
        <f>Monsters!J3</f>
        <v>0</v>
      </c>
      <c r="G3" s="8" t="str" cm="1">
        <f t="array" ref="G3">_xlfn.SWITCH(Monsters!D3,1,"○","N/A","",_xlfn.CONCAT(Monsters!D3,"×","○",IF(Monsters!G3="Yes","|OB",""), IF(Monsters!F5="Yes","|●","+∞●")))</f>
        <v>○</v>
      </c>
      <c r="H3" s="8" t="str">
        <f>IF(Monsters!E3="N/A","",Monsters!E3)</f>
        <v/>
      </c>
      <c r="I3" s="8" t="str">
        <f>IF(Monsters!H3&gt;0,Monsters!H3,"")</f>
        <v/>
      </c>
      <c r="J3" s="8" t="str">
        <f>Monsters!K3</f>
        <v>As many nurses can operate in a city as there are open routes.</v>
      </c>
    </row>
    <row r="4" spans="1:10" ht="75" x14ac:dyDescent="0.25">
      <c r="A4" s="8" t="str">
        <f>Monsters!A4</f>
        <v>"Nurſe"</v>
      </c>
      <c r="B4" s="8" t="str">
        <f>Monsters!B4</f>
        <v>A</v>
      </c>
      <c r="C4" s="9" t="str" cm="1">
        <f t="array" ref="C4">A4&amp;IF(E4&gt;0,"💀"&amp;E4,"")&amp;_xlfn.SWITCH(F4,"Claw","🐺","Fang","🦇","")&amp;CHAR(10)&amp;IF(LEN(G4)&gt;0,"→"&amp;G4&amp;"","")&amp;IF(OR(LEN(H4)&gt;0,LEN(I4)&gt;0),CHAR(10),"")&amp;IF(LEN(H4)&gt;0,"●="&amp;H4,"")&amp;IF(LEN(I4)&gt;0,"  ⌛="&amp;I4,"")&amp;IF(LEN(J4)&gt;1,CHAR(10)&amp;J4,"")</f>
        <v>"Nurſe"💀4
→○
As many nurses can operate in a city as there are open routes.</v>
      </c>
      <c r="D4" s="8">
        <f>Monsters!C4</f>
        <v>10</v>
      </c>
      <c r="E4" s="8">
        <f>Monsters!I4</f>
        <v>4</v>
      </c>
      <c r="F4" s="8">
        <f>Monsters!J4</f>
        <v>0</v>
      </c>
      <c r="G4" s="8" t="str" cm="1">
        <f t="array" ref="G4">_xlfn.SWITCH(Monsters!D4,1,"○","N/A","",_xlfn.CONCAT(Monsters!D4,"×","○",IF(Monsters!G4="Yes","|OB",""), IF(Monsters!F6="Yes","|●","+∞●")))</f>
        <v>○</v>
      </c>
      <c r="H4" s="8" t="str">
        <f>IF(Monsters!E4="N/A","",Monsters!E4)</f>
        <v/>
      </c>
      <c r="I4" s="8" t="str">
        <f>IF(Monsters!H4&gt;0,Monsters!H4,"")</f>
        <v/>
      </c>
      <c r="J4" s="8" t="str">
        <f>Monsters!K4</f>
        <v>As many nurses can operate in a city as there are open routes.</v>
      </c>
    </row>
    <row r="5" spans="1:10" ht="75" x14ac:dyDescent="0.25">
      <c r="A5" s="8" t="str">
        <f>Monsters!A5</f>
        <v>"Nurſe"</v>
      </c>
      <c r="B5" s="8" t="str">
        <f>Monsters!B5</f>
        <v>A</v>
      </c>
      <c r="C5" s="9" t="str" cm="1">
        <f t="array" ref="C5">A5&amp;IF(E5&gt;0,"💀"&amp;E5,"")&amp;_xlfn.SWITCH(F5,"Claw","🐺","Fang","🦇","")&amp;CHAR(10)&amp;IF(LEN(G5)&gt;0,"→"&amp;G5&amp;"","")&amp;IF(OR(LEN(H5)&gt;0,LEN(I5)&gt;0),CHAR(10),"")&amp;IF(LEN(H5)&gt;0,"●="&amp;H5,"")&amp;IF(LEN(I5)&gt;0,"  ⌛="&amp;I5,"")&amp;IF(LEN(J5)&gt;1,CHAR(10)&amp;J5,"")</f>
        <v>"Nurſe"💀4
→○
As many nurses can operate in a city as there are open routes.</v>
      </c>
      <c r="D5" s="8">
        <f>Monsters!C5</f>
        <v>10</v>
      </c>
      <c r="E5" s="8">
        <f>Monsters!I5</f>
        <v>4</v>
      </c>
      <c r="F5" s="8">
        <f>Monsters!J5</f>
        <v>0</v>
      </c>
      <c r="G5" s="8" t="str" cm="1">
        <f t="array" ref="G5">_xlfn.SWITCH(Monsters!D5,1,"○","N/A","",_xlfn.CONCAT(Monsters!D5,"×","○",IF(Monsters!G5="Yes","|OB",""), IF(Monsters!F7="Yes","|●","+∞●")))</f>
        <v>○</v>
      </c>
      <c r="H5" s="8" t="str">
        <f>IF(Monsters!E5="N/A","",Monsters!E5)</f>
        <v/>
      </c>
      <c r="I5" s="8" t="str">
        <f>IF(Monsters!H5&gt;0,Monsters!H5,"")</f>
        <v/>
      </c>
      <c r="J5" s="8" t="str">
        <f>Monsters!K5</f>
        <v>As many nurses can operate in a city as there are open routes.</v>
      </c>
    </row>
    <row r="6" spans="1:10" ht="45" x14ac:dyDescent="0.25">
      <c r="A6" s="8" t="str">
        <f>Monsters!A6</f>
        <v>Steelclaw</v>
      </c>
      <c r="B6" s="8" t="str">
        <f>Monsters!B6</f>
        <v>A</v>
      </c>
      <c r="C6" s="9" t="str" cm="1">
        <f t="array" ref="C6">A6&amp;IF(E6&gt;0,"💀"&amp;E6,"")&amp;_xlfn.SWITCH(F6,"Claw","🐺","Fang","🦇","")&amp;CHAR(10)&amp;IF(LEN(G6)&gt;0,"→"&amp;G6&amp;"","")&amp;IF(OR(LEN(H6)&gt;0,LEN(I6)&gt;0),CHAR(10),"")&amp;IF(LEN(H6)&gt;0,"●="&amp;H6,"")&amp;IF(LEN(I6)&gt;0,"  ⌛="&amp;I6,"")&amp;IF(LEN(J6)&gt;1,CHAR(10)&amp;J6,"")</f>
        <v>Steelclaw💀4🐺
→3×○|●
●=20</v>
      </c>
      <c r="D6" s="8">
        <f>Monsters!C6</f>
        <v>0</v>
      </c>
      <c r="E6" s="8">
        <f>Monsters!I6</f>
        <v>4</v>
      </c>
      <c r="F6" s="8" t="str">
        <f>Monsters!J6</f>
        <v>Claw</v>
      </c>
      <c r="G6" s="8" t="str" cm="1">
        <f t="array" ref="G6">_xlfn.SWITCH(Monsters!D6,1,"○","N/A","",_xlfn.CONCAT(Monsters!D6,"×","○",IF(Monsters!G6="Yes","|OB",""), IF(Monsters!F8="Yes","|●","+∞●")))</f>
        <v>3×○|●</v>
      </c>
      <c r="H6" s="8">
        <f>IF(Monsters!E6="N/A","",Monsters!E6)</f>
        <v>20</v>
      </c>
      <c r="I6" s="8" t="str">
        <f>IF(Monsters!H6&gt;0,Monsters!H6,"")</f>
        <v/>
      </c>
      <c r="J6" s="8">
        <f>Monsters!K6</f>
        <v>0</v>
      </c>
    </row>
    <row r="7" spans="1:10" ht="45" x14ac:dyDescent="0.25">
      <c r="A7" s="8" t="str">
        <f>Monsters!A7</f>
        <v>Skeleton</v>
      </c>
      <c r="B7" s="8">
        <f>Monsters!B7</f>
        <v>1</v>
      </c>
      <c r="C7" s="9" t="str" cm="1">
        <f t="array" ref="C7">A7&amp;IF(E7&gt;0,"💀"&amp;E7,"")&amp;_xlfn.SWITCH(F7,"Claw","🐺","Fang","🦇","")&amp;CHAR(10)&amp;IF(LEN(G7)&gt;0,"→"&amp;G7&amp;"","")&amp;IF(OR(LEN(H7)&gt;0,LEN(I7)&gt;0),CHAR(10),"")&amp;IF(LEN(H7)&gt;0,"●="&amp;H7,"")&amp;IF(LEN(I7)&gt;0,"  ⌛="&amp;I7,"")&amp;IF(LEN(J7)&gt;1,CHAR(10)&amp;J7,"")</f>
        <v>Skeleton💀3
→2×○|OB|●
●=10</v>
      </c>
      <c r="D7" s="8">
        <f>Monsters!C7</f>
        <v>80</v>
      </c>
      <c r="E7" s="8">
        <f>Monsters!I7</f>
        <v>3</v>
      </c>
      <c r="F7" s="8">
        <f>Monsters!J7</f>
        <v>0</v>
      </c>
      <c r="G7" s="8" t="str" cm="1">
        <f t="array" ref="G7">_xlfn.SWITCH(Monsters!D7,1,"○","N/A","",_xlfn.CONCAT(Monsters!D7,"×","○",IF(Monsters!G7="Yes","|OB",""), IF(Monsters!F9="Yes","|●","+∞●")))</f>
        <v>2×○|OB|●</v>
      </c>
      <c r="H7" s="8">
        <f>IF(Monsters!E7="N/A","",Monsters!E7)</f>
        <v>10</v>
      </c>
      <c r="I7" s="8" t="str">
        <f>IF(Monsters!H7&gt;0,Monsters!H7,"")</f>
        <v/>
      </c>
      <c r="J7" s="8">
        <f>Monsters!K7</f>
        <v>0</v>
      </c>
    </row>
    <row r="8" spans="1:10" ht="45" x14ac:dyDescent="0.25">
      <c r="A8" s="8" t="str">
        <f>Monsters!A8</f>
        <v>Skeleton</v>
      </c>
      <c r="B8" s="8">
        <f>Monsters!B8</f>
        <v>1</v>
      </c>
      <c r="C8" s="9" t="str" cm="1">
        <f t="array" ref="C8">A8&amp;IF(E8&gt;0,"💀"&amp;E8,"")&amp;_xlfn.SWITCH(F8,"Claw","🐺","Fang","🦇","")&amp;CHAR(10)&amp;IF(LEN(G8)&gt;0,"→"&amp;G8&amp;"","")&amp;IF(OR(LEN(H8)&gt;0,LEN(I8)&gt;0),CHAR(10),"")&amp;IF(LEN(H8)&gt;0,"●="&amp;H8,"")&amp;IF(LEN(I8)&gt;0,"  ⌛="&amp;I8,"")&amp;IF(LEN(J8)&gt;1,CHAR(10)&amp;J8,"")</f>
        <v>Skeleton💀3
→2×○|OB|●
●=10</v>
      </c>
      <c r="D8" s="8">
        <f>Monsters!C8</f>
        <v>80</v>
      </c>
      <c r="E8" s="8">
        <f>Monsters!I8</f>
        <v>3</v>
      </c>
      <c r="F8" s="8">
        <f>Monsters!J8</f>
        <v>0</v>
      </c>
      <c r="G8" s="8" t="str" cm="1">
        <f t="array" ref="G8">_xlfn.SWITCH(Monsters!D8,1,"○","N/A","",_xlfn.CONCAT(Monsters!D8,"×","○",IF(Monsters!G8="Yes","|OB",""), IF(Monsters!F10="Yes","|●","+∞●")))</f>
        <v>2×○|OB|●</v>
      </c>
      <c r="H8" s="8">
        <f>IF(Monsters!E8="N/A","",Monsters!E8)</f>
        <v>10</v>
      </c>
      <c r="I8" s="8" t="str">
        <f>IF(Monsters!H8&gt;0,Monsters!H8,"")</f>
        <v/>
      </c>
      <c r="J8" s="8">
        <f>Monsters!K8</f>
        <v>0</v>
      </c>
    </row>
    <row r="9" spans="1:10" ht="45" x14ac:dyDescent="0.25">
      <c r="A9" s="8" t="str">
        <f>Monsters!A9</f>
        <v>Skeleton</v>
      </c>
      <c r="B9" s="8">
        <f>Monsters!B9</f>
        <v>1</v>
      </c>
      <c r="C9" s="9" t="str" cm="1">
        <f t="array" ref="C9">A9&amp;IF(E9&gt;0,"💀"&amp;E9,"")&amp;_xlfn.SWITCH(F9,"Claw","🐺","Fang","🦇","")&amp;CHAR(10)&amp;IF(LEN(G9)&gt;0,"→"&amp;G9&amp;"","")&amp;IF(OR(LEN(H9)&gt;0,LEN(I9)&gt;0),CHAR(10),"")&amp;IF(LEN(H9)&gt;0,"●="&amp;H9,"")&amp;IF(LEN(I9)&gt;0,"  ⌛="&amp;I9,"")&amp;IF(LEN(J9)&gt;1,CHAR(10)&amp;J9,"")</f>
        <v>Skeleton💀3
→2×○|OB|●
●=10</v>
      </c>
      <c r="D9" s="8">
        <f>Monsters!C9</f>
        <v>80</v>
      </c>
      <c r="E9" s="8">
        <f>Monsters!I9</f>
        <v>3</v>
      </c>
      <c r="F9" s="8">
        <f>Monsters!J9</f>
        <v>0</v>
      </c>
      <c r="G9" s="8" t="str" cm="1">
        <f t="array" ref="G9">_xlfn.SWITCH(Monsters!D9,1,"○","N/A","",_xlfn.CONCAT(Monsters!D9,"×","○",IF(Monsters!G9="Yes","|OB",""), IF(Monsters!F11="Yes","|●","+∞●")))</f>
        <v>2×○|OB|●</v>
      </c>
      <c r="H9" s="8">
        <f>IF(Monsters!E9="N/A","",Monsters!E9)</f>
        <v>10</v>
      </c>
      <c r="I9" s="8" t="str">
        <f>IF(Monsters!H9&gt;0,Monsters!H9,"")</f>
        <v/>
      </c>
      <c r="J9" s="8">
        <f>Monsters!K9</f>
        <v>0</v>
      </c>
    </row>
    <row r="10" spans="1:10" ht="45" x14ac:dyDescent="0.25">
      <c r="A10" s="8" t="str">
        <f>Monsters!A10</f>
        <v>Skeleton</v>
      </c>
      <c r="B10" s="8">
        <f>Monsters!B10</f>
        <v>1</v>
      </c>
      <c r="C10" s="9" t="str" cm="1">
        <f t="array" ref="C10">A10&amp;IF(E10&gt;0,"💀"&amp;E10,"")&amp;_xlfn.SWITCH(F10,"Claw","🐺","Fang","🦇","")&amp;CHAR(10)&amp;IF(LEN(G10)&gt;0,"→"&amp;G10&amp;"","")&amp;IF(OR(LEN(H10)&gt;0,LEN(I10)&gt;0),CHAR(10),"")&amp;IF(LEN(H10)&gt;0,"●="&amp;H10,"")&amp;IF(LEN(I10)&gt;0,"  ⌛="&amp;I10,"")&amp;IF(LEN(J10)&gt;1,CHAR(10)&amp;J10,"")</f>
        <v>Skeleton💀3
→2×○|OB|●
●=10</v>
      </c>
      <c r="D10" s="8">
        <f>Monsters!C10</f>
        <v>80</v>
      </c>
      <c r="E10" s="8">
        <f>Monsters!I10</f>
        <v>3</v>
      </c>
      <c r="F10" s="8">
        <f>Monsters!J10</f>
        <v>0</v>
      </c>
      <c r="G10" s="8" t="str" cm="1">
        <f t="array" ref="G10">_xlfn.SWITCH(Monsters!D10,1,"○","N/A","",_xlfn.CONCAT(Monsters!D10,"×","○",IF(Monsters!G10="Yes","|OB",""), IF(Monsters!F12="Yes","|●","+∞●")))</f>
        <v>2×○|OB|●</v>
      </c>
      <c r="H10" s="8">
        <f>IF(Monsters!E10="N/A","",Monsters!E10)</f>
        <v>10</v>
      </c>
      <c r="I10" s="8" t="str">
        <f>IF(Monsters!H10&gt;0,Monsters!H10,"")</f>
        <v/>
      </c>
      <c r="J10" s="8">
        <f>Monsters!K10</f>
        <v>0</v>
      </c>
    </row>
    <row r="11" spans="1:10" ht="45" x14ac:dyDescent="0.25">
      <c r="A11" s="8" t="str">
        <f>Monsters!A11</f>
        <v>Zombie</v>
      </c>
      <c r="B11" s="8">
        <f>Monsters!B11</f>
        <v>1</v>
      </c>
      <c r="C11" s="9" t="str" cm="1">
        <f t="array" ref="C11">A11&amp;IF(E11&gt;0,"💀"&amp;E11,"")&amp;_xlfn.SWITCH(F11,"Claw","🐺","Fang","🦇","")&amp;CHAR(10)&amp;IF(LEN(G11)&gt;0,"→"&amp;G11&amp;"","")&amp;IF(OR(LEN(H11)&gt;0,LEN(I11)&gt;0),CHAR(10),"")&amp;IF(LEN(H11)&gt;0,"●="&amp;H11,"")&amp;IF(LEN(I11)&gt;0,"  ⌛="&amp;I11,"")&amp;IF(LEN(J11)&gt;1,CHAR(10)&amp;J11,"")</f>
        <v>Zombie💀2
→2×○|●
●=10</v>
      </c>
      <c r="D11" s="8">
        <f>Monsters!C11</f>
        <v>60</v>
      </c>
      <c r="E11" s="8">
        <f>Monsters!I11</f>
        <v>2</v>
      </c>
      <c r="F11" s="8">
        <f>Monsters!J11</f>
        <v>0</v>
      </c>
      <c r="G11" s="8" t="str" cm="1">
        <f t="array" ref="G11">_xlfn.SWITCH(Monsters!D11,1,"○","N/A","",_xlfn.CONCAT(Monsters!D11,"×","○",IF(Monsters!G11="Yes","|OB",""), IF(Monsters!F13="Yes","|●","+∞●")))</f>
        <v>2×○|●</v>
      </c>
      <c r="H11" s="8">
        <f>IF(Monsters!E11="N/A","",Monsters!E11)</f>
        <v>10</v>
      </c>
      <c r="I11" s="8" t="str">
        <f>IF(Monsters!H11&gt;0,Monsters!H11,"")</f>
        <v/>
      </c>
      <c r="J11" s="8">
        <f>Monsters!K11</f>
        <v>0</v>
      </c>
    </row>
    <row r="12" spans="1:10" ht="45" x14ac:dyDescent="0.25">
      <c r="A12" s="8" t="str">
        <f>Monsters!A12</f>
        <v>Zombie</v>
      </c>
      <c r="B12" s="8">
        <f>Monsters!B12</f>
        <v>1</v>
      </c>
      <c r="C12" s="9" t="str" cm="1">
        <f t="array" ref="C12">A12&amp;IF(E12&gt;0,"💀"&amp;E12,"")&amp;_xlfn.SWITCH(F12,"Claw","🐺","Fang","🦇","")&amp;CHAR(10)&amp;IF(LEN(G12)&gt;0,"→"&amp;G12&amp;"","")&amp;IF(OR(LEN(H12)&gt;0,LEN(I12)&gt;0),CHAR(10),"")&amp;IF(LEN(H12)&gt;0,"●="&amp;H12,"")&amp;IF(LEN(I12)&gt;0,"  ⌛="&amp;I12,"")&amp;IF(LEN(J12)&gt;1,CHAR(10)&amp;J12,"")</f>
        <v>Zombie💀2
→2×○|●
●=10</v>
      </c>
      <c r="D12" s="8">
        <f>Monsters!C12</f>
        <v>60</v>
      </c>
      <c r="E12" s="8">
        <f>Monsters!I12</f>
        <v>2</v>
      </c>
      <c r="F12" s="8">
        <f>Monsters!J12</f>
        <v>0</v>
      </c>
      <c r="G12" s="8" t="str" cm="1">
        <f t="array" ref="G12">_xlfn.SWITCH(Monsters!D12,1,"○","N/A","",_xlfn.CONCAT(Monsters!D12,"×","○",IF(Monsters!G12="Yes","|OB",""), IF(Monsters!F14="Yes","|●","+∞●")))</f>
        <v>2×○|●</v>
      </c>
      <c r="H12" s="8">
        <f>IF(Monsters!E12="N/A","",Monsters!E12)</f>
        <v>10</v>
      </c>
      <c r="I12" s="8" t="str">
        <f>IF(Monsters!H12&gt;0,Monsters!H12,"")</f>
        <v/>
      </c>
      <c r="J12" s="8">
        <f>Monsters!K12</f>
        <v>0</v>
      </c>
    </row>
    <row r="13" spans="1:10" ht="45" x14ac:dyDescent="0.25">
      <c r="A13" s="8" t="str">
        <f>Monsters!A13</f>
        <v>Zombie</v>
      </c>
      <c r="B13" s="8">
        <f>Monsters!B13</f>
        <v>1</v>
      </c>
      <c r="C13" s="9" t="str" cm="1">
        <f t="array" ref="C13">A13&amp;IF(E13&gt;0,"💀"&amp;E13,"")&amp;_xlfn.SWITCH(F13,"Claw","🐺","Fang","🦇","")&amp;CHAR(10)&amp;IF(LEN(G13)&gt;0,"→"&amp;G13&amp;"","")&amp;IF(OR(LEN(H13)&gt;0,LEN(I13)&gt;0),CHAR(10),"")&amp;IF(LEN(H13)&gt;0,"●="&amp;H13,"")&amp;IF(LEN(I13)&gt;0,"  ⌛="&amp;I13,"")&amp;IF(LEN(J13)&gt;1,CHAR(10)&amp;J13,"")</f>
        <v>Zombie💀2
→2×○+∞●
●=10</v>
      </c>
      <c r="D13" s="8">
        <f>Monsters!C13</f>
        <v>60</v>
      </c>
      <c r="E13" s="8">
        <f>Monsters!I13</f>
        <v>2</v>
      </c>
      <c r="F13" s="8">
        <f>Monsters!J13</f>
        <v>0</v>
      </c>
      <c r="G13" s="8" t="str" cm="1">
        <f t="array" ref="G13">_xlfn.SWITCH(Monsters!D13,1,"○","N/A","",_xlfn.CONCAT(Monsters!D13,"×","○",IF(Monsters!G13="Yes","|OB",""), IF(Monsters!F15="Yes","|●","+∞●")))</f>
        <v>2×○+∞●</v>
      </c>
      <c r="H13" s="8">
        <f>IF(Monsters!E13="N/A","",Monsters!E13)</f>
        <v>10</v>
      </c>
      <c r="I13" s="8" t="str">
        <f>IF(Monsters!H13&gt;0,Monsters!H13,"")</f>
        <v/>
      </c>
      <c r="J13" s="8">
        <f>Monsters!K13</f>
        <v>0</v>
      </c>
    </row>
    <row r="14" spans="1:10" ht="45" x14ac:dyDescent="0.25">
      <c r="A14" s="8" t="str">
        <f>Monsters!A14</f>
        <v>Zombie</v>
      </c>
      <c r="B14" s="8">
        <f>Monsters!B14</f>
        <v>1</v>
      </c>
      <c r="C14" s="9" t="str" cm="1">
        <f t="array" ref="C14">A14&amp;IF(E14&gt;0,"💀"&amp;E14,"")&amp;_xlfn.SWITCH(F14,"Claw","🐺","Fang","🦇","")&amp;CHAR(10)&amp;IF(LEN(G14)&gt;0,"→"&amp;G14&amp;"","")&amp;IF(OR(LEN(H14)&gt;0,LEN(I14)&gt;0),CHAR(10),"")&amp;IF(LEN(H14)&gt;0,"●="&amp;H14,"")&amp;IF(LEN(I14)&gt;0,"  ⌛="&amp;I14,"")&amp;IF(LEN(J14)&gt;1,CHAR(10)&amp;J14,"")</f>
        <v>Zombie💀2
→2×○+∞●
●=10</v>
      </c>
      <c r="D14" s="8">
        <f>Monsters!C14</f>
        <v>60</v>
      </c>
      <c r="E14" s="8">
        <f>Monsters!I14</f>
        <v>2</v>
      </c>
      <c r="F14" s="8">
        <f>Monsters!J14</f>
        <v>0</v>
      </c>
      <c r="G14" s="8" t="str" cm="1">
        <f t="array" ref="G14">_xlfn.SWITCH(Monsters!D14,1,"○","N/A","",_xlfn.CONCAT(Monsters!D14,"×","○",IF(Monsters!G14="Yes","|OB",""), IF(Monsters!F16="Yes","|●","+∞●")))</f>
        <v>2×○+∞●</v>
      </c>
      <c r="H14" s="8">
        <f>IF(Monsters!E14="N/A","",Monsters!E14)</f>
        <v>10</v>
      </c>
      <c r="I14" s="8" t="str">
        <f>IF(Monsters!H14&gt;0,Monsters!H14,"")</f>
        <v/>
      </c>
      <c r="J14" s="8">
        <f>Monsters!K14</f>
        <v>0</v>
      </c>
    </row>
    <row r="15" spans="1:10" ht="105" x14ac:dyDescent="0.25">
      <c r="A15" s="8" t="str">
        <f>Monsters!A15</f>
        <v>Swearwolf</v>
      </c>
      <c r="B15" s="8">
        <f>Monsters!B15</f>
        <v>1</v>
      </c>
      <c r="C15" s="9" t="str" cm="1">
        <f t="array" ref="C15">A15&amp;IF(E15&gt;0,"💀"&amp;E15,"")&amp;_xlfn.SWITCH(F15,"Claw","🐺","Fang","🦇","")&amp;CHAR(10)&amp;IF(LEN(G15)&gt;0,"→"&amp;G15&amp;"","")&amp;IF(OR(LEN(H15)&gt;0,LEN(I15)&gt;0),CHAR(10),"")&amp;IF(LEN(H15)&gt;0,"●="&amp;H15,"")&amp;IF(LEN(I15)&gt;0,"  ⌛="&amp;I15,"")&amp;IF(LEN(J15)&gt;1,CHAR(10)&amp;J15,"")</f>
        <v>Swearwolf💀3
→○
Eaten and removed if Fang hired by hiring front. Only one Swearwolf can operate in a city.</v>
      </c>
      <c r="D15" s="8">
        <f>Monsters!C15</f>
        <v>60</v>
      </c>
      <c r="E15" s="8">
        <f>Monsters!I15</f>
        <v>3</v>
      </c>
      <c r="F15" s="8">
        <f>Monsters!J15</f>
        <v>0</v>
      </c>
      <c r="G15" s="8" t="str" cm="1">
        <f t="array" ref="G15">_xlfn.SWITCH(Monsters!D15,1,"○","N/A","",_xlfn.CONCAT(Monsters!D15,"×","○",IF(Monsters!G15="Yes","|OB",""), IF(Monsters!F17="Yes","|●","+∞●")))</f>
        <v>○</v>
      </c>
      <c r="H15" s="8" t="str">
        <f>IF(Monsters!E15="N/A","",Monsters!E15)</f>
        <v/>
      </c>
      <c r="I15" s="8" t="str">
        <f>IF(Monsters!H15&gt;0,Monsters!H15,"")</f>
        <v/>
      </c>
      <c r="J15" s="8" t="str">
        <f>Monsters!K15</f>
        <v>Eaten and removed if Fang hired by hiring front. Only one Swearwolf can operate in a city.</v>
      </c>
    </row>
    <row r="16" spans="1:10" ht="105" x14ac:dyDescent="0.25">
      <c r="A16" s="8" t="str">
        <f>Monsters!A16</f>
        <v>Swearwolf</v>
      </c>
      <c r="B16" s="8">
        <f>Monsters!B16</f>
        <v>1</v>
      </c>
      <c r="C16" s="9" t="str" cm="1">
        <f t="array" ref="C16">A16&amp;IF(E16&gt;0,"💀"&amp;E16,"")&amp;_xlfn.SWITCH(F16,"Claw","🐺","Fang","🦇","")&amp;CHAR(10)&amp;IF(LEN(G16)&gt;0,"→"&amp;G16&amp;"","")&amp;IF(OR(LEN(H16)&gt;0,LEN(I16)&gt;0),CHAR(10),"")&amp;IF(LEN(H16)&gt;0,"●="&amp;H16,"")&amp;IF(LEN(I16)&gt;0,"  ⌛="&amp;I16,"")&amp;IF(LEN(J16)&gt;1,CHAR(10)&amp;J16,"")</f>
        <v>Swearwolf💀3
→○
Eaten and removed if Fang hired by hiring front. Only one Swearwolf can operate in a city.</v>
      </c>
      <c r="D16" s="8">
        <f>Monsters!C16</f>
        <v>60</v>
      </c>
      <c r="E16" s="8">
        <f>Monsters!I16</f>
        <v>3</v>
      </c>
      <c r="F16" s="8">
        <f>Monsters!J16</f>
        <v>0</v>
      </c>
      <c r="G16" s="8" t="str" cm="1">
        <f t="array" ref="G16">_xlfn.SWITCH(Monsters!D16,1,"○","N/A","",_xlfn.CONCAT(Monsters!D16,"×","○",IF(Monsters!G16="Yes","|OB",""), IF(Monsters!F18="Yes","|●","+∞●")))</f>
        <v>○</v>
      </c>
      <c r="H16" s="8" t="str">
        <f>IF(Monsters!E16="N/A","",Monsters!E16)</f>
        <v/>
      </c>
      <c r="I16" s="8" t="str">
        <f>IF(Monsters!H16&gt;0,Monsters!H16,"")</f>
        <v/>
      </c>
      <c r="J16" s="8" t="str">
        <f>Monsters!K16</f>
        <v>Eaten and removed if Fang hired by hiring front. Only one Swearwolf can operate in a city.</v>
      </c>
    </row>
    <row r="17" spans="1:10" ht="45" x14ac:dyDescent="0.25">
      <c r="A17" s="8" t="str">
        <f>Monsters!A17</f>
        <v>Suckling</v>
      </c>
      <c r="B17" s="8">
        <f>Monsters!B17</f>
        <v>2</v>
      </c>
      <c r="C17" s="9" t="str" cm="1">
        <f t="array" ref="C17">A17&amp;IF(E17&gt;0,"💀"&amp;E17,"")&amp;_xlfn.SWITCH(F17,"Claw","🐺","Fang","🦇","")&amp;CHAR(10)&amp;IF(LEN(G17)&gt;0,"→"&amp;G17&amp;"","")&amp;IF(OR(LEN(H17)&gt;0,LEN(I17)&gt;0),CHAR(10),"")&amp;IF(LEN(H17)&gt;0,"●="&amp;H17,"")&amp;IF(LEN(I17)&gt;0,"  ⌛="&amp;I17,"")&amp;IF(LEN(J17)&gt;1,CHAR(10)&amp;J17,"")</f>
        <v>Suckling💀4🦇
→3×○|OB+∞●
●=0</v>
      </c>
      <c r="D17" s="8">
        <f>Monsters!C17</f>
        <v>160</v>
      </c>
      <c r="E17" s="8">
        <f>Monsters!I17</f>
        <v>4</v>
      </c>
      <c r="F17" s="8" t="str">
        <f>Monsters!J17</f>
        <v>Fang</v>
      </c>
      <c r="G17" s="8" t="str" cm="1">
        <f t="array" ref="G17">_xlfn.SWITCH(Monsters!D17,1,"○","N/A","",_xlfn.CONCAT(Monsters!D17,"×","○",IF(Monsters!G17="Yes","|OB",""), IF(Monsters!F19="Yes","|●","+∞●")))</f>
        <v>3×○|OB+∞●</v>
      </c>
      <c r="H17" s="8">
        <f>IF(Monsters!E17="N/A","",Monsters!E17)</f>
        <v>0</v>
      </c>
      <c r="I17" s="8" t="str">
        <f>IF(Monsters!H17&gt;0,Monsters!H17,"")</f>
        <v/>
      </c>
      <c r="J17" s="8">
        <f>Monsters!K17</f>
        <v>0</v>
      </c>
    </row>
    <row r="18" spans="1:10" ht="45" x14ac:dyDescent="0.25">
      <c r="A18" s="8" t="str">
        <f>Monsters!A18</f>
        <v>Suckling</v>
      </c>
      <c r="B18" s="8">
        <f>Monsters!B18</f>
        <v>2</v>
      </c>
      <c r="C18" s="9" t="str" cm="1">
        <f t="array" ref="C18">A18&amp;IF(E18&gt;0,"💀"&amp;E18,"")&amp;_xlfn.SWITCH(F18,"Claw","🐺","Fang","🦇","")&amp;CHAR(10)&amp;IF(LEN(G18)&gt;0,"→"&amp;G18&amp;"","")&amp;IF(OR(LEN(H18)&gt;0,LEN(I18)&gt;0),CHAR(10),"")&amp;IF(LEN(H18)&gt;0,"●="&amp;H18,"")&amp;IF(LEN(I18)&gt;0,"  ⌛="&amp;I18,"")&amp;IF(LEN(J18)&gt;1,CHAR(10)&amp;J18,"")</f>
        <v>Suckling💀4🦇
→3×○|OB+∞●
●=0</v>
      </c>
      <c r="D18" s="8">
        <f>Monsters!C18</f>
        <v>160</v>
      </c>
      <c r="E18" s="8">
        <f>Monsters!I18</f>
        <v>4</v>
      </c>
      <c r="F18" s="8" t="str">
        <f>Monsters!J18</f>
        <v>Fang</v>
      </c>
      <c r="G18" s="8" t="str" cm="1">
        <f t="array" ref="G18">_xlfn.SWITCH(Monsters!D18,1,"○","N/A","",_xlfn.CONCAT(Monsters!D18,"×","○",IF(Monsters!G18="Yes","|OB",""), IF(Monsters!F20="Yes","|●","+∞●")))</f>
        <v>3×○|OB+∞●</v>
      </c>
      <c r="H18" s="8">
        <f>IF(Monsters!E18="N/A","",Monsters!E18)</f>
        <v>0</v>
      </c>
      <c r="I18" s="8" t="str">
        <f>IF(Monsters!H18&gt;0,Monsters!H18,"")</f>
        <v/>
      </c>
      <c r="J18" s="8">
        <f>Monsters!K18</f>
        <v>0</v>
      </c>
    </row>
    <row r="19" spans="1:10" ht="45" x14ac:dyDescent="0.25">
      <c r="A19" s="8" t="str">
        <f>Monsters!A19</f>
        <v>Suckling</v>
      </c>
      <c r="B19" s="8">
        <f>Monsters!B19</f>
        <v>2</v>
      </c>
      <c r="C19" s="9" t="str" cm="1">
        <f t="array" ref="C19">A19&amp;IF(E19&gt;0,"💀"&amp;E19,"")&amp;_xlfn.SWITCH(F19,"Claw","🐺","Fang","🦇","")&amp;CHAR(10)&amp;IF(LEN(G19)&gt;0,"→"&amp;G19&amp;"","")&amp;IF(OR(LEN(H19)&gt;0,LEN(I19)&gt;0),CHAR(10),"")&amp;IF(LEN(H19)&gt;0,"●="&amp;H19,"")&amp;IF(LEN(I19)&gt;0,"  ⌛="&amp;I19,"")&amp;IF(LEN(J19)&gt;1,CHAR(10)&amp;J19,"")</f>
        <v>Suckling💀4🦇
→3×○|OB+∞●
●=0</v>
      </c>
      <c r="D19" s="8">
        <f>Monsters!C19</f>
        <v>160</v>
      </c>
      <c r="E19" s="8">
        <f>Monsters!I19</f>
        <v>4</v>
      </c>
      <c r="F19" s="8" t="str">
        <f>Monsters!J19</f>
        <v>Fang</v>
      </c>
      <c r="G19" s="8" t="str" cm="1">
        <f t="array" ref="G19">_xlfn.SWITCH(Monsters!D19,1,"○","N/A","",_xlfn.CONCAT(Monsters!D19,"×","○",IF(Monsters!G19="Yes","|OB",""), IF(Monsters!F21="Yes","|●","+∞●")))</f>
        <v>3×○|OB+∞●</v>
      </c>
      <c r="H19" s="8">
        <f>IF(Monsters!E19="N/A","",Monsters!E19)</f>
        <v>0</v>
      </c>
      <c r="I19" s="8" t="str">
        <f>IF(Monsters!H19&gt;0,Monsters!H19,"")</f>
        <v/>
      </c>
      <c r="J19" s="8">
        <f>Monsters!K19</f>
        <v>0</v>
      </c>
    </row>
    <row r="20" spans="1:10" ht="45" x14ac:dyDescent="0.25">
      <c r="A20" s="8" t="str">
        <f>Monsters!A20</f>
        <v>"Hatchet" Murray</v>
      </c>
      <c r="B20" s="8">
        <f>Monsters!B20</f>
        <v>2</v>
      </c>
      <c r="C20" s="9" t="str" cm="1">
        <f t="array" ref="C20">A20&amp;IF(E20&gt;0,"💀"&amp;E20,"")&amp;_xlfn.SWITCH(F20,"Claw","🐺","Fang","🦇","")&amp;CHAR(10)&amp;IF(LEN(G20)&gt;0,"→"&amp;G20&amp;"","")&amp;IF(OR(LEN(H20)&gt;0,LEN(I20)&gt;0),CHAR(10),"")&amp;IF(LEN(H20)&gt;0,"●="&amp;H20,"")&amp;IF(LEN(I20)&gt;0,"  ⌛="&amp;I20,"")&amp;IF(LEN(J20)&gt;1,CHAR(10)&amp;J20,"")</f>
        <v>"Hatchet" Murray💀4
→5×○|OB+∞●
●=10</v>
      </c>
      <c r="D20" s="8">
        <f>Monsters!C20</f>
        <v>240</v>
      </c>
      <c r="E20" s="8">
        <f>Monsters!I20</f>
        <v>4</v>
      </c>
      <c r="F20" s="8">
        <f>Monsters!J20</f>
        <v>0</v>
      </c>
      <c r="G20" s="8" t="str" cm="1">
        <f t="array" ref="G20">_xlfn.SWITCH(Monsters!D20,1,"○","N/A","",_xlfn.CONCAT(Monsters!D20,"×","○",IF(Monsters!G20="Yes","|OB",""), IF(Monsters!F22="Yes","|●","+∞●")))</f>
        <v>5×○|OB+∞●</v>
      </c>
      <c r="H20" s="8">
        <f>IF(Monsters!E20="N/A","",Monsters!E20)</f>
        <v>10</v>
      </c>
      <c r="I20" s="8" t="str">
        <f>IF(Monsters!H20&gt;0,Monsters!H20,"")</f>
        <v/>
      </c>
      <c r="J20" s="8">
        <f>Monsters!K20</f>
        <v>0</v>
      </c>
    </row>
    <row r="21" spans="1:10" ht="45" x14ac:dyDescent="0.25">
      <c r="A21" s="8" t="str">
        <f>Monsters!A21</f>
        <v>Conſtable</v>
      </c>
      <c r="B21" s="8">
        <f>Monsters!B21</f>
        <v>2</v>
      </c>
      <c r="C21" s="9" t="str" cm="1">
        <f t="array" ref="C21">A21&amp;IF(E21&gt;0,"💀"&amp;E21,"")&amp;_xlfn.SWITCH(F21,"Claw","🐺","Fang","🦇","")&amp;CHAR(10)&amp;IF(LEN(G21)&gt;0,"→"&amp;G21&amp;"","")&amp;IF(OR(LEN(H21)&gt;0,LEN(I21)&gt;0),CHAR(10),"")&amp;IF(LEN(H21)&gt;0,"●="&amp;H21,"")&amp;IF(LEN(I21)&gt;0,"  ⌛="&amp;I21,"")&amp;IF(LEN(J21)&gt;1,CHAR(10)&amp;J21,"")</f>
        <v>Conſtable💀4
→3×○|OB+∞●
●=10</v>
      </c>
      <c r="D21" s="8">
        <f>Monsters!C21</f>
        <v>200</v>
      </c>
      <c r="E21" s="8">
        <f>Monsters!I21</f>
        <v>4</v>
      </c>
      <c r="F21" s="8">
        <f>Monsters!J21</f>
        <v>0</v>
      </c>
      <c r="G21" s="8" t="str" cm="1">
        <f t="array" ref="G21">_xlfn.SWITCH(Monsters!D21,1,"○","N/A","",_xlfn.CONCAT(Monsters!D21,"×","○",IF(Monsters!G21="Yes","|OB",""), IF(Monsters!F23="Yes","|●","+∞●")))</f>
        <v>3×○|OB+∞●</v>
      </c>
      <c r="H21" s="8">
        <f>IF(Monsters!E21="N/A","",Monsters!E21)</f>
        <v>10</v>
      </c>
      <c r="I21" s="8" t="str">
        <f>IF(Monsters!H21&gt;0,Monsters!H21,"")</f>
        <v/>
      </c>
      <c r="J21" s="8">
        <f>Monsters!K21</f>
        <v>0</v>
      </c>
    </row>
    <row r="22" spans="1:10" ht="45" x14ac:dyDescent="0.25">
      <c r="A22" s="8" t="str">
        <f>Monsters!A22</f>
        <v>Conſtable</v>
      </c>
      <c r="B22" s="8">
        <f>Monsters!B22</f>
        <v>2</v>
      </c>
      <c r="C22" s="9" t="str" cm="1">
        <f t="array" ref="C22">A22&amp;IF(E22&gt;0,"💀"&amp;E22,"")&amp;_xlfn.SWITCH(F22,"Claw","🐺","Fang","🦇","")&amp;CHAR(10)&amp;IF(LEN(G22)&gt;0,"→"&amp;G22&amp;"","")&amp;IF(OR(LEN(H22)&gt;0,LEN(I22)&gt;0),CHAR(10),"")&amp;IF(LEN(H22)&gt;0,"●="&amp;H22,"")&amp;IF(LEN(I22)&gt;0,"  ⌛="&amp;I22,"")&amp;IF(LEN(J22)&gt;1,CHAR(10)&amp;J22,"")</f>
        <v>Conſtable💀4
→3×○|OB+∞●
●=10</v>
      </c>
      <c r="D22" s="8">
        <f>Monsters!C22</f>
        <v>200</v>
      </c>
      <c r="E22" s="8">
        <f>Monsters!I22</f>
        <v>4</v>
      </c>
      <c r="F22" s="8">
        <f>Monsters!J22</f>
        <v>0</v>
      </c>
      <c r="G22" s="8" t="str" cm="1">
        <f t="array" ref="G22">_xlfn.SWITCH(Monsters!D22,1,"○","N/A","",_xlfn.CONCAT(Monsters!D22,"×","○",IF(Monsters!G22="Yes","|OB",""), IF(Monsters!F24="Yes","|●","+∞●")))</f>
        <v>3×○|OB+∞●</v>
      </c>
      <c r="H22" s="8">
        <f>IF(Monsters!E22="N/A","",Monsters!E22)</f>
        <v>10</v>
      </c>
      <c r="I22" s="8" t="str">
        <f>IF(Monsters!H22&gt;0,Monsters!H22,"")</f>
        <v/>
      </c>
      <c r="J22" s="8">
        <f>Monsters!K22</f>
        <v>0</v>
      </c>
    </row>
    <row r="23" spans="1:10" ht="45" x14ac:dyDescent="0.25">
      <c r="A23" s="8" t="str">
        <f>Monsters!A23</f>
        <v>Conſtable</v>
      </c>
      <c r="B23" s="8">
        <f>Monsters!B23</f>
        <v>2</v>
      </c>
      <c r="C23" s="9" t="str" cm="1">
        <f t="array" ref="C23">A23&amp;IF(E23&gt;0,"💀"&amp;E23,"")&amp;_xlfn.SWITCH(F23,"Claw","🐺","Fang","🦇","")&amp;CHAR(10)&amp;IF(LEN(G23)&gt;0,"→"&amp;G23&amp;"","")&amp;IF(OR(LEN(H23)&gt;0,LEN(I23)&gt;0),CHAR(10),"")&amp;IF(LEN(H23)&gt;0,"●="&amp;H23,"")&amp;IF(LEN(I23)&gt;0,"  ⌛="&amp;I23,"")&amp;IF(LEN(J23)&gt;1,CHAR(10)&amp;J23,"")</f>
        <v>Conſtable💀4
→3×○|OB+∞●
●=10</v>
      </c>
      <c r="D23" s="8">
        <f>Monsters!C23</f>
        <v>200</v>
      </c>
      <c r="E23" s="8">
        <f>Monsters!I23</f>
        <v>4</v>
      </c>
      <c r="F23" s="8">
        <f>Monsters!J23</f>
        <v>0</v>
      </c>
      <c r="G23" s="8" t="str" cm="1">
        <f t="array" ref="G23">_xlfn.SWITCH(Monsters!D23,1,"○","N/A","",_xlfn.CONCAT(Monsters!D23,"×","○",IF(Monsters!G23="Yes","|OB",""), IF(Monsters!F25="Yes","|●","+∞●")))</f>
        <v>3×○|OB+∞●</v>
      </c>
      <c r="H23" s="8">
        <f>IF(Monsters!E23="N/A","",Monsters!E23)</f>
        <v>10</v>
      </c>
      <c r="I23" s="8" t="str">
        <f>IF(Monsters!H23&gt;0,Monsters!H23,"")</f>
        <v/>
      </c>
      <c r="J23" s="8">
        <f>Monsters!K23</f>
        <v>0</v>
      </c>
    </row>
    <row r="24" spans="1:10" ht="45" x14ac:dyDescent="0.25">
      <c r="A24" s="8" t="str">
        <f>Monsters!A24</f>
        <v>Ghoul</v>
      </c>
      <c r="B24" s="8">
        <f>Monsters!B24</f>
        <v>2</v>
      </c>
      <c r="C24" s="9" t="str" cm="1">
        <f t="array" ref="C24">A24&amp;IF(E24&gt;0,"💀"&amp;E24,"")&amp;_xlfn.SWITCH(F24,"Claw","🐺","Fang","🦇","")&amp;CHAR(10)&amp;IF(LEN(G24)&gt;0,"→"&amp;G24&amp;"","")&amp;IF(OR(LEN(H24)&gt;0,LEN(I24)&gt;0),CHAR(10),"")&amp;IF(LEN(H24)&gt;0,"●="&amp;H24,"")&amp;IF(LEN(I24)&gt;0,"  ⌛="&amp;I24,"")&amp;IF(LEN(J24)&gt;1,CHAR(10)&amp;J24,"")</f>
        <v>Ghoul💀3
→3×○+∞●
●=10</v>
      </c>
      <c r="D24" s="8">
        <f>Monsters!C24</f>
        <v>140</v>
      </c>
      <c r="E24" s="8">
        <f>Monsters!I24</f>
        <v>3</v>
      </c>
      <c r="F24" s="8">
        <f>Monsters!J24</f>
        <v>0</v>
      </c>
      <c r="G24" s="8" t="str" cm="1">
        <f t="array" ref="G24">_xlfn.SWITCH(Monsters!D24,1,"○","N/A","",_xlfn.CONCAT(Monsters!D24,"×","○",IF(Monsters!G24="Yes","|OB",""), IF(Monsters!F26="Yes","|●","+∞●")))</f>
        <v>3×○+∞●</v>
      </c>
      <c r="H24" s="8">
        <f>IF(Monsters!E24="N/A","",Monsters!E24)</f>
        <v>10</v>
      </c>
      <c r="I24" s="8" t="str">
        <f>IF(Monsters!H24&gt;0,Monsters!H24,"")</f>
        <v/>
      </c>
      <c r="J24" s="8">
        <f>Monsters!K24</f>
        <v>0</v>
      </c>
    </row>
    <row r="25" spans="1:10" ht="75" x14ac:dyDescent="0.25">
      <c r="A25" s="8" t="str">
        <f>Monsters!A25</f>
        <v>Haunted</v>
      </c>
      <c r="B25" s="8">
        <f>Monsters!B25</f>
        <v>3</v>
      </c>
      <c r="C25" s="9" t="str" cm="1">
        <f t="array" ref="C25">A25&amp;IF(E25&gt;0,"💀"&amp;E25,"")&amp;_xlfn.SWITCH(F25,"Claw","🐺","Fang","🦇","")&amp;CHAR(10)&amp;IF(LEN(G25)&gt;0,"→"&amp;G25&amp;"","")&amp;IF(OR(LEN(H25)&gt;0,LEN(I25)&gt;0),CHAR(10),"")&amp;IF(LEN(H25)&gt;0,"●="&amp;H25,"")&amp;IF(LEN(I25)&gt;0,"  ⌛="&amp;I25,"")&amp;IF(LEN(J25)&gt;1,CHAR(10)&amp;J25,"")</f>
        <v>Haunted💀5
→3×○+∞●
●=10
Can move through token blocked cities</v>
      </c>
      <c r="D25" s="8">
        <f>Monsters!C25</f>
        <v>450</v>
      </c>
      <c r="E25" s="8">
        <f>Monsters!I25</f>
        <v>5</v>
      </c>
      <c r="F25" s="8">
        <f>Monsters!J25</f>
        <v>0</v>
      </c>
      <c r="G25" s="8" t="str" cm="1">
        <f t="array" ref="G25">_xlfn.SWITCH(Monsters!D25,1,"○","N/A","",_xlfn.CONCAT(Monsters!D25,"×","○",IF(Monsters!G25="Yes","|OB",""), IF(Monsters!F27="Yes","|●","+∞●")))</f>
        <v>3×○+∞●</v>
      </c>
      <c r="H25" s="8">
        <f>IF(Monsters!E25="N/A","",Monsters!E25)</f>
        <v>10</v>
      </c>
      <c r="I25" s="8" t="str">
        <f>IF(Monsters!H25&gt;0,Monsters!H25,"")</f>
        <v/>
      </c>
      <c r="J25" s="8" t="str">
        <f>Monsters!K25</f>
        <v>Can move through token blocked cities</v>
      </c>
    </row>
    <row r="26" spans="1:10" ht="45" x14ac:dyDescent="0.25">
      <c r="A26" s="8" t="str">
        <f>Monsters!A26</f>
        <v>Soldier</v>
      </c>
      <c r="B26" s="8">
        <f>Monsters!B26</f>
        <v>3</v>
      </c>
      <c r="C26" s="9" t="str" cm="1">
        <f t="array" ref="C26">A26&amp;IF(E26&gt;0,"💀"&amp;E26,"")&amp;_xlfn.SWITCH(F26,"Claw","🐺","Fang","🦇","")&amp;CHAR(10)&amp;IF(LEN(G26)&gt;0,"→"&amp;G26&amp;"","")&amp;IF(OR(LEN(H26)&gt;0,LEN(I26)&gt;0),CHAR(10),"")&amp;IF(LEN(H26)&gt;0,"●="&amp;H26,"")&amp;IF(LEN(I26)&gt;0,"  ⌛="&amp;I26,"")&amp;IF(LEN(J26)&gt;1,CHAR(10)&amp;J26,"")</f>
        <v>Soldier💀5
→4×○|OB+∞●
●=10</v>
      </c>
      <c r="D26" s="8">
        <f>Monsters!C26</f>
        <v>450</v>
      </c>
      <c r="E26" s="8">
        <f>Monsters!I26</f>
        <v>5</v>
      </c>
      <c r="F26" s="8">
        <f>Monsters!J26</f>
        <v>0</v>
      </c>
      <c r="G26" s="8" t="str" cm="1">
        <f t="array" ref="G26">_xlfn.SWITCH(Monsters!D26,1,"○","N/A","",_xlfn.CONCAT(Monsters!D26,"×","○",IF(Monsters!G26="Yes","|OB",""), IF(Monsters!F28="Yes","|●","+∞●")))</f>
        <v>4×○|OB+∞●</v>
      </c>
      <c r="H26" s="8">
        <f>IF(Monsters!E26="N/A","",Monsters!E26)</f>
        <v>10</v>
      </c>
      <c r="I26" s="8" t="str">
        <f>IF(Monsters!H26&gt;0,Monsters!H26,"")</f>
        <v/>
      </c>
      <c r="J26" s="8">
        <f>Monsters!K26</f>
        <v>0</v>
      </c>
    </row>
    <row r="27" spans="1:10" ht="45" x14ac:dyDescent="0.25">
      <c r="A27" s="8" t="str">
        <f>Monsters!A27</f>
        <v>Soldier</v>
      </c>
      <c r="B27" s="8">
        <f>Monsters!B27</f>
        <v>3</v>
      </c>
      <c r="C27" s="9" t="str" cm="1">
        <f t="array" ref="C27">A27&amp;IF(E27&gt;0,"💀"&amp;E27,"")&amp;_xlfn.SWITCH(F27,"Claw","🐺","Fang","🦇","")&amp;CHAR(10)&amp;IF(LEN(G27)&gt;0,"→"&amp;G27&amp;"","")&amp;IF(OR(LEN(H27)&gt;0,LEN(I27)&gt;0),CHAR(10),"")&amp;IF(LEN(H27)&gt;0,"●="&amp;H27,"")&amp;IF(LEN(I27)&gt;0,"  ⌛="&amp;I27,"")&amp;IF(LEN(J27)&gt;1,CHAR(10)&amp;J27,"")</f>
        <v>Soldier💀5
→4×○|OB+∞●
●=10</v>
      </c>
      <c r="D27" s="8">
        <f>Monsters!C27</f>
        <v>450</v>
      </c>
      <c r="E27" s="8">
        <f>Monsters!I27</f>
        <v>5</v>
      </c>
      <c r="F27" s="8">
        <f>Monsters!J27</f>
        <v>0</v>
      </c>
      <c r="G27" s="8" t="str" cm="1">
        <f t="array" ref="G27">_xlfn.SWITCH(Monsters!D27,1,"○","N/A","",_xlfn.CONCAT(Monsters!D27,"×","○",IF(Monsters!G27="Yes","|OB",""), IF(Monsters!F29="Yes","|●","+∞●")))</f>
        <v>4×○|OB+∞●</v>
      </c>
      <c r="H27" s="8">
        <f>IF(Monsters!E27="N/A","",Monsters!E27)</f>
        <v>10</v>
      </c>
      <c r="I27" s="8" t="str">
        <f>IF(Monsters!H27&gt;0,Monsters!H27,"")</f>
        <v/>
      </c>
      <c r="J27" s="8">
        <f>Monsters!K27</f>
        <v>0</v>
      </c>
    </row>
    <row r="28" spans="1:10" ht="45" x14ac:dyDescent="0.25">
      <c r="A28" s="8" t="str">
        <f>Monsters!A28</f>
        <v>Grayback</v>
      </c>
      <c r="B28" s="8">
        <f>Monsters!B28</f>
        <v>3</v>
      </c>
      <c r="C28" s="9" t="str" cm="1">
        <f t="array" ref="C28">A28&amp;IF(E28&gt;0,"💀"&amp;E28,"")&amp;_xlfn.SWITCH(F28,"Claw","🐺","Fang","🦇","")&amp;CHAR(10)&amp;IF(LEN(G28)&gt;0,"→"&amp;G28&amp;"","")&amp;IF(OR(LEN(H28)&gt;0,LEN(I28)&gt;0),CHAR(10),"")&amp;IF(LEN(H28)&gt;0,"●="&amp;H28,"")&amp;IF(LEN(I28)&gt;0,"  ⌛="&amp;I28,"")&amp;IF(LEN(J28)&gt;1,CHAR(10)&amp;J28,"")</f>
        <v>Grayback💀5🐺
→4×○+∞●
●=20</v>
      </c>
      <c r="D28" s="8">
        <f>Monsters!C28</f>
        <v>430</v>
      </c>
      <c r="E28" s="8">
        <f>Monsters!I28</f>
        <v>5</v>
      </c>
      <c r="F28" s="8" t="str">
        <f>Monsters!J28</f>
        <v>Claw</v>
      </c>
      <c r="G28" s="8" t="str" cm="1">
        <f t="array" ref="G28">_xlfn.SWITCH(Monsters!D28,1,"○","N/A","",_xlfn.CONCAT(Monsters!D28,"×","○",IF(Monsters!G28="Yes","|OB",""), IF(Monsters!F30="Yes","|●","+∞●")))</f>
        <v>4×○+∞●</v>
      </c>
      <c r="H28" s="8">
        <f>IF(Monsters!E28="N/A","",Monsters!E28)</f>
        <v>20</v>
      </c>
      <c r="I28" s="8" t="str">
        <f>IF(Monsters!H28&gt;0,Monsters!H28,"")</f>
        <v/>
      </c>
      <c r="J28" s="8">
        <f>Monsters!K28</f>
        <v>0</v>
      </c>
    </row>
    <row r="29" spans="1:10" ht="45" x14ac:dyDescent="0.25">
      <c r="A29" s="8" t="str">
        <f>Monsters!A29</f>
        <v>Grayback</v>
      </c>
      <c r="B29" s="8">
        <f>Monsters!B29</f>
        <v>3</v>
      </c>
      <c r="C29" s="9" t="str" cm="1">
        <f t="array" ref="C29">A29&amp;IF(E29&gt;0,"💀"&amp;E29,"")&amp;_xlfn.SWITCH(F29,"Claw","🐺","Fang","🦇","")&amp;CHAR(10)&amp;IF(LEN(G29)&gt;0,"→"&amp;G29&amp;"","")&amp;IF(OR(LEN(H29)&gt;0,LEN(I29)&gt;0),CHAR(10),"")&amp;IF(LEN(H29)&gt;0,"●="&amp;H29,"")&amp;IF(LEN(I29)&gt;0,"  ⌛="&amp;I29,"")&amp;IF(LEN(J29)&gt;1,CHAR(10)&amp;J29,"")</f>
        <v>Grayback💀5🐺
→4×○+∞●
●=20</v>
      </c>
      <c r="D29" s="8">
        <f>Monsters!C29</f>
        <v>430</v>
      </c>
      <c r="E29" s="8">
        <f>Monsters!I29</f>
        <v>5</v>
      </c>
      <c r="F29" s="8" t="str">
        <f>Monsters!J29</f>
        <v>Claw</v>
      </c>
      <c r="G29" s="8" t="str" cm="1">
        <f t="array" ref="G29">_xlfn.SWITCH(Monsters!D29,1,"○","N/A","",_xlfn.CONCAT(Monsters!D29,"×","○",IF(Monsters!G29="Yes","|OB",""), IF(Monsters!F31="Yes","|●","+∞●")))</f>
        <v>4×○+∞●</v>
      </c>
      <c r="H29" s="8">
        <f>IF(Monsters!E29="N/A","",Monsters!E29)</f>
        <v>20</v>
      </c>
      <c r="I29" s="8" t="str">
        <f>IF(Monsters!H29&gt;0,Monsters!H29,"")</f>
        <v/>
      </c>
      <c r="J29" s="8">
        <f>Monsters!K29</f>
        <v>0</v>
      </c>
    </row>
    <row r="30" spans="1:10" ht="45" x14ac:dyDescent="0.25">
      <c r="A30" s="8" t="str">
        <f>Monsters!A30</f>
        <v>Count</v>
      </c>
      <c r="B30" s="8">
        <f>Monsters!B30</f>
        <v>3</v>
      </c>
      <c r="C30" s="9" t="str" cm="1">
        <f t="array" ref="C30">A30&amp;IF(E30&gt;0,"💀"&amp;E30,"")&amp;_xlfn.SWITCH(F30,"Claw","🐺","Fang","🦇","")&amp;CHAR(10)&amp;IF(LEN(G30)&gt;0,"→"&amp;G30&amp;"","")&amp;IF(OR(LEN(H30)&gt;0,LEN(I30)&gt;0),CHAR(10),"")&amp;IF(LEN(H30)&gt;0,"●="&amp;H30,"")&amp;IF(LEN(I30)&gt;0,"  ⌛="&amp;I30,"")&amp;IF(LEN(J30)&gt;1,CHAR(10)&amp;J30,"")</f>
        <v>Count💀5🦇
→4×○|OB+∞●
●=0  ⌛=1</v>
      </c>
      <c r="D30" s="8">
        <f>Monsters!C30</f>
        <v>450</v>
      </c>
      <c r="E30" s="8">
        <f>Monsters!I30</f>
        <v>5</v>
      </c>
      <c r="F30" s="8" t="str">
        <f>Monsters!J30</f>
        <v>Fang</v>
      </c>
      <c r="G30" s="8" t="str" cm="1">
        <f t="array" ref="G30">_xlfn.SWITCH(Monsters!D30,1,"○","N/A","",_xlfn.CONCAT(Monsters!D30,"×","○",IF(Monsters!G30="Yes","|OB",""), IF(Monsters!F32="Yes","|●","+∞●")))</f>
        <v>4×○|OB+∞●</v>
      </c>
      <c r="H30" s="8">
        <f>IF(Monsters!E30="N/A","",Monsters!E30)</f>
        <v>0</v>
      </c>
      <c r="I30" s="8">
        <f>IF(Monsters!H30&gt;0,Monsters!H30,"")</f>
        <v>1</v>
      </c>
      <c r="J30" s="8">
        <f>Monsters!K30</f>
        <v>0</v>
      </c>
    </row>
    <row r="31" spans="1:10" ht="45" x14ac:dyDescent="0.25">
      <c r="A31" s="8" t="str">
        <f>Monsters!A31</f>
        <v>Count</v>
      </c>
      <c r="B31" s="8">
        <f>Monsters!B31</f>
        <v>3</v>
      </c>
      <c r="C31" s="9" t="str" cm="1">
        <f t="array" ref="C31">A31&amp;IF(E31&gt;0,"💀"&amp;E31,"")&amp;_xlfn.SWITCH(F31,"Claw","🐺","Fang","🦇","")&amp;CHAR(10)&amp;IF(LEN(G31)&gt;0,"→"&amp;G31&amp;"","")&amp;IF(OR(LEN(H31)&gt;0,LEN(I31)&gt;0),CHAR(10),"")&amp;IF(LEN(H31)&gt;0,"●="&amp;H31,"")&amp;IF(LEN(I31)&gt;0,"  ⌛="&amp;I31,"")&amp;IF(LEN(J31)&gt;1,CHAR(10)&amp;J31,"")</f>
        <v>Count💀5🦇
→4×○|OB+∞●
●=0  ⌛=1</v>
      </c>
      <c r="D31" s="8">
        <f>Monsters!C31</f>
        <v>450</v>
      </c>
      <c r="E31" s="8">
        <f>Monsters!I31</f>
        <v>5</v>
      </c>
      <c r="F31" s="8" t="str">
        <f>Monsters!J31</f>
        <v>Fang</v>
      </c>
      <c r="G31" s="8" t="str" cm="1">
        <f t="array" ref="G31">_xlfn.SWITCH(Monsters!D31,1,"○","N/A","",_xlfn.CONCAT(Monsters!D31,"×","○",IF(Monsters!G31="Yes","|OB",""), IF(Monsters!F33="Yes","|●","+∞●")))</f>
        <v>4×○|OB+∞●</v>
      </c>
      <c r="H31" s="8">
        <f>IF(Monsters!E31="N/A","",Monsters!E31)</f>
        <v>0</v>
      </c>
      <c r="I31" s="8">
        <f>IF(Monsters!H31&gt;0,Monsters!H31,"")</f>
        <v>1</v>
      </c>
      <c r="J31" s="8">
        <f>Monsters!K31</f>
        <v>0</v>
      </c>
    </row>
    <row r="32" spans="1:10" ht="45" x14ac:dyDescent="0.25">
      <c r="A32" s="8" t="str">
        <f>Monsters!A32</f>
        <v>Captain Harker</v>
      </c>
      <c r="B32" s="8">
        <f>Monsters!B32</f>
        <v>3</v>
      </c>
      <c r="C32" s="9" t="str" cm="1">
        <f t="array" ref="C32">A32&amp;IF(E32&gt;0,"💀"&amp;E32,"")&amp;_xlfn.SWITCH(F32,"Claw","🐺","Fang","🦇","")&amp;CHAR(10)&amp;IF(LEN(G32)&gt;0,"→"&amp;G32&amp;"","")&amp;IF(OR(LEN(H32)&gt;0,LEN(I32)&gt;0),CHAR(10),"")&amp;IF(LEN(H32)&gt;0,"●="&amp;H32,"")&amp;IF(LEN(I32)&gt;0,"  ⌛="&amp;I32,"")&amp;IF(LEN(J32)&gt;1,CHAR(10)&amp;J32,"")</f>
        <v>Captain Harker💀5
→5×○|OB+∞●
●=10</v>
      </c>
      <c r="D32" s="8">
        <f>Monsters!C32</f>
        <v>550</v>
      </c>
      <c r="E32" s="8">
        <f>Monsters!I32</f>
        <v>5</v>
      </c>
      <c r="F32" s="8">
        <f>Monsters!J32</f>
        <v>0</v>
      </c>
      <c r="G32" s="8" t="str" cm="1">
        <f t="array" ref="G32">_xlfn.SWITCH(Monsters!D32,1,"○","N/A","",_xlfn.CONCAT(Monsters!D32,"×","○",IF(Monsters!G32="Yes","|OB",""), IF(Monsters!F34="Yes","|●","+∞●")))</f>
        <v>5×○|OB+∞●</v>
      </c>
      <c r="H32" s="8">
        <f>IF(Monsters!E32="N/A","",Monsters!E32)</f>
        <v>10</v>
      </c>
      <c r="I32" s="8" t="str">
        <f>IF(Monsters!H32&gt;0,Monsters!H32,"")</f>
        <v/>
      </c>
      <c r="J32" s="8">
        <f>Monsters!K32</f>
        <v>0</v>
      </c>
    </row>
    <row r="33" spans="1:10" ht="90" x14ac:dyDescent="0.25">
      <c r="A33" s="8" t="str">
        <f>Monsters!A33</f>
        <v>Renfield</v>
      </c>
      <c r="B33" s="8">
        <f>Monsters!B33</f>
        <v>3</v>
      </c>
      <c r="C33" s="9" t="str" cm="1">
        <f t="array" ref="C33">A33&amp;IF(E33&gt;0,"💀"&amp;E33,"")&amp;_xlfn.SWITCH(F33,"Claw","🐺","Fang","🦇","")&amp;CHAR(10)&amp;IF(LEN(G33)&gt;0,"→"&amp;G33&amp;"","")&amp;IF(OR(LEN(H33)&gt;0,LEN(I33)&gt;0),CHAR(10),"")&amp;IF(LEN(H33)&gt;0,"●="&amp;H33,"")&amp;IF(LEN(I33)&gt;0,"  ⌛="&amp;I33,"")&amp;IF(LEN(J33)&gt;1,CHAR(10)&amp;J33,"")</f>
        <v>Renfield💀5
→2×○|OB+∞●
●=0
Can be traded in for Count Dracula (when available) for 200</v>
      </c>
      <c r="D33" s="8">
        <f>Monsters!C33</f>
        <v>450</v>
      </c>
      <c r="E33" s="8">
        <f>Monsters!I33</f>
        <v>5</v>
      </c>
      <c r="F33" s="8">
        <f>Monsters!J33</f>
        <v>0</v>
      </c>
      <c r="G33" s="8" t="str" cm="1">
        <f t="array" ref="G33">_xlfn.SWITCH(Monsters!D33,1,"○","N/A","",_xlfn.CONCAT(Monsters!D33,"×","○",IF(Monsters!G33="Yes","|OB",""), IF(Monsters!F35="Yes","|●","+∞●")))</f>
        <v>2×○|OB+∞●</v>
      </c>
      <c r="H33" s="8">
        <f>IF(Monsters!E33="N/A","",Monsters!E33)</f>
        <v>0</v>
      </c>
      <c r="I33" s="8" t="str">
        <f>IF(Monsters!H33&gt;0,Monsters!H33,"")</f>
        <v/>
      </c>
      <c r="J33" s="8" t="str">
        <f>Monsters!K33</f>
        <v>Can be traded in for Count Dracula (when available) for 200</v>
      </c>
    </row>
    <row r="34" spans="1:10" ht="45" x14ac:dyDescent="0.25">
      <c r="A34" s="8" t="str">
        <f>Monsters!A34</f>
        <v>Werewolf</v>
      </c>
      <c r="B34" s="8">
        <f>Monsters!B34</f>
        <v>4</v>
      </c>
      <c r="C34" s="9" t="str" cm="1">
        <f t="array" ref="C34">A34&amp;IF(E34&gt;0,"💀"&amp;E34,"")&amp;_xlfn.SWITCH(F34,"Claw","🐺","Fang","🦇","")&amp;CHAR(10)&amp;IF(LEN(G34)&gt;0,"→"&amp;G34&amp;"","")&amp;IF(OR(LEN(H34)&gt;0,LEN(I34)&gt;0),CHAR(10),"")&amp;IF(LEN(H34)&gt;0,"●="&amp;H34,"")&amp;IF(LEN(I34)&gt;0,"  ⌛="&amp;I34,"")&amp;IF(LEN(J34)&gt;1,CHAR(10)&amp;J34,"")</f>
        <v>Werewolf🐺
→5×○+∞●
●=20</v>
      </c>
      <c r="D34" s="8">
        <f>Monsters!C34</f>
        <v>700</v>
      </c>
      <c r="E34" s="8">
        <f>Monsters!I34</f>
        <v>0</v>
      </c>
      <c r="F34" s="8" t="str">
        <f>Monsters!J34</f>
        <v>Claw</v>
      </c>
      <c r="G34" s="8" t="str" cm="1">
        <f t="array" ref="G34">_xlfn.SWITCH(Monsters!D34,1,"○","N/A","",_xlfn.CONCAT(Monsters!D34,"×","○",IF(Monsters!G34="Yes","|OB",""), IF(Monsters!F36="Yes","|●","+∞●")))</f>
        <v>5×○+∞●</v>
      </c>
      <c r="H34" s="8">
        <f>IF(Monsters!E34="N/A","",Monsters!E34)</f>
        <v>20</v>
      </c>
      <c r="I34" s="8" t="str">
        <f>IF(Monsters!H34&gt;0,Monsters!H34,"")</f>
        <v/>
      </c>
      <c r="J34" s="8">
        <f>Monsters!K34</f>
        <v>0</v>
      </c>
    </row>
    <row r="35" spans="1:10" ht="45" x14ac:dyDescent="0.25">
      <c r="A35" s="8" t="str">
        <f>Monsters!A35</f>
        <v>Werewolf</v>
      </c>
      <c r="B35" s="8">
        <f>Monsters!B35</f>
        <v>4</v>
      </c>
      <c r="C35" s="9" t="str" cm="1">
        <f t="array" ref="C35">A35&amp;IF(E35&gt;0,"💀"&amp;E35,"")&amp;_xlfn.SWITCH(F35,"Claw","🐺","Fang","🦇","")&amp;CHAR(10)&amp;IF(LEN(G35)&gt;0,"→"&amp;G35&amp;"","")&amp;IF(OR(LEN(H35)&gt;0,LEN(I35)&gt;0),CHAR(10),"")&amp;IF(LEN(H35)&gt;0,"●="&amp;H35,"")&amp;IF(LEN(I35)&gt;0,"  ⌛="&amp;I35,"")&amp;IF(LEN(J35)&gt;1,CHAR(10)&amp;J35,"")</f>
        <v>Werewolf🐺
→5×○+∞●
●=20</v>
      </c>
      <c r="D35" s="8">
        <f>Monsters!C35</f>
        <v>700</v>
      </c>
      <c r="E35" s="8">
        <f>Monsters!I35</f>
        <v>0</v>
      </c>
      <c r="F35" s="8" t="str">
        <f>Monsters!J35</f>
        <v>Claw</v>
      </c>
      <c r="G35" s="8" t="str" cm="1">
        <f t="array" ref="G35">_xlfn.SWITCH(Monsters!D35,1,"○","N/A","",_xlfn.CONCAT(Monsters!D35,"×","○",IF(Monsters!G35="Yes","|OB",""), IF(Monsters!F37="Yes","|●","+∞●")))</f>
        <v>5×○+∞●</v>
      </c>
      <c r="H35" s="8">
        <f>IF(Monsters!E35="N/A","",Monsters!E35)</f>
        <v>20</v>
      </c>
      <c r="I35" s="8" t="str">
        <f>IF(Monsters!H35&gt;0,Monsters!H35,"")</f>
        <v/>
      </c>
      <c r="J35" s="8">
        <f>Monsters!K35</f>
        <v>0</v>
      </c>
    </row>
    <row r="36" spans="1:10" ht="45" x14ac:dyDescent="0.25">
      <c r="A36" s="8" t="str">
        <f>Monsters!A36</f>
        <v>Aſsaſsin</v>
      </c>
      <c r="B36" s="8">
        <f>Monsters!B36</f>
        <v>4</v>
      </c>
      <c r="C36" s="9" t="str" cm="1">
        <f t="array" ref="C36">A36&amp;IF(E36&gt;0,"💀"&amp;E36,"")&amp;_xlfn.SWITCH(F36,"Claw","🐺","Fang","🦇","")&amp;CHAR(10)&amp;IF(LEN(G36)&gt;0,"→"&amp;G36&amp;"","")&amp;IF(OR(LEN(H36)&gt;0,LEN(I36)&gt;0),CHAR(10),"")&amp;IF(LEN(H36)&gt;0,"●="&amp;H36,"")&amp;IF(LEN(I36)&gt;0,"  ⌛="&amp;I36,"")&amp;IF(LEN(J36)&gt;1,CHAR(10)&amp;J36,"")</f>
        <v>Aſsaſsin
→6×○|OB+∞●
●=10</v>
      </c>
      <c r="D36" s="8">
        <f>Monsters!C36</f>
        <v>700</v>
      </c>
      <c r="E36" s="8">
        <f>Monsters!I36</f>
        <v>0</v>
      </c>
      <c r="F36" s="8">
        <f>Monsters!J36</f>
        <v>0</v>
      </c>
      <c r="G36" s="8" t="str" cm="1">
        <f t="array" ref="G36">_xlfn.SWITCH(Monsters!D36,1,"○","N/A","",_xlfn.CONCAT(Monsters!D36,"×","○",IF(Monsters!G36="Yes","|OB",""), IF(Monsters!F38="Yes","|●","+∞●")))</f>
        <v>6×○|OB+∞●</v>
      </c>
      <c r="H36" s="8">
        <f>IF(Monsters!E36="N/A","",Monsters!E36)</f>
        <v>10</v>
      </c>
      <c r="I36" s="8" t="str">
        <f>IF(Monsters!H36&gt;0,Monsters!H36,"")</f>
        <v/>
      </c>
      <c r="J36" s="8">
        <f>Monsters!K36</f>
        <v>0</v>
      </c>
    </row>
    <row r="37" spans="1:10" ht="45" x14ac:dyDescent="0.25">
      <c r="A37" s="8" t="str">
        <f>Monsters!A37</f>
        <v>Aſsaſsin</v>
      </c>
      <c r="B37" s="8">
        <f>Monsters!B37</f>
        <v>4</v>
      </c>
      <c r="C37" s="9" t="str" cm="1">
        <f t="array" ref="C37">A37&amp;IF(E37&gt;0,"💀"&amp;E37,"")&amp;_xlfn.SWITCH(F37,"Claw","🐺","Fang","🦇","")&amp;CHAR(10)&amp;IF(LEN(G37)&gt;0,"→"&amp;G37&amp;"","")&amp;IF(OR(LEN(H37)&gt;0,LEN(I37)&gt;0),CHAR(10),"")&amp;IF(LEN(H37)&gt;0,"●="&amp;H37,"")&amp;IF(LEN(I37)&gt;0,"  ⌛="&amp;I37,"")&amp;IF(LEN(J37)&gt;1,CHAR(10)&amp;J37,"")</f>
        <v>Aſsaſsin
→6×○|OB+∞●
●=10</v>
      </c>
      <c r="D37" s="8">
        <f>Monsters!C37</f>
        <v>700</v>
      </c>
      <c r="E37" s="8">
        <f>Monsters!I37</f>
        <v>0</v>
      </c>
      <c r="F37" s="8">
        <f>Monsters!J37</f>
        <v>0</v>
      </c>
      <c r="G37" s="8" t="str" cm="1">
        <f t="array" ref="G37">_xlfn.SWITCH(Monsters!D37,1,"○","N/A","",_xlfn.CONCAT(Monsters!D37,"×","○",IF(Monsters!G37="Yes","|OB",""), IF(Monsters!F39="Yes","|●","+∞●")))</f>
        <v>6×○|OB+∞●</v>
      </c>
      <c r="H37" s="8">
        <f>IF(Monsters!E37="N/A","",Monsters!E37)</f>
        <v>10</v>
      </c>
      <c r="I37" s="8" t="str">
        <f>IF(Monsters!H37&gt;0,Monsters!H37,"")</f>
        <v/>
      </c>
      <c r="J37" s="8">
        <f>Monsters!K37</f>
        <v>0</v>
      </c>
    </row>
    <row r="38" spans="1:10" ht="45" x14ac:dyDescent="0.25">
      <c r="A38" s="8" t="str">
        <f>Monsters!A38</f>
        <v>Aſsaſsin</v>
      </c>
      <c r="B38" s="8">
        <f>Monsters!B38</f>
        <v>4</v>
      </c>
      <c r="C38" s="9" t="str" cm="1">
        <f t="array" ref="C38">A38&amp;IF(E38&gt;0,"💀"&amp;E38,"")&amp;_xlfn.SWITCH(F38,"Claw","🐺","Fang","🦇","")&amp;CHAR(10)&amp;IF(LEN(G38)&gt;0,"→"&amp;G38&amp;"","")&amp;IF(OR(LEN(H38)&gt;0,LEN(I38)&gt;0),CHAR(10),"")&amp;IF(LEN(H38)&gt;0,"●="&amp;H38,"")&amp;IF(LEN(I38)&gt;0,"  ⌛="&amp;I38,"")&amp;IF(LEN(J38)&gt;1,CHAR(10)&amp;J38,"")</f>
        <v>Aſsaſsin
→6×○|OB+∞●
●=10</v>
      </c>
      <c r="D38" s="8">
        <f>Monsters!C38</f>
        <v>700</v>
      </c>
      <c r="E38" s="8">
        <f>Monsters!I38</f>
        <v>0</v>
      </c>
      <c r="F38" s="8">
        <f>Monsters!J38</f>
        <v>0</v>
      </c>
      <c r="G38" s="8" t="str" cm="1">
        <f t="array" ref="G38">_xlfn.SWITCH(Monsters!D38,1,"○","N/A","",_xlfn.CONCAT(Monsters!D38,"×","○",IF(Monsters!G38="Yes","|OB",""), IF(Monsters!F40="Yes","|●","+∞●")))</f>
        <v>6×○|OB+∞●</v>
      </c>
      <c r="H38" s="8">
        <f>IF(Monsters!E38="N/A","",Monsters!E38)</f>
        <v>10</v>
      </c>
      <c r="I38" s="8" t="str">
        <f>IF(Monsters!H38&gt;0,Monsters!H38,"")</f>
        <v/>
      </c>
      <c r="J38" s="8">
        <f>Monsters!K38</f>
        <v>0</v>
      </c>
    </row>
    <row r="39" spans="1:10" ht="45" x14ac:dyDescent="0.25">
      <c r="A39" s="8" t="str">
        <f>Monsters!A39</f>
        <v>Vampire</v>
      </c>
      <c r="B39" s="8">
        <f>Monsters!B39</f>
        <v>4</v>
      </c>
      <c r="C39" s="9" t="str" cm="1">
        <f t="array" ref="C39">A39&amp;IF(E39&gt;0,"💀"&amp;E39,"")&amp;_xlfn.SWITCH(F39,"Claw","🐺","Fang","🦇","")&amp;CHAR(10)&amp;IF(LEN(G39)&gt;0,"→"&amp;G39&amp;"","")&amp;IF(OR(LEN(H39)&gt;0,LEN(I39)&gt;0),CHAR(10),"")&amp;IF(LEN(H39)&gt;0,"●="&amp;H39,"")&amp;IF(LEN(I39)&gt;0,"  ⌛="&amp;I39,"")&amp;IF(LEN(J39)&gt;1,CHAR(10)&amp;J39,"")</f>
        <v>Vampire🦇
→6×○|OB+∞●
●=0  ⌛=1</v>
      </c>
      <c r="D39" s="8">
        <f>Monsters!C39</f>
        <v>700</v>
      </c>
      <c r="E39" s="8">
        <f>Monsters!I39</f>
        <v>0</v>
      </c>
      <c r="F39" s="8" t="str">
        <f>Monsters!J39</f>
        <v>Fang</v>
      </c>
      <c r="G39" s="8" t="str" cm="1">
        <f t="array" ref="G39">_xlfn.SWITCH(Monsters!D39,1,"○","N/A","",_xlfn.CONCAT(Monsters!D39,"×","○",IF(Monsters!G39="Yes","|OB",""), IF(Monsters!F41="Yes","|●","+∞●")))</f>
        <v>6×○|OB+∞●</v>
      </c>
      <c r="H39" s="8">
        <f>IF(Monsters!E39="N/A","",Monsters!E39)</f>
        <v>0</v>
      </c>
      <c r="I39" s="8">
        <f>IF(Monsters!H39&gt;0,Monsters!H39,"")</f>
        <v>1</v>
      </c>
      <c r="J39" s="8">
        <f>Monsters!K39</f>
        <v>0</v>
      </c>
    </row>
    <row r="40" spans="1:10" ht="45" x14ac:dyDescent="0.25">
      <c r="A40" s="8" t="str">
        <f>Monsters!A40</f>
        <v>Vampire</v>
      </c>
      <c r="B40" s="8">
        <f>Monsters!B40</f>
        <v>4</v>
      </c>
      <c r="C40" s="9" t="str" cm="1">
        <f t="array" ref="C40">A40&amp;IF(E40&gt;0,"💀"&amp;E40,"")&amp;_xlfn.SWITCH(F40,"Claw","🐺","Fang","🦇","")&amp;CHAR(10)&amp;IF(LEN(G40)&gt;0,"→"&amp;G40&amp;"","")&amp;IF(OR(LEN(H40)&gt;0,LEN(I40)&gt;0),CHAR(10),"")&amp;IF(LEN(H40)&gt;0,"●="&amp;H40,"")&amp;IF(LEN(I40)&gt;0,"  ⌛="&amp;I40,"")&amp;IF(LEN(J40)&gt;1,CHAR(10)&amp;J40,"")</f>
        <v>Vampire🦇
→6×○|OB+∞●
●=0  ⌛=1</v>
      </c>
      <c r="D40" s="8">
        <f>Monsters!C40</f>
        <v>700</v>
      </c>
      <c r="E40" s="8">
        <f>Monsters!I40</f>
        <v>0</v>
      </c>
      <c r="F40" s="8" t="str">
        <f>Monsters!J40</f>
        <v>Fang</v>
      </c>
      <c r="G40" s="8" t="str" cm="1">
        <f t="array" ref="G40">_xlfn.SWITCH(Monsters!D40,1,"○","N/A","",_xlfn.CONCAT(Monsters!D40,"×","○",IF(Monsters!G40="Yes","|OB",""), IF(Monsters!F42="Yes","|●","+∞●")))</f>
        <v>6×○|OB+∞●</v>
      </c>
      <c r="H40" s="8">
        <f>IF(Monsters!E40="N/A","",Monsters!E40)</f>
        <v>0</v>
      </c>
      <c r="I40" s="8">
        <f>IF(Monsters!H40&gt;0,Monsters!H40,"")</f>
        <v>1</v>
      </c>
      <c r="J40" s="8">
        <f>Monsters!K40</f>
        <v>0</v>
      </c>
    </row>
    <row r="41" spans="1:10" ht="75" x14ac:dyDescent="0.25">
      <c r="A41" s="8" t="str">
        <f>Monsters!A41</f>
        <v>The Headleſs Duke</v>
      </c>
      <c r="B41" s="8">
        <f>Monsters!B41</f>
        <v>5</v>
      </c>
      <c r="C41" s="9" t="str" cm="1">
        <f t="array" ref="C41">A41&amp;IF(E41&gt;0,"💀"&amp;E41,"")&amp;_xlfn.SWITCH(F41,"Claw","🐺","Fang","🦇","")&amp;CHAR(10)&amp;IF(LEN(G41)&gt;0,"→"&amp;G41&amp;"","")&amp;IF(OR(LEN(H41)&gt;0,LEN(I41)&gt;0),CHAR(10),"")&amp;IF(LEN(H41)&gt;0,"●="&amp;H41,"")&amp;IF(LEN(I41)&gt;0,"  ⌛="&amp;I41,"")&amp;IF(LEN(J41)&gt;1,CHAR(10)&amp;J41,"")</f>
        <v>The Headleſs Duke
→6×○|OB+∞●
●=10
Can move through token blocked cities</v>
      </c>
      <c r="D41" s="8">
        <f>Monsters!C41</f>
        <v>950</v>
      </c>
      <c r="E41" s="8">
        <f>Monsters!I41</f>
        <v>0</v>
      </c>
      <c r="F41" s="8">
        <f>Monsters!J41</f>
        <v>0</v>
      </c>
      <c r="G41" s="8" t="str" cm="1">
        <f t="array" ref="G41">_xlfn.SWITCH(Monsters!D41,1,"○","N/A","",_xlfn.CONCAT(Monsters!D41,"×","○",IF(Monsters!G41="Yes","|OB",""), IF(Monsters!F43="Yes","|●","+∞●")))</f>
        <v>6×○|OB+∞●</v>
      </c>
      <c r="H41" s="8">
        <f>IF(Monsters!E41="N/A","",Monsters!E41)</f>
        <v>10</v>
      </c>
      <c r="I41" s="8" t="str">
        <f>IF(Monsters!H41&gt;0,Monsters!H41,"")</f>
        <v/>
      </c>
      <c r="J41" s="8" t="str">
        <f>Monsters!K41</f>
        <v>Can move through token blocked cities</v>
      </c>
    </row>
    <row r="42" spans="1:10" ht="75" x14ac:dyDescent="0.25">
      <c r="A42" s="8" t="str">
        <f>Monsters!A42</f>
        <v>Grouſtfrat, the Necromancer</v>
      </c>
      <c r="B42" s="8">
        <f>Monsters!B42</f>
        <v>5</v>
      </c>
      <c r="C42" s="9" t="str" cm="1">
        <f t="array" ref="C42">A42&amp;IF(E42&gt;0,"💀"&amp;E42,"")&amp;_xlfn.SWITCH(F42,"Claw","🐺","Fang","🦇","")&amp;CHAR(10)&amp;IF(LEN(G42)&gt;0,"→"&amp;G42&amp;"","")&amp;IF(OR(LEN(H42)&gt;0,LEN(I42)&gt;0),CHAR(10),"")&amp;IF(LEN(H42)&gt;0,"●="&amp;H42,"")&amp;IF(LEN(I42)&gt;0,"  ⌛="&amp;I42,"")&amp;IF(LEN(J42)&gt;1,CHAR(10)&amp;J42,"")</f>
        <v>Grouſtfrat, the Necromancer
Functions as 4 skeletons</v>
      </c>
      <c r="D42" s="8">
        <f>Monsters!C42</f>
        <v>950</v>
      </c>
      <c r="E42" s="8">
        <f>Monsters!I42</f>
        <v>0</v>
      </c>
      <c r="F42" s="8">
        <f>Monsters!J42</f>
        <v>0</v>
      </c>
      <c r="G42" s="8" t="str" cm="1">
        <f t="array" ref="G42">_xlfn.SWITCH(Monsters!D42,1,"○","N/A","",_xlfn.CONCAT(Monsters!D42,"×","○",IF(Monsters!G42="Yes","|OB",""), IF(Monsters!F44="Yes","|●","+∞●")))</f>
        <v/>
      </c>
      <c r="H42" s="8" t="str">
        <f>IF(Monsters!E42="N/A","",Monsters!E42)</f>
        <v/>
      </c>
      <c r="I42" s="8" t="str">
        <f>IF(Monsters!H42&gt;0,Monsters!H42,"")</f>
        <v/>
      </c>
      <c r="J42" s="8" t="str">
        <f>Monsters!K42</f>
        <v>Functions as 4 skeletons</v>
      </c>
    </row>
    <row r="43" spans="1:10" ht="75" x14ac:dyDescent="0.25">
      <c r="A43" s="8" t="str">
        <f>Monsters!A43</f>
        <v>Doctor Frankenſtein</v>
      </c>
      <c r="B43" s="8">
        <f>Monsters!B43</f>
        <v>5</v>
      </c>
      <c r="C43" s="9" t="str" cm="1">
        <f t="array" ref="C43">A43&amp;IF(E43&gt;0,"💀"&amp;E43,"")&amp;_xlfn.SWITCH(F43,"Claw","🐺","Fang","🦇","")&amp;CHAR(10)&amp;IF(LEN(G43)&gt;0,"→"&amp;G43&amp;"","")&amp;IF(OR(LEN(H43)&gt;0,LEN(I43)&gt;0),CHAR(10),"")&amp;IF(LEN(H43)&gt;0,"●="&amp;H43,"")&amp;IF(LEN(I43)&gt;0,"  ⌛="&amp;I43,"")&amp;IF(LEN(J43)&gt;1,CHAR(10)&amp;J43,"")</f>
        <v>Doctor Frankenſtein
→5×○|OB+∞●
●=10
Does not require a token on route.</v>
      </c>
      <c r="D43" s="8">
        <f>Monsters!C43</f>
        <v>950</v>
      </c>
      <c r="E43" s="8">
        <f>Monsters!I43</f>
        <v>0</v>
      </c>
      <c r="F43" s="8">
        <f>Monsters!J43</f>
        <v>0</v>
      </c>
      <c r="G43" s="8" t="str" cm="1">
        <f t="array" ref="G43">_xlfn.SWITCH(Monsters!D43,1,"○","N/A","",_xlfn.CONCAT(Monsters!D43,"×","○",IF(Monsters!G43="Yes","|OB",""), IF(Monsters!F45="Yes","|●","+∞●")))</f>
        <v>5×○|OB+∞●</v>
      </c>
      <c r="H43" s="8">
        <f>IF(Monsters!E43="N/A","",Monsters!E43)</f>
        <v>10</v>
      </c>
      <c r="I43" s="8" t="str">
        <f>IF(Monsters!H43&gt;0,Monsters!H43,"")</f>
        <v/>
      </c>
      <c r="J43" s="8" t="str">
        <f>Monsters!K43</f>
        <v>Does not require a token on route.</v>
      </c>
    </row>
    <row r="44" spans="1:10" ht="120" x14ac:dyDescent="0.25">
      <c r="A44" s="8" t="str">
        <f>Monsters!A44</f>
        <v>Count Vlad</v>
      </c>
      <c r="B44" s="8">
        <f>Monsters!B44</f>
        <v>5</v>
      </c>
      <c r="C44" s="9" t="str" cm="1">
        <f t="array" ref="C44">A44&amp;IF(E44&gt;0,"💀"&amp;E44,"")&amp;_xlfn.SWITCH(F44,"Claw","🐺","Fang","🦇","")&amp;CHAR(10)&amp;IF(LEN(G44)&gt;0,"→"&amp;G44&amp;"","")&amp;IF(OR(LEN(H44)&gt;0,LEN(I44)&gt;0),CHAR(10),"")&amp;IF(LEN(H44)&gt;0,"●="&amp;H44,"")&amp;IF(LEN(I44)&gt;0,"  ⌛="&amp;I44,"")&amp;IF(LEN(J44)&gt;1,CHAR(10)&amp;J44,"")</f>
        <v>Count Vlad🦇
→7×○|OB+∞●
●=0  ⌛=1
Can jump once between two tokens belonging to the employer during the route</v>
      </c>
      <c r="D44" s="8">
        <f>Monsters!C44</f>
        <v>1050</v>
      </c>
      <c r="E44" s="8">
        <f>Monsters!I44</f>
        <v>0</v>
      </c>
      <c r="F44" s="8" t="str">
        <f>Monsters!J44</f>
        <v>Fang</v>
      </c>
      <c r="G44" s="8" t="str" cm="1">
        <f t="array" ref="G44">_xlfn.SWITCH(Monsters!D44,1,"○","N/A","",_xlfn.CONCAT(Monsters!D44,"×","○",IF(Monsters!G44="Yes","|OB",""), IF(Monsters!F46="Yes","|●","+∞●")))</f>
        <v>7×○|OB+∞●</v>
      </c>
      <c r="H44" s="8">
        <f>IF(Monsters!E44="N/A","",Monsters!E44)</f>
        <v>0</v>
      </c>
      <c r="I44" s="8">
        <f>IF(Monsters!H44&gt;0,Monsters!H44,"")</f>
        <v>1</v>
      </c>
      <c r="J44" s="8" t="str">
        <f>Monsters!K44</f>
        <v>Can jump once between two tokens belonging to the employer during the route</v>
      </c>
    </row>
    <row r="45" spans="1:10" ht="90" x14ac:dyDescent="0.25">
      <c r="A45" s="8" t="str">
        <f>Monsters!A45</f>
        <v>Count Dracula</v>
      </c>
      <c r="B45" s="8">
        <f>Monsters!B45</f>
        <v>5</v>
      </c>
      <c r="C45" s="9" t="str" cm="1">
        <f t="array" ref="C45">A45&amp;IF(E45&gt;0,"💀"&amp;E45,"")&amp;_xlfn.SWITCH(F45,"Claw","🐺","Fang","🦇","")&amp;CHAR(10)&amp;IF(LEN(G45)&gt;0,"→"&amp;G45&amp;"","")&amp;IF(OR(LEN(H45)&gt;0,LEN(I45)&gt;0),CHAR(10),"")&amp;IF(LEN(H45)&gt;0,"●="&amp;H45,"")&amp;IF(LEN(I45)&gt;0,"  ⌛="&amp;I45,"")&amp;IF(LEN(J45)&gt;1,CHAR(10)&amp;J45,"")</f>
        <v>Count Dracula🦇
→∞×○|OB+∞●
●=0  ⌛=2
Can use Dracula's Moving Castle as a token</v>
      </c>
      <c r="D45" s="8">
        <f>Monsters!C45</f>
        <v>1200</v>
      </c>
      <c r="E45" s="8">
        <f>Monsters!I45</f>
        <v>0</v>
      </c>
      <c r="F45" s="8" t="str">
        <f>Monsters!J45</f>
        <v>Fang</v>
      </c>
      <c r="G45" s="8" t="str" cm="1">
        <f t="array" ref="G45">_xlfn.SWITCH(Monsters!D45,1,"○","N/A","",_xlfn.CONCAT(Monsters!D45,"×","○",IF(Monsters!G45="Yes","|OB",""), IF(Monsters!F47="Yes","|●","+∞●")))</f>
        <v>∞×○|OB+∞●</v>
      </c>
      <c r="H45" s="8">
        <f>IF(Monsters!E45="N/A","",Monsters!E45)</f>
        <v>0</v>
      </c>
      <c r="I45" s="8">
        <f>IF(Monsters!H45&gt;0,Monsters!H45,"")</f>
        <v>2</v>
      </c>
      <c r="J45" s="8" t="str">
        <f>Monsters!K45</f>
        <v>Can use Dracula's Moving Castle as a token</v>
      </c>
    </row>
    <row r="46" spans="1:10" ht="150" x14ac:dyDescent="0.25">
      <c r="A46" s="8" t="str">
        <f>Monsters!A46</f>
        <v>Duke Lupin</v>
      </c>
      <c r="B46" s="8">
        <f>Monsters!B46</f>
        <v>5</v>
      </c>
      <c r="C46" s="9" t="str" cm="1">
        <f t="array" ref="C46">A46&amp;IF(E46&gt;0,"💀"&amp;E46,"")&amp;_xlfn.SWITCH(F46,"Claw","🐺","Fang","🦇","")&amp;CHAR(10)&amp;IF(LEN(G46)&gt;0,"→"&amp;G46&amp;"","")&amp;IF(OR(LEN(H46)&gt;0,LEN(I46)&gt;0),CHAR(10),"")&amp;IF(LEN(H46)&gt;0,"●="&amp;H46,"")&amp;IF(LEN(I46)&gt;0,"  ⌛="&amp;I46,"")&amp;IF(LEN(J46)&gt;1,CHAR(10)&amp;J46,"")</f>
        <v>Duke Lupin🐺
●=30
Can visit all cities with front’s tokens and all immediately adjacent open routes. Does not prevent route being covered by another monster.</v>
      </c>
      <c r="D46" s="8">
        <f>Monsters!C46</f>
        <v>1200</v>
      </c>
      <c r="E46" s="8">
        <f>Monsters!I46</f>
        <v>0</v>
      </c>
      <c r="F46" s="8" t="str">
        <f>Monsters!J46</f>
        <v>Claw</v>
      </c>
      <c r="G46" s="8" t="str" cm="1">
        <f t="array" ref="G46">_xlfn.SWITCH(Monsters!D46,1,"○","N/A","",_xlfn.CONCAT(Monsters!D46,"×","○",IF(Monsters!G46="Yes","|OB",""), IF(Monsters!F48="Yes","|●","+∞●")))</f>
        <v/>
      </c>
      <c r="H46" s="8">
        <f>IF(Monsters!E46="N/A","",Monsters!E46)</f>
        <v>30</v>
      </c>
      <c r="I46" s="8" t="str">
        <f>IF(Monsters!H46&gt;0,Monsters!H46,"")</f>
        <v/>
      </c>
      <c r="J46" s="8" t="str">
        <f>Monsters!K46</f>
        <v>Can visit all cities with front’s tokens and all immediately adjacent open routes. Does not prevent route being covered by another monster.</v>
      </c>
    </row>
    <row r="47" spans="1:10" ht="75" x14ac:dyDescent="0.25">
      <c r="A47" s="8" t="str">
        <f>Monsters!A47</f>
        <v>Werewolf Lord</v>
      </c>
      <c r="B47" s="8">
        <f>Monsters!B47</f>
        <v>5</v>
      </c>
      <c r="C47" s="9" t="str" cm="1">
        <f t="array" ref="C47">A47&amp;IF(E47&gt;0,"💀"&amp;E47,"")&amp;_xlfn.SWITCH(F47,"Claw","🐺","Fang","🦇","")&amp;CHAR(10)&amp;IF(LEN(G47)&gt;0,"→"&amp;G47&amp;"","")&amp;IF(OR(LEN(H47)&gt;0,LEN(I47)&gt;0),CHAR(10),"")&amp;IF(LEN(H47)&gt;0,"●="&amp;H47,"")&amp;IF(LEN(I47)&gt;0,"  ⌛="&amp;I47,"")&amp;IF(LEN(J47)&gt;1,CHAR(10)&amp;J47,"")</f>
        <v>Werewolf Lord🐺
→∞×○+∞●
●=30
Costs 800 if trading in Werewolf</v>
      </c>
      <c r="D47" s="8">
        <f>Monsters!C47</f>
        <v>1100</v>
      </c>
      <c r="E47" s="8">
        <f>Monsters!I47</f>
        <v>0</v>
      </c>
      <c r="F47" s="8" t="str">
        <f>Monsters!J47</f>
        <v>Claw</v>
      </c>
      <c r="G47" s="8" t="str" cm="1">
        <f t="array" ref="G47">_xlfn.SWITCH(Monsters!D47,1,"○","N/A","",_xlfn.CONCAT(Monsters!D47,"×","○",IF(Monsters!G47="Yes","|OB",""), IF(Monsters!F49="Yes","|●","+∞●")))</f>
        <v>∞×○+∞●</v>
      </c>
      <c r="H47" s="8">
        <f>IF(Monsters!E47="N/A","",Monsters!E47)</f>
        <v>30</v>
      </c>
      <c r="I47" s="8" t="str">
        <f>IF(Monsters!H47&gt;0,Monsters!H47,"")</f>
        <v/>
      </c>
      <c r="J47" s="8" t="str">
        <f>Monsters!K47</f>
        <v>Costs 800 if trading in Werewolf</v>
      </c>
    </row>
    <row r="48" spans="1:10" ht="75" x14ac:dyDescent="0.25">
      <c r="A48" s="8" t="str">
        <f>Monsters!A48</f>
        <v>Werewolf Lord</v>
      </c>
      <c r="B48" s="8">
        <f>Monsters!B48</f>
        <v>5</v>
      </c>
      <c r="C48" s="9" t="str" cm="1">
        <f t="array" ref="C48">A48&amp;IF(E48&gt;0,"💀"&amp;E48,"")&amp;_xlfn.SWITCH(F48,"Claw","🐺","Fang","🦇","")&amp;CHAR(10)&amp;IF(LEN(G48)&gt;0,"→"&amp;G48&amp;"","")&amp;IF(OR(LEN(H48)&gt;0,LEN(I48)&gt;0),CHAR(10),"")&amp;IF(LEN(H48)&gt;0,"●="&amp;H48,"")&amp;IF(LEN(I48)&gt;0,"  ⌛="&amp;I48,"")&amp;IF(LEN(J48)&gt;1,CHAR(10)&amp;J48,"")</f>
        <v>Werewolf Lord🐺
→∞×○+∞●
●=30
Costs 800 if trading in Werewolf</v>
      </c>
      <c r="D48" s="8">
        <f>Monsters!C48</f>
        <v>1100</v>
      </c>
      <c r="E48" s="8">
        <f>Monsters!I48</f>
        <v>0</v>
      </c>
      <c r="F48" s="8" t="str">
        <f>Monsters!J48</f>
        <v>Claw</v>
      </c>
      <c r="G48" s="8" t="str" cm="1">
        <f t="array" ref="G48">_xlfn.SWITCH(Monsters!D48,1,"○","N/A","",_xlfn.CONCAT(Monsters!D48,"×","○",IF(Monsters!G48="Yes","|OB",""), IF(Monsters!F50="Yes","|●","+∞●")))</f>
        <v>∞×○+∞●</v>
      </c>
      <c r="H48" s="8">
        <f>IF(Monsters!E48="N/A","",Monsters!E48)</f>
        <v>30</v>
      </c>
      <c r="I48" s="8" t="str">
        <f>IF(Monsters!H48&gt;0,Monsters!H48,"")</f>
        <v/>
      </c>
      <c r="J48" s="8" t="str">
        <f>Monsters!K48</f>
        <v>Costs 800 if trading in Werewolf</v>
      </c>
    </row>
    <row r="49" spans="1:10" ht="75" x14ac:dyDescent="0.25">
      <c r="A49" s="8" t="str">
        <f>Monsters!A49</f>
        <v>Werewolf Lord</v>
      </c>
      <c r="B49" s="8">
        <f>Monsters!B49</f>
        <v>5</v>
      </c>
      <c r="C49" s="9" t="str" cm="1">
        <f t="array" ref="C49">A49&amp;IF(E49&gt;0,"💀"&amp;E49,"")&amp;_xlfn.SWITCH(F49,"Claw","🐺","Fang","🦇","")&amp;CHAR(10)&amp;IF(LEN(G49)&gt;0,"→"&amp;G49&amp;"","")&amp;IF(OR(LEN(H49)&gt;0,LEN(I49)&gt;0),CHAR(10),"")&amp;IF(LEN(H49)&gt;0,"●="&amp;H49,"")&amp;IF(LEN(I49)&gt;0,"  ⌛="&amp;I49,"")&amp;IF(LEN(J49)&gt;1,CHAR(10)&amp;J49,"")</f>
        <v>Werewolf Lord🐺
→∞×○+∞●
●=30
Costs 800 if trading in Werewolf</v>
      </c>
      <c r="D49" s="8">
        <f>Monsters!C49</f>
        <v>1100</v>
      </c>
      <c r="E49" s="8">
        <f>Monsters!I49</f>
        <v>0</v>
      </c>
      <c r="F49" s="8" t="str">
        <f>Monsters!J49</f>
        <v>Claw</v>
      </c>
      <c r="G49" s="8" t="str" cm="1">
        <f t="array" ref="G49">_xlfn.SWITCH(Monsters!D49,1,"○","N/A","",_xlfn.CONCAT(Monsters!D49,"×","○",IF(Monsters!G49="Yes","|OB",""), IF(Monsters!F51="Yes","|●","+∞●")))</f>
        <v>∞×○+∞●</v>
      </c>
      <c r="H49" s="8">
        <f>IF(Monsters!E49="N/A","",Monsters!E49)</f>
        <v>30</v>
      </c>
      <c r="I49" s="8" t="str">
        <f>IF(Monsters!H49&gt;0,Monsters!H49,"")</f>
        <v/>
      </c>
      <c r="J49" s="8" t="str">
        <f>Monsters!K49</f>
        <v>Costs 800 if trading in Werewolf</v>
      </c>
    </row>
    <row r="50" spans="1:10" ht="75" x14ac:dyDescent="0.25">
      <c r="A50" s="8" t="str">
        <f>Monsters!A50</f>
        <v>Werewolf Lord</v>
      </c>
      <c r="B50" s="8">
        <f>Monsters!B50</f>
        <v>5</v>
      </c>
      <c r="C50" s="9" t="str" cm="1">
        <f t="array" ref="C50">A50&amp;IF(E50&gt;0,"💀"&amp;E50,"")&amp;_xlfn.SWITCH(F50,"Claw","🐺","Fang","🦇","")&amp;CHAR(10)&amp;IF(LEN(G50)&gt;0,"→"&amp;G50&amp;"","")&amp;IF(OR(LEN(H50)&gt;0,LEN(I50)&gt;0),CHAR(10),"")&amp;IF(LEN(H50)&gt;0,"●="&amp;H50,"")&amp;IF(LEN(I50)&gt;0,"  ⌛="&amp;I50,"")&amp;IF(LEN(J50)&gt;1,CHAR(10)&amp;J50,"")</f>
        <v>Werewolf Lord🐺
→∞×○+∞●
●=30
Costs 800 if trading in Werewolf</v>
      </c>
      <c r="D50" s="8">
        <f>Monsters!C50</f>
        <v>1100</v>
      </c>
      <c r="E50" s="8">
        <f>Monsters!I50</f>
        <v>0</v>
      </c>
      <c r="F50" s="8" t="str">
        <f>Monsters!J50</f>
        <v>Claw</v>
      </c>
      <c r="G50" s="8" t="str" cm="1">
        <f t="array" ref="G50">_xlfn.SWITCH(Monsters!D50,1,"○","N/A","",_xlfn.CONCAT(Monsters!D50,"×","○",IF(Monsters!G50="Yes","|OB",""), IF(Monsters!F52="Yes","|●","+∞●")))</f>
        <v>∞×○+∞●</v>
      </c>
      <c r="H50" s="8">
        <f>IF(Monsters!E50="N/A","",Monsters!E50)</f>
        <v>30</v>
      </c>
      <c r="I50" s="8" t="str">
        <f>IF(Monsters!H50&gt;0,Monsters!H50,"")</f>
        <v/>
      </c>
      <c r="J50" s="8" t="str">
        <f>Monsters!K50</f>
        <v>Costs 800 if trading in Werewolf</v>
      </c>
    </row>
    <row r="51" spans="1:10" ht="75" x14ac:dyDescent="0.25">
      <c r="A51" s="8" t="str">
        <f>Monsters!A51</f>
        <v>Werewolf Lord</v>
      </c>
      <c r="B51" s="8">
        <f>Monsters!B51</f>
        <v>5</v>
      </c>
      <c r="C51" s="9" t="str" cm="1">
        <f t="array" ref="C51">A51&amp;IF(E51&gt;0,"💀"&amp;E51,"")&amp;_xlfn.SWITCH(F51,"Claw","🐺","Fang","🦇","")&amp;CHAR(10)&amp;IF(LEN(G51)&gt;0,"→"&amp;G51&amp;"","")&amp;IF(OR(LEN(H51)&gt;0,LEN(I51)&gt;0),CHAR(10),"")&amp;IF(LEN(H51)&gt;0,"●="&amp;H51,"")&amp;IF(LEN(I51)&gt;0,"  ⌛="&amp;I51,"")&amp;IF(LEN(J51)&gt;1,CHAR(10)&amp;J51,"")</f>
        <v>Werewolf Lord🐺
→∞×○+∞●
●=30
Costs 800 if trading in Werewolf</v>
      </c>
      <c r="D51" s="8">
        <f>Monsters!C51</f>
        <v>1100</v>
      </c>
      <c r="E51" s="8">
        <f>Monsters!I51</f>
        <v>0</v>
      </c>
      <c r="F51" s="8" t="str">
        <f>Monsters!J51</f>
        <v>Claw</v>
      </c>
      <c r="G51" s="8" t="str" cm="1">
        <f t="array" ref="G51">_xlfn.SWITCH(Monsters!D51,1,"○","N/A","",_xlfn.CONCAT(Monsters!D51,"×","○",IF(Monsters!G51="Yes","|OB",""), IF(Monsters!F53="Yes","|●","+∞●")))</f>
        <v>∞×○+∞●</v>
      </c>
      <c r="H51" s="8">
        <f>IF(Monsters!E51="N/A","",Monsters!E51)</f>
        <v>30</v>
      </c>
      <c r="I51" s="8" t="str">
        <f>IF(Monsters!H51&gt;0,Monsters!H51,"")</f>
        <v/>
      </c>
      <c r="J51" s="8" t="str">
        <f>Monsters!K51</f>
        <v>Costs 800 if trading in Werewolf</v>
      </c>
    </row>
    <row r="52" spans="1:10" ht="75" x14ac:dyDescent="0.25">
      <c r="A52" s="8" t="str">
        <f>Monsters!A52</f>
        <v>Werewolf Lord</v>
      </c>
      <c r="B52" s="8">
        <f>Monsters!B52</f>
        <v>5</v>
      </c>
      <c r="C52" s="9" t="str" cm="1">
        <f t="array" ref="C52">A52&amp;IF(E52&gt;0,"💀"&amp;E52,"")&amp;_xlfn.SWITCH(F52,"Claw","🐺","Fang","🦇","")&amp;CHAR(10)&amp;IF(LEN(G52)&gt;0,"→"&amp;G52&amp;"","")&amp;IF(OR(LEN(H52)&gt;0,LEN(I52)&gt;0),CHAR(10),"")&amp;IF(LEN(H52)&gt;0,"●="&amp;H52,"")&amp;IF(LEN(I52)&gt;0,"  ⌛="&amp;I52,"")&amp;IF(LEN(J52)&gt;1,CHAR(10)&amp;J52,"")</f>
        <v>Werewolf Lord🐺
→∞×○+∞●
●=30
Costs 800 if trading in Werewolf</v>
      </c>
      <c r="D52" s="8">
        <f>Monsters!C52</f>
        <v>1100</v>
      </c>
      <c r="E52" s="8">
        <f>Monsters!I52</f>
        <v>0</v>
      </c>
      <c r="F52" s="8" t="str">
        <f>Monsters!J52</f>
        <v>Claw</v>
      </c>
      <c r="G52" s="8" t="str" cm="1">
        <f t="array" ref="G52">_xlfn.SWITCH(Monsters!D52,1,"○","N/A","",_xlfn.CONCAT(Monsters!D52,"×","○",IF(Monsters!G52="Yes","|OB",""), IF(Monsters!F54="Yes","|●","+∞●")))</f>
        <v>∞×○+∞●</v>
      </c>
      <c r="H52" s="8">
        <f>IF(Monsters!E52="N/A","",Monsters!E52)</f>
        <v>30</v>
      </c>
      <c r="I52" s="8" t="str">
        <f>IF(Monsters!H52&gt;0,Monsters!H52,"")</f>
        <v/>
      </c>
      <c r="J52" s="8" t="str">
        <f>Monsters!K52</f>
        <v>Costs 800 if trading in Werewolf</v>
      </c>
    </row>
    <row r="53" spans="1:10" ht="75" x14ac:dyDescent="0.25">
      <c r="A53" s="8" t="str">
        <f>Monsters!A53</f>
        <v>Werewolf Lord</v>
      </c>
      <c r="B53" s="8">
        <f>Monsters!B53</f>
        <v>5</v>
      </c>
      <c r="C53" s="9" t="str" cm="1">
        <f t="array" ref="C53">A53&amp;IF(E53&gt;0,"💀"&amp;E53,"")&amp;_xlfn.SWITCH(F53,"Claw","🐺","Fang","🦇","")&amp;CHAR(10)&amp;IF(LEN(G53)&gt;0,"→"&amp;G53&amp;"","")&amp;IF(OR(LEN(H53)&gt;0,LEN(I53)&gt;0),CHAR(10),"")&amp;IF(LEN(H53)&gt;0,"●="&amp;H53,"")&amp;IF(LEN(I53)&gt;0,"  ⌛="&amp;I53,"")&amp;IF(LEN(J53)&gt;1,CHAR(10)&amp;J53,"")</f>
        <v>Werewolf Lord🐺
→∞×○+∞●
●=30
Costs 800 if trading in Werewolf</v>
      </c>
      <c r="D53" s="8">
        <f>Monsters!C53</f>
        <v>1100</v>
      </c>
      <c r="E53" s="8">
        <f>Monsters!I53</f>
        <v>0</v>
      </c>
      <c r="F53" s="8" t="str">
        <f>Monsters!J53</f>
        <v>Claw</v>
      </c>
      <c r="G53" s="8" t="str" cm="1">
        <f t="array" ref="G53">_xlfn.SWITCH(Monsters!D53,1,"○","N/A","",_xlfn.CONCAT(Monsters!D53,"×","○",IF(Monsters!G53="Yes","|OB",""), IF(Monsters!F55="Yes","|●","+∞●")))</f>
        <v>∞×○+∞●</v>
      </c>
      <c r="H53" s="8">
        <f>IF(Monsters!E53="N/A","",Monsters!E53)</f>
        <v>30</v>
      </c>
      <c r="I53" s="8" t="str">
        <f>IF(Monsters!H53&gt;0,Monsters!H53,"")</f>
        <v/>
      </c>
      <c r="J53" s="8" t="str">
        <f>Monsters!K53</f>
        <v>Costs 800 if trading in Werewolf</v>
      </c>
    </row>
    <row r="54" spans="1:10" ht="75" x14ac:dyDescent="0.25">
      <c r="A54" s="8" t="str">
        <f>Monsters!A54</f>
        <v>Werewolf Lord</v>
      </c>
      <c r="B54" s="8">
        <f>Monsters!B54</f>
        <v>5</v>
      </c>
      <c r="C54" s="9" t="str" cm="1">
        <f t="array" ref="C54">A54&amp;IF(E54&gt;0,"💀"&amp;E54,"")&amp;_xlfn.SWITCH(F54,"Claw","🐺","Fang","🦇","")&amp;CHAR(10)&amp;IF(LEN(G54)&gt;0,"→"&amp;G54&amp;"","")&amp;IF(OR(LEN(H54)&gt;0,LEN(I54)&gt;0),CHAR(10),"")&amp;IF(LEN(H54)&gt;0,"●="&amp;H54,"")&amp;IF(LEN(I54)&gt;0,"  ⌛="&amp;I54,"")&amp;IF(LEN(J54)&gt;1,CHAR(10)&amp;J54,"")</f>
        <v>Werewolf Lord🐺
→∞×○+∞●
●=30
Costs 800 if trading in Werewolf</v>
      </c>
      <c r="D54" s="8">
        <f>Monsters!C54</f>
        <v>1100</v>
      </c>
      <c r="E54" s="8">
        <f>Monsters!I54</f>
        <v>0</v>
      </c>
      <c r="F54" s="8" t="str">
        <f>Monsters!J54</f>
        <v>Claw</v>
      </c>
      <c r="G54" s="8" t="str" cm="1">
        <f t="array" ref="G54">_xlfn.SWITCH(Monsters!D54,1,"○","N/A","",_xlfn.CONCAT(Monsters!D54,"×","○",IF(Monsters!G54="Yes","|OB",""), IF(Monsters!F56="Yes","|●","+∞●")))</f>
        <v>∞×○+∞●</v>
      </c>
      <c r="H54" s="8">
        <f>IF(Monsters!E54="N/A","",Monsters!E54)</f>
        <v>30</v>
      </c>
      <c r="I54" s="8" t="str">
        <f>IF(Monsters!H54&gt;0,Monsters!H54,"")</f>
        <v/>
      </c>
      <c r="J54" s="8" t="str">
        <f>Monsters!K54</f>
        <v>Costs 800 if trading in Werewolf</v>
      </c>
    </row>
    <row r="55" spans="1:10" ht="75" x14ac:dyDescent="0.25">
      <c r="A55" s="8" t="str">
        <f>Monsters!A55</f>
        <v>Vampire Lord</v>
      </c>
      <c r="B55" s="8">
        <f>Monsters!B55</f>
        <v>5</v>
      </c>
      <c r="C55" s="9" t="str" cm="1">
        <f t="array" ref="C55">A55&amp;IF(E55&gt;0,"💀"&amp;E55,"")&amp;_xlfn.SWITCH(F55,"Claw","🐺","Fang","🦇","")&amp;CHAR(10)&amp;IF(LEN(G55)&gt;0,"→"&amp;G55&amp;"","")&amp;IF(OR(LEN(H55)&gt;0,LEN(I55)&gt;0),CHAR(10),"")&amp;IF(LEN(H55)&gt;0,"●="&amp;H55,"")&amp;IF(LEN(I55)&gt;0,"  ⌛="&amp;I55,"")&amp;IF(LEN(J55)&gt;1,CHAR(10)&amp;J55,"")</f>
        <v>Vampire Lord🦇
→∞×○|OB+∞●
●=0  ⌛=2
Costs 800 if trading in Vampire</v>
      </c>
      <c r="D55" s="8">
        <f>Monsters!C55</f>
        <v>1100</v>
      </c>
      <c r="E55" s="8">
        <f>Monsters!I55</f>
        <v>0</v>
      </c>
      <c r="F55" s="8" t="str">
        <f>Monsters!J55</f>
        <v>Fang</v>
      </c>
      <c r="G55" s="8" t="str" cm="1">
        <f t="array" ref="G55">_xlfn.SWITCH(Monsters!D55,1,"○","N/A","",_xlfn.CONCAT(Monsters!D55,"×","○",IF(Monsters!G55="Yes","|OB",""), IF(Monsters!F57="Yes","|●","+∞●")))</f>
        <v>∞×○|OB+∞●</v>
      </c>
      <c r="H55" s="8">
        <f>IF(Monsters!E55="N/A","",Monsters!E55)</f>
        <v>0</v>
      </c>
      <c r="I55" s="8">
        <f>IF(Monsters!H55&gt;0,Monsters!H55,"")</f>
        <v>2</v>
      </c>
      <c r="J55" s="8" t="str">
        <f>Monsters!K55</f>
        <v>Costs 800 if trading in Vampire</v>
      </c>
    </row>
    <row r="56" spans="1:10" ht="75" x14ac:dyDescent="0.25">
      <c r="A56" s="8" t="str">
        <f>Monsters!A56</f>
        <v>Vampire Lord</v>
      </c>
      <c r="B56" s="8">
        <f>Monsters!B56</f>
        <v>5</v>
      </c>
      <c r="C56" s="9" t="str" cm="1">
        <f t="array" ref="C56">A56&amp;IF(E56&gt;0,"💀"&amp;E56,"")&amp;_xlfn.SWITCH(F56,"Claw","🐺","Fang","🦇","")&amp;CHAR(10)&amp;IF(LEN(G56)&gt;0,"→"&amp;G56&amp;"","")&amp;IF(OR(LEN(H56)&gt;0,LEN(I56)&gt;0),CHAR(10),"")&amp;IF(LEN(H56)&gt;0,"●="&amp;H56,"")&amp;IF(LEN(I56)&gt;0,"  ⌛="&amp;I56,"")&amp;IF(LEN(J56)&gt;1,CHAR(10)&amp;J56,"")</f>
        <v>Vampire Lord🦇
→∞×○|OB+∞●
●=0  ⌛=2
Costs 800 if trading in Vampire</v>
      </c>
      <c r="D56" s="8">
        <f>Monsters!C56</f>
        <v>1100</v>
      </c>
      <c r="E56" s="8">
        <f>Monsters!I56</f>
        <v>0</v>
      </c>
      <c r="F56" s="8" t="str">
        <f>Monsters!J56</f>
        <v>Fang</v>
      </c>
      <c r="G56" s="8" t="str" cm="1">
        <f t="array" ref="G56">_xlfn.SWITCH(Monsters!D56,1,"○","N/A","",_xlfn.CONCAT(Monsters!D56,"×","○",IF(Monsters!G56="Yes","|OB",""), IF(Monsters!F58="Yes","|●","+∞●")))</f>
        <v>∞×○|OB+∞●</v>
      </c>
      <c r="H56" s="8">
        <f>IF(Monsters!E56="N/A","",Monsters!E56)</f>
        <v>0</v>
      </c>
      <c r="I56" s="8">
        <f>IF(Monsters!H56&gt;0,Monsters!H56,"")</f>
        <v>2</v>
      </c>
      <c r="J56" s="8" t="str">
        <f>Monsters!K56</f>
        <v>Costs 800 if trading in Vampire</v>
      </c>
    </row>
    <row r="57" spans="1:10" ht="51.75" customHeight="1" x14ac:dyDescent="0.25">
      <c r="A57" s="8" t="str">
        <f>Monsters!A57</f>
        <v>Vampire Lord</v>
      </c>
      <c r="B57" s="8">
        <f>Monsters!B57</f>
        <v>5</v>
      </c>
      <c r="C57" s="9" t="str" cm="1">
        <f t="array" ref="C57">A57&amp;IF(E57&gt;0,"💀"&amp;E57,"")&amp;_xlfn.SWITCH(F57,"Claw","🐺","Fang","🦇","")&amp;CHAR(10)&amp;IF(LEN(G57)&gt;0,"→"&amp;G57&amp;"","")&amp;IF(OR(LEN(H57)&gt;0,LEN(I57)&gt;0),CHAR(10),"")&amp;IF(LEN(H57)&gt;0,"●="&amp;H57,"")&amp;IF(LEN(I57)&gt;0,"  ⌛="&amp;I57,"")&amp;IF(LEN(J57)&gt;1,CHAR(10)&amp;J57,"")</f>
        <v>Vampire Lord🦇
→∞×○|OB+∞●
●=0  ⌛=2
Costs 800 if trading in Vampire</v>
      </c>
      <c r="D57" s="8">
        <f>Monsters!C57</f>
        <v>1100</v>
      </c>
      <c r="E57" s="8">
        <f>Monsters!I57</f>
        <v>0</v>
      </c>
      <c r="F57" s="8" t="str">
        <f>Monsters!J57</f>
        <v>Fang</v>
      </c>
      <c r="G57" s="8" t="str" cm="1">
        <f t="array" ref="G57">_xlfn.SWITCH(Monsters!D57,1,"○","N/A","",_xlfn.CONCAT(Monsters!D57,"×","○",IF(Monsters!G57="Yes","|OB",""), IF(Monsters!F59="Yes","|●","+∞●")))</f>
        <v>∞×○|OB+∞●</v>
      </c>
      <c r="H57" s="8">
        <f>IF(Monsters!E57="N/A","",Monsters!E57)</f>
        <v>0</v>
      </c>
      <c r="I57" s="8">
        <f>IF(Monsters!H57&gt;0,Monsters!H57,"")</f>
        <v>2</v>
      </c>
      <c r="J57" s="8" t="str">
        <f>Monsters!K57</f>
        <v>Costs 800 if trading in Vampire</v>
      </c>
    </row>
    <row r="58" spans="1:10" ht="75" x14ac:dyDescent="0.25">
      <c r="A58" s="8" t="str">
        <f>Monsters!A58</f>
        <v>Vampire Lord</v>
      </c>
      <c r="B58" s="8">
        <f>Monsters!B58</f>
        <v>5</v>
      </c>
      <c r="C58" s="9" t="str" cm="1">
        <f t="array" ref="C58">A58&amp;IF(E58&gt;0,"💀"&amp;E58,"")&amp;_xlfn.SWITCH(F58,"Claw","🐺","Fang","🦇","")&amp;CHAR(10)&amp;IF(LEN(G58)&gt;0,"→"&amp;G58&amp;"","")&amp;IF(OR(LEN(H58)&gt;0,LEN(I58)&gt;0),CHAR(10),"")&amp;IF(LEN(H58)&gt;0,"●="&amp;H58,"")&amp;IF(LEN(I58)&gt;0,"  ⌛="&amp;I58,"")&amp;IF(LEN(J58)&gt;1,CHAR(10)&amp;J58,"")</f>
        <v>Vampire Lord🦇
→∞×○|OB+∞●
●=0  ⌛=2
Costs 800 if trading in Vampire</v>
      </c>
      <c r="D58" s="8">
        <f>Monsters!C58</f>
        <v>1100</v>
      </c>
      <c r="E58" s="8">
        <f>Monsters!I58</f>
        <v>0</v>
      </c>
      <c r="F58" s="8" t="str">
        <f>Monsters!J58</f>
        <v>Fang</v>
      </c>
      <c r="G58" s="8" t="str" cm="1">
        <f t="array" ref="G58">_xlfn.SWITCH(Monsters!D58,1,"○","N/A","",_xlfn.CONCAT(Monsters!D58,"×","○",IF(Monsters!G58="Yes","|OB",""), IF(Monsters!F60="Yes","|●","+∞●")))</f>
        <v>∞×○|OB+∞●</v>
      </c>
      <c r="H58" s="8">
        <f>IF(Monsters!E58="N/A","",Monsters!E58)</f>
        <v>0</v>
      </c>
      <c r="I58" s="8">
        <f>IF(Monsters!H58&gt;0,Monsters!H58,"")</f>
        <v>2</v>
      </c>
      <c r="J58" s="8" t="str">
        <f>Monsters!K58</f>
        <v>Costs 800 if trading in Vampire</v>
      </c>
    </row>
    <row r="59" spans="1:10" ht="75" x14ac:dyDescent="0.25">
      <c r="A59" s="8" t="str">
        <f>Monsters!A59</f>
        <v>Vampire Lord</v>
      </c>
      <c r="B59" s="8">
        <f>Monsters!B59</f>
        <v>5</v>
      </c>
      <c r="C59" s="9" t="str" cm="1">
        <f t="array" ref="C59">A59&amp;IF(E59&gt;0,"💀"&amp;E59,"")&amp;_xlfn.SWITCH(F59,"Claw","🐺","Fang","🦇","")&amp;CHAR(10)&amp;IF(LEN(G59)&gt;0,"→"&amp;G59&amp;"","")&amp;IF(OR(LEN(H59)&gt;0,LEN(I59)&gt;0),CHAR(10),"")&amp;IF(LEN(H59)&gt;0,"●="&amp;H59,"")&amp;IF(LEN(I59)&gt;0,"  ⌛="&amp;I59,"")&amp;IF(LEN(J59)&gt;1,CHAR(10)&amp;J59,"")</f>
        <v>Vampire Lord🦇
→∞×○|OB+∞●
●=0  ⌛=2
Costs 800 if trading in Vampire</v>
      </c>
      <c r="D59" s="8">
        <f>Monsters!C59</f>
        <v>1100</v>
      </c>
      <c r="E59" s="8">
        <f>Monsters!I59</f>
        <v>0</v>
      </c>
      <c r="F59" s="8" t="str">
        <f>Monsters!J59</f>
        <v>Fang</v>
      </c>
      <c r="G59" s="8" t="str" cm="1">
        <f t="array" ref="G59">_xlfn.SWITCH(Monsters!D59,1,"○","N/A","",_xlfn.CONCAT(Monsters!D59,"×","○",IF(Monsters!G59="Yes","|OB",""), IF(Monsters!F61="Yes","|●","+∞●")))</f>
        <v>∞×○|OB+∞●</v>
      </c>
      <c r="H59" s="8">
        <f>IF(Monsters!E59="N/A","",Monsters!E59)</f>
        <v>0</v>
      </c>
      <c r="I59" s="8">
        <f>IF(Monsters!H59&gt;0,Monsters!H59,"")</f>
        <v>2</v>
      </c>
      <c r="J59" s="8" t="str">
        <f>Monsters!K59</f>
        <v>Costs 800 if trading in Vampire</v>
      </c>
    </row>
    <row r="60" spans="1:10" ht="75" x14ac:dyDescent="0.25">
      <c r="A60" s="8" t="str">
        <f>Monsters!A60</f>
        <v>Vampire Lord</v>
      </c>
      <c r="B60" s="8">
        <f>Monsters!B60</f>
        <v>5</v>
      </c>
      <c r="C60" s="9" t="str" cm="1">
        <f t="array" ref="C60">A60&amp;IF(E60&gt;0,"💀"&amp;E60,"")&amp;_xlfn.SWITCH(F60,"Claw","🐺","Fang","🦇","")&amp;CHAR(10)&amp;IF(LEN(G60)&gt;0,"→"&amp;G60&amp;"","")&amp;IF(OR(LEN(H60)&gt;0,LEN(I60)&gt;0),CHAR(10),"")&amp;IF(LEN(H60)&gt;0,"●="&amp;H60,"")&amp;IF(LEN(I60)&gt;0,"  ⌛="&amp;I60,"")&amp;IF(LEN(J60)&gt;1,CHAR(10)&amp;J60,"")</f>
        <v>Vampire Lord🦇
→∞×○|OB+∞●
●=0  ⌛=2
Costs 800 if trading in Vampire</v>
      </c>
      <c r="D60" s="8">
        <f>Monsters!C60</f>
        <v>1100</v>
      </c>
      <c r="E60" s="8">
        <f>Monsters!I60</f>
        <v>0</v>
      </c>
      <c r="F60" s="8" t="str">
        <f>Monsters!J60</f>
        <v>Fang</v>
      </c>
      <c r="G60" s="8" t="str" cm="1">
        <f t="array" ref="G60">_xlfn.SWITCH(Monsters!D60,1,"○","N/A","",_xlfn.CONCAT(Monsters!D60,"×","○",IF(Monsters!G60="Yes","|OB",""), IF(Monsters!F62="Yes","|●","+∞●")))</f>
        <v>∞×○|OB+∞●</v>
      </c>
      <c r="H60" s="8">
        <f>IF(Monsters!E60="N/A","",Monsters!E60)</f>
        <v>0</v>
      </c>
      <c r="I60" s="8">
        <f>IF(Monsters!H60&gt;0,Monsters!H60,"")</f>
        <v>2</v>
      </c>
      <c r="J60" s="8" t="str">
        <f>Monsters!K60</f>
        <v>Costs 800 if trading in Vampire</v>
      </c>
    </row>
    <row r="61" spans="1:10" ht="75" x14ac:dyDescent="0.25">
      <c r="A61" s="8" t="str">
        <f>Monsters!A61</f>
        <v>Vampire Lord</v>
      </c>
      <c r="B61" s="8">
        <f>Monsters!B61</f>
        <v>5</v>
      </c>
      <c r="C61" s="9" t="str" cm="1">
        <f t="array" ref="C61">A61&amp;IF(E61&gt;0,"💀"&amp;E61,"")&amp;_xlfn.SWITCH(F61,"Claw","🐺","Fang","🦇","")&amp;CHAR(10)&amp;IF(LEN(G61)&gt;0,"→"&amp;G61&amp;"","")&amp;IF(OR(LEN(H61)&gt;0,LEN(I61)&gt;0),CHAR(10),"")&amp;IF(LEN(H61)&gt;0,"●="&amp;H61,"")&amp;IF(LEN(I61)&gt;0,"  ⌛="&amp;I61,"")&amp;IF(LEN(J61)&gt;1,CHAR(10)&amp;J61,"")</f>
        <v>Vampire Lord🦇
→∞×○|OB+∞●
●=0  ⌛=2
Costs 800 if trading in Vampire</v>
      </c>
      <c r="D61" s="8">
        <f>Monsters!C61</f>
        <v>1100</v>
      </c>
      <c r="E61" s="8">
        <f>Monsters!I61</f>
        <v>0</v>
      </c>
      <c r="F61" s="8" t="str">
        <f>Monsters!J61</f>
        <v>Fang</v>
      </c>
      <c r="G61" s="8" t="str" cm="1">
        <f t="array" ref="G61">_xlfn.SWITCH(Monsters!D61,1,"○","N/A","",_xlfn.CONCAT(Monsters!D61,"×","○",IF(Monsters!G61="Yes","|OB",""), IF(Monsters!F63="Yes","|●","+∞●")))</f>
        <v>∞×○|OB+∞●</v>
      </c>
      <c r="H61" s="8">
        <f>IF(Monsters!E61="N/A","",Monsters!E61)</f>
        <v>0</v>
      </c>
      <c r="I61" s="8">
        <f>IF(Monsters!H61&gt;0,Monsters!H61,"")</f>
        <v>2</v>
      </c>
      <c r="J61" s="8" t="str">
        <f>Monsters!K61</f>
        <v>Costs 800 if trading in Vampire</v>
      </c>
    </row>
    <row r="62" spans="1:10" ht="75" x14ac:dyDescent="0.25">
      <c r="A62" s="8" t="str">
        <f>Monsters!A62</f>
        <v>Vampire Lord</v>
      </c>
      <c r="B62" s="8">
        <f>Monsters!B62</f>
        <v>5</v>
      </c>
      <c r="C62" s="9" t="str" cm="1">
        <f t="array" ref="C62">A62&amp;IF(E62&gt;0,"💀"&amp;E62,"")&amp;_xlfn.SWITCH(F62,"Claw","🐺","Fang","🦇","")&amp;CHAR(10)&amp;IF(LEN(G62)&gt;0,"→"&amp;G62&amp;"","")&amp;IF(OR(LEN(H62)&gt;0,LEN(I62)&gt;0),CHAR(10),"")&amp;IF(LEN(H62)&gt;0,"●="&amp;H62,"")&amp;IF(LEN(I62)&gt;0,"  ⌛="&amp;I62,"")&amp;IF(LEN(J62)&gt;1,CHAR(10)&amp;J62,"")</f>
        <v>Vampire Lord🦇
→∞×○|OB+∞●
●=0  ⌛=2
Costs 800 if trading in Vampire</v>
      </c>
      <c r="D62" s="8">
        <f>Monsters!C62</f>
        <v>1100</v>
      </c>
      <c r="E62" s="8">
        <f>Monsters!I62</f>
        <v>0</v>
      </c>
      <c r="F62" s="8" t="str">
        <f>Monsters!J62</f>
        <v>Fang</v>
      </c>
      <c r="G62" s="8" t="str" cm="1">
        <f t="array" ref="G62">_xlfn.SWITCH(Monsters!D62,1,"○","N/A","",_xlfn.CONCAT(Monsters!D62,"×","○",IF(Monsters!G62="Yes","|OB",""), IF(Monsters!F64="Yes","|●","+∞●")))</f>
        <v>∞×○|OB+∞●</v>
      </c>
      <c r="H62" s="8">
        <f>IF(Monsters!E62="N/A","",Monsters!E62)</f>
        <v>0</v>
      </c>
      <c r="I62" s="8">
        <f>IF(Monsters!H62&gt;0,Monsters!H62,"")</f>
        <v>2</v>
      </c>
      <c r="J62" s="8" t="str">
        <f>Monsters!K62</f>
        <v>Costs 800 if trading in Vampire</v>
      </c>
    </row>
    <row r="63" spans="1:10" ht="75" x14ac:dyDescent="0.25">
      <c r="A63" s="8" t="str">
        <f>Monsters!A63</f>
        <v>Maſter Aſsaſsin</v>
      </c>
      <c r="B63" s="8">
        <f>Monsters!B63</f>
        <v>5</v>
      </c>
      <c r="C63" s="9" t="str" cm="1">
        <f t="array" ref="C63">A63&amp;IF(E63&gt;0,"💀"&amp;E63,"")&amp;_xlfn.SWITCH(F63,"Claw","🐺","Fang","🦇","")&amp;CHAR(10)&amp;IF(LEN(G63)&gt;0,"→"&amp;G63&amp;"","")&amp;IF(OR(LEN(H63)&gt;0,LEN(I63)&gt;0),CHAR(10),"")&amp;IF(LEN(H63)&gt;0,"●="&amp;H63,"")&amp;IF(LEN(I63)&gt;0,"  ⌛="&amp;I63,"")&amp;IF(LEN(J63)&gt;1,CHAR(10)&amp;J63,"")</f>
        <v>Maſter Aſsaſsin
→∞×○|OB+∞●
●=20
Costs 900 if trading Assassin</v>
      </c>
      <c r="D63" s="8">
        <f>Monsters!C63</f>
        <v>1250</v>
      </c>
      <c r="E63" s="8">
        <f>Monsters!I63</f>
        <v>0</v>
      </c>
      <c r="F63" s="8">
        <f>Monsters!J63</f>
        <v>0</v>
      </c>
      <c r="G63" s="8" t="str" cm="1">
        <f t="array" ref="G63">_xlfn.SWITCH(Monsters!D63,1,"○","N/A","",_xlfn.CONCAT(Monsters!D63,"×","○",IF(Monsters!G63="Yes","|OB",""), IF(Monsters!F65="Yes","|●","+∞●")))</f>
        <v>∞×○|OB+∞●</v>
      </c>
      <c r="H63" s="8">
        <f>IF(Monsters!E63="N/A","",Monsters!E63)</f>
        <v>20</v>
      </c>
      <c r="I63" s="8" t="str">
        <f>IF(Monsters!H63&gt;0,Monsters!H63,"")</f>
        <v/>
      </c>
      <c r="J63" s="8" t="str">
        <f>Monsters!K63</f>
        <v>Costs 900 if trading Assassin</v>
      </c>
    </row>
    <row r="64" spans="1:10" ht="75" x14ac:dyDescent="0.25">
      <c r="A64" s="8" t="str">
        <f>Monsters!A64</f>
        <v>Maſter Aſsaſsin</v>
      </c>
      <c r="B64" s="8">
        <f>Monsters!B64</f>
        <v>5</v>
      </c>
      <c r="C64" s="9" t="str" cm="1">
        <f t="array" ref="C64">A64&amp;IF(E64&gt;0,"💀"&amp;E64,"")&amp;_xlfn.SWITCH(F64,"Claw","🐺","Fang","🦇","")&amp;CHAR(10)&amp;IF(LEN(G64)&gt;0,"→"&amp;G64&amp;"","")&amp;IF(OR(LEN(H64)&gt;0,LEN(I64)&gt;0),CHAR(10),"")&amp;IF(LEN(H64)&gt;0,"●="&amp;H64,"")&amp;IF(LEN(I64)&gt;0,"  ⌛="&amp;I64,"")&amp;IF(LEN(J64)&gt;1,CHAR(10)&amp;J64,"")</f>
        <v>Maſter Aſsaſsin
→∞×○|OB+∞●
●=20
Costs 900 if trading Assassin</v>
      </c>
      <c r="D64" s="8">
        <f>Monsters!C64</f>
        <v>1250</v>
      </c>
      <c r="E64" s="8">
        <f>Monsters!I64</f>
        <v>0</v>
      </c>
      <c r="F64" s="8">
        <f>Monsters!J64</f>
        <v>0</v>
      </c>
      <c r="G64" s="8" t="str" cm="1">
        <f t="array" ref="G64">_xlfn.SWITCH(Monsters!D64,1,"○","N/A","",_xlfn.CONCAT(Monsters!D64,"×","○",IF(Monsters!G64="Yes","|OB",""), IF(Monsters!F66="Yes","|●","+∞●")))</f>
        <v>∞×○|OB+∞●</v>
      </c>
      <c r="H64" s="8">
        <f>IF(Monsters!E64="N/A","",Monsters!E64)</f>
        <v>20</v>
      </c>
      <c r="I64" s="8" t="str">
        <f>IF(Monsters!H64&gt;0,Monsters!H64,"")</f>
        <v/>
      </c>
      <c r="J64" s="8" t="str">
        <f>Monsters!K64</f>
        <v>Costs 900 if trading Assassin</v>
      </c>
    </row>
    <row r="65" spans="1:10" ht="75" x14ac:dyDescent="0.25">
      <c r="A65" s="8" t="str">
        <f>Monsters!A65</f>
        <v>Maſter Aſsaſsin</v>
      </c>
      <c r="B65" s="8">
        <f>Monsters!B65</f>
        <v>5</v>
      </c>
      <c r="C65" s="9" t="str" cm="1">
        <f t="array" ref="C65">A65&amp;IF(E65&gt;0,"💀"&amp;E65,"")&amp;_xlfn.SWITCH(F65,"Claw","🐺","Fang","🦇","")&amp;CHAR(10)&amp;IF(LEN(G65)&gt;0,"→"&amp;G65&amp;"","")&amp;IF(OR(LEN(H65)&gt;0,LEN(I65)&gt;0),CHAR(10),"")&amp;IF(LEN(H65)&gt;0,"●="&amp;H65,"")&amp;IF(LEN(I65)&gt;0,"  ⌛="&amp;I65,"")&amp;IF(LEN(J65)&gt;1,CHAR(10)&amp;J65,"")</f>
        <v>Maſter Aſsaſsin
→∞×○|OB+∞●
●=20
Costs 900 if trading Assassin</v>
      </c>
      <c r="D65" s="8">
        <f>Monsters!C65</f>
        <v>1250</v>
      </c>
      <c r="E65" s="8">
        <f>Monsters!I65</f>
        <v>0</v>
      </c>
      <c r="F65" s="8">
        <f>Monsters!J65</f>
        <v>0</v>
      </c>
      <c r="G65" s="8" t="str" cm="1">
        <f t="array" ref="G65">_xlfn.SWITCH(Monsters!D65,1,"○","N/A","",_xlfn.CONCAT(Monsters!D65,"×","○",IF(Monsters!G65="Yes","|OB",""), IF(Monsters!F67="Yes","|●","+∞●")))</f>
        <v>∞×○|OB+∞●</v>
      </c>
      <c r="H65" s="8">
        <f>IF(Monsters!E65="N/A","",Monsters!E65)</f>
        <v>20</v>
      </c>
      <c r="I65" s="8" t="str">
        <f>IF(Monsters!H65&gt;0,Monsters!H65,"")</f>
        <v/>
      </c>
      <c r="J65" s="8" t="str">
        <f>Monsters!K65</f>
        <v>Costs 900 if trading Assassin</v>
      </c>
    </row>
    <row r="66" spans="1:10" ht="75" x14ac:dyDescent="0.25">
      <c r="A66" s="8" t="str">
        <f>Monsters!A66</f>
        <v>Maſter Aſsaſsin</v>
      </c>
      <c r="B66" s="8">
        <f>Monsters!B66</f>
        <v>5</v>
      </c>
      <c r="C66" s="9" t="str" cm="1">
        <f t="array" ref="C66">A66&amp;IF(E66&gt;0,"💀"&amp;E66,"")&amp;_xlfn.SWITCH(F66,"Claw","🐺","Fang","🦇","")&amp;CHAR(10)&amp;IF(LEN(G66)&gt;0,"→"&amp;G66&amp;"","")&amp;IF(OR(LEN(H66)&gt;0,LEN(I66)&gt;0),CHAR(10),"")&amp;IF(LEN(H66)&gt;0,"●="&amp;H66,"")&amp;IF(LEN(I66)&gt;0,"  ⌛="&amp;I66,"")&amp;IF(LEN(J66)&gt;1,CHAR(10)&amp;J66,"")</f>
        <v>Maſter Aſsaſsin
→∞×○|OB+∞●
●=20
Costs 900 if trading Assassin</v>
      </c>
      <c r="D66" s="8">
        <f>Monsters!C66</f>
        <v>1250</v>
      </c>
      <c r="E66" s="8">
        <f>Monsters!I66</f>
        <v>0</v>
      </c>
      <c r="F66" s="8">
        <f>Monsters!J66</f>
        <v>0</v>
      </c>
      <c r="G66" s="8" t="str" cm="1">
        <f t="array" ref="G66">_xlfn.SWITCH(Monsters!D66,1,"○","N/A","",_xlfn.CONCAT(Monsters!D66,"×","○",IF(Monsters!G66="Yes","|OB",""), IF(Monsters!F68="Yes","|●","+∞●")))</f>
        <v>∞×○|OB+∞●</v>
      </c>
      <c r="H66" s="8">
        <f>IF(Monsters!E66="N/A","",Monsters!E66)</f>
        <v>20</v>
      </c>
      <c r="I66" s="8" t="str">
        <f>IF(Monsters!H66&gt;0,Monsters!H66,"")</f>
        <v/>
      </c>
      <c r="J66" s="8" t="str">
        <f>Monsters!K66</f>
        <v>Costs 900 if trading Assassin</v>
      </c>
    </row>
    <row r="67" spans="1:10" ht="75" x14ac:dyDescent="0.25">
      <c r="A67" s="8" t="str">
        <f>Monsters!A67</f>
        <v>Maſter Aſsaſsin</v>
      </c>
      <c r="B67" s="8">
        <f>Monsters!B67</f>
        <v>5</v>
      </c>
      <c r="C67" s="9" t="str" cm="1">
        <f t="array" ref="C67">A67&amp;IF(E67&gt;0,"💀"&amp;E67,"")&amp;_xlfn.SWITCH(F67,"Claw","🐺","Fang","🦇","")&amp;CHAR(10)&amp;IF(LEN(G67)&gt;0,"→"&amp;G67&amp;"","")&amp;IF(OR(LEN(H67)&gt;0,LEN(I67)&gt;0),CHAR(10),"")&amp;IF(LEN(H67)&gt;0,"●="&amp;H67,"")&amp;IF(LEN(I67)&gt;0,"  ⌛="&amp;I67,"")&amp;IF(LEN(J67)&gt;1,CHAR(10)&amp;J67,"")</f>
        <v>Maſter Aſsaſsin
→∞×○|OB+∞●
●=20
Costs 900 if trading Assassin</v>
      </c>
      <c r="D67" s="8">
        <f>Monsters!C67</f>
        <v>1250</v>
      </c>
      <c r="E67" s="8">
        <f>Monsters!I67</f>
        <v>0</v>
      </c>
      <c r="F67" s="8">
        <f>Monsters!J67</f>
        <v>0</v>
      </c>
      <c r="G67" s="8" t="str" cm="1">
        <f t="array" ref="G67">_xlfn.SWITCH(Monsters!D67,1,"○","N/A","",_xlfn.CONCAT(Monsters!D67,"×","○",IF(Monsters!G67="Yes","|OB",""), IF(Monsters!F69="Yes","|●","+∞●")))</f>
        <v>∞×○|OB+∞●</v>
      </c>
      <c r="H67" s="8">
        <f>IF(Monsters!E67="N/A","",Monsters!E67)</f>
        <v>20</v>
      </c>
      <c r="I67" s="8" t="str">
        <f>IF(Monsters!H67&gt;0,Monsters!H67,"")</f>
        <v/>
      </c>
      <c r="J67" s="8" t="str">
        <f>Monsters!K67</f>
        <v>Costs 900 if trading Assassin</v>
      </c>
    </row>
    <row r="68" spans="1:10" ht="75" x14ac:dyDescent="0.25">
      <c r="A68" s="8" t="str">
        <f>Monsters!A68</f>
        <v>Maſter Aſsaſsin</v>
      </c>
      <c r="B68" s="8">
        <f>Monsters!B68</f>
        <v>5</v>
      </c>
      <c r="C68" s="9" t="str" cm="1">
        <f t="array" ref="C68">A68&amp;IF(E68&gt;0,"💀"&amp;E68,"")&amp;_xlfn.SWITCH(F68,"Claw","🐺","Fang","🦇","")&amp;CHAR(10)&amp;IF(LEN(G68)&gt;0,"→"&amp;G68&amp;"","")&amp;IF(OR(LEN(H68)&gt;0,LEN(I68)&gt;0),CHAR(10),"")&amp;IF(LEN(H68)&gt;0,"●="&amp;H68,"")&amp;IF(LEN(I68)&gt;0,"  ⌛="&amp;I68,"")&amp;IF(LEN(J68)&gt;1,CHAR(10)&amp;J68,"")</f>
        <v>Maſter Aſsaſsin
→∞×○|OB+∞●
●=20
Costs 900 if trading Assassin</v>
      </c>
      <c r="D68" s="8">
        <f>Monsters!C68</f>
        <v>1250</v>
      </c>
      <c r="E68" s="8">
        <f>Monsters!I68</f>
        <v>0</v>
      </c>
      <c r="F68" s="8">
        <f>Monsters!J68</f>
        <v>0</v>
      </c>
      <c r="G68" s="8" t="str" cm="1">
        <f t="array" ref="G68">_xlfn.SWITCH(Monsters!D68,1,"○","N/A","",_xlfn.CONCAT(Monsters!D68,"×","○",IF(Monsters!G68="Yes","|OB",""), IF(Monsters!F70="Yes","|●","+∞●")))</f>
        <v>∞×○|OB+∞●</v>
      </c>
      <c r="H68" s="8">
        <f>IF(Monsters!E68="N/A","",Monsters!E68)</f>
        <v>20</v>
      </c>
      <c r="I68" s="8" t="str">
        <f>IF(Monsters!H68&gt;0,Monsters!H68,"")</f>
        <v/>
      </c>
      <c r="J68" s="8" t="str">
        <f>Monsters!K68</f>
        <v>Costs 900 if trading Assassin</v>
      </c>
    </row>
    <row r="69" spans="1:10" ht="75" x14ac:dyDescent="0.25">
      <c r="A69" s="8" t="str">
        <f>Monsters!A69</f>
        <v>Maſter Aſsaſsin</v>
      </c>
      <c r="B69" s="8">
        <f>Monsters!B69</f>
        <v>5</v>
      </c>
      <c r="C69" s="9" t="str" cm="1">
        <f t="array" ref="C69">A69&amp;IF(E69&gt;0,"💀"&amp;E69,"")&amp;_xlfn.SWITCH(F69,"Claw","🐺","Fang","🦇","")&amp;CHAR(10)&amp;IF(LEN(G69)&gt;0,"→"&amp;G69&amp;"","")&amp;IF(OR(LEN(H69)&gt;0,LEN(I69)&gt;0),CHAR(10),"")&amp;IF(LEN(H69)&gt;0,"●="&amp;H69,"")&amp;IF(LEN(I69)&gt;0,"  ⌛="&amp;I69,"")&amp;IF(LEN(J69)&gt;1,CHAR(10)&amp;J69,"")</f>
        <v>Maſter Aſsaſsin
→∞×○|OB+∞●
●=20
Costs 900 if trading Assassin</v>
      </c>
      <c r="D69" s="8">
        <f>Monsters!C69</f>
        <v>1250</v>
      </c>
      <c r="E69" s="8">
        <f>Monsters!I69</f>
        <v>0</v>
      </c>
      <c r="F69" s="8">
        <f>Monsters!J69</f>
        <v>0</v>
      </c>
      <c r="G69" s="8" t="str" cm="1">
        <f t="array" ref="G69">_xlfn.SWITCH(Monsters!D69,1,"○","N/A","",_xlfn.CONCAT(Monsters!D69,"×","○",IF(Monsters!G69="Yes","|OB",""), IF(Monsters!F71="Yes","|●","+∞●")))</f>
        <v>∞×○|OB+∞●</v>
      </c>
      <c r="H69" s="8">
        <f>IF(Monsters!E69="N/A","",Monsters!E69)</f>
        <v>20</v>
      </c>
      <c r="I69" s="8" t="str">
        <f>IF(Monsters!H69&gt;0,Monsters!H69,"")</f>
        <v/>
      </c>
      <c r="J69" s="8" t="str">
        <f>Monsters!K69</f>
        <v>Costs 900 if trading Assassin</v>
      </c>
    </row>
    <row r="70" spans="1:10" ht="46.5" customHeight="1" x14ac:dyDescent="0.25">
      <c r="A70" s="8" t="str">
        <f>Monsters!A70</f>
        <v>Maſter Aſsaſsin</v>
      </c>
      <c r="B70" s="8">
        <f>Monsters!B70</f>
        <v>5</v>
      </c>
      <c r="C70" s="9" t="str" cm="1">
        <f t="array" ref="C70">A70&amp;IF(E70&gt;0,"💀"&amp;E70,"")&amp;_xlfn.SWITCH(F70,"Claw","🐺","Fang","🦇","")&amp;CHAR(10)&amp;IF(LEN(G70)&gt;0,"→"&amp;G70&amp;"","")&amp;IF(OR(LEN(H70)&gt;0,LEN(I70)&gt;0),CHAR(10),"")&amp;IF(LEN(H70)&gt;0,"●="&amp;H70,"")&amp;IF(LEN(I70)&gt;0,"  ⌛="&amp;I70,"")&amp;IF(LEN(J70)&gt;1,CHAR(10)&amp;J70,"")</f>
        <v>Maſter Aſsaſsin
→∞×○|OB+∞●
●=20
Costs 900 if trading Assassin</v>
      </c>
      <c r="D70" s="8">
        <f>Monsters!C70</f>
        <v>1250</v>
      </c>
      <c r="E70" s="8">
        <f>Monsters!I70</f>
        <v>0</v>
      </c>
      <c r="F70" s="8">
        <f>Monsters!J70</f>
        <v>0</v>
      </c>
      <c r="G70" s="8" t="str" cm="1">
        <f t="array" ref="G70">_xlfn.SWITCH(Monsters!D70,1,"○","N/A","",_xlfn.CONCAT(Monsters!D70,"×","○",IF(Monsters!G70="Yes","|OB",""), IF(Monsters!F72="Yes","|●","+∞●")))</f>
        <v>∞×○|OB+∞●</v>
      </c>
      <c r="H70" s="8">
        <f>IF(Monsters!E70="N/A","",Monsters!E70)</f>
        <v>20</v>
      </c>
      <c r="I70" s="8" t="str">
        <f>IF(Monsters!H70&gt;0,Monsters!H70,"")</f>
        <v/>
      </c>
      <c r="J70" s="8" t="str">
        <f>Monsters!K70</f>
        <v>Costs 900 if trading Assassin</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Monsters</vt:lpstr>
      <vt:lpstr>Phase Colours</vt:lpstr>
      <vt:lpstr>CSV</vt:lpstr>
      <vt:lpstr>Board18Sheet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dc:creator>
  <cp:lastModifiedBy>thelochok@gmail.com</cp:lastModifiedBy>
  <cp:lastPrinted>2020-10-12T21:07:03Z</cp:lastPrinted>
  <dcterms:created xsi:type="dcterms:W3CDTF">2019-10-21T11:40:59Z</dcterms:created>
  <dcterms:modified xsi:type="dcterms:W3CDTF">2020-11-05T06:20:59Z</dcterms:modified>
</cp:coreProperties>
</file>