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5604" firstSheet="5" activeTab="8"/>
  </bookViews>
  <sheets>
    <sheet name="Brenda" sheetId="1" r:id="rId1"/>
    <sheet name="Karla" sheetId="4" r:id="rId2"/>
    <sheet name="Vicky" sheetId="2" r:id="rId3"/>
    <sheet name="Alan-Mom" sheetId="3" r:id="rId4"/>
    <sheet name="Lili" sheetId="5" r:id="rId5"/>
    <sheet name="Mama" sheetId="6" r:id="rId6"/>
    <sheet name="Todos" sheetId="7" r:id="rId7"/>
    <sheet name="Fernando" sheetId="8" r:id="rId8"/>
    <sheet name="Carlos" sheetId="9" r:id="rId9"/>
    <sheet name="Ernesto" sheetId="12" r:id="rId10"/>
    <sheet name="Laila" sheetId="13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C6" i="13" l="1"/>
  <c r="C5" i="13"/>
  <c r="D39" i="9" l="1"/>
  <c r="E4" i="13" l="1"/>
  <c r="E5" i="13" s="1"/>
  <c r="E6" i="13" s="1"/>
  <c r="E7" i="13" s="1"/>
  <c r="E8" i="13" l="1"/>
  <c r="E9" i="13" s="1"/>
  <c r="E10" i="13" s="1"/>
  <c r="E11" i="13" s="1"/>
  <c r="E12" i="13" s="1"/>
  <c r="E13" i="13" s="1"/>
  <c r="E14" i="13" s="1"/>
  <c r="C36" i="9" l="1"/>
  <c r="D36" i="9" s="1"/>
  <c r="C37" i="9"/>
  <c r="D37" i="9" s="1"/>
  <c r="C38" i="9"/>
  <c r="D38" i="9" s="1"/>
  <c r="C35" i="9"/>
  <c r="D35" i="9" s="1"/>
  <c r="C29" i="9"/>
  <c r="C30" i="9"/>
  <c r="C31" i="9"/>
  <c r="C32" i="9"/>
  <c r="C33" i="9"/>
  <c r="C34" i="9"/>
  <c r="C28" i="9"/>
  <c r="D28" i="9" s="1"/>
  <c r="D31" i="9"/>
  <c r="D33" i="9"/>
  <c r="D34" i="9"/>
  <c r="D30" i="9"/>
  <c r="D32" i="9"/>
  <c r="D29" i="9"/>
  <c r="E28" i="9" l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C13" i="12"/>
  <c r="B14" i="12" l="1"/>
  <c r="G13" i="12"/>
  <c r="G14" i="12" s="1"/>
  <c r="G15" i="12" s="1"/>
  <c r="G16" i="12" s="1"/>
  <c r="G17" i="12" s="1"/>
  <c r="G18" i="12" s="1"/>
  <c r="G19" i="12" s="1"/>
  <c r="B13" i="12"/>
  <c r="F13" i="12" s="1"/>
  <c r="F14" i="12" s="1"/>
  <c r="E21" i="9"/>
  <c r="E22" i="9" s="1"/>
  <c r="E23" i="9" s="1"/>
  <c r="E24" i="9" s="1"/>
  <c r="E25" i="9" s="1"/>
  <c r="D23" i="9"/>
  <c r="D22" i="9"/>
  <c r="D21" i="9"/>
  <c r="M7" i="9"/>
  <c r="C51" i="4" l="1"/>
  <c r="D7" i="8" l="1"/>
  <c r="C7" i="8"/>
  <c r="M9" i="9" l="1"/>
  <c r="M4" i="9" l="1"/>
  <c r="N4" i="9"/>
  <c r="O4" i="9"/>
  <c r="K4" i="9"/>
  <c r="L4" i="9" s="1"/>
  <c r="E4" i="9"/>
  <c r="K15" i="9" l="1"/>
  <c r="M15" i="9" s="1"/>
  <c r="B14" i="7" l="1"/>
  <c r="C6" i="7" l="1"/>
  <c r="C5" i="7"/>
  <c r="D3" i="7"/>
  <c r="C9" i="7" s="1"/>
  <c r="C7" i="7" l="1"/>
  <c r="B4" i="7"/>
  <c r="B13" i="7"/>
  <c r="M14" i="9" l="1"/>
  <c r="M13" i="9"/>
  <c r="H4" i="9"/>
  <c r="H5" i="9" s="1"/>
  <c r="H3" i="9"/>
  <c r="O9" i="9" l="1"/>
  <c r="F3" i="9" l="1"/>
  <c r="D13" i="1"/>
  <c r="D14" i="1" s="1"/>
  <c r="D15" i="1" s="1"/>
  <c r="D16" i="1" s="1"/>
  <c r="D17" i="1" s="1"/>
  <c r="E22" i="5"/>
  <c r="E23" i="5"/>
  <c r="E3" i="5"/>
  <c r="E4" i="5" s="1"/>
  <c r="D3" i="1"/>
  <c r="D4" i="1" s="1"/>
  <c r="D5" i="1" s="1"/>
  <c r="D6" i="1" s="1"/>
  <c r="D7" i="1" s="1"/>
  <c r="D8" i="1" s="1"/>
  <c r="D9" i="1" s="1"/>
  <c r="D10" i="1" s="1"/>
  <c r="D11" i="1" s="1"/>
  <c r="D12" i="1" s="1"/>
  <c r="F4" i="9" l="1"/>
  <c r="F5" i="9" s="1"/>
  <c r="C21" i="5"/>
  <c r="E21" i="5" s="1"/>
  <c r="C12" i="7" l="1"/>
  <c r="C11" i="7"/>
  <c r="C16" i="7" s="1"/>
  <c r="G7" i="6" l="1"/>
  <c r="B12" i="7" l="1"/>
  <c r="D12" i="7" s="1"/>
  <c r="B11" i="7"/>
  <c r="B10" i="7"/>
  <c r="B8" i="7"/>
  <c r="B16" i="7" s="1"/>
  <c r="B5" i="6" l="1"/>
  <c r="E6" i="5" l="1"/>
  <c r="E7" i="5" s="1"/>
  <c r="E5" i="5" l="1"/>
  <c r="D3" i="2"/>
  <c r="D4" i="2" s="1"/>
  <c r="C13" i="4"/>
  <c r="C12" i="4"/>
  <c r="C11" i="4"/>
  <c r="C10" i="4"/>
  <c r="C9" i="4"/>
  <c r="C8" i="4"/>
  <c r="C7" i="4"/>
  <c r="C6" i="4"/>
  <c r="C5" i="4"/>
  <c r="C4" i="4"/>
  <c r="C3" i="4"/>
  <c r="C14" i="4" l="1"/>
  <c r="C17" i="4" s="1"/>
  <c r="F17" i="4" s="1"/>
  <c r="C30" i="4" l="1"/>
  <c r="C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25" i="4"/>
</calcChain>
</file>

<file path=xl/comments1.xml><?xml version="1.0" encoding="utf-8"?>
<comments xmlns="http://schemas.openxmlformats.org/spreadsheetml/2006/main">
  <authors>
    <author>LKL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LKL:</t>
        </r>
        <r>
          <rPr>
            <sz val="9"/>
            <color indexed="81"/>
            <rFont val="Tahoma"/>
            <family val="2"/>
          </rPr>
          <t xml:space="preserve">
Saldo a favor de Karla</t>
        </r>
      </text>
    </comment>
  </commentList>
</comments>
</file>

<file path=xl/comments2.xml><?xml version="1.0" encoding="utf-8"?>
<comments xmlns="http://schemas.openxmlformats.org/spreadsheetml/2006/main">
  <authors>
    <author>Liz Kleinfingher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Menos $50 de compras de Carlos y menos $20 de compras de mi mama. Le quedaron $110 a mi mama.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$180 mom &amp; Carlos and $30 Brenda y $20 mother's day</t>
        </r>
      </text>
    </comment>
  </commentList>
</comments>
</file>

<file path=xl/sharedStrings.xml><?xml version="1.0" encoding="utf-8"?>
<sst xmlns="http://schemas.openxmlformats.org/spreadsheetml/2006/main" count="264" uniqueCount="152">
  <si>
    <t>Cheque 1557</t>
  </si>
  <si>
    <t>Balance</t>
  </si>
  <si>
    <t>Pago Tia Lau</t>
  </si>
  <si>
    <t>Saldo a favor despues del pago de Febrero:</t>
  </si>
  <si>
    <t>Saldo</t>
  </si>
  <si>
    <t>Saldo '11</t>
  </si>
  <si>
    <t>Enero</t>
  </si>
  <si>
    <t>Feb</t>
  </si>
  <si>
    <t>March</t>
  </si>
  <si>
    <t>Abril</t>
  </si>
  <si>
    <t>Mayo</t>
  </si>
  <si>
    <t>June</t>
  </si>
  <si>
    <t>July</t>
  </si>
  <si>
    <t>Aug</t>
  </si>
  <si>
    <t>Pago Vicky ($500 MXP)</t>
  </si>
  <si>
    <t>Sept</t>
  </si>
  <si>
    <t>Ipod</t>
  </si>
  <si>
    <t>Deposit during visit in Sept:</t>
  </si>
  <si>
    <t>Saldo a Octubre 1:</t>
  </si>
  <si>
    <t>Summary</t>
  </si>
  <si>
    <t>Month</t>
  </si>
  <si>
    <t>Total</t>
  </si>
  <si>
    <t>Mar</t>
  </si>
  <si>
    <t>Apr</t>
  </si>
  <si>
    <t>May</t>
  </si>
  <si>
    <t>Total charge on my American Express</t>
  </si>
  <si>
    <t>Oct</t>
  </si>
  <si>
    <t>Nov</t>
  </si>
  <si>
    <t>Dec</t>
  </si>
  <si>
    <t>Cheque desde NZ.</t>
  </si>
  <si>
    <t>Saldo a favor en Nov 2011</t>
  </si>
  <si>
    <t>Deposit</t>
  </si>
  <si>
    <t>Express Send</t>
  </si>
  <si>
    <t>Express  Send</t>
  </si>
  <si>
    <t>MXN</t>
  </si>
  <si>
    <t>USD</t>
  </si>
  <si>
    <t>Pago en Mexico</t>
  </si>
  <si>
    <t>Regalo cumple</t>
  </si>
  <si>
    <t>Prestamo</t>
  </si>
  <si>
    <t>US Visa</t>
  </si>
  <si>
    <t>Regalo Navidad</t>
  </si>
  <si>
    <t>Electronic Deposit</t>
  </si>
  <si>
    <t xml:space="preserve">Dec </t>
  </si>
  <si>
    <t>Jan</t>
  </si>
  <si>
    <t>PAGOS HECHOS A TIO FER:</t>
  </si>
  <si>
    <t>Depositos a mama:</t>
  </si>
  <si>
    <t>Deducido:</t>
  </si>
  <si>
    <t>April</t>
  </si>
  <si>
    <t>Email sent to Karla on June 1st.</t>
  </si>
  <si>
    <t>MXP</t>
  </si>
  <si>
    <t>fx</t>
  </si>
  <si>
    <t>ETERNITY CASA FUNERARIA</t>
  </si>
  <si>
    <t>Gastos finales de mi mami y hermanos (deberan ser descontados cuando se venda la casa)</t>
  </si>
  <si>
    <t>Poder Notarial de Lili</t>
  </si>
  <si>
    <t>HOME DEPOT</t>
  </si>
  <si>
    <t>DEPOSIT #495445459</t>
  </si>
  <si>
    <t>Mensualidad casa mes Julio (7/31)</t>
  </si>
  <si>
    <t>La deduda de mi mama quedo pagada en el mes de Julio.</t>
  </si>
  <si>
    <t>Pago saldo deuda mama a tio Fer</t>
  </si>
  <si>
    <t>Pago saldo deuda Juanita</t>
  </si>
  <si>
    <t>DEPOSIT MADE IN A BRANCH/STORE #523880527</t>
  </si>
  <si>
    <t>Transportacio a Mexico</t>
  </si>
  <si>
    <t>Rembolso a Liz de locion</t>
  </si>
  <si>
    <t>DEPOSIT MADE IN A BRANCH/STORE #523580702</t>
  </si>
  <si>
    <t>Mensualidad casa mes Sept (9/20)</t>
  </si>
  <si>
    <t>Mensualidad casa mes Agosto (9/20)</t>
  </si>
  <si>
    <t>Prestamo Lili</t>
  </si>
  <si>
    <t>B4 July</t>
  </si>
  <si>
    <t>Envio a carcel</t>
  </si>
  <si>
    <t xml:space="preserve">Conf. DN9D8-84XZZ </t>
  </si>
  <si>
    <t xml:space="preserve">aqui desconte los 30 de fdo. </t>
  </si>
  <si>
    <t>DEPOSIT #495445461 (Pago de Mayo)</t>
  </si>
  <si>
    <t>Plomero</t>
  </si>
  <si>
    <t>fx:</t>
  </si>
  <si>
    <t>DEPOSIT MADE IN A BRANCH/STORE #523820964</t>
  </si>
  <si>
    <t>DEPOSIT MADE IN A BRANCH/STORE #543021590</t>
  </si>
  <si>
    <t>DEPOSIT MADE IN A BRANCH/STORE #542721582</t>
  </si>
  <si>
    <t>Compra nueva estufa/horno:</t>
  </si>
  <si>
    <t>Saldo MXP</t>
  </si>
  <si>
    <t>Desc mesual</t>
  </si>
  <si>
    <t>Deposito mensual</t>
  </si>
  <si>
    <t xml:space="preserve">Descuento Jan </t>
  </si>
  <si>
    <t>Lili ha pagado:</t>
  </si>
  <si>
    <t>Mensualidad casa mes Julio:</t>
  </si>
  <si>
    <t>Luz mes de Julio</t>
  </si>
  <si>
    <t>Sepol mes de Julio</t>
  </si>
  <si>
    <t>Saldo USD</t>
  </si>
  <si>
    <t>Mensuales</t>
  </si>
  <si>
    <t>Abono</t>
  </si>
  <si>
    <t>Abono USD</t>
  </si>
  <si>
    <t>Abono MXP</t>
  </si>
  <si>
    <t>Mensualidad casa mes Dec (1/11)</t>
  </si>
  <si>
    <t>Fernando pago Oct &amp; Nov?</t>
  </si>
  <si>
    <t>Mensualidad casa mes Enero (2/4)</t>
  </si>
  <si>
    <t>Email sent to Karla on Feb 23. She wil pay me in Mexico.</t>
  </si>
  <si>
    <t xml:space="preserve">Descuento Feb K7850962728 </t>
  </si>
  <si>
    <t>Carlos</t>
  </si>
  <si>
    <t>Laila</t>
  </si>
  <si>
    <t>Melisa</t>
  </si>
  <si>
    <t>80 usd mensuales</t>
  </si>
  <si>
    <t>Pago a Pino para su tele</t>
  </si>
  <si>
    <t>Mail movies to TX</t>
  </si>
  <si>
    <t>Saldo pagado en April 2013</t>
  </si>
  <si>
    <t>Lili me pago todo en Abril</t>
  </si>
  <si>
    <t>June &amp; bday ($50)</t>
  </si>
  <si>
    <t>Mensualidad
 USD</t>
  </si>
  <si>
    <t>Mensualidad
Pesos</t>
  </si>
  <si>
    <t>1000 mensualidad y 500 cumpleanios</t>
  </si>
  <si>
    <t>Jun</t>
  </si>
  <si>
    <t>Pago Vicky ($300 mxp)</t>
  </si>
  <si>
    <t>Pago visita Karla (July)</t>
  </si>
  <si>
    <t>Phone  Nov</t>
  </si>
  <si>
    <t>Phone  Dec</t>
  </si>
  <si>
    <t>80+54</t>
  </si>
  <si>
    <t>54 or $700 pesos to pay for car insurance</t>
  </si>
  <si>
    <t>Reparacion carro</t>
  </si>
  <si>
    <t>2015 (Mar?)</t>
  </si>
  <si>
    <t>Junio</t>
  </si>
  <si>
    <t>Julio</t>
  </si>
  <si>
    <t>Mayo (fx 15)</t>
  </si>
  <si>
    <t>Regalo Carlos</t>
  </si>
  <si>
    <t>Regalo Yola</t>
  </si>
  <si>
    <t>Ernesto</t>
  </si>
  <si>
    <t>FX</t>
  </si>
  <si>
    <t>Prestamo Refri</t>
  </si>
  <si>
    <t>Prestamo de Febero</t>
  </si>
  <si>
    <t>Ernesto me presto</t>
  </si>
  <si>
    <t>saldado</t>
  </si>
  <si>
    <t>Prestamo reparacion carro tia Yola</t>
  </si>
  <si>
    <t xml:space="preserve">Mensualidad Charly </t>
  </si>
  <si>
    <t>Regalo Meli</t>
  </si>
  <si>
    <t>Efectivo para mi visita en Leon</t>
  </si>
  <si>
    <t>yo le di durante mi visita (Meli 15)</t>
  </si>
  <si>
    <t>Mensualidad</t>
  </si>
  <si>
    <t>Abono en pesos</t>
  </si>
  <si>
    <t>Last payment</t>
  </si>
  <si>
    <t>Envie $1,200 en Feb 28</t>
  </si>
  <si>
    <t>Esto mas $4,400 de Lili, envie $5,600 a finales de feb</t>
  </si>
  <si>
    <t>Envie $1,200 en Apr 1</t>
  </si>
  <si>
    <t>Prestamo carro</t>
  </si>
  <si>
    <t>I Sent 1,650 MXP (~90 usd) para pagar $250 de mantenimiento de edificio de Lili ($981 usd)</t>
  </si>
  <si>
    <t>($1,400 Carlos, $1k dentista. Tia debe $240 July maintenance Lili)</t>
  </si>
  <si>
    <t>Cable Lili</t>
  </si>
  <si>
    <t>Gastos Notario casa de Lili</t>
  </si>
  <si>
    <t>Aug Q1 Lili</t>
  </si>
  <si>
    <t>Fx</t>
  </si>
  <si>
    <t>mensualidad de oct</t>
  </si>
  <si>
    <t>Deuda saldada</t>
  </si>
  <si>
    <t>Laila abono para gasto Lilie</t>
  </si>
  <si>
    <t>Lili se salio de casa de Laila.</t>
  </si>
  <si>
    <t>Cash en Mexico</t>
  </si>
  <si>
    <t>Mensualidad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</si>
</sst>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Arial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/>
    <xf numFmtId="44" fontId="5" fillId="0" borderId="0" xfId="0" applyNumberFormat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Fill="1" applyBorder="1"/>
    <xf numFmtId="0" fontId="8" fillId="0" borderId="0" xfId="0" applyFont="1"/>
    <xf numFmtId="0" fontId="0" fillId="0" borderId="1" xfId="0" applyBorder="1" applyAlignment="1">
      <alignment horizontal="center"/>
    </xf>
    <xf numFmtId="44" fontId="5" fillId="0" borderId="1" xfId="0" applyNumberFormat="1" applyFont="1" applyBorder="1"/>
    <xf numFmtId="44" fontId="0" fillId="0" borderId="1" xfId="2" applyFont="1" applyBorder="1"/>
    <xf numFmtId="0" fontId="0" fillId="0" borderId="1" xfId="0" applyFill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9" fillId="0" borderId="0" xfId="0" applyFont="1"/>
    <xf numFmtId="0" fontId="3" fillId="0" borderId="0" xfId="0" applyFont="1"/>
    <xf numFmtId="17" fontId="0" fillId="0" borderId="0" xfId="0" applyNumberFormat="1"/>
    <xf numFmtId="164" fontId="0" fillId="0" borderId="0" xfId="1" applyNumberFormat="1" applyFont="1"/>
    <xf numFmtId="44" fontId="0" fillId="0" borderId="0" xfId="0" applyNumberFormat="1" applyFill="1" applyBorder="1"/>
    <xf numFmtId="14" fontId="10" fillId="0" borderId="0" xfId="0" applyNumberFormat="1" applyFont="1"/>
    <xf numFmtId="14" fontId="9" fillId="0" borderId="0" xfId="0" applyNumberFormat="1" applyFont="1"/>
    <xf numFmtId="0" fontId="2" fillId="0" borderId="0" xfId="0" applyFont="1"/>
    <xf numFmtId="43" fontId="0" fillId="0" borderId="0" xfId="1" applyNumberFormat="1" applyFont="1"/>
    <xf numFmtId="0" fontId="10" fillId="0" borderId="0" xfId="0" applyFont="1"/>
    <xf numFmtId="43" fontId="10" fillId="0" borderId="0" xfId="1" applyNumberFormat="1" applyFont="1"/>
    <xf numFmtId="6" fontId="0" fillId="0" borderId="0" xfId="0" applyNumberFormat="1"/>
    <xf numFmtId="2" fontId="0" fillId="0" borderId="0" xfId="0" applyNumberFormat="1"/>
    <xf numFmtId="0" fontId="0" fillId="2" borderId="0" xfId="0" applyFill="1"/>
    <xf numFmtId="0" fontId="11" fillId="0" borderId="0" xfId="0" applyFont="1"/>
    <xf numFmtId="164" fontId="2" fillId="0" borderId="0" xfId="0" applyNumberFormat="1" applyFont="1"/>
    <xf numFmtId="0" fontId="0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2" fillId="0" borderId="0" xfId="0" applyFont="1"/>
    <xf numFmtId="0" fontId="2" fillId="0" borderId="0" xfId="0" applyFont="1" applyAlignment="1">
      <alignment horizontal="left"/>
    </xf>
    <xf numFmtId="1" fontId="12" fillId="0" borderId="0" xfId="0" applyNumberFormat="1" applyFont="1"/>
    <xf numFmtId="2" fontId="9" fillId="0" borderId="0" xfId="0" applyNumberFormat="1" applyFont="1"/>
    <xf numFmtId="0" fontId="13" fillId="0" borderId="0" xfId="0" applyFont="1"/>
    <xf numFmtId="44" fontId="2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44" fontId="12" fillId="0" borderId="0" xfId="0" applyNumberFormat="1" applyFont="1" applyFill="1" applyBorder="1"/>
    <xf numFmtId="0" fontId="14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5" fillId="0" borderId="0" xfId="0" applyFont="1"/>
    <xf numFmtId="164" fontId="0" fillId="0" borderId="0" xfId="1" applyNumberFormat="1" applyFont="1" applyAlignment="1">
      <alignment wrapText="1"/>
    </xf>
    <xf numFmtId="164" fontId="15" fillId="0" borderId="0" xfId="1" applyNumberFormat="1" applyFont="1"/>
    <xf numFmtId="164" fontId="2" fillId="0" borderId="0" xfId="1" applyNumberFormat="1" applyFont="1"/>
    <xf numFmtId="164" fontId="9" fillId="0" borderId="0" xfId="1" applyNumberFormat="1" applyFont="1"/>
    <xf numFmtId="3" fontId="9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0" fontId="16" fillId="0" borderId="0" xfId="0" applyFont="1"/>
    <xf numFmtId="16" fontId="9" fillId="0" borderId="0" xfId="0" applyNumberFormat="1" applyFont="1"/>
    <xf numFmtId="164" fontId="12" fillId="0" borderId="0" xfId="1" applyNumberFormat="1" applyFont="1"/>
    <xf numFmtId="165" fontId="9" fillId="0" borderId="0" xfId="0" applyNumberFormat="1" applyFont="1"/>
    <xf numFmtId="0" fontId="12" fillId="2" borderId="0" xfId="0" applyFont="1" applyFill="1"/>
    <xf numFmtId="17" fontId="9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3</xdr:row>
      <xdr:rowOff>171450</xdr:rowOff>
    </xdr:from>
    <xdr:to>
      <xdr:col>10</xdr:col>
      <xdr:colOff>266700</xdr:colOff>
      <xdr:row>4</xdr:row>
      <xdr:rowOff>76200</xdr:rowOff>
    </xdr:to>
    <xdr:cxnSp macro="">
      <xdr:nvCxnSpPr>
        <xdr:cNvPr id="3" name="Straight Arrow Connector 2"/>
        <xdr:cNvCxnSpPr/>
      </xdr:nvCxnSpPr>
      <xdr:spPr>
        <a:xfrm flipV="1">
          <a:off x="2295525" y="742950"/>
          <a:ext cx="48006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KL\Downloads\Global%20Phone\Karla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2010"/>
      <sheetName val="March 2010"/>
      <sheetName val="Apr"/>
      <sheetName val="May"/>
      <sheetName val="June"/>
      <sheetName val="Sept"/>
      <sheetName val="Oct"/>
      <sheetName val="Nov"/>
      <sheetName val="Dec"/>
    </sheetNames>
    <sheetDataSet>
      <sheetData sheetId="0"/>
      <sheetData sheetId="1">
        <row r="23">
          <cell r="H23">
            <v>34.020000000000003</v>
          </cell>
        </row>
      </sheetData>
      <sheetData sheetId="2">
        <row r="33">
          <cell r="H33">
            <v>71.27000000000001</v>
          </cell>
        </row>
      </sheetData>
      <sheetData sheetId="3">
        <row r="15">
          <cell r="H15">
            <v>58.87</v>
          </cell>
        </row>
      </sheetData>
      <sheetData sheetId="4">
        <row r="23">
          <cell r="H23">
            <v>49.34</v>
          </cell>
        </row>
      </sheetData>
      <sheetData sheetId="5">
        <row r="16">
          <cell r="G16">
            <v>33.83</v>
          </cell>
        </row>
      </sheetData>
      <sheetData sheetId="6">
        <row r="10">
          <cell r="H10">
            <v>5.75</v>
          </cell>
        </row>
      </sheetData>
      <sheetData sheetId="7">
        <row r="32">
          <cell r="H32">
            <v>26.1</v>
          </cell>
        </row>
      </sheetData>
      <sheetData sheetId="8">
        <row r="27">
          <cell r="H27">
            <v>32.989999999999995</v>
          </cell>
        </row>
      </sheetData>
      <sheetData sheetId="9">
        <row r="41">
          <cell r="I41">
            <v>57.13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4.4" x14ac:dyDescent="0.3"/>
  <cols>
    <col min="1" max="1" width="10.6640625" bestFit="1" customWidth="1"/>
    <col min="2" max="2" width="44.109375" bestFit="1" customWidth="1"/>
    <col min="3" max="4" width="10.33203125" bestFit="1" customWidth="1"/>
  </cols>
  <sheetData>
    <row r="1" spans="1:5" x14ac:dyDescent="0.3">
      <c r="D1" s="20" t="s">
        <v>1</v>
      </c>
      <c r="E1" s="21"/>
    </row>
    <row r="2" spans="1:5" x14ac:dyDescent="0.3">
      <c r="A2" s="1">
        <v>40812</v>
      </c>
      <c r="B2" t="s">
        <v>0</v>
      </c>
      <c r="D2" s="2">
        <v>5369.21</v>
      </c>
    </row>
    <row r="3" spans="1:5" x14ac:dyDescent="0.3">
      <c r="A3" s="19">
        <v>40819</v>
      </c>
      <c r="B3" t="s">
        <v>31</v>
      </c>
      <c r="C3">
        <v>169.27</v>
      </c>
      <c r="D3" s="3">
        <f>D2-C3</f>
        <v>5199.9399999999996</v>
      </c>
    </row>
    <row r="4" spans="1:5" x14ac:dyDescent="0.3">
      <c r="A4" s="19">
        <v>40849</v>
      </c>
      <c r="B4" t="s">
        <v>31</v>
      </c>
      <c r="C4">
        <v>110</v>
      </c>
      <c r="D4" s="3">
        <f t="shared" ref="D4:D17" si="0">D3-C4</f>
        <v>5089.9399999999996</v>
      </c>
    </row>
    <row r="5" spans="1:5" x14ac:dyDescent="0.3">
      <c r="A5" s="1">
        <v>40921</v>
      </c>
      <c r="B5" t="s">
        <v>41</v>
      </c>
      <c r="C5">
        <v>220</v>
      </c>
      <c r="D5" s="3">
        <f t="shared" si="0"/>
        <v>4869.9399999999996</v>
      </c>
    </row>
    <row r="6" spans="1:5" x14ac:dyDescent="0.3">
      <c r="A6" s="28">
        <v>40946</v>
      </c>
      <c r="B6" t="s">
        <v>41</v>
      </c>
      <c r="C6">
        <v>110</v>
      </c>
      <c r="D6" s="3">
        <f t="shared" si="0"/>
        <v>4759.9399999999996</v>
      </c>
    </row>
    <row r="7" spans="1:5" x14ac:dyDescent="0.3">
      <c r="A7" s="19">
        <v>40976</v>
      </c>
      <c r="B7" t="s">
        <v>41</v>
      </c>
      <c r="C7">
        <v>110</v>
      </c>
      <c r="D7" s="3">
        <f t="shared" si="0"/>
        <v>4649.9399999999996</v>
      </c>
    </row>
    <row r="8" spans="1:5" x14ac:dyDescent="0.3">
      <c r="A8" s="19">
        <v>41004</v>
      </c>
      <c r="B8" t="s">
        <v>41</v>
      </c>
      <c r="C8">
        <v>110</v>
      </c>
      <c r="D8" s="3">
        <f t="shared" si="0"/>
        <v>4539.9399999999996</v>
      </c>
    </row>
    <row r="9" spans="1:5" x14ac:dyDescent="0.3">
      <c r="A9" s="29">
        <v>41061</v>
      </c>
      <c r="B9" s="23" t="s">
        <v>69</v>
      </c>
      <c r="C9" s="23">
        <v>110</v>
      </c>
      <c r="D9" s="3">
        <f t="shared" si="0"/>
        <v>4429.9399999999996</v>
      </c>
    </row>
    <row r="10" spans="1:5" x14ac:dyDescent="0.3">
      <c r="A10" s="29">
        <v>41064</v>
      </c>
      <c r="B10" s="23" t="s">
        <v>55</v>
      </c>
      <c r="C10" s="23">
        <v>160</v>
      </c>
      <c r="D10" s="3">
        <f t="shared" si="0"/>
        <v>4269.9399999999996</v>
      </c>
    </row>
    <row r="11" spans="1:5" x14ac:dyDescent="0.3">
      <c r="A11" s="29">
        <v>41065</v>
      </c>
      <c r="B11" s="23" t="s">
        <v>71</v>
      </c>
      <c r="C11" s="23">
        <v>110</v>
      </c>
      <c r="D11" s="3">
        <f t="shared" si="0"/>
        <v>4159.9399999999996</v>
      </c>
    </row>
    <row r="12" spans="1:5" x14ac:dyDescent="0.3">
      <c r="A12" s="29">
        <v>41107</v>
      </c>
      <c r="B12" s="23" t="s">
        <v>70</v>
      </c>
      <c r="C12" s="23">
        <v>90</v>
      </c>
      <c r="D12" s="3">
        <f t="shared" si="0"/>
        <v>4069.9399999999996</v>
      </c>
    </row>
    <row r="13" spans="1:5" x14ac:dyDescent="0.3">
      <c r="A13" s="29">
        <v>41130</v>
      </c>
      <c r="B13" s="23" t="s">
        <v>60</v>
      </c>
      <c r="C13" s="23">
        <v>110</v>
      </c>
      <c r="D13" s="3">
        <f t="shared" si="0"/>
        <v>3959.9399999999996</v>
      </c>
    </row>
    <row r="14" spans="1:5" x14ac:dyDescent="0.3">
      <c r="A14" s="29">
        <v>41159</v>
      </c>
      <c r="B14" s="23" t="s">
        <v>63</v>
      </c>
      <c r="C14" s="23">
        <v>110</v>
      </c>
      <c r="D14" s="3">
        <f t="shared" si="0"/>
        <v>3849.9399999999996</v>
      </c>
    </row>
    <row r="15" spans="1:5" s="39" customFormat="1" x14ac:dyDescent="0.3">
      <c r="A15" s="40">
        <v>41172</v>
      </c>
      <c r="B15" s="41" t="s">
        <v>74</v>
      </c>
      <c r="C15" s="39">
        <v>879.94</v>
      </c>
      <c r="D15" s="3">
        <f t="shared" si="0"/>
        <v>2969.9999999999995</v>
      </c>
    </row>
    <row r="16" spans="1:5" x14ac:dyDescent="0.3">
      <c r="A16" s="19">
        <v>41180</v>
      </c>
      <c r="B16" s="23" t="s">
        <v>75</v>
      </c>
      <c r="C16" s="23">
        <v>1500</v>
      </c>
      <c r="D16" s="3">
        <f t="shared" si="0"/>
        <v>1469.9999999999995</v>
      </c>
    </row>
    <row r="17" spans="1:4" s="23" customFormat="1" x14ac:dyDescent="0.3">
      <c r="A17" s="29">
        <v>41194</v>
      </c>
      <c r="B17" s="23" t="s">
        <v>76</v>
      </c>
      <c r="C17" s="23">
        <v>1500</v>
      </c>
      <c r="D17" s="3">
        <f t="shared" si="0"/>
        <v>-30.000000000000455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9" sqref="G19"/>
    </sheetView>
  </sheetViews>
  <sheetFormatPr defaultRowHeight="14.4" x14ac:dyDescent="0.3"/>
  <cols>
    <col min="2" max="2" width="9.5546875" bestFit="1" customWidth="1"/>
    <col min="3" max="3" width="10.5546875" bestFit="1" customWidth="1"/>
    <col min="5" max="5" width="1.88671875" customWidth="1"/>
    <col min="6" max="6" width="10.5546875" bestFit="1" customWidth="1"/>
  </cols>
  <sheetData>
    <row r="1" spans="1:9" ht="18" x14ac:dyDescent="0.35">
      <c r="A1" s="63" t="s">
        <v>122</v>
      </c>
    </row>
    <row r="3" spans="1:9" x14ac:dyDescent="0.3">
      <c r="A3" t="s">
        <v>125</v>
      </c>
    </row>
    <row r="5" spans="1:9" x14ac:dyDescent="0.3">
      <c r="B5" s="67" t="s">
        <v>35</v>
      </c>
      <c r="C5" s="67" t="s">
        <v>34</v>
      </c>
      <c r="D5" s="67" t="s">
        <v>123</v>
      </c>
      <c r="E5" s="67"/>
    </row>
    <row r="6" spans="1:9" x14ac:dyDescent="0.3">
      <c r="C6">
        <v>4000</v>
      </c>
      <c r="D6">
        <v>20</v>
      </c>
    </row>
    <row r="7" spans="1:9" x14ac:dyDescent="0.3">
      <c r="C7">
        <v>3500</v>
      </c>
      <c r="D7">
        <v>30</v>
      </c>
    </row>
    <row r="8" spans="1:9" x14ac:dyDescent="0.3">
      <c r="C8">
        <v>6000</v>
      </c>
    </row>
    <row r="9" spans="1:9" x14ac:dyDescent="0.3">
      <c r="C9">
        <v>9000</v>
      </c>
    </row>
    <row r="10" spans="1:9" x14ac:dyDescent="0.3">
      <c r="C10">
        <v>2500</v>
      </c>
    </row>
    <row r="11" spans="1:9" x14ac:dyDescent="0.3">
      <c r="B11" s="83" t="s">
        <v>38</v>
      </c>
      <c r="C11" s="83"/>
      <c r="D11" s="83"/>
      <c r="F11" s="82" t="s">
        <v>4</v>
      </c>
      <c r="G11" s="82"/>
    </row>
    <row r="12" spans="1:9" x14ac:dyDescent="0.3">
      <c r="A12" s="64"/>
      <c r="B12" s="20" t="s">
        <v>35</v>
      </c>
      <c r="C12" s="20" t="s">
        <v>34</v>
      </c>
      <c r="D12" s="20" t="s">
        <v>123</v>
      </c>
      <c r="E12" s="20"/>
      <c r="F12" s="20" t="s">
        <v>35</v>
      </c>
      <c r="G12" s="20" t="s">
        <v>34</v>
      </c>
    </row>
    <row r="13" spans="1:9" x14ac:dyDescent="0.3">
      <c r="A13" s="65">
        <v>42036</v>
      </c>
      <c r="B13" s="26">
        <f>C13/D13</f>
        <v>1694.9152542372881</v>
      </c>
      <c r="C13" s="26">
        <f>SUM(C6:C10)</f>
        <v>25000</v>
      </c>
      <c r="D13" s="31">
        <v>14.75</v>
      </c>
      <c r="E13" s="31"/>
      <c r="F13" s="66">
        <f>B13</f>
        <v>1694.9152542372881</v>
      </c>
      <c r="G13" s="26">
        <f>C13</f>
        <v>25000</v>
      </c>
    </row>
    <row r="14" spans="1:9" x14ac:dyDescent="0.3">
      <c r="A14" s="64" t="s">
        <v>8</v>
      </c>
      <c r="B14" s="31">
        <f>C14/D14</f>
        <v>333.33333333333331</v>
      </c>
      <c r="C14" s="26">
        <v>5000</v>
      </c>
      <c r="D14">
        <v>15</v>
      </c>
      <c r="E14" s="26"/>
      <c r="F14" s="66">
        <f>F13+B14</f>
        <v>2028.2485875706213</v>
      </c>
      <c r="G14" s="26">
        <f>G13-C14</f>
        <v>20000</v>
      </c>
      <c r="I14" t="s">
        <v>128</v>
      </c>
    </row>
    <row r="15" spans="1:9" x14ac:dyDescent="0.3">
      <c r="A15" s="64" t="s">
        <v>13</v>
      </c>
      <c r="B15" s="26"/>
      <c r="C15" s="26">
        <v>1000</v>
      </c>
      <c r="D15" s="26"/>
      <c r="E15" s="26"/>
      <c r="F15" s="26"/>
      <c r="G15" s="26">
        <f t="shared" ref="G15:G19" si="0">G14-C15</f>
        <v>19000</v>
      </c>
      <c r="I15" s="68" t="s">
        <v>129</v>
      </c>
    </row>
    <row r="16" spans="1:9" x14ac:dyDescent="0.3">
      <c r="A16" s="64" t="s">
        <v>13</v>
      </c>
      <c r="B16" s="26"/>
      <c r="C16" s="26">
        <v>1000</v>
      </c>
      <c r="D16" s="26"/>
      <c r="E16" s="26"/>
      <c r="F16" s="26"/>
      <c r="G16" s="26">
        <f t="shared" si="0"/>
        <v>18000</v>
      </c>
      <c r="I16" t="s">
        <v>130</v>
      </c>
    </row>
    <row r="17" spans="1:9" x14ac:dyDescent="0.3">
      <c r="A17" s="64" t="s">
        <v>15</v>
      </c>
      <c r="B17" s="26"/>
      <c r="C17" s="26">
        <v>5000</v>
      </c>
      <c r="D17" s="26"/>
      <c r="E17" s="26"/>
      <c r="F17" s="26"/>
      <c r="G17" s="26">
        <f t="shared" si="0"/>
        <v>13000</v>
      </c>
      <c r="I17" t="s">
        <v>131</v>
      </c>
    </row>
    <row r="18" spans="1:9" x14ac:dyDescent="0.3">
      <c r="A18" s="64" t="s">
        <v>26</v>
      </c>
      <c r="B18" s="26"/>
      <c r="C18" s="26">
        <v>1000</v>
      </c>
      <c r="D18" s="26"/>
      <c r="E18" s="26"/>
      <c r="F18" s="26"/>
      <c r="G18" s="26">
        <f t="shared" si="0"/>
        <v>12000</v>
      </c>
      <c r="I18" s="68" t="s">
        <v>129</v>
      </c>
    </row>
    <row r="19" spans="1:9" x14ac:dyDescent="0.3">
      <c r="A19" s="64" t="s">
        <v>27</v>
      </c>
      <c r="B19" s="26"/>
      <c r="C19" s="26">
        <v>1000</v>
      </c>
      <c r="D19" s="26"/>
      <c r="E19" s="26"/>
      <c r="F19" s="26"/>
      <c r="G19" s="71">
        <f t="shared" si="0"/>
        <v>11000</v>
      </c>
      <c r="I19" t="s">
        <v>135</v>
      </c>
    </row>
    <row r="20" spans="1:9" x14ac:dyDescent="0.3">
      <c r="A20" s="64"/>
      <c r="B20" s="26"/>
      <c r="C20" s="26"/>
      <c r="D20" s="26"/>
      <c r="E20" s="26"/>
      <c r="F20" s="26"/>
    </row>
    <row r="21" spans="1:9" x14ac:dyDescent="0.3">
      <c r="A21" s="64"/>
      <c r="B21" s="26"/>
      <c r="C21" s="26"/>
      <c r="D21" s="26"/>
      <c r="E21" s="26"/>
      <c r="F21" s="26"/>
    </row>
    <row r="22" spans="1:9" x14ac:dyDescent="0.3">
      <c r="A22" s="64"/>
    </row>
    <row r="23" spans="1:9" x14ac:dyDescent="0.3">
      <c r="A23" s="64"/>
    </row>
    <row r="24" spans="1:9" x14ac:dyDescent="0.3">
      <c r="A24" s="64"/>
    </row>
    <row r="25" spans="1:9" x14ac:dyDescent="0.3">
      <c r="A25" s="64"/>
    </row>
    <row r="26" spans="1:9" x14ac:dyDescent="0.3">
      <c r="A26" s="64"/>
    </row>
    <row r="27" spans="1:9" x14ac:dyDescent="0.3">
      <c r="A27" s="64"/>
    </row>
    <row r="28" spans="1:9" x14ac:dyDescent="0.3">
      <c r="A28" s="64"/>
    </row>
    <row r="29" spans="1:9" x14ac:dyDescent="0.3">
      <c r="A29" s="64"/>
    </row>
    <row r="30" spans="1:9" x14ac:dyDescent="0.3">
      <c r="A30" s="64"/>
    </row>
  </sheetData>
  <mergeCells count="2">
    <mergeCell ref="F11:G11"/>
    <mergeCell ref="B11:D1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0" sqref="E10"/>
    </sheetView>
  </sheetViews>
  <sheetFormatPr defaultRowHeight="14.4" x14ac:dyDescent="0.3"/>
  <cols>
    <col min="2" max="2" width="10.109375" style="74" bestFit="1" customWidth="1"/>
    <col min="3" max="3" width="9.33203125" style="74" bestFit="1" customWidth="1"/>
    <col min="4" max="4" width="24.44140625" customWidth="1"/>
  </cols>
  <sheetData>
    <row r="1" spans="1:7" x14ac:dyDescent="0.3">
      <c r="B1" s="74" t="s">
        <v>49</v>
      </c>
      <c r="C1" s="74" t="s">
        <v>35</v>
      </c>
      <c r="E1" t="s">
        <v>4</v>
      </c>
      <c r="G1" t="s">
        <v>145</v>
      </c>
    </row>
    <row r="2" spans="1:7" x14ac:dyDescent="0.3">
      <c r="A2" s="4">
        <v>42521</v>
      </c>
      <c r="B2" s="74">
        <v>25000</v>
      </c>
      <c r="C2" s="74">
        <v>1378</v>
      </c>
      <c r="D2" t="s">
        <v>139</v>
      </c>
    </row>
    <row r="3" spans="1:7" x14ac:dyDescent="0.3">
      <c r="A3" s="4">
        <v>42522</v>
      </c>
      <c r="B3" s="74">
        <v>25000</v>
      </c>
      <c r="C3" s="74">
        <v>1400</v>
      </c>
      <c r="D3" t="s">
        <v>139</v>
      </c>
    </row>
    <row r="4" spans="1:7" x14ac:dyDescent="0.3">
      <c r="E4" s="74">
        <f>SUM(B2:B3)</f>
        <v>50000</v>
      </c>
    </row>
    <row r="5" spans="1:7" s="23" customFormat="1" x14ac:dyDescent="0.3">
      <c r="A5" s="77">
        <v>42576</v>
      </c>
      <c r="B5" s="79">
        <v>1143</v>
      </c>
      <c r="C5" s="79">
        <f>B5/G5</f>
        <v>62.871287128712872</v>
      </c>
      <c r="D5" s="23" t="s">
        <v>142</v>
      </c>
      <c r="E5" s="79">
        <f>E4-B5</f>
        <v>48857</v>
      </c>
      <c r="G5" s="23">
        <v>18.18</v>
      </c>
    </row>
    <row r="6" spans="1:7" s="23" customFormat="1" x14ac:dyDescent="0.3">
      <c r="A6" s="77">
        <v>42576</v>
      </c>
      <c r="B6" s="79">
        <v>5000</v>
      </c>
      <c r="C6" s="79">
        <f>B6/G6</f>
        <v>275.027502750275</v>
      </c>
      <c r="D6" s="23" t="s">
        <v>143</v>
      </c>
      <c r="E6" s="79">
        <f t="shared" ref="E6:E14" si="0">E5-B6</f>
        <v>43857</v>
      </c>
      <c r="G6" s="23">
        <v>18.18</v>
      </c>
    </row>
    <row r="7" spans="1:7" s="23" customFormat="1" x14ac:dyDescent="0.3">
      <c r="A7" s="77">
        <v>42612</v>
      </c>
      <c r="B7" s="79">
        <v>2500</v>
      </c>
      <c r="C7" s="79">
        <v>137</v>
      </c>
      <c r="D7" s="23" t="s">
        <v>144</v>
      </c>
      <c r="E7" s="79">
        <f t="shared" si="0"/>
        <v>41357</v>
      </c>
    </row>
    <row r="8" spans="1:7" x14ac:dyDescent="0.3">
      <c r="A8" s="23" t="s">
        <v>15</v>
      </c>
      <c r="B8" s="79">
        <v>5000</v>
      </c>
      <c r="C8" s="79"/>
      <c r="D8" s="23" t="s">
        <v>148</v>
      </c>
      <c r="E8" s="79">
        <f>E7-B8</f>
        <v>36357</v>
      </c>
    </row>
    <row r="9" spans="1:7" s="23" customFormat="1" x14ac:dyDescent="0.3">
      <c r="A9" s="23" t="s">
        <v>26</v>
      </c>
      <c r="B9" s="79">
        <v>5000</v>
      </c>
      <c r="C9" s="79"/>
      <c r="E9" s="79">
        <f t="shared" si="0"/>
        <v>31357</v>
      </c>
    </row>
    <row r="10" spans="1:7" x14ac:dyDescent="0.3">
      <c r="A10" s="81" t="s">
        <v>27</v>
      </c>
      <c r="B10" s="79">
        <v>5000</v>
      </c>
      <c r="C10" s="79"/>
      <c r="D10" s="23"/>
      <c r="E10" s="79">
        <f t="shared" si="0"/>
        <v>26357</v>
      </c>
      <c r="G10" t="s">
        <v>149</v>
      </c>
    </row>
    <row r="11" spans="1:7" x14ac:dyDescent="0.3">
      <c r="A11" s="76" t="s">
        <v>28</v>
      </c>
      <c r="B11" s="75">
        <v>5000</v>
      </c>
      <c r="C11" s="75"/>
      <c r="D11" s="76"/>
      <c r="E11" s="75">
        <f t="shared" si="0"/>
        <v>21357</v>
      </c>
    </row>
    <row r="12" spans="1:7" x14ac:dyDescent="0.3">
      <c r="A12" s="76" t="s">
        <v>43</v>
      </c>
      <c r="B12" s="75">
        <v>5000</v>
      </c>
      <c r="C12" s="75"/>
      <c r="D12" s="76"/>
      <c r="E12" s="75">
        <f t="shared" si="0"/>
        <v>16357</v>
      </c>
    </row>
    <row r="13" spans="1:7" x14ac:dyDescent="0.3">
      <c r="A13" s="76" t="s">
        <v>7</v>
      </c>
      <c r="B13" s="75">
        <v>5000</v>
      </c>
      <c r="C13" s="75"/>
      <c r="D13" s="76"/>
      <c r="E13" s="75">
        <f t="shared" si="0"/>
        <v>11357</v>
      </c>
    </row>
    <row r="14" spans="1:7" x14ac:dyDescent="0.3">
      <c r="A14" s="76" t="s">
        <v>8</v>
      </c>
      <c r="B14" s="75">
        <v>5000</v>
      </c>
      <c r="C14" s="75"/>
      <c r="D14" s="76"/>
      <c r="E14" s="75">
        <f t="shared" si="0"/>
        <v>6357</v>
      </c>
    </row>
    <row r="15" spans="1:7" x14ac:dyDescent="0.3">
      <c r="A15" s="76" t="s">
        <v>47</v>
      </c>
      <c r="E15" s="74"/>
    </row>
    <row r="16" spans="1:7" x14ac:dyDescent="0.3">
      <c r="E16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opLeftCell="A32" zoomScale="90" zoomScaleNormal="90" workbookViewId="0">
      <selection activeCell="A41" sqref="A41"/>
    </sheetView>
  </sheetViews>
  <sheetFormatPr defaultRowHeight="14.4" x14ac:dyDescent="0.3"/>
  <cols>
    <col min="1" max="1" width="37.5546875" bestFit="1" customWidth="1"/>
    <col min="2" max="2" width="20.88671875" bestFit="1" customWidth="1"/>
    <col min="3" max="3" width="12.44140625" customWidth="1"/>
    <col min="257" max="257" width="37.5546875" bestFit="1" customWidth="1"/>
    <col min="259" max="259" width="9.33203125" bestFit="1" customWidth="1"/>
    <col min="513" max="513" width="37.5546875" bestFit="1" customWidth="1"/>
    <col min="515" max="515" width="9.33203125" bestFit="1" customWidth="1"/>
    <col min="769" max="769" width="37.5546875" bestFit="1" customWidth="1"/>
    <col min="771" max="771" width="9.33203125" bestFit="1" customWidth="1"/>
    <col min="1025" max="1025" width="37.5546875" bestFit="1" customWidth="1"/>
    <col min="1027" max="1027" width="9.33203125" bestFit="1" customWidth="1"/>
    <col min="1281" max="1281" width="37.5546875" bestFit="1" customWidth="1"/>
    <col min="1283" max="1283" width="9.33203125" bestFit="1" customWidth="1"/>
    <col min="1537" max="1537" width="37.5546875" bestFit="1" customWidth="1"/>
    <col min="1539" max="1539" width="9.33203125" bestFit="1" customWidth="1"/>
    <col min="1793" max="1793" width="37.5546875" bestFit="1" customWidth="1"/>
    <col min="1795" max="1795" width="9.33203125" bestFit="1" customWidth="1"/>
    <col min="2049" max="2049" width="37.5546875" bestFit="1" customWidth="1"/>
    <col min="2051" max="2051" width="9.33203125" bestFit="1" customWidth="1"/>
    <col min="2305" max="2305" width="37.5546875" bestFit="1" customWidth="1"/>
    <col min="2307" max="2307" width="9.33203125" bestFit="1" customWidth="1"/>
    <col min="2561" max="2561" width="37.5546875" bestFit="1" customWidth="1"/>
    <col min="2563" max="2563" width="9.33203125" bestFit="1" customWidth="1"/>
    <col min="2817" max="2817" width="37.5546875" bestFit="1" customWidth="1"/>
    <col min="2819" max="2819" width="9.33203125" bestFit="1" customWidth="1"/>
    <col min="3073" max="3073" width="37.5546875" bestFit="1" customWidth="1"/>
    <col min="3075" max="3075" width="9.33203125" bestFit="1" customWidth="1"/>
    <col min="3329" max="3329" width="37.5546875" bestFit="1" customWidth="1"/>
    <col min="3331" max="3331" width="9.33203125" bestFit="1" customWidth="1"/>
    <col min="3585" max="3585" width="37.5546875" bestFit="1" customWidth="1"/>
    <col min="3587" max="3587" width="9.33203125" bestFit="1" customWidth="1"/>
    <col min="3841" max="3841" width="37.5546875" bestFit="1" customWidth="1"/>
    <col min="3843" max="3843" width="9.33203125" bestFit="1" customWidth="1"/>
    <col min="4097" max="4097" width="37.5546875" bestFit="1" customWidth="1"/>
    <col min="4099" max="4099" width="9.33203125" bestFit="1" customWidth="1"/>
    <col min="4353" max="4353" width="37.5546875" bestFit="1" customWidth="1"/>
    <col min="4355" max="4355" width="9.33203125" bestFit="1" customWidth="1"/>
    <col min="4609" max="4609" width="37.5546875" bestFit="1" customWidth="1"/>
    <col min="4611" max="4611" width="9.33203125" bestFit="1" customWidth="1"/>
    <col min="4865" max="4865" width="37.5546875" bestFit="1" customWidth="1"/>
    <col min="4867" max="4867" width="9.33203125" bestFit="1" customWidth="1"/>
    <col min="5121" max="5121" width="37.5546875" bestFit="1" customWidth="1"/>
    <col min="5123" max="5123" width="9.33203125" bestFit="1" customWidth="1"/>
    <col min="5377" max="5377" width="37.5546875" bestFit="1" customWidth="1"/>
    <col min="5379" max="5379" width="9.33203125" bestFit="1" customWidth="1"/>
    <col min="5633" max="5633" width="37.5546875" bestFit="1" customWidth="1"/>
    <col min="5635" max="5635" width="9.33203125" bestFit="1" customWidth="1"/>
    <col min="5889" max="5889" width="37.5546875" bestFit="1" customWidth="1"/>
    <col min="5891" max="5891" width="9.33203125" bestFit="1" customWidth="1"/>
    <col min="6145" max="6145" width="37.5546875" bestFit="1" customWidth="1"/>
    <col min="6147" max="6147" width="9.33203125" bestFit="1" customWidth="1"/>
    <col min="6401" max="6401" width="37.5546875" bestFit="1" customWidth="1"/>
    <col min="6403" max="6403" width="9.33203125" bestFit="1" customWidth="1"/>
    <col min="6657" max="6657" width="37.5546875" bestFit="1" customWidth="1"/>
    <col min="6659" max="6659" width="9.33203125" bestFit="1" customWidth="1"/>
    <col min="6913" max="6913" width="37.5546875" bestFit="1" customWidth="1"/>
    <col min="6915" max="6915" width="9.33203125" bestFit="1" customWidth="1"/>
    <col min="7169" max="7169" width="37.5546875" bestFit="1" customWidth="1"/>
    <col min="7171" max="7171" width="9.33203125" bestFit="1" customWidth="1"/>
    <col min="7425" max="7425" width="37.5546875" bestFit="1" customWidth="1"/>
    <col min="7427" max="7427" width="9.33203125" bestFit="1" customWidth="1"/>
    <col min="7681" max="7681" width="37.5546875" bestFit="1" customWidth="1"/>
    <col min="7683" max="7683" width="9.33203125" bestFit="1" customWidth="1"/>
    <col min="7937" max="7937" width="37.5546875" bestFit="1" customWidth="1"/>
    <col min="7939" max="7939" width="9.33203125" bestFit="1" customWidth="1"/>
    <col min="8193" max="8193" width="37.5546875" bestFit="1" customWidth="1"/>
    <col min="8195" max="8195" width="9.33203125" bestFit="1" customWidth="1"/>
    <col min="8449" max="8449" width="37.5546875" bestFit="1" customWidth="1"/>
    <col min="8451" max="8451" width="9.33203125" bestFit="1" customWidth="1"/>
    <col min="8705" max="8705" width="37.5546875" bestFit="1" customWidth="1"/>
    <col min="8707" max="8707" width="9.33203125" bestFit="1" customWidth="1"/>
    <col min="8961" max="8961" width="37.5546875" bestFit="1" customWidth="1"/>
    <col min="8963" max="8963" width="9.33203125" bestFit="1" customWidth="1"/>
    <col min="9217" max="9217" width="37.5546875" bestFit="1" customWidth="1"/>
    <col min="9219" max="9219" width="9.33203125" bestFit="1" customWidth="1"/>
    <col min="9473" max="9473" width="37.5546875" bestFit="1" customWidth="1"/>
    <col min="9475" max="9475" width="9.33203125" bestFit="1" customWidth="1"/>
    <col min="9729" max="9729" width="37.5546875" bestFit="1" customWidth="1"/>
    <col min="9731" max="9731" width="9.33203125" bestFit="1" customWidth="1"/>
    <col min="9985" max="9985" width="37.5546875" bestFit="1" customWidth="1"/>
    <col min="9987" max="9987" width="9.33203125" bestFit="1" customWidth="1"/>
    <col min="10241" max="10241" width="37.5546875" bestFit="1" customWidth="1"/>
    <col min="10243" max="10243" width="9.33203125" bestFit="1" customWidth="1"/>
    <col min="10497" max="10497" width="37.5546875" bestFit="1" customWidth="1"/>
    <col min="10499" max="10499" width="9.33203125" bestFit="1" customWidth="1"/>
    <col min="10753" max="10753" width="37.5546875" bestFit="1" customWidth="1"/>
    <col min="10755" max="10755" width="9.33203125" bestFit="1" customWidth="1"/>
    <col min="11009" max="11009" width="37.5546875" bestFit="1" customWidth="1"/>
    <col min="11011" max="11011" width="9.33203125" bestFit="1" customWidth="1"/>
    <col min="11265" max="11265" width="37.5546875" bestFit="1" customWidth="1"/>
    <col min="11267" max="11267" width="9.33203125" bestFit="1" customWidth="1"/>
    <col min="11521" max="11521" width="37.5546875" bestFit="1" customWidth="1"/>
    <col min="11523" max="11523" width="9.33203125" bestFit="1" customWidth="1"/>
    <col min="11777" max="11777" width="37.5546875" bestFit="1" customWidth="1"/>
    <col min="11779" max="11779" width="9.33203125" bestFit="1" customWidth="1"/>
    <col min="12033" max="12033" width="37.5546875" bestFit="1" customWidth="1"/>
    <col min="12035" max="12035" width="9.33203125" bestFit="1" customWidth="1"/>
    <col min="12289" max="12289" width="37.5546875" bestFit="1" customWidth="1"/>
    <col min="12291" max="12291" width="9.33203125" bestFit="1" customWidth="1"/>
    <col min="12545" max="12545" width="37.5546875" bestFit="1" customWidth="1"/>
    <col min="12547" max="12547" width="9.33203125" bestFit="1" customWidth="1"/>
    <col min="12801" max="12801" width="37.5546875" bestFit="1" customWidth="1"/>
    <col min="12803" max="12803" width="9.33203125" bestFit="1" customWidth="1"/>
    <col min="13057" max="13057" width="37.5546875" bestFit="1" customWidth="1"/>
    <col min="13059" max="13059" width="9.33203125" bestFit="1" customWidth="1"/>
    <col min="13313" max="13313" width="37.5546875" bestFit="1" customWidth="1"/>
    <col min="13315" max="13315" width="9.33203125" bestFit="1" customWidth="1"/>
    <col min="13569" max="13569" width="37.5546875" bestFit="1" customWidth="1"/>
    <col min="13571" max="13571" width="9.33203125" bestFit="1" customWidth="1"/>
    <col min="13825" max="13825" width="37.5546875" bestFit="1" customWidth="1"/>
    <col min="13827" max="13827" width="9.33203125" bestFit="1" customWidth="1"/>
    <col min="14081" max="14081" width="37.5546875" bestFit="1" customWidth="1"/>
    <col min="14083" max="14083" width="9.33203125" bestFit="1" customWidth="1"/>
    <col min="14337" max="14337" width="37.5546875" bestFit="1" customWidth="1"/>
    <col min="14339" max="14339" width="9.33203125" bestFit="1" customWidth="1"/>
    <col min="14593" max="14593" width="37.5546875" bestFit="1" customWidth="1"/>
    <col min="14595" max="14595" width="9.33203125" bestFit="1" customWidth="1"/>
    <col min="14849" max="14849" width="37.5546875" bestFit="1" customWidth="1"/>
    <col min="14851" max="14851" width="9.33203125" bestFit="1" customWidth="1"/>
    <col min="15105" max="15105" width="37.5546875" bestFit="1" customWidth="1"/>
    <col min="15107" max="15107" width="9.33203125" bestFit="1" customWidth="1"/>
    <col min="15361" max="15361" width="37.5546875" bestFit="1" customWidth="1"/>
    <col min="15363" max="15363" width="9.33203125" bestFit="1" customWidth="1"/>
    <col min="15617" max="15617" width="37.5546875" bestFit="1" customWidth="1"/>
    <col min="15619" max="15619" width="9.33203125" bestFit="1" customWidth="1"/>
    <col min="15873" max="15873" width="37.5546875" bestFit="1" customWidth="1"/>
    <col min="15875" max="15875" width="9.33203125" bestFit="1" customWidth="1"/>
    <col min="16129" max="16129" width="37.5546875" bestFit="1" customWidth="1"/>
    <col min="16131" max="16131" width="9.33203125" bestFit="1" customWidth="1"/>
  </cols>
  <sheetData>
    <row r="1" spans="2:6" ht="24.6" x14ac:dyDescent="0.4">
      <c r="B1" s="14" t="s">
        <v>19</v>
      </c>
    </row>
    <row r="2" spans="2:6" x14ac:dyDescent="0.3">
      <c r="B2" s="15" t="s">
        <v>20</v>
      </c>
      <c r="C2" s="15" t="s">
        <v>21</v>
      </c>
    </row>
    <row r="3" spans="2:6" x14ac:dyDescent="0.3">
      <c r="B3" s="10" t="s">
        <v>7</v>
      </c>
      <c r="C3" s="11">
        <f>'[1]Feb 2010'!H23</f>
        <v>34.020000000000003</v>
      </c>
    </row>
    <row r="4" spans="2:6" x14ac:dyDescent="0.3">
      <c r="B4" s="10" t="s">
        <v>22</v>
      </c>
      <c r="C4" s="11">
        <f>'[1]March 2010'!H33</f>
        <v>71.27000000000001</v>
      </c>
    </row>
    <row r="5" spans="2:6" x14ac:dyDescent="0.3">
      <c r="B5" s="10" t="s">
        <v>23</v>
      </c>
      <c r="C5" s="11">
        <f>[1]Apr!H15</f>
        <v>58.87</v>
      </c>
    </row>
    <row r="6" spans="2:6" x14ac:dyDescent="0.3">
      <c r="B6" s="10" t="s">
        <v>24</v>
      </c>
      <c r="C6" s="11">
        <f>[1]May!H23</f>
        <v>49.34</v>
      </c>
    </row>
    <row r="7" spans="2:6" x14ac:dyDescent="0.3">
      <c r="B7" s="10" t="s">
        <v>11</v>
      </c>
      <c r="C7" s="11">
        <f>[1]June!G16</f>
        <v>33.83</v>
      </c>
    </row>
    <row r="8" spans="2:6" x14ac:dyDescent="0.3">
      <c r="B8" s="13" t="s">
        <v>12</v>
      </c>
      <c r="C8" s="16">
        <f>E8-10</f>
        <v>23.25</v>
      </c>
      <c r="E8" s="11">
        <v>33.25</v>
      </c>
      <c r="F8" t="s">
        <v>25</v>
      </c>
    </row>
    <row r="9" spans="2:6" x14ac:dyDescent="0.3">
      <c r="B9" s="10" t="s">
        <v>13</v>
      </c>
      <c r="C9" s="16">
        <f>E9-10</f>
        <v>24.939999999999998</v>
      </c>
      <c r="E9" s="11">
        <v>34.94</v>
      </c>
      <c r="F9" t="s">
        <v>25</v>
      </c>
    </row>
    <row r="10" spans="2:6" x14ac:dyDescent="0.3">
      <c r="B10" s="10" t="s">
        <v>15</v>
      </c>
      <c r="C10" s="11">
        <f>[1]Sept!H10</f>
        <v>5.75</v>
      </c>
    </row>
    <row r="11" spans="2:6" x14ac:dyDescent="0.3">
      <c r="B11" s="10" t="s">
        <v>26</v>
      </c>
      <c r="C11" s="11">
        <f>[1]Oct!H32</f>
        <v>26.1</v>
      </c>
    </row>
    <row r="12" spans="2:6" x14ac:dyDescent="0.3">
      <c r="B12" s="10" t="s">
        <v>27</v>
      </c>
      <c r="C12" s="11">
        <f>[1]Nov!H27</f>
        <v>32.989999999999995</v>
      </c>
    </row>
    <row r="13" spans="2:6" x14ac:dyDescent="0.3">
      <c r="B13" s="10" t="s">
        <v>28</v>
      </c>
      <c r="C13" s="17">
        <f>[1]Dec!I41</f>
        <v>57.13</v>
      </c>
    </row>
    <row r="14" spans="2:6" x14ac:dyDescent="0.3">
      <c r="B14" s="10" t="s">
        <v>21</v>
      </c>
      <c r="C14" s="7">
        <f>SUM(C3:C13)</f>
        <v>417.49000000000007</v>
      </c>
    </row>
    <row r="16" spans="2:6" x14ac:dyDescent="0.3">
      <c r="B16" s="4">
        <v>40586</v>
      </c>
      <c r="C16">
        <v>520</v>
      </c>
      <c r="E16" t="s">
        <v>2</v>
      </c>
    </row>
    <row r="17" spans="1:6" x14ac:dyDescent="0.3">
      <c r="A17" s="5" t="s">
        <v>3</v>
      </c>
      <c r="B17" s="6" t="s">
        <v>4</v>
      </c>
      <c r="C17" s="7">
        <f>C14-C16</f>
        <v>-102.50999999999993</v>
      </c>
      <c r="E17" s="8" t="s">
        <v>5</v>
      </c>
      <c r="F17" s="9">
        <f>SUM(C17:C29)</f>
        <v>544.32000000000005</v>
      </c>
    </row>
    <row r="18" spans="1:6" x14ac:dyDescent="0.3">
      <c r="A18" s="10"/>
      <c r="B18" s="10" t="s">
        <v>6</v>
      </c>
      <c r="C18" s="11">
        <v>63.55</v>
      </c>
    </row>
    <row r="19" spans="1:6" x14ac:dyDescent="0.3">
      <c r="A19" s="10"/>
      <c r="B19" s="10" t="s">
        <v>7</v>
      </c>
      <c r="C19" s="10">
        <v>87.99</v>
      </c>
      <c r="E19" s="12"/>
    </row>
    <row r="20" spans="1:6" x14ac:dyDescent="0.3">
      <c r="A20" s="10"/>
      <c r="B20" s="10" t="s">
        <v>8</v>
      </c>
      <c r="C20" s="10">
        <v>53.37</v>
      </c>
      <c r="E20" s="12"/>
    </row>
    <row r="21" spans="1:6" x14ac:dyDescent="0.3">
      <c r="A21" s="10"/>
      <c r="B21" s="10" t="s">
        <v>9</v>
      </c>
      <c r="C21" s="10">
        <v>31.09</v>
      </c>
    </row>
    <row r="22" spans="1:6" x14ac:dyDescent="0.3">
      <c r="A22" s="10"/>
      <c r="B22" s="10" t="s">
        <v>10</v>
      </c>
      <c r="C22" s="10">
        <v>40.94</v>
      </c>
      <c r="E22" s="12"/>
    </row>
    <row r="23" spans="1:6" x14ac:dyDescent="0.3">
      <c r="A23" s="10"/>
      <c r="B23" s="10" t="s">
        <v>11</v>
      </c>
      <c r="C23" s="10">
        <v>60.75</v>
      </c>
    </row>
    <row r="24" spans="1:6" x14ac:dyDescent="0.3">
      <c r="A24" s="10"/>
      <c r="B24" s="10" t="s">
        <v>12</v>
      </c>
      <c r="C24" s="10">
        <v>97.63</v>
      </c>
    </row>
    <row r="25" spans="1:6" x14ac:dyDescent="0.3">
      <c r="A25" s="10"/>
      <c r="B25" s="10" t="s">
        <v>13</v>
      </c>
      <c r="C25" s="10">
        <v>68.02</v>
      </c>
      <c r="D25" s="12">
        <f>C17+SUM(C18:C25)</f>
        <v>400.83000000000004</v>
      </c>
    </row>
    <row r="26" spans="1:6" x14ac:dyDescent="0.3">
      <c r="A26" s="5" t="s">
        <v>14</v>
      </c>
      <c r="B26" s="10"/>
      <c r="C26" s="10">
        <v>-44</v>
      </c>
    </row>
    <row r="27" spans="1:6" x14ac:dyDescent="0.3">
      <c r="A27" s="10"/>
      <c r="B27" s="10" t="s">
        <v>15</v>
      </c>
      <c r="C27" s="10">
        <v>87.49</v>
      </c>
    </row>
    <row r="28" spans="1:6" x14ac:dyDescent="0.3">
      <c r="A28" s="10" t="s">
        <v>16</v>
      </c>
      <c r="B28" s="5"/>
      <c r="C28" s="10">
        <v>400</v>
      </c>
    </row>
    <row r="29" spans="1:6" x14ac:dyDescent="0.3">
      <c r="A29" s="5" t="s">
        <v>17</v>
      </c>
      <c r="B29" s="10"/>
      <c r="C29" s="10">
        <v>-300</v>
      </c>
    </row>
    <row r="30" spans="1:6" x14ac:dyDescent="0.3">
      <c r="A30" s="5" t="s">
        <v>18</v>
      </c>
      <c r="B30" s="10"/>
      <c r="C30" s="11">
        <f>SUM(C17:C29)</f>
        <v>544.32000000000005</v>
      </c>
    </row>
    <row r="31" spans="1:6" x14ac:dyDescent="0.3">
      <c r="A31" s="10" t="s">
        <v>29</v>
      </c>
      <c r="B31" s="10"/>
      <c r="C31" s="18">
        <v>-600</v>
      </c>
    </row>
    <row r="32" spans="1:6" x14ac:dyDescent="0.3">
      <c r="A32" s="10" t="s">
        <v>30</v>
      </c>
      <c r="B32" s="10"/>
      <c r="C32" s="11">
        <f>C30+C31</f>
        <v>-55.67999999999995</v>
      </c>
    </row>
    <row r="33" spans="1:5" x14ac:dyDescent="0.3">
      <c r="A33" s="13">
        <v>2011</v>
      </c>
      <c r="B33" t="s">
        <v>26</v>
      </c>
      <c r="C33">
        <v>164.78</v>
      </c>
      <c r="D33" s="12">
        <f>C33+C32</f>
        <v>109.10000000000005</v>
      </c>
    </row>
    <row r="34" spans="1:5" x14ac:dyDescent="0.3">
      <c r="A34" s="13">
        <v>2011</v>
      </c>
      <c r="B34" t="s">
        <v>27</v>
      </c>
      <c r="C34" s="27">
        <v>45.68</v>
      </c>
      <c r="D34" s="12">
        <f>D33+C34</f>
        <v>154.78000000000006</v>
      </c>
    </row>
    <row r="35" spans="1:5" x14ac:dyDescent="0.3">
      <c r="A35" s="13">
        <v>2011</v>
      </c>
      <c r="B35" t="s">
        <v>42</v>
      </c>
      <c r="C35" s="27">
        <v>0</v>
      </c>
      <c r="D35" s="12">
        <f t="shared" ref="D35:D55" si="0">D34+C35</f>
        <v>154.78000000000006</v>
      </c>
    </row>
    <row r="36" spans="1:5" x14ac:dyDescent="0.3">
      <c r="A36" s="13">
        <v>2012</v>
      </c>
      <c r="B36" t="s">
        <v>43</v>
      </c>
      <c r="C36" s="27">
        <v>8.27</v>
      </c>
      <c r="D36" s="12">
        <f t="shared" si="0"/>
        <v>163.05000000000007</v>
      </c>
    </row>
    <row r="37" spans="1:5" x14ac:dyDescent="0.3">
      <c r="A37" s="13">
        <v>2012</v>
      </c>
      <c r="B37" t="s">
        <v>7</v>
      </c>
      <c r="C37" s="27">
        <v>11.71</v>
      </c>
      <c r="D37" s="12">
        <f t="shared" si="0"/>
        <v>174.76000000000008</v>
      </c>
    </row>
    <row r="38" spans="1:5" x14ac:dyDescent="0.3">
      <c r="A38" s="13">
        <v>2012</v>
      </c>
      <c r="B38" t="s">
        <v>8</v>
      </c>
      <c r="C38" s="27">
        <v>0</v>
      </c>
      <c r="D38" s="12">
        <f t="shared" si="0"/>
        <v>174.76000000000008</v>
      </c>
    </row>
    <row r="39" spans="1:5" x14ac:dyDescent="0.3">
      <c r="A39" s="13">
        <v>2012</v>
      </c>
      <c r="B39" t="s">
        <v>47</v>
      </c>
      <c r="C39" s="27">
        <v>26.93</v>
      </c>
      <c r="D39" s="12">
        <f t="shared" si="0"/>
        <v>201.69000000000008</v>
      </c>
    </row>
    <row r="40" spans="1:5" x14ac:dyDescent="0.3">
      <c r="A40" s="13">
        <v>2012</v>
      </c>
      <c r="B40" t="s">
        <v>10</v>
      </c>
      <c r="C40" s="27">
        <v>7.7</v>
      </c>
      <c r="D40" s="12">
        <f t="shared" si="0"/>
        <v>209.39000000000007</v>
      </c>
      <c r="E40" t="s">
        <v>48</v>
      </c>
    </row>
    <row r="41" spans="1:5" x14ac:dyDescent="0.3">
      <c r="A41" s="13">
        <v>2012</v>
      </c>
      <c r="B41" t="s">
        <v>11</v>
      </c>
      <c r="C41" s="27">
        <v>21.72</v>
      </c>
      <c r="D41" s="12">
        <f t="shared" si="0"/>
        <v>231.11000000000007</v>
      </c>
    </row>
    <row r="42" spans="1:5" x14ac:dyDescent="0.3">
      <c r="A42" s="13">
        <v>2012</v>
      </c>
      <c r="B42" t="s">
        <v>12</v>
      </c>
      <c r="C42" s="27">
        <v>4.03</v>
      </c>
      <c r="D42" s="12">
        <f t="shared" si="0"/>
        <v>235.14000000000007</v>
      </c>
    </row>
    <row r="43" spans="1:5" x14ac:dyDescent="0.3">
      <c r="A43" s="13">
        <v>2012</v>
      </c>
      <c r="B43" t="s">
        <v>27</v>
      </c>
      <c r="C43" s="27">
        <v>8</v>
      </c>
      <c r="D43" s="12">
        <f t="shared" si="0"/>
        <v>243.14000000000007</v>
      </c>
    </row>
    <row r="44" spans="1:5" x14ac:dyDescent="0.3">
      <c r="A44" s="13">
        <v>2012</v>
      </c>
      <c r="B44" t="s">
        <v>28</v>
      </c>
      <c r="C44" s="27">
        <v>17.88</v>
      </c>
      <c r="D44" s="47">
        <f t="shared" si="0"/>
        <v>261.0200000000001</v>
      </c>
      <c r="E44" t="s">
        <v>94</v>
      </c>
    </row>
    <row r="45" spans="1:5" x14ac:dyDescent="0.3">
      <c r="A45" s="13">
        <v>2013</v>
      </c>
      <c r="B45" t="s">
        <v>43</v>
      </c>
      <c r="C45" s="27">
        <v>1.59</v>
      </c>
      <c r="D45" s="47">
        <f>D44+C45</f>
        <v>262.61000000000007</v>
      </c>
    </row>
    <row r="46" spans="1:5" x14ac:dyDescent="0.3">
      <c r="A46" s="13">
        <v>2013</v>
      </c>
      <c r="B46" t="s">
        <v>7</v>
      </c>
      <c r="C46" s="27">
        <v>0</v>
      </c>
      <c r="D46" s="47">
        <f>D45+C46</f>
        <v>262.61000000000007</v>
      </c>
    </row>
    <row r="47" spans="1:5" x14ac:dyDescent="0.3">
      <c r="A47" s="13">
        <v>2013</v>
      </c>
      <c r="B47" t="s">
        <v>22</v>
      </c>
      <c r="C47" s="27">
        <v>0</v>
      </c>
      <c r="D47" s="47">
        <f t="shared" si="0"/>
        <v>262.61000000000007</v>
      </c>
    </row>
    <row r="48" spans="1:5" x14ac:dyDescent="0.3">
      <c r="A48" s="13">
        <v>2013</v>
      </c>
      <c r="B48" t="s">
        <v>23</v>
      </c>
      <c r="C48" s="27">
        <v>6.66</v>
      </c>
      <c r="D48" s="47">
        <f t="shared" si="0"/>
        <v>269.2700000000001</v>
      </c>
    </row>
    <row r="49" spans="1:4" x14ac:dyDescent="0.3">
      <c r="A49" s="13">
        <v>2013</v>
      </c>
      <c r="B49" t="s">
        <v>24</v>
      </c>
      <c r="C49" s="27">
        <v>5.51</v>
      </c>
      <c r="D49" s="47">
        <f t="shared" si="0"/>
        <v>274.78000000000009</v>
      </c>
    </row>
    <row r="50" spans="1:4" x14ac:dyDescent="0.3">
      <c r="A50" s="13">
        <v>2013</v>
      </c>
      <c r="B50" t="s">
        <v>108</v>
      </c>
      <c r="C50" s="27">
        <v>0</v>
      </c>
      <c r="D50" s="47">
        <f t="shared" si="0"/>
        <v>274.78000000000009</v>
      </c>
    </row>
    <row r="51" spans="1:4" x14ac:dyDescent="0.3">
      <c r="A51" s="13">
        <v>2013</v>
      </c>
      <c r="B51" t="s">
        <v>109</v>
      </c>
      <c r="C51" s="62">
        <f>(300/12.6)*-1</f>
        <v>-23.80952380952381</v>
      </c>
      <c r="D51" s="47">
        <f t="shared" si="0"/>
        <v>250.97047619047629</v>
      </c>
    </row>
    <row r="52" spans="1:4" x14ac:dyDescent="0.3">
      <c r="A52" s="13">
        <v>2013</v>
      </c>
      <c r="B52" t="s">
        <v>110</v>
      </c>
      <c r="C52" s="62">
        <v>-100</v>
      </c>
      <c r="D52" s="47">
        <f t="shared" si="0"/>
        <v>150.97047619047629</v>
      </c>
    </row>
    <row r="53" spans="1:4" x14ac:dyDescent="0.3">
      <c r="A53" s="13">
        <v>2013</v>
      </c>
      <c r="B53" t="s">
        <v>111</v>
      </c>
      <c r="C53" s="27">
        <v>12</v>
      </c>
      <c r="D53" s="47">
        <f t="shared" si="0"/>
        <v>162.97047619047629</v>
      </c>
    </row>
    <row r="54" spans="1:4" x14ac:dyDescent="0.3">
      <c r="A54" s="13">
        <v>2013</v>
      </c>
      <c r="B54" t="s">
        <v>112</v>
      </c>
      <c r="C54">
        <v>6.98</v>
      </c>
      <c r="D54" s="47">
        <f t="shared" si="0"/>
        <v>169.95047619047628</v>
      </c>
    </row>
    <row r="55" spans="1:4" x14ac:dyDescent="0.3">
      <c r="A55" s="13">
        <v>2014</v>
      </c>
      <c r="B55" t="s">
        <v>43</v>
      </c>
      <c r="C55" s="27">
        <v>3</v>
      </c>
      <c r="D55" s="47">
        <f t="shared" si="0"/>
        <v>172.95047619047628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  <col min="2" max="2" width="14.33203125" bestFit="1" customWidth="1"/>
  </cols>
  <sheetData>
    <row r="1" spans="1:4" x14ac:dyDescent="0.3">
      <c r="B1" s="20" t="s">
        <v>35</v>
      </c>
      <c r="C1" s="20"/>
      <c r="D1" s="20" t="s">
        <v>35</v>
      </c>
    </row>
    <row r="2" spans="1:4" s="23" customFormat="1" x14ac:dyDescent="0.3">
      <c r="A2" s="22">
        <v>40833</v>
      </c>
      <c r="B2" s="23" t="s">
        <v>32</v>
      </c>
      <c r="D2" s="24">
        <v>400</v>
      </c>
    </row>
    <row r="3" spans="1:4" x14ac:dyDescent="0.3">
      <c r="A3" s="25">
        <v>40878</v>
      </c>
      <c r="B3">
        <v>200</v>
      </c>
      <c r="D3">
        <f>D2-C3</f>
        <v>400</v>
      </c>
    </row>
    <row r="4" spans="1:4" x14ac:dyDescent="0.3">
      <c r="A4" s="25">
        <v>40909</v>
      </c>
      <c r="B4">
        <v>200</v>
      </c>
      <c r="D4">
        <f>D3-C4</f>
        <v>400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D14" sqref="D14"/>
    </sheetView>
  </sheetViews>
  <sheetFormatPr defaultRowHeight="14.4" x14ac:dyDescent="0.3"/>
  <cols>
    <col min="2" max="2" width="14.33203125" customWidth="1"/>
    <col min="4" max="4" width="11.5546875" style="26" bestFit="1" customWidth="1"/>
  </cols>
  <sheetData>
    <row r="2" spans="1:4" x14ac:dyDescent="0.3">
      <c r="B2" t="s">
        <v>38</v>
      </c>
      <c r="D2" s="26">
        <v>16000</v>
      </c>
    </row>
    <row r="3" spans="1:4" x14ac:dyDescent="0.3">
      <c r="A3" s="25">
        <v>40817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B26" sqref="B26"/>
    </sheetView>
  </sheetViews>
  <sheetFormatPr defaultRowHeight="14.4" x14ac:dyDescent="0.3"/>
  <cols>
    <col min="1" max="1" width="10.109375" bestFit="1" customWidth="1"/>
    <col min="2" max="2" width="16.33203125" bestFit="1" customWidth="1"/>
    <col min="3" max="3" width="9.5546875" bestFit="1" customWidth="1"/>
    <col min="4" max="4" width="9.33203125" bestFit="1" customWidth="1"/>
    <col min="5" max="5" width="10.5546875" bestFit="1" customWidth="1"/>
  </cols>
  <sheetData>
    <row r="1" spans="1:7" x14ac:dyDescent="0.3">
      <c r="C1" s="20" t="s">
        <v>34</v>
      </c>
      <c r="D1" s="20" t="s">
        <v>35</v>
      </c>
      <c r="E1" s="20" t="s">
        <v>4</v>
      </c>
    </row>
    <row r="2" spans="1:7" x14ac:dyDescent="0.3">
      <c r="A2" s="22">
        <v>40683</v>
      </c>
      <c r="B2" t="s">
        <v>33</v>
      </c>
      <c r="C2" s="26">
        <v>5000</v>
      </c>
      <c r="D2" s="26">
        <v>436</v>
      </c>
      <c r="E2" s="26"/>
    </row>
    <row r="3" spans="1:7" x14ac:dyDescent="0.3">
      <c r="A3" s="22">
        <v>40686</v>
      </c>
      <c r="B3" t="s">
        <v>37</v>
      </c>
      <c r="C3" s="26">
        <v>1000</v>
      </c>
      <c r="D3" s="26"/>
      <c r="E3" s="26">
        <f>C2-C3</f>
        <v>4000</v>
      </c>
    </row>
    <row r="4" spans="1:7" x14ac:dyDescent="0.3">
      <c r="A4" s="22">
        <v>40838</v>
      </c>
      <c r="B4" t="s">
        <v>36</v>
      </c>
      <c r="C4" s="26">
        <v>3000</v>
      </c>
      <c r="D4" s="26"/>
      <c r="E4" s="26">
        <f>E3-C4</f>
        <v>1000</v>
      </c>
    </row>
    <row r="5" spans="1:7" x14ac:dyDescent="0.3">
      <c r="A5" s="22">
        <v>40901</v>
      </c>
      <c r="B5" t="s">
        <v>36</v>
      </c>
      <c r="C5" s="26">
        <v>1000</v>
      </c>
      <c r="D5" s="26"/>
      <c r="E5" s="26">
        <f>E4-C5</f>
        <v>0</v>
      </c>
    </row>
    <row r="6" spans="1:7" x14ac:dyDescent="0.3">
      <c r="A6" s="22">
        <v>40878</v>
      </c>
      <c r="B6" t="s">
        <v>39</v>
      </c>
      <c r="C6" s="26"/>
      <c r="D6" s="26">
        <v>140</v>
      </c>
      <c r="E6" s="26">
        <f>D6</f>
        <v>140</v>
      </c>
    </row>
    <row r="7" spans="1:7" x14ac:dyDescent="0.3">
      <c r="A7" s="22">
        <v>40901</v>
      </c>
      <c r="B7" t="s">
        <v>40</v>
      </c>
      <c r="C7" s="26"/>
      <c r="D7" s="26">
        <v>140</v>
      </c>
      <c r="E7" s="26">
        <f>E6-D7</f>
        <v>0</v>
      </c>
    </row>
    <row r="8" spans="1:7" x14ac:dyDescent="0.3">
      <c r="A8" s="22"/>
      <c r="C8" s="26"/>
      <c r="D8" s="26"/>
      <c r="E8" s="26"/>
    </row>
    <row r="9" spans="1:7" x14ac:dyDescent="0.3">
      <c r="A9" s="22"/>
      <c r="E9" s="26"/>
    </row>
    <row r="10" spans="1:7" x14ac:dyDescent="0.3">
      <c r="A10" s="22"/>
      <c r="E10" s="26"/>
    </row>
    <row r="11" spans="1:7" x14ac:dyDescent="0.3">
      <c r="A11" s="22"/>
      <c r="B11" s="23" t="s">
        <v>54</v>
      </c>
      <c r="C11" s="23">
        <v>-481.42</v>
      </c>
      <c r="E11" s="26"/>
      <c r="F11" t="s">
        <v>73</v>
      </c>
      <c r="G11" s="36">
        <v>13.3</v>
      </c>
    </row>
    <row r="12" spans="1:7" x14ac:dyDescent="0.3">
      <c r="A12" s="22"/>
      <c r="B12" s="23" t="s">
        <v>54</v>
      </c>
      <c r="C12" s="23">
        <v>-257.13</v>
      </c>
    </row>
    <row r="13" spans="1:7" x14ac:dyDescent="0.3">
      <c r="B13" s="23" t="s">
        <v>54</v>
      </c>
      <c r="C13" s="23">
        <v>66.75</v>
      </c>
    </row>
    <row r="14" spans="1:7" x14ac:dyDescent="0.3">
      <c r="B14" s="23" t="s">
        <v>54</v>
      </c>
      <c r="C14" s="23">
        <v>290.86</v>
      </c>
    </row>
    <row r="15" spans="1:7" x14ac:dyDescent="0.3">
      <c r="B15" s="23" t="s">
        <v>54</v>
      </c>
      <c r="C15" s="23">
        <v>70.48</v>
      </c>
    </row>
    <row r="16" spans="1:7" x14ac:dyDescent="0.3">
      <c r="B16" s="23" t="s">
        <v>54</v>
      </c>
      <c r="C16" s="23">
        <v>-66.05</v>
      </c>
    </row>
    <row r="17" spans="1:5" x14ac:dyDescent="0.3">
      <c r="B17" s="23" t="s">
        <v>54</v>
      </c>
      <c r="C17" s="23">
        <v>-220.68</v>
      </c>
    </row>
    <row r="18" spans="1:5" x14ac:dyDescent="0.3">
      <c r="B18" s="23" t="s">
        <v>54</v>
      </c>
      <c r="C18" s="23">
        <v>-275.02999999999997</v>
      </c>
    </row>
    <row r="19" spans="1:5" x14ac:dyDescent="0.3">
      <c r="B19" s="23" t="s">
        <v>54</v>
      </c>
      <c r="C19" s="23">
        <v>11.54</v>
      </c>
    </row>
    <row r="20" spans="1:5" x14ac:dyDescent="0.3">
      <c r="B20" s="23" t="s">
        <v>54</v>
      </c>
      <c r="C20" s="23">
        <v>71.77</v>
      </c>
    </row>
    <row r="21" spans="1:5" x14ac:dyDescent="0.3">
      <c r="C21" s="30">
        <f>(SUM(C11:C20))*-1</f>
        <v>788.91</v>
      </c>
      <c r="E21" s="35">
        <f>C21/$G$11</f>
        <v>59.31654135338345</v>
      </c>
    </row>
    <row r="22" spans="1:5" x14ac:dyDescent="0.3">
      <c r="B22" s="23" t="s">
        <v>72</v>
      </c>
      <c r="C22" s="23">
        <v>400</v>
      </c>
      <c r="E22" s="35">
        <f>C22/$G$11</f>
        <v>30.075187969924812</v>
      </c>
    </row>
    <row r="23" spans="1:5" x14ac:dyDescent="0.3">
      <c r="A23" s="4">
        <v>41172</v>
      </c>
      <c r="B23" s="32" t="s">
        <v>66</v>
      </c>
      <c r="C23" s="23">
        <v>2900</v>
      </c>
      <c r="D23">
        <v>230</v>
      </c>
      <c r="E23">
        <f>C23/13/0.3</f>
        <v>743.58974358974353</v>
      </c>
    </row>
    <row r="25" spans="1:5" x14ac:dyDescent="0.3">
      <c r="B25" t="s">
        <v>103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L12" sqref="L12"/>
    </sheetView>
  </sheetViews>
  <sheetFormatPr defaultRowHeight="14.4" x14ac:dyDescent="0.3"/>
  <cols>
    <col min="1" max="1" width="13.6640625" customWidth="1"/>
  </cols>
  <sheetData>
    <row r="1" spans="1:7" x14ac:dyDescent="0.3">
      <c r="A1" t="s">
        <v>45</v>
      </c>
      <c r="C1" t="s">
        <v>46</v>
      </c>
      <c r="E1" t="s">
        <v>44</v>
      </c>
    </row>
    <row r="2" spans="1:7" x14ac:dyDescent="0.3">
      <c r="A2" s="29">
        <v>40968</v>
      </c>
      <c r="B2">
        <v>180</v>
      </c>
      <c r="C2">
        <v>100</v>
      </c>
      <c r="E2" s="25">
        <v>40940</v>
      </c>
      <c r="G2">
        <v>300</v>
      </c>
    </row>
    <row r="3" spans="1:7" x14ac:dyDescent="0.3">
      <c r="A3" s="29">
        <v>41001</v>
      </c>
      <c r="B3">
        <v>180</v>
      </c>
      <c r="C3">
        <v>100</v>
      </c>
    </row>
    <row r="4" spans="1:7" x14ac:dyDescent="0.3">
      <c r="A4" s="19">
        <v>41036</v>
      </c>
      <c r="B4">
        <v>110</v>
      </c>
      <c r="C4">
        <v>100</v>
      </c>
    </row>
    <row r="5" spans="1:7" x14ac:dyDescent="0.3">
      <c r="A5" s="19">
        <v>41060</v>
      </c>
      <c r="B5">
        <f>180+50</f>
        <v>230</v>
      </c>
      <c r="C5">
        <v>100</v>
      </c>
      <c r="E5" s="25">
        <v>41030</v>
      </c>
      <c r="G5">
        <v>300</v>
      </c>
    </row>
    <row r="6" spans="1:7" x14ac:dyDescent="0.3">
      <c r="E6" s="25">
        <v>41091</v>
      </c>
      <c r="G6">
        <v>600</v>
      </c>
    </row>
    <row r="7" spans="1:7" x14ac:dyDescent="0.3">
      <c r="G7">
        <f>SUM(G2:G6)</f>
        <v>1200</v>
      </c>
    </row>
    <row r="8" spans="1:7" x14ac:dyDescent="0.3">
      <c r="A8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8" sqref="A18"/>
    </sheetView>
  </sheetViews>
  <sheetFormatPr defaultRowHeight="14.4" x14ac:dyDescent="0.3"/>
  <cols>
    <col min="1" max="1" width="37.33203125" customWidth="1"/>
    <col min="2" max="2" width="10.5546875" bestFit="1" customWidth="1"/>
    <col min="3" max="3" width="12.5546875" bestFit="1" customWidth="1"/>
    <col min="4" max="4" width="9.44140625" bestFit="1" customWidth="1"/>
    <col min="7" max="7" width="26.44140625" bestFit="1" customWidth="1"/>
  </cols>
  <sheetData>
    <row r="1" spans="1:8" x14ac:dyDescent="0.3">
      <c r="A1" s="30" t="s">
        <v>52</v>
      </c>
      <c r="G1" s="43" t="s">
        <v>82</v>
      </c>
    </row>
    <row r="2" spans="1:8" x14ac:dyDescent="0.3">
      <c r="B2" s="20" t="s">
        <v>35</v>
      </c>
      <c r="C2" s="20" t="s">
        <v>49</v>
      </c>
      <c r="D2" s="20" t="s">
        <v>50</v>
      </c>
    </row>
    <row r="3" spans="1:8" x14ac:dyDescent="0.3">
      <c r="A3" t="s">
        <v>51</v>
      </c>
      <c r="B3" s="26">
        <v>1050.68</v>
      </c>
      <c r="C3" s="26">
        <v>14500</v>
      </c>
      <c r="D3" s="31">
        <f>C3/B3</f>
        <v>13.800586286976053</v>
      </c>
      <c r="G3" t="s">
        <v>83</v>
      </c>
      <c r="H3" s="26">
        <v>2515</v>
      </c>
    </row>
    <row r="4" spans="1:8" x14ac:dyDescent="0.3">
      <c r="A4" t="s">
        <v>53</v>
      </c>
      <c r="B4" s="3">
        <f>C4/$D$3</f>
        <v>36.230344827586208</v>
      </c>
      <c r="C4">
        <v>500</v>
      </c>
      <c r="D4" s="31"/>
      <c r="G4" t="s">
        <v>84</v>
      </c>
      <c r="H4" s="26">
        <v>196</v>
      </c>
    </row>
    <row r="5" spans="1:8" s="32" customFormat="1" x14ac:dyDescent="0.3">
      <c r="A5" s="32" t="s">
        <v>54</v>
      </c>
      <c r="B5" s="3">
        <v>55.25</v>
      </c>
      <c r="C5" s="44">
        <f>B5*$D$3</f>
        <v>762.4823923554269</v>
      </c>
      <c r="D5" s="33"/>
      <c r="G5" s="32" t="s">
        <v>85</v>
      </c>
      <c r="H5" s="26">
        <v>215</v>
      </c>
    </row>
    <row r="6" spans="1:8" x14ac:dyDescent="0.3">
      <c r="A6" s="32" t="s">
        <v>54</v>
      </c>
      <c r="B6" s="3">
        <v>66.98</v>
      </c>
      <c r="C6" s="44">
        <f t="shared" ref="C6" si="0">B6*$D$3</f>
        <v>924.36326950165608</v>
      </c>
      <c r="D6" s="31"/>
      <c r="G6" t="s">
        <v>92</v>
      </c>
      <c r="H6" s="26"/>
    </row>
    <row r="7" spans="1:8" x14ac:dyDescent="0.3">
      <c r="A7" s="32" t="s">
        <v>54</v>
      </c>
      <c r="B7" s="3">
        <v>7.52</v>
      </c>
      <c r="C7" s="44">
        <f>B7*$D$3</f>
        <v>103.78040887805992</v>
      </c>
      <c r="D7" s="31"/>
      <c r="H7" s="26"/>
    </row>
    <row r="8" spans="1:8" x14ac:dyDescent="0.3">
      <c r="A8" s="32" t="s">
        <v>56</v>
      </c>
      <c r="B8" s="3">
        <f t="shared" ref="B8:B12" si="1">C8/$D$3</f>
        <v>182.60093793103451</v>
      </c>
      <c r="C8" s="32">
        <v>2520</v>
      </c>
      <c r="D8" s="31"/>
      <c r="H8" s="26"/>
    </row>
    <row r="9" spans="1:8" x14ac:dyDescent="0.3">
      <c r="A9" s="32" t="s">
        <v>58</v>
      </c>
      <c r="B9" s="3">
        <v>600</v>
      </c>
      <c r="C9" s="45">
        <f>B9/D3</f>
        <v>43.476413793103454</v>
      </c>
      <c r="D9" s="31"/>
      <c r="H9" s="26"/>
    </row>
    <row r="10" spans="1:8" x14ac:dyDescent="0.3">
      <c r="A10" s="32" t="s">
        <v>59</v>
      </c>
      <c r="B10" s="3">
        <f t="shared" si="1"/>
        <v>326.0731034482759</v>
      </c>
      <c r="C10" s="42">
        <v>4500</v>
      </c>
      <c r="D10" s="31"/>
      <c r="H10" s="26"/>
    </row>
    <row r="11" spans="1:8" x14ac:dyDescent="0.3">
      <c r="A11" s="32" t="s">
        <v>65</v>
      </c>
      <c r="B11" s="3">
        <f t="shared" si="1"/>
        <v>182.41978620689656</v>
      </c>
      <c r="C11">
        <f>5035/2</f>
        <v>2517.5</v>
      </c>
      <c r="D11" s="31"/>
      <c r="H11" s="26"/>
    </row>
    <row r="12" spans="1:8" x14ac:dyDescent="0.3">
      <c r="A12" s="32" t="s">
        <v>64</v>
      </c>
      <c r="B12" s="3">
        <f t="shared" si="1"/>
        <v>182.41978620689656</v>
      </c>
      <c r="C12">
        <f>5035/2</f>
        <v>2517.5</v>
      </c>
      <c r="D12" s="31">
        <f>C12/B12</f>
        <v>13.800586286976053</v>
      </c>
      <c r="H12" s="26"/>
    </row>
    <row r="13" spans="1:8" x14ac:dyDescent="0.3">
      <c r="A13" s="32" t="s">
        <v>91</v>
      </c>
      <c r="B13" s="3">
        <f>C13/D13</f>
        <v>201.61290322580643</v>
      </c>
      <c r="C13">
        <v>2500</v>
      </c>
      <c r="D13" s="31">
        <v>12.4</v>
      </c>
      <c r="H13" s="26"/>
    </row>
    <row r="14" spans="1:8" x14ac:dyDescent="0.3">
      <c r="A14" s="32" t="s">
        <v>93</v>
      </c>
      <c r="B14" s="3">
        <f>C14/D14</f>
        <v>200.4232939969215</v>
      </c>
      <c r="C14">
        <v>2500</v>
      </c>
      <c r="D14" s="46">
        <v>12.473599999999999</v>
      </c>
      <c r="H14" s="26"/>
    </row>
    <row r="15" spans="1:8" x14ac:dyDescent="0.3">
      <c r="C15" s="3"/>
      <c r="D15" s="31"/>
      <c r="H15" s="26"/>
    </row>
    <row r="16" spans="1:8" x14ac:dyDescent="0.3">
      <c r="A16" s="37" t="s">
        <v>4</v>
      </c>
      <c r="B16" s="38">
        <f>SUM(B3:B15)</f>
        <v>3092.2101558434174</v>
      </c>
      <c r="C16" s="38">
        <f>SUM(C3:C15)</f>
        <v>33889.102484528252</v>
      </c>
      <c r="D16" s="31"/>
      <c r="H16" s="26"/>
    </row>
    <row r="17" spans="1:4" x14ac:dyDescent="0.3">
      <c r="D17" s="31"/>
    </row>
    <row r="18" spans="1:4" x14ac:dyDescent="0.3">
      <c r="A18" t="s">
        <v>102</v>
      </c>
      <c r="D18" s="31"/>
    </row>
    <row r="19" spans="1:4" x14ac:dyDescent="0.3">
      <c r="D19" s="31"/>
    </row>
    <row r="20" spans="1:4" x14ac:dyDescent="0.3">
      <c r="D20" s="31"/>
    </row>
    <row r="21" spans="1:4" x14ac:dyDescent="0.3">
      <c r="D21" s="31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4.4" x14ac:dyDescent="0.3"/>
  <cols>
    <col min="2" max="2" width="23.33203125" customWidth="1"/>
    <col min="3" max="3" width="8" customWidth="1"/>
  </cols>
  <sheetData>
    <row r="1" spans="1:4" x14ac:dyDescent="0.3">
      <c r="C1" t="s">
        <v>35</v>
      </c>
      <c r="D1" t="s">
        <v>49</v>
      </c>
    </row>
    <row r="2" spans="1:4" x14ac:dyDescent="0.3">
      <c r="A2" t="s">
        <v>67</v>
      </c>
      <c r="B2" t="s">
        <v>68</v>
      </c>
      <c r="C2">
        <v>30</v>
      </c>
    </row>
    <row r="3" spans="1:4" x14ac:dyDescent="0.3">
      <c r="A3" s="25">
        <v>41091</v>
      </c>
      <c r="B3" t="s">
        <v>61</v>
      </c>
      <c r="D3" s="34">
        <v>2000</v>
      </c>
    </row>
    <row r="4" spans="1:4" x14ac:dyDescent="0.3">
      <c r="A4" s="4">
        <v>41150</v>
      </c>
      <c r="B4" t="s">
        <v>62</v>
      </c>
      <c r="C4" s="34">
        <v>-45</v>
      </c>
    </row>
    <row r="5" spans="1:4" x14ac:dyDescent="0.3">
      <c r="A5" t="s">
        <v>24</v>
      </c>
      <c r="B5" t="s">
        <v>100</v>
      </c>
      <c r="D5">
        <v>-2000</v>
      </c>
    </row>
    <row r="6" spans="1:4" x14ac:dyDescent="0.3">
      <c r="A6" t="s">
        <v>24</v>
      </c>
      <c r="B6" t="s">
        <v>101</v>
      </c>
      <c r="C6">
        <v>15</v>
      </c>
    </row>
    <row r="7" spans="1:4" x14ac:dyDescent="0.3">
      <c r="C7">
        <f>-SUM(C2:C6)</f>
        <v>0</v>
      </c>
      <c r="D7">
        <f>-SUM(D2:D6)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pane ySplit="1" topLeftCell="A40" activePane="bottomLeft" state="frozen"/>
      <selection pane="bottomLeft" activeCell="C46" sqref="C46"/>
    </sheetView>
  </sheetViews>
  <sheetFormatPr defaultRowHeight="14.4" x14ac:dyDescent="0.3"/>
  <cols>
    <col min="1" max="1" width="12.109375" bestFit="1" customWidth="1"/>
    <col min="2" max="2" width="22.33203125" customWidth="1"/>
    <col min="3" max="3" width="12.44140625" bestFit="1" customWidth="1"/>
    <col min="4" max="4" width="15.44140625" customWidth="1"/>
    <col min="5" max="5" width="11.33203125" bestFit="1" customWidth="1"/>
    <col min="6" max="6" width="10.44140625" bestFit="1" customWidth="1"/>
    <col min="7" max="7" width="10.88671875" bestFit="1" customWidth="1"/>
    <col min="9" max="9" width="1.88671875" customWidth="1"/>
    <col min="10" max="10" width="28.33203125" customWidth="1"/>
  </cols>
  <sheetData>
    <row r="1" spans="1:15" ht="28.8" x14ac:dyDescent="0.3">
      <c r="C1" s="61" t="s">
        <v>105</v>
      </c>
      <c r="D1" s="61" t="s">
        <v>106</v>
      </c>
      <c r="E1" t="s">
        <v>90</v>
      </c>
      <c r="F1" s="20" t="s">
        <v>78</v>
      </c>
      <c r="G1" t="s">
        <v>89</v>
      </c>
      <c r="H1" s="20" t="s">
        <v>86</v>
      </c>
      <c r="I1" s="20"/>
    </row>
    <row r="2" spans="1:15" x14ac:dyDescent="0.3">
      <c r="A2" s="25">
        <v>41244</v>
      </c>
      <c r="B2" t="s">
        <v>77</v>
      </c>
      <c r="F2">
        <v>7500</v>
      </c>
      <c r="H2">
        <v>589</v>
      </c>
    </row>
    <row r="3" spans="1:15" x14ac:dyDescent="0.3">
      <c r="A3">
        <v>2013</v>
      </c>
      <c r="B3" t="s">
        <v>81</v>
      </c>
      <c r="E3">
        <v>390</v>
      </c>
      <c r="F3">
        <f>F2-E3</f>
        <v>7110</v>
      </c>
      <c r="G3">
        <v>30</v>
      </c>
      <c r="H3">
        <f>H2-G3</f>
        <v>559</v>
      </c>
      <c r="J3" s="50" t="s">
        <v>49</v>
      </c>
      <c r="K3" s="50" t="s">
        <v>35</v>
      </c>
      <c r="L3" s="50" t="s">
        <v>50</v>
      </c>
      <c r="M3" s="50" t="s">
        <v>96</v>
      </c>
      <c r="N3" s="50" t="s">
        <v>97</v>
      </c>
      <c r="O3" s="50" t="s">
        <v>98</v>
      </c>
    </row>
    <row r="4" spans="1:15" ht="20.25" customHeight="1" x14ac:dyDescent="0.3">
      <c r="A4">
        <v>2013</v>
      </c>
      <c r="B4" s="49" t="s">
        <v>95</v>
      </c>
      <c r="C4" s="49"/>
      <c r="D4" s="49"/>
      <c r="E4" s="48">
        <f>G4*12.5897</f>
        <v>377.69100000000003</v>
      </c>
      <c r="F4" s="48">
        <f>F3-E4</f>
        <v>6732.3090000000002</v>
      </c>
      <c r="G4">
        <v>30</v>
      </c>
      <c r="H4">
        <f t="shared" ref="H4:H5" si="0">H3-G4</f>
        <v>529</v>
      </c>
      <c r="J4" s="51">
        <v>1888.46</v>
      </c>
      <c r="K4" s="42">
        <f>150</f>
        <v>150</v>
      </c>
      <c r="L4">
        <f>J4/K4</f>
        <v>12.589733333333333</v>
      </c>
      <c r="M4" s="48">
        <f>J4/3</f>
        <v>629.48666666666668</v>
      </c>
      <c r="N4" s="48">
        <f>J4/3</f>
        <v>629.48666666666668</v>
      </c>
      <c r="O4" s="48">
        <f>J4/3</f>
        <v>629.48666666666668</v>
      </c>
    </row>
    <row r="5" spans="1:15" ht="15" thickBot="1" x14ac:dyDescent="0.35">
      <c r="A5">
        <v>2013</v>
      </c>
      <c r="B5" t="s">
        <v>8</v>
      </c>
      <c r="C5">
        <v>150</v>
      </c>
      <c r="E5">
        <v>380</v>
      </c>
      <c r="F5" s="48">
        <f t="shared" ref="F5" si="1">F4-E5</f>
        <v>6352.3090000000002</v>
      </c>
      <c r="G5">
        <v>30</v>
      </c>
      <c r="H5">
        <f t="shared" si="0"/>
        <v>499</v>
      </c>
    </row>
    <row r="6" spans="1:15" x14ac:dyDescent="0.3">
      <c r="A6">
        <v>2013</v>
      </c>
      <c r="B6" t="s">
        <v>47</v>
      </c>
      <c r="C6">
        <v>80</v>
      </c>
      <c r="F6" s="48"/>
      <c r="K6" s="52" t="s">
        <v>99</v>
      </c>
      <c r="L6" s="53"/>
      <c r="M6" s="53"/>
      <c r="N6" s="53"/>
      <c r="O6" s="54"/>
    </row>
    <row r="7" spans="1:15" x14ac:dyDescent="0.3">
      <c r="A7">
        <v>2013</v>
      </c>
      <c r="B7" t="s">
        <v>24</v>
      </c>
      <c r="C7">
        <v>80</v>
      </c>
      <c r="F7" s="48"/>
      <c r="K7" s="55">
        <v>80</v>
      </c>
      <c r="L7" s="56">
        <v>13</v>
      </c>
      <c r="M7" s="56">
        <f>K7*L7</f>
        <v>1040</v>
      </c>
      <c r="N7" s="56"/>
      <c r="O7" s="57">
        <v>1000</v>
      </c>
    </row>
    <row r="8" spans="1:15" x14ac:dyDescent="0.3">
      <c r="A8">
        <v>2013</v>
      </c>
      <c r="B8" t="s">
        <v>104</v>
      </c>
      <c r="C8">
        <v>114</v>
      </c>
      <c r="D8">
        <v>1500</v>
      </c>
      <c r="E8" t="s">
        <v>107</v>
      </c>
      <c r="F8" s="48"/>
      <c r="K8" s="55" t="s">
        <v>79</v>
      </c>
      <c r="L8" s="56"/>
      <c r="M8" s="56">
        <v>400</v>
      </c>
      <c r="N8" s="56"/>
      <c r="O8" s="57">
        <v>400</v>
      </c>
    </row>
    <row r="9" spans="1:15" x14ac:dyDescent="0.3">
      <c r="B9" t="s">
        <v>12</v>
      </c>
      <c r="C9">
        <v>80</v>
      </c>
      <c r="F9" s="48"/>
      <c r="K9" s="55" t="s">
        <v>80</v>
      </c>
      <c r="L9" s="56"/>
      <c r="M9" s="56">
        <f>M7-M8</f>
        <v>640</v>
      </c>
      <c r="N9" s="56"/>
      <c r="O9" s="57">
        <f>O7-O8</f>
        <v>600</v>
      </c>
    </row>
    <row r="10" spans="1:15" x14ac:dyDescent="0.3">
      <c r="B10" t="s">
        <v>13</v>
      </c>
      <c r="C10">
        <v>80</v>
      </c>
      <c r="F10" s="48"/>
      <c r="K10" s="55"/>
      <c r="L10" s="56"/>
      <c r="M10" s="56"/>
      <c r="N10" s="56"/>
      <c r="O10" s="57"/>
    </row>
    <row r="11" spans="1:15" x14ac:dyDescent="0.3">
      <c r="B11" t="s">
        <v>15</v>
      </c>
      <c r="C11">
        <v>80</v>
      </c>
      <c r="F11" s="48"/>
      <c r="K11" s="55"/>
      <c r="L11" s="56"/>
      <c r="M11" s="56"/>
      <c r="N11" s="56"/>
      <c r="O11" s="57"/>
    </row>
    <row r="12" spans="1:15" x14ac:dyDescent="0.3">
      <c r="B12" t="s">
        <v>26</v>
      </c>
      <c r="C12">
        <v>80</v>
      </c>
      <c r="F12" s="48"/>
      <c r="K12" s="55"/>
      <c r="L12" s="56"/>
      <c r="M12" s="56"/>
      <c r="N12" s="56"/>
      <c r="O12" s="57"/>
    </row>
    <row r="13" spans="1:15" x14ac:dyDescent="0.3">
      <c r="B13" t="s">
        <v>27</v>
      </c>
      <c r="C13">
        <v>80</v>
      </c>
      <c r="F13" s="48"/>
      <c r="K13" s="55">
        <v>50</v>
      </c>
      <c r="L13" s="56" t="s">
        <v>87</v>
      </c>
      <c r="M13" s="56">
        <f>K13*$L$7</f>
        <v>650</v>
      </c>
      <c r="N13" s="56"/>
      <c r="O13" s="57"/>
    </row>
    <row r="14" spans="1:15" x14ac:dyDescent="0.3">
      <c r="B14" t="s">
        <v>28</v>
      </c>
      <c r="C14">
        <v>100</v>
      </c>
      <c r="F14" s="48"/>
      <c r="K14" s="55">
        <v>30</v>
      </c>
      <c r="L14" s="56" t="s">
        <v>88</v>
      </c>
      <c r="M14" s="56">
        <f>K14*$L$7</f>
        <v>390</v>
      </c>
      <c r="N14" s="56"/>
      <c r="O14" s="57"/>
    </row>
    <row r="15" spans="1:15" ht="15" thickBot="1" x14ac:dyDescent="0.35">
      <c r="A15">
        <v>2014</v>
      </c>
      <c r="B15" t="s">
        <v>43</v>
      </c>
      <c r="C15">
        <v>80</v>
      </c>
      <c r="F15" s="48"/>
      <c r="K15" s="58">
        <f>K13+K14</f>
        <v>80</v>
      </c>
      <c r="L15" s="59"/>
      <c r="M15" s="59">
        <f>K15*$L$7</f>
        <v>1040</v>
      </c>
      <c r="N15" s="59"/>
      <c r="O15" s="60"/>
    </row>
    <row r="16" spans="1:15" x14ac:dyDescent="0.3">
      <c r="B16" t="s">
        <v>7</v>
      </c>
      <c r="C16">
        <v>80</v>
      </c>
      <c r="F16" s="48"/>
    </row>
    <row r="17" spans="1:11" x14ac:dyDescent="0.3">
      <c r="B17" t="s">
        <v>8</v>
      </c>
      <c r="C17" t="s">
        <v>113</v>
      </c>
      <c r="D17" t="s">
        <v>114</v>
      </c>
      <c r="F17" s="48"/>
    </row>
    <row r="18" spans="1:11" x14ac:dyDescent="0.3">
      <c r="B18" t="s">
        <v>47</v>
      </c>
      <c r="C18">
        <v>90</v>
      </c>
      <c r="F18" s="48"/>
    </row>
    <row r="19" spans="1:11" x14ac:dyDescent="0.3">
      <c r="B19" s="4"/>
      <c r="C19" s="4"/>
      <c r="D19" s="4" t="s">
        <v>34</v>
      </c>
      <c r="E19" t="s">
        <v>4</v>
      </c>
      <c r="F19" s="48"/>
    </row>
    <row r="20" spans="1:11" x14ac:dyDescent="0.3">
      <c r="A20" t="s">
        <v>116</v>
      </c>
      <c r="B20" t="s">
        <v>115</v>
      </c>
      <c r="C20" s="26"/>
      <c r="D20" s="26">
        <v>5000</v>
      </c>
      <c r="E20" s="26"/>
      <c r="F20" s="26" t="s">
        <v>126</v>
      </c>
    </row>
    <row r="21" spans="1:11" x14ac:dyDescent="0.3">
      <c r="B21" s="25" t="s">
        <v>119</v>
      </c>
      <c r="C21" s="26"/>
      <c r="D21" s="26">
        <f>1200-700</f>
        <v>500</v>
      </c>
      <c r="E21" s="26">
        <f>D20-D21</f>
        <v>4500</v>
      </c>
      <c r="F21" s="26"/>
    </row>
    <row r="22" spans="1:11" x14ac:dyDescent="0.3">
      <c r="B22" t="s">
        <v>117</v>
      </c>
      <c r="C22" s="26"/>
      <c r="D22" s="26">
        <f>1200-700</f>
        <v>500</v>
      </c>
      <c r="E22" s="26">
        <f>E21-D22</f>
        <v>4000</v>
      </c>
      <c r="F22" s="26"/>
    </row>
    <row r="23" spans="1:11" x14ac:dyDescent="0.3">
      <c r="B23" t="s">
        <v>118</v>
      </c>
      <c r="C23" s="26"/>
      <c r="D23" s="26">
        <f>1200-1000</f>
        <v>200</v>
      </c>
      <c r="E23" s="26">
        <f>E22-D23</f>
        <v>3800</v>
      </c>
      <c r="F23" s="26"/>
    </row>
    <row r="24" spans="1:11" x14ac:dyDescent="0.3">
      <c r="B24" t="s">
        <v>120</v>
      </c>
      <c r="C24" s="26"/>
      <c r="D24" s="26">
        <v>500</v>
      </c>
      <c r="E24" s="26">
        <f>E23-D24</f>
        <v>3300</v>
      </c>
      <c r="F24" s="26"/>
    </row>
    <row r="25" spans="1:11" x14ac:dyDescent="0.3">
      <c r="B25" t="s">
        <v>121</v>
      </c>
      <c r="C25" s="26"/>
      <c r="D25" s="26">
        <v>3000</v>
      </c>
      <c r="E25" s="26">
        <f>E24-D25</f>
        <v>300</v>
      </c>
      <c r="F25" s="26" t="s">
        <v>127</v>
      </c>
    </row>
    <row r="26" spans="1:11" x14ac:dyDescent="0.3">
      <c r="C26" s="69" t="s">
        <v>133</v>
      </c>
      <c r="D26" s="26" t="s">
        <v>134</v>
      </c>
      <c r="E26" s="26" t="s">
        <v>4</v>
      </c>
      <c r="F26" s="26"/>
    </row>
    <row r="27" spans="1:11" x14ac:dyDescent="0.3">
      <c r="A27" s="4">
        <v>42201</v>
      </c>
      <c r="B27" t="s">
        <v>124</v>
      </c>
      <c r="C27" s="26"/>
      <c r="E27" s="26">
        <v>5000</v>
      </c>
      <c r="F27" s="26" t="s">
        <v>126</v>
      </c>
      <c r="K27" t="s">
        <v>50</v>
      </c>
    </row>
    <row r="28" spans="1:11" x14ac:dyDescent="0.3">
      <c r="A28" t="s">
        <v>13</v>
      </c>
      <c r="B28" s="68" t="s">
        <v>126</v>
      </c>
      <c r="C28" s="26">
        <f>80*K28</f>
        <v>1360</v>
      </c>
      <c r="D28" s="26">
        <f>C28-1000</f>
        <v>360</v>
      </c>
      <c r="E28" s="26">
        <f>E27-D28</f>
        <v>4640</v>
      </c>
      <c r="F28" s="26"/>
      <c r="K28">
        <v>17</v>
      </c>
    </row>
    <row r="29" spans="1:11" x14ac:dyDescent="0.3">
      <c r="A29" t="s">
        <v>15</v>
      </c>
      <c r="B29" s="26" t="s">
        <v>132</v>
      </c>
      <c r="C29" s="26">
        <f t="shared" ref="C29:C34" si="2">80*K29</f>
        <v>1360</v>
      </c>
      <c r="D29" s="26">
        <f>C29-1000</f>
        <v>360</v>
      </c>
      <c r="E29" s="26">
        <f t="shared" ref="E29:E35" si="3">E28-D29</f>
        <v>4280</v>
      </c>
      <c r="F29" s="26" t="s">
        <v>132</v>
      </c>
      <c r="K29">
        <v>17</v>
      </c>
    </row>
    <row r="30" spans="1:11" x14ac:dyDescent="0.3">
      <c r="A30" t="s">
        <v>26</v>
      </c>
      <c r="B30" s="70" t="s">
        <v>126</v>
      </c>
      <c r="C30" s="26">
        <f t="shared" si="2"/>
        <v>1360</v>
      </c>
      <c r="D30" s="26">
        <f>C30-1000</f>
        <v>360</v>
      </c>
      <c r="E30" s="26">
        <f t="shared" si="3"/>
        <v>3920</v>
      </c>
      <c r="F30" s="26" t="s">
        <v>126</v>
      </c>
      <c r="K30">
        <v>17</v>
      </c>
    </row>
    <row r="31" spans="1:11" x14ac:dyDescent="0.3">
      <c r="A31" t="s">
        <v>27</v>
      </c>
      <c r="C31" s="26">
        <f t="shared" si="2"/>
        <v>1360</v>
      </c>
      <c r="D31" s="26">
        <f t="shared" ref="D31:D34" si="4">C31-1000</f>
        <v>360</v>
      </c>
      <c r="E31" s="26">
        <f t="shared" si="3"/>
        <v>3560</v>
      </c>
      <c r="F31" s="26"/>
      <c r="K31">
        <v>17</v>
      </c>
    </row>
    <row r="32" spans="1:11" x14ac:dyDescent="0.3">
      <c r="A32" t="s">
        <v>28</v>
      </c>
      <c r="C32" s="26">
        <f t="shared" si="2"/>
        <v>1360</v>
      </c>
      <c r="D32" s="26">
        <f t="shared" si="4"/>
        <v>360</v>
      </c>
      <c r="E32" s="26">
        <f t="shared" si="3"/>
        <v>3200</v>
      </c>
      <c r="F32" s="26"/>
      <c r="K32">
        <v>17</v>
      </c>
    </row>
    <row r="33" spans="1:11" x14ac:dyDescent="0.3">
      <c r="A33" t="s">
        <v>43</v>
      </c>
      <c r="C33" s="26">
        <f t="shared" si="2"/>
        <v>1360</v>
      </c>
      <c r="D33" s="26">
        <f t="shared" si="4"/>
        <v>360</v>
      </c>
      <c r="E33" s="26">
        <f t="shared" si="3"/>
        <v>2840</v>
      </c>
      <c r="F33" s="26"/>
      <c r="K33">
        <v>17</v>
      </c>
    </row>
    <row r="34" spans="1:11" x14ac:dyDescent="0.3">
      <c r="A34" t="s">
        <v>7</v>
      </c>
      <c r="C34" s="26">
        <f t="shared" si="2"/>
        <v>1360</v>
      </c>
      <c r="D34" s="26">
        <f t="shared" si="4"/>
        <v>360</v>
      </c>
      <c r="E34" s="26">
        <f t="shared" si="3"/>
        <v>2480</v>
      </c>
      <c r="F34" s="26"/>
      <c r="K34">
        <v>17</v>
      </c>
    </row>
    <row r="35" spans="1:11" x14ac:dyDescent="0.3">
      <c r="A35" t="s">
        <v>8</v>
      </c>
      <c r="B35" t="s">
        <v>136</v>
      </c>
      <c r="C35" s="26">
        <f>100*K35</f>
        <v>1700</v>
      </c>
      <c r="D35" s="26">
        <f>C35-1200</f>
        <v>500</v>
      </c>
      <c r="E35" s="26">
        <f t="shared" si="3"/>
        <v>1980</v>
      </c>
      <c r="F35" s="26" t="s">
        <v>137</v>
      </c>
      <c r="K35">
        <v>17</v>
      </c>
    </row>
    <row r="36" spans="1:11" x14ac:dyDescent="0.3">
      <c r="A36" s="23" t="s">
        <v>23</v>
      </c>
      <c r="B36" t="s">
        <v>138</v>
      </c>
      <c r="C36" s="72">
        <f t="shared" ref="C36:C38" si="5">100*K36</f>
        <v>1700</v>
      </c>
      <c r="D36" s="72">
        <f t="shared" ref="D36" si="6">C36-1200</f>
        <v>500</v>
      </c>
      <c r="E36" s="72">
        <f t="shared" ref="E36:E38" si="7">E35-D36</f>
        <v>1480</v>
      </c>
      <c r="F36" s="26"/>
      <c r="K36">
        <v>17</v>
      </c>
    </row>
    <row r="37" spans="1:11" x14ac:dyDescent="0.3">
      <c r="A37" s="23" t="s">
        <v>24</v>
      </c>
      <c r="B37" s="73">
        <v>1400</v>
      </c>
      <c r="C37" s="72">
        <f t="shared" si="5"/>
        <v>1700</v>
      </c>
      <c r="D37" s="72">
        <f>C37-1400</f>
        <v>300</v>
      </c>
      <c r="E37" s="72">
        <f t="shared" si="7"/>
        <v>1180</v>
      </c>
      <c r="F37" s="26"/>
      <c r="K37">
        <v>17</v>
      </c>
    </row>
    <row r="38" spans="1:11" x14ac:dyDescent="0.3">
      <c r="A38" s="30" t="s">
        <v>108</v>
      </c>
      <c r="B38" s="39">
        <v>1400</v>
      </c>
      <c r="C38" s="26">
        <f t="shared" si="5"/>
        <v>1700</v>
      </c>
      <c r="D38" s="26">
        <f>C38-1400</f>
        <v>300</v>
      </c>
      <c r="E38" s="26">
        <f t="shared" si="7"/>
        <v>880</v>
      </c>
      <c r="F38" s="26"/>
      <c r="K38">
        <v>17</v>
      </c>
    </row>
    <row r="39" spans="1:11" x14ac:dyDescent="0.3">
      <c r="A39" s="77">
        <v>42551</v>
      </c>
      <c r="B39" s="23">
        <v>1400</v>
      </c>
      <c r="C39" s="72">
        <v>1700</v>
      </c>
      <c r="D39" s="72">
        <f>C39-B39</f>
        <v>300</v>
      </c>
      <c r="E39" s="72">
        <f>E38-D39</f>
        <v>580</v>
      </c>
      <c r="F39" s="26" t="s">
        <v>140</v>
      </c>
      <c r="K39">
        <v>17</v>
      </c>
    </row>
    <row r="40" spans="1:11" s="68" customFormat="1" x14ac:dyDescent="0.3">
      <c r="A40" s="77">
        <v>42580</v>
      </c>
      <c r="B40" s="23">
        <v>1400</v>
      </c>
      <c r="C40" s="72">
        <v>1700</v>
      </c>
      <c r="D40" s="72">
        <v>300</v>
      </c>
      <c r="E40" s="72">
        <f>E39-D40</f>
        <v>280</v>
      </c>
      <c r="F40" s="78" t="s">
        <v>141</v>
      </c>
      <c r="K40" s="23">
        <v>18.440000000000001</v>
      </c>
    </row>
    <row r="41" spans="1:11" s="23" customFormat="1" x14ac:dyDescent="0.3">
      <c r="A41" s="77">
        <v>42613</v>
      </c>
      <c r="B41" s="23">
        <v>1400</v>
      </c>
      <c r="C41" s="72">
        <v>1400</v>
      </c>
      <c r="D41" s="72">
        <v>300</v>
      </c>
      <c r="E41" s="72">
        <f>E40-D41</f>
        <v>-20</v>
      </c>
      <c r="F41" s="72"/>
    </row>
    <row r="42" spans="1:11" x14ac:dyDescent="0.3">
      <c r="A42" s="4">
        <v>42646</v>
      </c>
      <c r="B42" s="23">
        <v>1400</v>
      </c>
      <c r="C42" s="26"/>
      <c r="D42" s="26"/>
      <c r="E42" s="26"/>
      <c r="F42" s="26" t="s">
        <v>146</v>
      </c>
      <c r="J42" s="80" t="s">
        <v>147</v>
      </c>
    </row>
    <row r="43" spans="1:11" x14ac:dyDescent="0.3">
      <c r="A43" s="4">
        <v>42678</v>
      </c>
      <c r="B43" s="23">
        <v>1400</v>
      </c>
      <c r="C43" s="26"/>
      <c r="D43" s="26"/>
      <c r="E43" s="26"/>
      <c r="F43" s="26"/>
    </row>
    <row r="44" spans="1:11" x14ac:dyDescent="0.3">
      <c r="A44" s="4">
        <v>42709</v>
      </c>
      <c r="B44" s="23">
        <v>1400</v>
      </c>
      <c r="C44" s="26"/>
      <c r="D44" s="26"/>
      <c r="E44" s="26"/>
      <c r="F44" s="26"/>
    </row>
    <row r="45" spans="1:11" x14ac:dyDescent="0.3">
      <c r="A45" s="4">
        <v>43099</v>
      </c>
      <c r="B45" s="23">
        <v>1400</v>
      </c>
      <c r="C45" s="26"/>
      <c r="D45" s="26"/>
      <c r="E45" s="26"/>
      <c r="F45" s="26" t="s">
        <v>150</v>
      </c>
    </row>
    <row r="46" spans="1:11" x14ac:dyDescent="0.3">
      <c r="A46" s="4">
        <v>42766</v>
      </c>
      <c r="B46" s="23">
        <v>1500</v>
      </c>
    </row>
    <row r="47" spans="1:11" x14ac:dyDescent="0.3">
      <c r="A47" s="4">
        <v>42793</v>
      </c>
      <c r="B47" s="23">
        <v>1500</v>
      </c>
    </row>
    <row r="48" spans="1:11" x14ac:dyDescent="0.3">
      <c r="A48" s="4">
        <v>42824</v>
      </c>
      <c r="B48" s="23">
        <v>1400</v>
      </c>
    </row>
    <row r="49" spans="1:6" x14ac:dyDescent="0.3">
      <c r="A49" s="19">
        <v>42856</v>
      </c>
      <c r="B49">
        <v>1500</v>
      </c>
      <c r="F49" t="s">
        <v>151</v>
      </c>
    </row>
  </sheetData>
  <pageMargins left="0.7" right="0.7" top="0.75" bottom="0.75" header="0.3" footer="0.3"/>
  <pageSetup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30104772-CDBF-4DC3-BB36-77D965D6191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Brenda</vt:lpstr>
      <vt:lpstr>Karla</vt:lpstr>
      <vt:lpstr>Vicky</vt:lpstr>
      <vt:lpstr>Alan-Mom</vt:lpstr>
      <vt:lpstr>Lili</vt:lpstr>
      <vt:lpstr>Mama</vt:lpstr>
      <vt:lpstr>Todos</vt:lpstr>
      <vt:lpstr>Fernando</vt:lpstr>
      <vt:lpstr>Carlos</vt:lpstr>
      <vt:lpstr>Ernesto</vt:lpstr>
      <vt:lpstr>Laila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2011-11-07T02:13:24Z</dcterms:created>
  <dcterms:modified xsi:type="dcterms:W3CDTF">2017-05-21T03:05:51Z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ee536c3d-69c5-47f2-9647-f3038737fbe2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  </vt:lpwstr>
  </property>
</Properties>
</file>