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0515" windowHeight="8220" activeTab="1"/>
  </bookViews>
  <sheets>
    <sheet name="Presupuesto" sheetId="1" r:id="rId1"/>
    <sheet name="GL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H28" i="2" l="1"/>
  <c r="C22" i="2"/>
  <c r="C21" i="2"/>
  <c r="H29" i="2"/>
  <c r="H27" i="2"/>
  <c r="H26" i="2"/>
  <c r="H25" i="2"/>
  <c r="H24" i="2"/>
  <c r="H20" i="2"/>
  <c r="B23" i="2"/>
  <c r="B19" i="2"/>
  <c r="C16" i="2" l="1"/>
  <c r="C9" i="2" l="1"/>
  <c r="C11" i="2"/>
  <c r="C8" i="2"/>
  <c r="C10" i="2"/>
  <c r="C7" i="2"/>
  <c r="A7" i="2"/>
  <c r="C15" i="2"/>
  <c r="C14" i="2"/>
  <c r="B13" i="2"/>
  <c r="C13" i="2" s="1"/>
  <c r="C12" i="2"/>
  <c r="C6" i="2" l="1"/>
  <c r="B2" i="2" l="1"/>
  <c r="C2" i="2" l="1"/>
  <c r="E1" i="2" s="1"/>
  <c r="H1" i="2"/>
  <c r="H11" i="1"/>
  <c r="F23" i="1"/>
  <c r="F21" i="1"/>
  <c r="F18" i="1"/>
  <c r="F10" i="1" l="1"/>
  <c r="F9" i="1"/>
  <c r="F11" i="1"/>
  <c r="D10" i="1" l="1"/>
  <c r="D9" i="1"/>
  <c r="D6" i="1"/>
  <c r="D4" i="1"/>
  <c r="D11" i="1" s="1"/>
  <c r="D21" i="1" s="1"/>
  <c r="D3" i="1"/>
</calcChain>
</file>

<file path=xl/sharedStrings.xml><?xml version="1.0" encoding="utf-8"?>
<sst xmlns="http://schemas.openxmlformats.org/spreadsheetml/2006/main" count="70" uniqueCount="64">
  <si>
    <t>Gastos mensuales de Lili</t>
  </si>
  <si>
    <t>Gas</t>
  </si>
  <si>
    <t>Luz</t>
  </si>
  <si>
    <t>Tel</t>
  </si>
  <si>
    <t>Cable</t>
  </si>
  <si>
    <t>Mantenimiento</t>
  </si>
  <si>
    <t>Despensa</t>
  </si>
  <si>
    <t>Oxxo</t>
  </si>
  <si>
    <t>Base</t>
  </si>
  <si>
    <t>$400 x semana</t>
  </si>
  <si>
    <t>$75 x dia</t>
  </si>
  <si>
    <t>Agua</t>
  </si>
  <si>
    <t>Coco paga $200</t>
  </si>
  <si>
    <t>Tipo de cambio</t>
  </si>
  <si>
    <t>Total en pesos</t>
  </si>
  <si>
    <t>Total en dollares</t>
  </si>
  <si>
    <t>Lili</t>
  </si>
  <si>
    <t>Necesita preguntar  a Carmelita</t>
  </si>
  <si>
    <t>incluido</t>
  </si>
  <si>
    <t xml:space="preserve">Debe  6 meses </t>
  </si>
  <si>
    <t>Seguro</t>
  </si>
  <si>
    <t>Depa</t>
  </si>
  <si>
    <t>Total</t>
  </si>
  <si>
    <t>Gasto de 18 meses</t>
  </si>
  <si>
    <t>Pago mensual</t>
  </si>
  <si>
    <t>Le mandare $2,500 cada quincena</t>
  </si>
  <si>
    <t>Deposito a Ernesto</t>
  </si>
  <si>
    <t>Deposito a Ruben</t>
  </si>
  <si>
    <t>No incluye la compra del depa ~$100K</t>
  </si>
  <si>
    <t>Un solo pago</t>
  </si>
  <si>
    <t xml:space="preserve">Primera quincena de Marzo </t>
  </si>
  <si>
    <t>Deuda 6 meses de luz</t>
  </si>
  <si>
    <t>Cable mes de Febrero</t>
  </si>
  <si>
    <t>Esto mas los 1,200 de Charly fueron los $5,600 enviados al final de Feb</t>
  </si>
  <si>
    <t>MXP</t>
  </si>
  <si>
    <t>USA</t>
  </si>
  <si>
    <t>Quincena 2</t>
  </si>
  <si>
    <t>Lili quedo de pagar la luz con este dinero</t>
  </si>
  <si>
    <t>Q1</t>
  </si>
  <si>
    <t>Pago Departamento</t>
  </si>
  <si>
    <t>Pago Mantenimiento a May 2016</t>
  </si>
  <si>
    <t>Notario</t>
  </si>
  <si>
    <t>April Quincena 2</t>
  </si>
  <si>
    <t>Pago tia Lau - reconeccion cable</t>
  </si>
  <si>
    <t>May Quincena 1</t>
  </si>
  <si>
    <t>May Quincena 2</t>
  </si>
  <si>
    <t>Pago tia Yol - reparacion boiler</t>
  </si>
  <si>
    <t>June Q1</t>
  </si>
  <si>
    <t>June Q2</t>
  </si>
  <si>
    <t>July Q1</t>
  </si>
  <si>
    <t>Pago Manenimiento Junio 2016</t>
  </si>
  <si>
    <t>fx</t>
  </si>
  <si>
    <t>Dentista</t>
  </si>
  <si>
    <t>Aug Q1 &amp; Gas ($200)</t>
  </si>
  <si>
    <t>Aug Q2</t>
  </si>
  <si>
    <t>Medicinas y enfermera cuando se puso mal Lili en su casa</t>
  </si>
  <si>
    <t>Mes 1 renta de cama y compra de colchon</t>
  </si>
  <si>
    <t>Pago de hospital</t>
  </si>
  <si>
    <t>Total USD:</t>
  </si>
  <si>
    <t>Total MXP:</t>
  </si>
  <si>
    <t>Cable Lili</t>
  </si>
  <si>
    <t>Sept Q1: Laila dep Aug 1 a cta de gastos</t>
  </si>
  <si>
    <t>Gastos Notario casa de Lili, se los di a Ernesto</t>
  </si>
  <si>
    <t>Laila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</si>
</sst>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1" applyNumberFormat="1" applyFont="1"/>
    <xf numFmtId="15" fontId="0" fillId="0" borderId="0" xfId="0" applyNumberFormat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0" xfId="0" applyFont="1"/>
    <xf numFmtId="16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2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F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ing"/>
      <sheetName val="Savings"/>
    </sheetNames>
    <sheetDataSet>
      <sheetData sheetId="0">
        <row r="65">
          <cell r="A65">
            <v>42478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2" sqref="F12"/>
    </sheetView>
  </sheetViews>
  <sheetFormatPr defaultRowHeight="15" x14ac:dyDescent="0.25"/>
  <cols>
    <col min="1" max="1" width="3.140625" customWidth="1"/>
    <col min="2" max="2" width="15" bestFit="1" customWidth="1"/>
    <col min="3" max="3" width="18.42578125" customWidth="1"/>
    <col min="4" max="4" width="9.140625" style="3"/>
    <col min="5" max="5" width="3.42578125" customWidth="1"/>
    <col min="6" max="6" width="12.5703125" bestFit="1" customWidth="1"/>
    <col min="7" max="7" width="3" customWidth="1"/>
    <col min="8" max="8" width="12.28515625" bestFit="1" customWidth="1"/>
  </cols>
  <sheetData>
    <row r="1" spans="1:9" ht="18.75" x14ac:dyDescent="0.3">
      <c r="A1" s="1" t="s">
        <v>0</v>
      </c>
      <c r="F1" s="8">
        <v>42427</v>
      </c>
    </row>
    <row r="2" spans="1:9" x14ac:dyDescent="0.25">
      <c r="D2" s="4" t="s">
        <v>8</v>
      </c>
      <c r="F2" s="6" t="s">
        <v>16</v>
      </c>
      <c r="H2" t="s">
        <v>29</v>
      </c>
    </row>
    <row r="3" spans="1:9" x14ac:dyDescent="0.25">
      <c r="B3" t="s">
        <v>1</v>
      </c>
      <c r="D3" s="3">
        <f>450/2</f>
        <v>225</v>
      </c>
      <c r="E3" s="3"/>
      <c r="F3" s="3">
        <v>200</v>
      </c>
    </row>
    <row r="4" spans="1:9" x14ac:dyDescent="0.25">
      <c r="B4" t="s">
        <v>2</v>
      </c>
      <c r="D4" s="3">
        <f>150/2</f>
        <v>75</v>
      </c>
      <c r="E4" s="3"/>
      <c r="F4" s="3">
        <v>200</v>
      </c>
      <c r="H4" s="3">
        <v>1200</v>
      </c>
      <c r="I4" t="s">
        <v>19</v>
      </c>
    </row>
    <row r="5" spans="1:9" x14ac:dyDescent="0.25">
      <c r="B5" t="s">
        <v>11</v>
      </c>
      <c r="D5" s="3">
        <v>150</v>
      </c>
      <c r="E5" s="3"/>
      <c r="F5" s="3"/>
      <c r="H5" s="3"/>
      <c r="I5" t="s">
        <v>18</v>
      </c>
    </row>
    <row r="6" spans="1:9" x14ac:dyDescent="0.25">
      <c r="B6" t="s">
        <v>3</v>
      </c>
      <c r="D6" s="3">
        <f>400</f>
        <v>400</v>
      </c>
      <c r="E6" s="3"/>
      <c r="F6" s="3"/>
      <c r="H6" s="3"/>
      <c r="I6" t="s">
        <v>18</v>
      </c>
    </row>
    <row r="7" spans="1:9" x14ac:dyDescent="0.25">
      <c r="B7" t="s">
        <v>4</v>
      </c>
      <c r="C7" t="s">
        <v>12</v>
      </c>
      <c r="D7" s="3">
        <v>900</v>
      </c>
      <c r="E7" s="3"/>
      <c r="F7" s="3">
        <v>500</v>
      </c>
      <c r="H7" s="3">
        <v>690</v>
      </c>
    </row>
    <row r="8" spans="1:9" x14ac:dyDescent="0.25">
      <c r="B8" t="s">
        <v>5</v>
      </c>
      <c r="D8" s="3">
        <v>200</v>
      </c>
      <c r="F8" s="3">
        <v>300</v>
      </c>
      <c r="H8" s="3"/>
      <c r="I8" t="s">
        <v>17</v>
      </c>
    </row>
    <row r="9" spans="1:9" x14ac:dyDescent="0.25">
      <c r="B9" t="s">
        <v>6</v>
      </c>
      <c r="C9" t="s">
        <v>9</v>
      </c>
      <c r="D9" s="3">
        <f>400*52/12</f>
        <v>1733.3333333333333</v>
      </c>
      <c r="E9" s="2"/>
      <c r="F9" s="3">
        <f>400*52/12</f>
        <v>1733.3333333333333</v>
      </c>
      <c r="H9" s="3"/>
    </row>
    <row r="10" spans="1:9" x14ac:dyDescent="0.25">
      <c r="B10" t="s">
        <v>7</v>
      </c>
      <c r="C10" t="s">
        <v>10</v>
      </c>
      <c r="D10" s="3">
        <f>75*31</f>
        <v>2325</v>
      </c>
      <c r="E10" s="3"/>
      <c r="F10" s="3">
        <f>140*3*52/12</f>
        <v>1820</v>
      </c>
      <c r="H10" s="3"/>
    </row>
    <row r="11" spans="1:9" x14ac:dyDescent="0.25">
      <c r="C11" t="s">
        <v>14</v>
      </c>
      <c r="D11" s="5">
        <f>SUM(D3:D10)</f>
        <v>6008.333333333333</v>
      </c>
      <c r="E11" s="3"/>
      <c r="F11" s="5">
        <f>SUM(F3:F10)</f>
        <v>4753.333333333333</v>
      </c>
      <c r="H11" s="5">
        <f>SUM(H4:H10)</f>
        <v>1890</v>
      </c>
    </row>
    <row r="12" spans="1:9" x14ac:dyDescent="0.25">
      <c r="C12" t="s">
        <v>24</v>
      </c>
      <c r="E12" s="3"/>
      <c r="F12" s="5">
        <v>5000</v>
      </c>
      <c r="H12" s="3"/>
      <c r="I12" t="s">
        <v>25</v>
      </c>
    </row>
    <row r="13" spans="1:9" x14ac:dyDescent="0.25">
      <c r="E13" s="3"/>
      <c r="F13" s="3"/>
      <c r="H13" s="3"/>
    </row>
    <row r="14" spans="1:9" x14ac:dyDescent="0.25">
      <c r="C14" t="s">
        <v>20</v>
      </c>
      <c r="E14" s="3"/>
      <c r="F14" s="3">
        <v>800</v>
      </c>
      <c r="H14" s="3"/>
      <c r="I14" t="s">
        <v>26</v>
      </c>
    </row>
    <row r="15" spans="1:9" x14ac:dyDescent="0.25">
      <c r="E15" s="3"/>
      <c r="F15" s="3"/>
      <c r="H15" s="3"/>
    </row>
    <row r="16" spans="1:9" x14ac:dyDescent="0.25">
      <c r="C16" t="s">
        <v>21</v>
      </c>
      <c r="E16" s="3"/>
      <c r="F16" s="3">
        <v>3400</v>
      </c>
      <c r="H16" s="3"/>
      <c r="I16" t="s">
        <v>27</v>
      </c>
    </row>
    <row r="17" spans="3:9" x14ac:dyDescent="0.25">
      <c r="E17" s="3"/>
      <c r="F17" s="3"/>
      <c r="H17" s="3"/>
    </row>
    <row r="18" spans="3:9" x14ac:dyDescent="0.25">
      <c r="C18" t="s">
        <v>22</v>
      </c>
      <c r="E18" s="3"/>
      <c r="F18" s="3">
        <f>F12+F14+F16</f>
        <v>9200</v>
      </c>
      <c r="H18" s="3"/>
    </row>
    <row r="19" spans="3:9" x14ac:dyDescent="0.25">
      <c r="C19" t="s">
        <v>13</v>
      </c>
      <c r="D19" s="3">
        <v>17</v>
      </c>
      <c r="E19" s="3"/>
      <c r="F19" s="3">
        <v>17</v>
      </c>
      <c r="H19" s="3"/>
    </row>
    <row r="20" spans="3:9" x14ac:dyDescent="0.25">
      <c r="E20" s="3"/>
      <c r="F20" s="3"/>
      <c r="H20" s="3"/>
    </row>
    <row r="21" spans="3:9" x14ac:dyDescent="0.25">
      <c r="C21" t="s">
        <v>15</v>
      </c>
      <c r="D21" s="5">
        <f>D11/D19</f>
        <v>353.43137254901961</v>
      </c>
      <c r="E21" s="3"/>
      <c r="F21" s="5">
        <f>F11/F19</f>
        <v>279.60784313725486</v>
      </c>
      <c r="H21" s="3"/>
    </row>
    <row r="22" spans="3:9" x14ac:dyDescent="0.25">
      <c r="E22" s="3"/>
      <c r="H22" s="3"/>
    </row>
    <row r="23" spans="3:9" x14ac:dyDescent="0.25">
      <c r="C23" t="s">
        <v>23</v>
      </c>
      <c r="E23" s="3"/>
      <c r="F23" s="7">
        <f>F18*18</f>
        <v>165600</v>
      </c>
      <c r="H23" s="3"/>
      <c r="I23" t="s">
        <v>28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A31" sqref="A31"/>
    </sheetView>
  </sheetViews>
  <sheetFormatPr defaultRowHeight="15" x14ac:dyDescent="0.25"/>
  <cols>
    <col min="1" max="1" width="9.7109375" bestFit="1" customWidth="1"/>
    <col min="2" max="2" width="10.140625" style="10" customWidth="1"/>
    <col min="3" max="3" width="8.7109375" style="10" customWidth="1"/>
    <col min="4" max="4" width="30.28515625" bestFit="1" customWidth="1"/>
    <col min="5" max="5" width="9.140625" style="10"/>
    <col min="6" max="6" width="4" customWidth="1"/>
    <col min="7" max="7" width="32.140625" customWidth="1"/>
    <col min="8" max="8" width="11.7109375" customWidth="1"/>
  </cols>
  <sheetData>
    <row r="1" spans="1:8" x14ac:dyDescent="0.25">
      <c r="B1" s="11" t="s">
        <v>34</v>
      </c>
      <c r="C1" s="11" t="s">
        <v>35</v>
      </c>
      <c r="D1" s="21" t="s">
        <v>58</v>
      </c>
      <c r="E1" s="22">
        <f>SUM(C2:C202)</f>
        <v>14337.8895885446</v>
      </c>
      <c r="G1" s="21" t="s">
        <v>59</v>
      </c>
      <c r="H1" s="22">
        <f>SUM(B2:B202)</f>
        <v>191899.10852050473</v>
      </c>
    </row>
    <row r="2" spans="1:8" x14ac:dyDescent="0.25">
      <c r="A2" s="9">
        <v>42428</v>
      </c>
      <c r="B2" s="3">
        <f>SUM(E2:E4)+10</f>
        <v>4400</v>
      </c>
      <c r="C2" s="13">
        <f>B2/17.73</f>
        <v>248.16694867456289</v>
      </c>
      <c r="D2" t="s">
        <v>30</v>
      </c>
      <c r="E2" s="3">
        <v>2500</v>
      </c>
      <c r="G2" t="s">
        <v>33</v>
      </c>
    </row>
    <row r="3" spans="1:8" x14ac:dyDescent="0.25">
      <c r="B3" s="3"/>
      <c r="C3" s="13"/>
      <c r="D3" t="s">
        <v>31</v>
      </c>
      <c r="E3" s="3">
        <v>1200</v>
      </c>
    </row>
    <row r="4" spans="1:8" x14ac:dyDescent="0.25">
      <c r="B4" s="3"/>
      <c r="C4" s="13"/>
      <c r="D4" t="s">
        <v>32</v>
      </c>
      <c r="E4" s="3">
        <v>690</v>
      </c>
    </row>
    <row r="5" spans="1:8" x14ac:dyDescent="0.25">
      <c r="A5" s="9">
        <v>42444</v>
      </c>
      <c r="B5" s="3">
        <v>2500</v>
      </c>
      <c r="C5" s="13">
        <v>145</v>
      </c>
      <c r="D5" t="s">
        <v>36</v>
      </c>
      <c r="E5" s="3">
        <v>2500</v>
      </c>
      <c r="G5" t="s">
        <v>37</v>
      </c>
    </row>
    <row r="6" spans="1:8" x14ac:dyDescent="0.25">
      <c r="A6" s="12">
        <v>42461</v>
      </c>
      <c r="B6" s="3">
        <v>2500</v>
      </c>
      <c r="C6" s="3">
        <f>B6/17</f>
        <v>147.05882352941177</v>
      </c>
      <c r="D6" t="s">
        <v>38</v>
      </c>
      <c r="E6" s="3">
        <v>2500</v>
      </c>
    </row>
    <row r="7" spans="1:8" x14ac:dyDescent="0.25">
      <c r="A7" s="12">
        <f>[1]Checking!$A$65</f>
        <v>42478</v>
      </c>
      <c r="B7" s="3">
        <v>2500</v>
      </c>
      <c r="C7" s="3">
        <f>B7/17.19</f>
        <v>145.43339150668993</v>
      </c>
      <c r="D7" t="s">
        <v>42</v>
      </c>
      <c r="E7" s="3"/>
    </row>
    <row r="8" spans="1:8" x14ac:dyDescent="0.25">
      <c r="A8" s="12">
        <v>42492</v>
      </c>
      <c r="B8" s="3">
        <v>2500</v>
      </c>
      <c r="C8" s="3">
        <f>149+4</f>
        <v>153</v>
      </c>
      <c r="D8" t="s">
        <v>44</v>
      </c>
      <c r="E8" s="3"/>
    </row>
    <row r="9" spans="1:8" x14ac:dyDescent="0.25">
      <c r="A9" s="12">
        <v>42505</v>
      </c>
      <c r="B9" s="3">
        <v>2500</v>
      </c>
      <c r="C9" s="3">
        <f>142+4</f>
        <v>146</v>
      </c>
      <c r="D9" t="s">
        <v>45</v>
      </c>
      <c r="E9" s="3"/>
    </row>
    <row r="10" spans="1:8" x14ac:dyDescent="0.25">
      <c r="A10" s="12">
        <v>42512</v>
      </c>
      <c r="B10" s="3">
        <v>1000</v>
      </c>
      <c r="C10" s="2">
        <f>B10/18</f>
        <v>55.555555555555557</v>
      </c>
      <c r="D10" t="s">
        <v>43</v>
      </c>
      <c r="E10" s="3"/>
    </row>
    <row r="11" spans="1:8" x14ac:dyDescent="0.25">
      <c r="A11" s="12">
        <v>42512</v>
      </c>
      <c r="B11" s="3">
        <v>500</v>
      </c>
      <c r="C11" s="2">
        <f>B11/18</f>
        <v>27.777777777777779</v>
      </c>
      <c r="D11" t="s">
        <v>46</v>
      </c>
      <c r="E11" s="3"/>
    </row>
    <row r="12" spans="1:8" x14ac:dyDescent="0.25">
      <c r="A12" s="12">
        <v>42513</v>
      </c>
      <c r="B12" s="3">
        <v>107000</v>
      </c>
      <c r="C12" s="3">
        <f>B12/18.3</f>
        <v>5846.9945355191257</v>
      </c>
      <c r="D12" t="s">
        <v>39</v>
      </c>
      <c r="E12" s="3"/>
    </row>
    <row r="13" spans="1:8" x14ac:dyDescent="0.25">
      <c r="A13" s="12">
        <v>42513</v>
      </c>
      <c r="B13" s="3">
        <f>250*19</f>
        <v>4750</v>
      </c>
      <c r="C13" s="3">
        <f>B13/18.3</f>
        <v>259.56284153005464</v>
      </c>
      <c r="D13" t="s">
        <v>40</v>
      </c>
      <c r="E13" s="3"/>
    </row>
    <row r="14" spans="1:8" x14ac:dyDescent="0.25">
      <c r="A14" s="12">
        <v>42514</v>
      </c>
      <c r="B14" s="3">
        <v>6000</v>
      </c>
      <c r="C14" s="3">
        <f>B14/18.3</f>
        <v>327.86885245901635</v>
      </c>
      <c r="D14" t="s">
        <v>41</v>
      </c>
      <c r="E14" s="3"/>
    </row>
    <row r="15" spans="1:8" x14ac:dyDescent="0.25">
      <c r="A15" s="12">
        <v>42514</v>
      </c>
      <c r="B15" s="3">
        <v>200</v>
      </c>
      <c r="C15" s="3">
        <f>B15/18.3</f>
        <v>10.928961748633879</v>
      </c>
      <c r="D15" t="s">
        <v>2</v>
      </c>
      <c r="E15" s="3"/>
    </row>
    <row r="16" spans="1:8" x14ac:dyDescent="0.25">
      <c r="A16" s="12">
        <v>42522</v>
      </c>
      <c r="B16" s="3">
        <v>2500</v>
      </c>
      <c r="C16" s="3">
        <f>B16/18.3</f>
        <v>136.61202185792348</v>
      </c>
      <c r="D16" t="s">
        <v>47</v>
      </c>
      <c r="E16" s="3"/>
    </row>
    <row r="17" spans="1:8" s="15" customFormat="1" x14ac:dyDescent="0.25">
      <c r="A17" s="12">
        <v>42536</v>
      </c>
      <c r="B17" s="3">
        <v>2500</v>
      </c>
      <c r="C17">
        <v>134.83000000000001</v>
      </c>
      <c r="D17" s="16" t="s">
        <v>48</v>
      </c>
      <c r="E17" s="14"/>
    </row>
    <row r="18" spans="1:8" x14ac:dyDescent="0.25">
      <c r="A18" s="17">
        <v>42551</v>
      </c>
      <c r="B18" s="18">
        <v>2500</v>
      </c>
      <c r="C18">
        <v>137.44999999999999</v>
      </c>
      <c r="D18" t="s">
        <v>49</v>
      </c>
      <c r="E18" s="3"/>
      <c r="H18" t="s">
        <v>51</v>
      </c>
    </row>
    <row r="19" spans="1:8" x14ac:dyDescent="0.25">
      <c r="A19" s="17">
        <v>42551</v>
      </c>
      <c r="B19" s="19">
        <f>C19/H19</f>
        <v>13.208585580627407</v>
      </c>
      <c r="C19" s="3">
        <v>240</v>
      </c>
      <c r="D19" t="s">
        <v>50</v>
      </c>
      <c r="E19" s="3"/>
      <c r="H19">
        <v>18.170000000000002</v>
      </c>
    </row>
    <row r="20" spans="1:8" x14ac:dyDescent="0.25">
      <c r="A20" s="17">
        <v>42566</v>
      </c>
      <c r="B20" s="19">
        <v>138.66999999999999</v>
      </c>
      <c r="C20" s="3">
        <v>2500</v>
      </c>
      <c r="D20" t="s">
        <v>49</v>
      </c>
      <c r="E20" s="3"/>
      <c r="H20" s="20">
        <f>C20/B20</f>
        <v>18.028412778538979</v>
      </c>
    </row>
    <row r="21" spans="1:8" s="16" customFormat="1" x14ac:dyDescent="0.25">
      <c r="A21" s="17">
        <v>42576</v>
      </c>
      <c r="B21" s="18">
        <v>1143</v>
      </c>
      <c r="C21" s="18">
        <f>B21/H21</f>
        <v>63.184079601990049</v>
      </c>
      <c r="D21" s="16" t="s">
        <v>60</v>
      </c>
      <c r="E21" s="18"/>
      <c r="H21" s="20">
        <v>18.09</v>
      </c>
    </row>
    <row r="22" spans="1:8" s="16" customFormat="1" x14ac:dyDescent="0.25">
      <c r="A22" s="17">
        <v>42576</v>
      </c>
      <c r="B22" s="18">
        <v>5000</v>
      </c>
      <c r="C22" s="18">
        <f>B22/H22</f>
        <v>276.39579878385848</v>
      </c>
      <c r="D22" s="16" t="s">
        <v>62</v>
      </c>
      <c r="E22" s="18"/>
      <c r="H22" s="20">
        <v>18.09</v>
      </c>
    </row>
    <row r="23" spans="1:8" x14ac:dyDescent="0.25">
      <c r="A23" s="12">
        <v>42580</v>
      </c>
      <c r="B23" s="2">
        <f>C23/H23</f>
        <v>54.229934924078087</v>
      </c>
      <c r="C23" s="3">
        <v>1000</v>
      </c>
      <c r="D23" t="s">
        <v>52</v>
      </c>
      <c r="E23" s="3"/>
      <c r="H23">
        <v>18.440000000000001</v>
      </c>
    </row>
    <row r="24" spans="1:8" x14ac:dyDescent="0.25">
      <c r="A24" s="12">
        <v>42580</v>
      </c>
      <c r="B24" s="3">
        <v>2700</v>
      </c>
      <c r="C24" s="3">
        <v>146.38999999999999</v>
      </c>
      <c r="D24" t="s">
        <v>53</v>
      </c>
      <c r="E24" s="3"/>
      <c r="H24" s="2">
        <f t="shared" ref="H24:H29" si="0">B24/C24</f>
        <v>18.44388277887834</v>
      </c>
    </row>
    <row r="25" spans="1:8" x14ac:dyDescent="0.25">
      <c r="A25" s="12">
        <v>42597</v>
      </c>
      <c r="B25" s="3">
        <v>2500</v>
      </c>
      <c r="C25" s="3">
        <v>140</v>
      </c>
      <c r="D25" t="s">
        <v>54</v>
      </c>
      <c r="E25" s="3"/>
      <c r="H25" s="2">
        <f t="shared" si="0"/>
        <v>17.857142857142858</v>
      </c>
    </row>
    <row r="26" spans="1:8" x14ac:dyDescent="0.25">
      <c r="A26" s="12">
        <v>42607</v>
      </c>
      <c r="B26" s="3">
        <v>5000</v>
      </c>
      <c r="C26" s="3">
        <v>275.5</v>
      </c>
      <c r="D26" t="s">
        <v>55</v>
      </c>
      <c r="E26" s="3"/>
      <c r="G26" t="s">
        <v>63</v>
      </c>
      <c r="H26" s="2">
        <f t="shared" si="0"/>
        <v>18.148820326678766</v>
      </c>
    </row>
    <row r="27" spans="1:8" x14ac:dyDescent="0.25">
      <c r="A27" s="12">
        <v>42611</v>
      </c>
      <c r="B27" s="3">
        <v>2500</v>
      </c>
      <c r="C27" s="3">
        <v>137.09</v>
      </c>
      <c r="D27" t="s">
        <v>56</v>
      </c>
      <c r="E27" s="3"/>
      <c r="G27" t="s">
        <v>63</v>
      </c>
      <c r="H27" s="2">
        <f t="shared" si="0"/>
        <v>18.236195200233421</v>
      </c>
    </row>
    <row r="28" spans="1:8" x14ac:dyDescent="0.25">
      <c r="A28" s="12">
        <v>42609</v>
      </c>
      <c r="B28" s="3">
        <v>26500</v>
      </c>
      <c r="C28" s="3">
        <v>1500</v>
      </c>
      <c r="D28" t="s">
        <v>57</v>
      </c>
      <c r="E28" s="3"/>
      <c r="G28" t="s">
        <v>63</v>
      </c>
      <c r="H28" s="2">
        <f t="shared" si="0"/>
        <v>17.666666666666668</v>
      </c>
    </row>
    <row r="29" spans="1:8" s="16" customFormat="1" x14ac:dyDescent="0.25">
      <c r="A29" s="17">
        <v>42612</v>
      </c>
      <c r="B29" s="18">
        <v>2500</v>
      </c>
      <c r="C29" s="18">
        <v>137.09</v>
      </c>
      <c r="D29" s="16" t="s">
        <v>61</v>
      </c>
      <c r="E29" s="18"/>
      <c r="G29" s="16" t="s">
        <v>63</v>
      </c>
      <c r="H29" s="19">
        <f t="shared" si="0"/>
        <v>18.236195200233421</v>
      </c>
    </row>
    <row r="30" spans="1:8" x14ac:dyDescent="0.25">
      <c r="B30" s="3"/>
      <c r="C30" s="3"/>
      <c r="E30" s="3"/>
    </row>
    <row r="31" spans="1:8" x14ac:dyDescent="0.25">
      <c r="B31" s="3"/>
      <c r="C31" s="3"/>
    </row>
    <row r="32" spans="1:8" x14ac:dyDescent="0.25">
      <c r="B32" s="3"/>
      <c r="C32" s="3"/>
    </row>
    <row r="33" spans="2:3" x14ac:dyDescent="0.25">
      <c r="B33" s="3"/>
      <c r="C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GL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lastModifiedBy>Liz Kleinfingher</cp:lastModifiedBy>
  <dcterms:created xsi:type="dcterms:W3CDTF">2016-01-16T21:03:53Z</dcterms:created>
  <dcterms:modified xsi:type="dcterms:W3CDTF">2016-08-31T04:41:27Z</dcterms:modified>
</cp:coreProperties>
</file>