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20" windowWidth="10515" windowHeight="8220" activeTab="1"/>
  </bookViews>
  <sheets>
    <sheet name="Presupuesto" sheetId="1" r:id="rId1"/>
    <sheet name="GL" sheetId="2" r:id="rId2"/>
  </sheets>
  <externalReferences>
    <externalReference r:id="rId3"/>
  </externalReferences>
  <calcPr calcId="145621"/>
</workbook>
</file>

<file path=xl/calcChain.xml><?xml version="1.0" encoding="utf-8"?>
<calcChain xmlns="http://schemas.openxmlformats.org/spreadsheetml/2006/main">
  <c r="B37" i="2" l="1"/>
  <c r="H34" i="2"/>
  <c r="H35" i="2"/>
  <c r="H36" i="2"/>
  <c r="H33" i="2"/>
  <c r="C32" i="2" l="1"/>
  <c r="C30" i="2" l="1"/>
  <c r="H31" i="2"/>
  <c r="H29" i="2"/>
  <c r="H28" i="2" l="1"/>
  <c r="C22" i="2"/>
  <c r="C21" i="2"/>
  <c r="H27" i="2"/>
  <c r="H26" i="2"/>
  <c r="H25" i="2"/>
  <c r="H24" i="2"/>
  <c r="H20" i="2"/>
  <c r="B23" i="2"/>
  <c r="B19" i="2"/>
  <c r="C16" i="2" l="1"/>
  <c r="C9" i="2" l="1"/>
  <c r="C11" i="2"/>
  <c r="C8" i="2"/>
  <c r="C10" i="2"/>
  <c r="C7" i="2"/>
  <c r="A7" i="2"/>
  <c r="C15" i="2"/>
  <c r="C14" i="2"/>
  <c r="B13" i="2"/>
  <c r="C13" i="2" s="1"/>
  <c r="C12" i="2"/>
  <c r="C6" i="2" l="1"/>
  <c r="B2" i="2" l="1"/>
  <c r="C2" i="2" l="1"/>
  <c r="E1" i="2" s="1"/>
  <c r="H1" i="2"/>
  <c r="H11" i="1"/>
  <c r="F23" i="1"/>
  <c r="F21" i="1"/>
  <c r="F18" i="1"/>
  <c r="F10" i="1" l="1"/>
  <c r="F9" i="1"/>
  <c r="F11" i="1"/>
  <c r="D10" i="1" l="1"/>
  <c r="D9" i="1"/>
  <c r="D6" i="1"/>
  <c r="D4" i="1"/>
  <c r="D11" i="1" s="1"/>
  <c r="D21" i="1" s="1"/>
  <c r="D3" i="1"/>
</calcChain>
</file>

<file path=xl/sharedStrings.xml><?xml version="1.0" encoding="utf-8"?>
<sst xmlns="http://schemas.openxmlformats.org/spreadsheetml/2006/main" count="84" uniqueCount="74">
  <si>
    <t>Gastos mensuales de Lili</t>
  </si>
  <si>
    <t>Gas</t>
  </si>
  <si>
    <t>Luz</t>
  </si>
  <si>
    <t>Tel</t>
  </si>
  <si>
    <t>Cable</t>
  </si>
  <si>
    <t>Mantenimiento</t>
  </si>
  <si>
    <t>Despensa</t>
  </si>
  <si>
    <t>Oxxo</t>
  </si>
  <si>
    <t>Base</t>
  </si>
  <si>
    <t>$400 x semana</t>
  </si>
  <si>
    <t>$75 x dia</t>
  </si>
  <si>
    <t>Agua</t>
  </si>
  <si>
    <t>Coco paga $200</t>
  </si>
  <si>
    <t>Tipo de cambio</t>
  </si>
  <si>
    <t>Total en pesos</t>
  </si>
  <si>
    <t>Total en dollares</t>
  </si>
  <si>
    <t>Lili</t>
  </si>
  <si>
    <t>Necesita preguntar  a Carmelita</t>
  </si>
  <si>
    <t>incluido</t>
  </si>
  <si>
    <t xml:space="preserve">Debe  6 meses </t>
  </si>
  <si>
    <t>Seguro</t>
  </si>
  <si>
    <t>Depa</t>
  </si>
  <si>
    <t>Total</t>
  </si>
  <si>
    <t>Gasto de 18 meses</t>
  </si>
  <si>
    <t>Pago mensual</t>
  </si>
  <si>
    <t>Le mandare $2,500 cada quincena</t>
  </si>
  <si>
    <t>Deposito a Ernesto</t>
  </si>
  <si>
    <t>Deposito a Ruben</t>
  </si>
  <si>
    <t>No incluye la compra del depa ~$100K</t>
  </si>
  <si>
    <t>Un solo pago</t>
  </si>
  <si>
    <t xml:space="preserve">Primera quincena de Marzo </t>
  </si>
  <si>
    <t>Deuda 6 meses de luz</t>
  </si>
  <si>
    <t>Cable mes de Febrero</t>
  </si>
  <si>
    <t>Esto mas los 1,200 de Charly fueron los $5,600 enviados al final de Feb</t>
  </si>
  <si>
    <t>MXP</t>
  </si>
  <si>
    <t>USA</t>
  </si>
  <si>
    <t>Quincena 2</t>
  </si>
  <si>
    <t>Lili quedo de pagar la luz con este dinero</t>
  </si>
  <si>
    <t>Q1</t>
  </si>
  <si>
    <t>Pago Departamento</t>
  </si>
  <si>
    <t>Pago Mantenimiento a May 2016</t>
  </si>
  <si>
    <t>Notario</t>
  </si>
  <si>
    <t>April Quincena 2</t>
  </si>
  <si>
    <t>Pago tia Lau - reconeccion cable</t>
  </si>
  <si>
    <t>May Quincena 1</t>
  </si>
  <si>
    <t>May Quincena 2</t>
  </si>
  <si>
    <t>Pago tia Yol - reparacion boiler</t>
  </si>
  <si>
    <t>June Q1</t>
  </si>
  <si>
    <t>June Q2</t>
  </si>
  <si>
    <t>July Q1</t>
  </si>
  <si>
    <t>Pago Manenimiento Junio 2016</t>
  </si>
  <si>
    <t>fx</t>
  </si>
  <si>
    <t>Dentista</t>
  </si>
  <si>
    <t>Aug Q1 &amp; Gas ($200)</t>
  </si>
  <si>
    <t>Aug Q2</t>
  </si>
  <si>
    <t>Medicinas y enfermera cuando se puso mal Lili en su casa</t>
  </si>
  <si>
    <t>Mes 1 renta de cama y compra de colchon</t>
  </si>
  <si>
    <t>Pago de hospital</t>
  </si>
  <si>
    <t>Total USD:</t>
  </si>
  <si>
    <t>Total MXP:</t>
  </si>
  <si>
    <t>Cable Lili</t>
  </si>
  <si>
    <t>Sept Q1: Laila dep Aug 1 a cta de gastos</t>
  </si>
  <si>
    <t>Gastos Notario casa de Lili, se los di a Ernesto</t>
  </si>
  <si>
    <t>Laila</t>
  </si>
  <si>
    <t>Dentista, medicinas y visita doctor</t>
  </si>
  <si>
    <t>Sept</t>
  </si>
  <si>
    <t>Gastos sept</t>
  </si>
  <si>
    <t>Oct</t>
  </si>
  <si>
    <t xml:space="preserve">Laila - Lili se salio de casa de </t>
  </si>
  <si>
    <t>Dr and medicinas</t>
  </si>
  <si>
    <t>Anticipo mes de Dic.</t>
  </si>
  <si>
    <t>Dec</t>
  </si>
  <si>
    <t>*** mande 1000 a la centa de Charly</t>
  </si>
  <si>
    <t>Analysis and Dr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</si>
</sst>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&quot;$&quot;#,##0.00"/>
    <numFmt numFmtId="165" formatCode="&quot;$&quot;#,##0"/>
    <numFmt numFmtId="166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4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27">
    <xf numFmtId="0" fontId="0" fillId="0" borderId="0" xfId="0"/>
    <xf numFmtId="0" fontId="2" fillId="0" borderId="0" xfId="0" applyFont="1"/>
    <xf numFmtId="164" fontId="0" fillId="0" borderId="0" xfId="0" applyNumberFormat="1"/>
    <xf numFmtId="165" fontId="0" fillId="0" borderId="0" xfId="0" applyNumberFormat="1"/>
    <xf numFmtId="165" fontId="1" fillId="0" borderId="0" xfId="0" applyNumberFormat="1" applyFont="1" applyAlignment="1">
      <alignment horizontal="center"/>
    </xf>
    <xf numFmtId="165" fontId="1" fillId="0" borderId="0" xfId="0" applyNumberFormat="1" applyFont="1"/>
    <xf numFmtId="0" fontId="1" fillId="0" borderId="0" xfId="0" applyFont="1" applyAlignment="1">
      <alignment horizontal="center"/>
    </xf>
    <xf numFmtId="166" fontId="1" fillId="0" borderId="0" xfId="1" applyNumberFormat="1" applyFont="1"/>
    <xf numFmtId="15" fontId="0" fillId="0" borderId="0" xfId="0" applyNumberFormat="1"/>
    <xf numFmtId="14" fontId="0" fillId="0" borderId="0" xfId="0" applyNumberFormat="1"/>
    <xf numFmtId="3" fontId="0" fillId="0" borderId="0" xfId="0" applyNumberFormat="1"/>
    <xf numFmtId="3" fontId="0" fillId="0" borderId="0" xfId="0" applyNumberFormat="1" applyAlignment="1">
      <alignment horizontal="center"/>
    </xf>
    <xf numFmtId="16" fontId="0" fillId="0" borderId="0" xfId="0" applyNumberFormat="1"/>
    <xf numFmtId="165" fontId="0" fillId="0" borderId="0" xfId="0" applyNumberFormat="1" applyFont="1"/>
    <xf numFmtId="165" fontId="4" fillId="0" borderId="0" xfId="0" applyNumberFormat="1" applyFont="1"/>
    <xf numFmtId="0" fontId="4" fillId="0" borderId="0" xfId="0" applyFont="1"/>
    <xf numFmtId="0" fontId="5" fillId="0" borderId="0" xfId="0" applyFont="1"/>
    <xf numFmtId="16" fontId="5" fillId="0" borderId="0" xfId="0" applyNumberFormat="1" applyFont="1"/>
    <xf numFmtId="165" fontId="5" fillId="0" borderId="0" xfId="0" applyNumberFormat="1" applyFont="1"/>
    <xf numFmtId="164" fontId="5" fillId="0" borderId="0" xfId="0" applyNumberFormat="1" applyFont="1"/>
    <xf numFmtId="2" fontId="0" fillId="0" borderId="0" xfId="0" applyNumberFormat="1"/>
    <xf numFmtId="0" fontId="0" fillId="2" borderId="0" xfId="0" applyFill="1"/>
    <xf numFmtId="165" fontId="0" fillId="2" borderId="0" xfId="0" applyNumberFormat="1" applyFill="1"/>
    <xf numFmtId="164" fontId="6" fillId="0" borderId="0" xfId="0" applyNumberFormat="1" applyFont="1"/>
    <xf numFmtId="0" fontId="6" fillId="0" borderId="0" xfId="0" applyFont="1"/>
    <xf numFmtId="2" fontId="6" fillId="0" borderId="0" xfId="0" applyNumberFormat="1" applyFont="1"/>
    <xf numFmtId="0" fontId="7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WF%2020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ecking"/>
      <sheetName val="Savings"/>
    </sheetNames>
    <sheetDataSet>
      <sheetData sheetId="0">
        <row r="65">
          <cell r="A65">
            <v>42478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workbookViewId="0">
      <selection activeCell="F12" sqref="F12"/>
    </sheetView>
  </sheetViews>
  <sheetFormatPr defaultRowHeight="15" x14ac:dyDescent="0.25"/>
  <cols>
    <col min="1" max="1" width="3.140625" customWidth="1"/>
    <col min="2" max="2" width="15" bestFit="1" customWidth="1"/>
    <col min="3" max="3" width="18.42578125" customWidth="1"/>
    <col min="4" max="4" width="9.140625" style="3"/>
    <col min="5" max="5" width="3.42578125" customWidth="1"/>
    <col min="6" max="6" width="12.5703125" bestFit="1" customWidth="1"/>
    <col min="7" max="7" width="3" customWidth="1"/>
    <col min="8" max="8" width="12.28515625" bestFit="1" customWidth="1"/>
  </cols>
  <sheetData>
    <row r="1" spans="1:9" ht="18.75" x14ac:dyDescent="0.3">
      <c r="A1" s="1" t="s">
        <v>0</v>
      </c>
      <c r="F1" s="8">
        <v>42427</v>
      </c>
    </row>
    <row r="2" spans="1:9" x14ac:dyDescent="0.25">
      <c r="D2" s="4" t="s">
        <v>8</v>
      </c>
      <c r="F2" s="6" t="s">
        <v>16</v>
      </c>
      <c r="H2" t="s">
        <v>29</v>
      </c>
    </row>
    <row r="3" spans="1:9" x14ac:dyDescent="0.25">
      <c r="B3" t="s">
        <v>1</v>
      </c>
      <c r="D3" s="3">
        <f>450/2</f>
        <v>225</v>
      </c>
      <c r="E3" s="3"/>
      <c r="F3" s="3">
        <v>200</v>
      </c>
    </row>
    <row r="4" spans="1:9" x14ac:dyDescent="0.25">
      <c r="B4" t="s">
        <v>2</v>
      </c>
      <c r="D4" s="3">
        <f>150/2</f>
        <v>75</v>
      </c>
      <c r="E4" s="3"/>
      <c r="F4" s="3">
        <v>200</v>
      </c>
      <c r="H4" s="3">
        <v>1200</v>
      </c>
      <c r="I4" t="s">
        <v>19</v>
      </c>
    </row>
    <row r="5" spans="1:9" x14ac:dyDescent="0.25">
      <c r="B5" t="s">
        <v>11</v>
      </c>
      <c r="D5" s="3">
        <v>150</v>
      </c>
      <c r="E5" s="3"/>
      <c r="F5" s="3"/>
      <c r="H5" s="3"/>
      <c r="I5" t="s">
        <v>18</v>
      </c>
    </row>
    <row r="6" spans="1:9" x14ac:dyDescent="0.25">
      <c r="B6" t="s">
        <v>3</v>
      </c>
      <c r="D6" s="3">
        <f>400</f>
        <v>400</v>
      </c>
      <c r="E6" s="3"/>
      <c r="F6" s="3"/>
      <c r="H6" s="3"/>
      <c r="I6" t="s">
        <v>18</v>
      </c>
    </row>
    <row r="7" spans="1:9" x14ac:dyDescent="0.25">
      <c r="B7" t="s">
        <v>4</v>
      </c>
      <c r="C7" t="s">
        <v>12</v>
      </c>
      <c r="D7" s="3">
        <v>900</v>
      </c>
      <c r="E7" s="3"/>
      <c r="F7" s="3">
        <v>500</v>
      </c>
      <c r="H7" s="3">
        <v>690</v>
      </c>
    </row>
    <row r="8" spans="1:9" x14ac:dyDescent="0.25">
      <c r="B8" t="s">
        <v>5</v>
      </c>
      <c r="D8" s="3">
        <v>200</v>
      </c>
      <c r="F8" s="3">
        <v>300</v>
      </c>
      <c r="H8" s="3"/>
      <c r="I8" t="s">
        <v>17</v>
      </c>
    </row>
    <row r="9" spans="1:9" x14ac:dyDescent="0.25">
      <c r="B9" t="s">
        <v>6</v>
      </c>
      <c r="C9" t="s">
        <v>9</v>
      </c>
      <c r="D9" s="3">
        <f>400*52/12</f>
        <v>1733.3333333333333</v>
      </c>
      <c r="E9" s="2"/>
      <c r="F9" s="3">
        <f>400*52/12</f>
        <v>1733.3333333333333</v>
      </c>
      <c r="H9" s="3"/>
    </row>
    <row r="10" spans="1:9" x14ac:dyDescent="0.25">
      <c r="B10" t="s">
        <v>7</v>
      </c>
      <c r="C10" t="s">
        <v>10</v>
      </c>
      <c r="D10" s="3">
        <f>75*31</f>
        <v>2325</v>
      </c>
      <c r="E10" s="3"/>
      <c r="F10" s="3">
        <f>140*3*52/12</f>
        <v>1820</v>
      </c>
      <c r="H10" s="3"/>
    </row>
    <row r="11" spans="1:9" x14ac:dyDescent="0.25">
      <c r="C11" t="s">
        <v>14</v>
      </c>
      <c r="D11" s="5">
        <f>SUM(D3:D10)</f>
        <v>6008.333333333333</v>
      </c>
      <c r="E11" s="3"/>
      <c r="F11" s="5">
        <f>SUM(F3:F10)</f>
        <v>4753.333333333333</v>
      </c>
      <c r="H11" s="5">
        <f>SUM(H4:H10)</f>
        <v>1890</v>
      </c>
    </row>
    <row r="12" spans="1:9" x14ac:dyDescent="0.25">
      <c r="C12" t="s">
        <v>24</v>
      </c>
      <c r="E12" s="3"/>
      <c r="F12" s="5">
        <v>5000</v>
      </c>
      <c r="H12" s="3"/>
      <c r="I12" t="s">
        <v>25</v>
      </c>
    </row>
    <row r="13" spans="1:9" x14ac:dyDescent="0.25">
      <c r="E13" s="3"/>
      <c r="F13" s="3"/>
      <c r="H13" s="3"/>
    </row>
    <row r="14" spans="1:9" x14ac:dyDescent="0.25">
      <c r="C14" t="s">
        <v>20</v>
      </c>
      <c r="E14" s="3"/>
      <c r="F14" s="3">
        <v>800</v>
      </c>
      <c r="H14" s="3"/>
      <c r="I14" t="s">
        <v>26</v>
      </c>
    </row>
    <row r="15" spans="1:9" x14ac:dyDescent="0.25">
      <c r="E15" s="3"/>
      <c r="F15" s="3"/>
      <c r="H15" s="3"/>
    </row>
    <row r="16" spans="1:9" x14ac:dyDescent="0.25">
      <c r="C16" t="s">
        <v>21</v>
      </c>
      <c r="E16" s="3"/>
      <c r="F16" s="3">
        <v>3400</v>
      </c>
      <c r="H16" s="3"/>
      <c r="I16" t="s">
        <v>27</v>
      </c>
    </row>
    <row r="17" spans="3:9" x14ac:dyDescent="0.25">
      <c r="E17" s="3"/>
      <c r="F17" s="3"/>
      <c r="H17" s="3"/>
    </row>
    <row r="18" spans="3:9" x14ac:dyDescent="0.25">
      <c r="C18" t="s">
        <v>22</v>
      </c>
      <c r="E18" s="3"/>
      <c r="F18" s="3">
        <f>F12+F14+F16</f>
        <v>9200</v>
      </c>
      <c r="H18" s="3"/>
    </row>
    <row r="19" spans="3:9" x14ac:dyDescent="0.25">
      <c r="C19" t="s">
        <v>13</v>
      </c>
      <c r="D19" s="3">
        <v>17</v>
      </c>
      <c r="E19" s="3"/>
      <c r="F19" s="3">
        <v>17</v>
      </c>
      <c r="H19" s="3"/>
    </row>
    <row r="20" spans="3:9" x14ac:dyDescent="0.25">
      <c r="E20" s="3"/>
      <c r="F20" s="3"/>
      <c r="H20" s="3"/>
    </row>
    <row r="21" spans="3:9" x14ac:dyDescent="0.25">
      <c r="C21" t="s">
        <v>15</v>
      </c>
      <c r="D21" s="5">
        <f>D11/D19</f>
        <v>353.43137254901961</v>
      </c>
      <c r="E21" s="3"/>
      <c r="F21" s="5">
        <f>F11/F19</f>
        <v>279.60784313725486</v>
      </c>
      <c r="H21" s="3"/>
    </row>
    <row r="22" spans="3:9" x14ac:dyDescent="0.25">
      <c r="E22" s="3"/>
      <c r="H22" s="3"/>
    </row>
    <row r="23" spans="3:9" x14ac:dyDescent="0.25">
      <c r="C23" t="s">
        <v>23</v>
      </c>
      <c r="E23" s="3"/>
      <c r="F23" s="7">
        <f>F18*18</f>
        <v>165600</v>
      </c>
      <c r="H23" s="3"/>
      <c r="I23" t="s">
        <v>28</v>
      </c>
    </row>
  </sheetData>
  <pageMargins left="0.7" right="0.7" top="0.75" bottom="0.75" header="0.3" footer="0.3"/>
  <pageSetup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tabSelected="1" workbookViewId="0">
      <pane xSplit="3" ySplit="1" topLeftCell="D17" activePane="bottomRight" state="frozen"/>
      <selection pane="topRight" activeCell="D1" sqref="D1"/>
      <selection pane="bottomLeft" activeCell="A2" sqref="A2"/>
      <selection pane="bottomRight" activeCell="C38" sqref="C38"/>
    </sheetView>
  </sheetViews>
  <sheetFormatPr defaultRowHeight="15" x14ac:dyDescent="0.25"/>
  <cols>
    <col min="1" max="1" width="10.7109375" bestFit="1" customWidth="1"/>
    <col min="2" max="2" width="10.140625" style="10" customWidth="1"/>
    <col min="3" max="3" width="8.7109375" style="10" customWidth="1"/>
    <col min="4" max="4" width="30.28515625" bestFit="1" customWidth="1"/>
    <col min="5" max="5" width="9.140625" style="10"/>
    <col min="6" max="6" width="4" customWidth="1"/>
    <col min="7" max="7" width="32.140625" customWidth="1"/>
    <col min="8" max="8" width="11.7109375" customWidth="1"/>
  </cols>
  <sheetData>
    <row r="1" spans="1:8" x14ac:dyDescent="0.25">
      <c r="B1" s="11" t="s">
        <v>34</v>
      </c>
      <c r="C1" s="11" t="s">
        <v>35</v>
      </c>
      <c r="D1" s="21" t="s">
        <v>58</v>
      </c>
      <c r="E1" s="22">
        <f>SUM(C2:C198)</f>
        <v>15604.205261059218</v>
      </c>
      <c r="G1" s="21" t="s">
        <v>59</v>
      </c>
      <c r="H1" s="22">
        <f>SUM(B2:B198)</f>
        <v>216716.35852050473</v>
      </c>
    </row>
    <row r="2" spans="1:8" x14ac:dyDescent="0.25">
      <c r="A2" s="9">
        <v>42428</v>
      </c>
      <c r="B2" s="3">
        <f>SUM(E2:E4)+10</f>
        <v>4400</v>
      </c>
      <c r="C2" s="13">
        <f>B2/17.73</f>
        <v>248.16694867456289</v>
      </c>
      <c r="D2" t="s">
        <v>30</v>
      </c>
      <c r="E2" s="3">
        <v>2500</v>
      </c>
      <c r="G2" t="s">
        <v>33</v>
      </c>
    </row>
    <row r="3" spans="1:8" x14ac:dyDescent="0.25">
      <c r="B3" s="3"/>
      <c r="C3" s="13"/>
      <c r="D3" t="s">
        <v>31</v>
      </c>
      <c r="E3" s="3">
        <v>1200</v>
      </c>
    </row>
    <row r="4" spans="1:8" x14ac:dyDescent="0.25">
      <c r="B4" s="3"/>
      <c r="C4" s="13"/>
      <c r="D4" t="s">
        <v>32</v>
      </c>
      <c r="E4" s="3">
        <v>690</v>
      </c>
    </row>
    <row r="5" spans="1:8" x14ac:dyDescent="0.25">
      <c r="A5" s="9">
        <v>42444</v>
      </c>
      <c r="B5" s="3">
        <v>2500</v>
      </c>
      <c r="C5" s="13">
        <v>145</v>
      </c>
      <c r="D5" t="s">
        <v>36</v>
      </c>
      <c r="E5" s="3">
        <v>2500</v>
      </c>
      <c r="G5" t="s">
        <v>37</v>
      </c>
    </row>
    <row r="6" spans="1:8" x14ac:dyDescent="0.25">
      <c r="A6" s="12">
        <v>42461</v>
      </c>
      <c r="B6" s="3">
        <v>2500</v>
      </c>
      <c r="C6" s="3">
        <f>B6/17</f>
        <v>147.05882352941177</v>
      </c>
      <c r="D6" t="s">
        <v>38</v>
      </c>
      <c r="E6" s="3">
        <v>2500</v>
      </c>
    </row>
    <row r="7" spans="1:8" x14ac:dyDescent="0.25">
      <c r="A7" s="12">
        <f>[1]Checking!$A$65</f>
        <v>42478</v>
      </c>
      <c r="B7" s="3">
        <v>2500</v>
      </c>
      <c r="C7" s="3">
        <f>B7/17.19</f>
        <v>145.43339150668993</v>
      </c>
      <c r="D7" t="s">
        <v>42</v>
      </c>
      <c r="E7" s="3"/>
    </row>
    <row r="8" spans="1:8" x14ac:dyDescent="0.25">
      <c r="A8" s="12">
        <v>42492</v>
      </c>
      <c r="B8" s="3">
        <v>2500</v>
      </c>
      <c r="C8" s="3">
        <f>149+4</f>
        <v>153</v>
      </c>
      <c r="D8" t="s">
        <v>44</v>
      </c>
      <c r="E8" s="3"/>
    </row>
    <row r="9" spans="1:8" x14ac:dyDescent="0.25">
      <c r="A9" s="12">
        <v>42505</v>
      </c>
      <c r="B9" s="3">
        <v>2500</v>
      </c>
      <c r="C9" s="3">
        <f>142+4</f>
        <v>146</v>
      </c>
      <c r="D9" t="s">
        <v>45</v>
      </c>
      <c r="E9" s="3"/>
    </row>
    <row r="10" spans="1:8" x14ac:dyDescent="0.25">
      <c r="A10" s="12">
        <v>42512</v>
      </c>
      <c r="B10" s="3">
        <v>1000</v>
      </c>
      <c r="C10" s="2">
        <f>B10/18</f>
        <v>55.555555555555557</v>
      </c>
      <c r="D10" t="s">
        <v>43</v>
      </c>
      <c r="E10" s="3"/>
    </row>
    <row r="11" spans="1:8" x14ac:dyDescent="0.25">
      <c r="A11" s="12">
        <v>42512</v>
      </c>
      <c r="B11" s="3">
        <v>500</v>
      </c>
      <c r="C11" s="2">
        <f>B11/18</f>
        <v>27.777777777777779</v>
      </c>
      <c r="D11" t="s">
        <v>46</v>
      </c>
      <c r="E11" s="3"/>
    </row>
    <row r="12" spans="1:8" x14ac:dyDescent="0.25">
      <c r="A12" s="12">
        <v>42513</v>
      </c>
      <c r="B12" s="3">
        <v>107000</v>
      </c>
      <c r="C12" s="3">
        <f>B12/18.3</f>
        <v>5846.9945355191257</v>
      </c>
      <c r="D12" t="s">
        <v>39</v>
      </c>
      <c r="E12" s="3"/>
    </row>
    <row r="13" spans="1:8" x14ac:dyDescent="0.25">
      <c r="A13" s="12">
        <v>42513</v>
      </c>
      <c r="B13" s="3">
        <f>250*19</f>
        <v>4750</v>
      </c>
      <c r="C13" s="3">
        <f>B13/18.3</f>
        <v>259.56284153005464</v>
      </c>
      <c r="D13" t="s">
        <v>40</v>
      </c>
      <c r="E13" s="3"/>
    </row>
    <row r="14" spans="1:8" x14ac:dyDescent="0.25">
      <c r="A14" s="12">
        <v>42514</v>
      </c>
      <c r="B14" s="3">
        <v>6000</v>
      </c>
      <c r="C14" s="3">
        <f>B14/18.3</f>
        <v>327.86885245901635</v>
      </c>
      <c r="D14" t="s">
        <v>41</v>
      </c>
      <c r="E14" s="3"/>
    </row>
    <row r="15" spans="1:8" x14ac:dyDescent="0.25">
      <c r="A15" s="12">
        <v>42514</v>
      </c>
      <c r="B15" s="3">
        <v>200</v>
      </c>
      <c r="C15" s="3">
        <f>B15/18.3</f>
        <v>10.928961748633879</v>
      </c>
      <c r="D15" t="s">
        <v>2</v>
      </c>
      <c r="E15" s="3"/>
    </row>
    <row r="16" spans="1:8" x14ac:dyDescent="0.25">
      <c r="A16" s="12">
        <v>42522</v>
      </c>
      <c r="B16" s="3">
        <v>2500</v>
      </c>
      <c r="C16" s="3">
        <f>B16/18.3</f>
        <v>136.61202185792348</v>
      </c>
      <c r="D16" t="s">
        <v>47</v>
      </c>
      <c r="E16" s="3"/>
    </row>
    <row r="17" spans="1:8" s="15" customFormat="1" x14ac:dyDescent="0.25">
      <c r="A17" s="12">
        <v>42536</v>
      </c>
      <c r="B17" s="3">
        <v>2500</v>
      </c>
      <c r="C17">
        <v>134.83000000000001</v>
      </c>
      <c r="D17" s="16" t="s">
        <v>48</v>
      </c>
      <c r="E17" s="14"/>
    </row>
    <row r="18" spans="1:8" x14ac:dyDescent="0.25">
      <c r="A18" s="17">
        <v>42551</v>
      </c>
      <c r="B18" s="18">
        <v>2500</v>
      </c>
      <c r="C18">
        <v>137.44999999999999</v>
      </c>
      <c r="D18" t="s">
        <v>49</v>
      </c>
      <c r="E18" s="3"/>
      <c r="H18" t="s">
        <v>51</v>
      </c>
    </row>
    <row r="19" spans="1:8" x14ac:dyDescent="0.25">
      <c r="A19" s="17">
        <v>42551</v>
      </c>
      <c r="B19" s="19">
        <f>C19/H19</f>
        <v>13.208585580627407</v>
      </c>
      <c r="C19" s="3">
        <v>240</v>
      </c>
      <c r="D19" t="s">
        <v>50</v>
      </c>
      <c r="E19" s="3"/>
      <c r="H19" s="24">
        <v>18.170000000000002</v>
      </c>
    </row>
    <row r="20" spans="1:8" x14ac:dyDescent="0.25">
      <c r="A20" s="17">
        <v>42566</v>
      </c>
      <c r="B20" s="19">
        <v>138.66999999999999</v>
      </c>
      <c r="C20" s="3">
        <v>2500</v>
      </c>
      <c r="D20" t="s">
        <v>49</v>
      </c>
      <c r="E20" s="3"/>
      <c r="H20" s="20">
        <f>C20/B20</f>
        <v>18.028412778538979</v>
      </c>
    </row>
    <row r="21" spans="1:8" s="16" customFormat="1" x14ac:dyDescent="0.25">
      <c r="A21" s="17">
        <v>42576</v>
      </c>
      <c r="B21" s="18">
        <v>1143</v>
      </c>
      <c r="C21" s="18">
        <f>B21/H21</f>
        <v>63.184079601990049</v>
      </c>
      <c r="D21" s="16" t="s">
        <v>60</v>
      </c>
      <c r="E21" s="18"/>
      <c r="H21" s="25">
        <v>18.09</v>
      </c>
    </row>
    <row r="22" spans="1:8" s="16" customFormat="1" x14ac:dyDescent="0.25">
      <c r="A22" s="17">
        <v>42576</v>
      </c>
      <c r="B22" s="18">
        <v>5000</v>
      </c>
      <c r="C22" s="18">
        <f>B22/H22</f>
        <v>276.39579878385848</v>
      </c>
      <c r="D22" s="16" t="s">
        <v>62</v>
      </c>
      <c r="E22" s="18"/>
      <c r="H22" s="25">
        <v>18.09</v>
      </c>
    </row>
    <row r="23" spans="1:8" x14ac:dyDescent="0.25">
      <c r="A23" s="12">
        <v>42580</v>
      </c>
      <c r="B23" s="2">
        <f>C23/H23</f>
        <v>54.229934924078087</v>
      </c>
      <c r="C23" s="3">
        <v>1000</v>
      </c>
      <c r="D23" t="s">
        <v>52</v>
      </c>
      <c r="E23" s="3"/>
      <c r="H23" s="24">
        <v>18.440000000000001</v>
      </c>
    </row>
    <row r="24" spans="1:8" x14ac:dyDescent="0.25">
      <c r="A24" s="12">
        <v>42580</v>
      </c>
      <c r="B24" s="3">
        <v>2700</v>
      </c>
      <c r="C24" s="3">
        <v>146.38999999999999</v>
      </c>
      <c r="D24" t="s">
        <v>53</v>
      </c>
      <c r="E24" s="3"/>
      <c r="H24" s="2">
        <f t="shared" ref="H24:H28" si="0">B24/C24</f>
        <v>18.44388277887834</v>
      </c>
    </row>
    <row r="25" spans="1:8" x14ac:dyDescent="0.25">
      <c r="A25" s="12">
        <v>42597</v>
      </c>
      <c r="B25" s="3">
        <v>2500</v>
      </c>
      <c r="C25" s="3">
        <v>140</v>
      </c>
      <c r="D25" t="s">
        <v>54</v>
      </c>
      <c r="E25" s="3"/>
      <c r="H25" s="2">
        <f t="shared" si="0"/>
        <v>17.857142857142858</v>
      </c>
    </row>
    <row r="26" spans="1:8" x14ac:dyDescent="0.25">
      <c r="A26" s="12">
        <v>42607</v>
      </c>
      <c r="B26" s="3">
        <v>5000</v>
      </c>
      <c r="C26" s="3">
        <v>275.5</v>
      </c>
      <c r="D26" t="s">
        <v>55</v>
      </c>
      <c r="E26" s="3"/>
      <c r="G26" t="s">
        <v>63</v>
      </c>
      <c r="H26" s="2">
        <f t="shared" si="0"/>
        <v>18.148820326678766</v>
      </c>
    </row>
    <row r="27" spans="1:8" x14ac:dyDescent="0.25">
      <c r="A27" s="12">
        <v>42611</v>
      </c>
      <c r="B27" s="3">
        <v>2500</v>
      </c>
      <c r="C27" s="3">
        <v>137.09</v>
      </c>
      <c r="D27" t="s">
        <v>56</v>
      </c>
      <c r="E27" s="3"/>
      <c r="G27" t="s">
        <v>63</v>
      </c>
      <c r="H27" s="2">
        <f t="shared" si="0"/>
        <v>18.236195200233421</v>
      </c>
    </row>
    <row r="28" spans="1:8" x14ac:dyDescent="0.25">
      <c r="A28" s="12">
        <v>42609</v>
      </c>
      <c r="B28" s="3">
        <v>26500</v>
      </c>
      <c r="C28" s="3">
        <v>1500</v>
      </c>
      <c r="D28" t="s">
        <v>57</v>
      </c>
      <c r="E28" s="3"/>
      <c r="G28" t="s">
        <v>63</v>
      </c>
      <c r="H28" s="2">
        <f t="shared" si="0"/>
        <v>17.666666666666668</v>
      </c>
    </row>
    <row r="29" spans="1:8" s="16" customFormat="1" x14ac:dyDescent="0.25">
      <c r="A29" s="17">
        <v>42612</v>
      </c>
      <c r="B29" s="18">
        <v>2500</v>
      </c>
      <c r="C29" s="18">
        <v>137.09</v>
      </c>
      <c r="D29" s="16" t="s">
        <v>61</v>
      </c>
      <c r="E29" s="18"/>
      <c r="G29" s="16" t="s">
        <v>63</v>
      </c>
      <c r="H29" s="19">
        <f>B29/C29</f>
        <v>18.236195200233421</v>
      </c>
    </row>
    <row r="30" spans="1:8" s="16" customFormat="1" x14ac:dyDescent="0.25">
      <c r="A30" s="17" t="s">
        <v>65</v>
      </c>
      <c r="B30" s="18">
        <v>5000</v>
      </c>
      <c r="C30" s="18">
        <f>B30/H30</f>
        <v>277.77777777777777</v>
      </c>
      <c r="D30" s="16" t="s">
        <v>66</v>
      </c>
      <c r="E30" s="18"/>
      <c r="G30" s="16" t="s">
        <v>63</v>
      </c>
      <c r="H30" s="23">
        <v>18</v>
      </c>
    </row>
    <row r="31" spans="1:8" x14ac:dyDescent="0.25">
      <c r="A31" s="12">
        <v>42639</v>
      </c>
      <c r="B31" s="3">
        <v>1600</v>
      </c>
      <c r="C31" s="3">
        <v>82.41</v>
      </c>
      <c r="D31" t="s">
        <v>64</v>
      </c>
      <c r="E31" s="3"/>
      <c r="H31" s="19">
        <f>B31/C31</f>
        <v>19.415119524329572</v>
      </c>
    </row>
    <row r="32" spans="1:8" x14ac:dyDescent="0.25">
      <c r="A32" t="s">
        <v>67</v>
      </c>
      <c r="B32" s="3">
        <v>5000</v>
      </c>
      <c r="C32" s="18">
        <f>B32/H32</f>
        <v>263.15789473684208</v>
      </c>
      <c r="G32" s="16" t="s">
        <v>63</v>
      </c>
      <c r="H32" s="24">
        <v>19</v>
      </c>
    </row>
    <row r="33" spans="1:8" x14ac:dyDescent="0.25">
      <c r="A33" s="9">
        <v>42661</v>
      </c>
      <c r="B33" s="3">
        <v>5000</v>
      </c>
      <c r="C33" s="3">
        <v>272.56</v>
      </c>
      <c r="D33" t="s">
        <v>69</v>
      </c>
      <c r="H33" s="20">
        <f>B33/C33</f>
        <v>18.344584678602875</v>
      </c>
    </row>
    <row r="34" spans="1:8" x14ac:dyDescent="0.25">
      <c r="A34" s="9">
        <v>42663</v>
      </c>
      <c r="B34" s="3">
        <v>2600</v>
      </c>
      <c r="C34" s="3">
        <v>142.47</v>
      </c>
      <c r="D34" t="s">
        <v>69</v>
      </c>
      <c r="H34" s="20">
        <f t="shared" ref="H34:H36" si="1">B34/C34</f>
        <v>18.24945602583</v>
      </c>
    </row>
    <row r="35" spans="1:8" x14ac:dyDescent="0.25">
      <c r="A35" s="9">
        <v>42689</v>
      </c>
      <c r="B35" s="3">
        <v>600</v>
      </c>
      <c r="C35" s="10">
        <v>29.6</v>
      </c>
      <c r="D35" t="s">
        <v>69</v>
      </c>
      <c r="H35" s="20">
        <f t="shared" si="1"/>
        <v>20.27027027027027</v>
      </c>
    </row>
    <row r="36" spans="1:8" x14ac:dyDescent="0.25">
      <c r="A36" s="9">
        <v>42699</v>
      </c>
      <c r="B36" s="3">
        <v>2500</v>
      </c>
      <c r="C36" s="10">
        <v>123.34</v>
      </c>
      <c r="D36" t="s">
        <v>70</v>
      </c>
      <c r="G36" s="26" t="s">
        <v>68</v>
      </c>
      <c r="H36" s="20">
        <f t="shared" si="1"/>
        <v>20.269174639208689</v>
      </c>
    </row>
    <row r="37" spans="1:8" x14ac:dyDescent="0.25">
      <c r="A37" s="9">
        <v>42710</v>
      </c>
      <c r="B37" s="3">
        <f>C37*H37</f>
        <v>1517.25</v>
      </c>
      <c r="C37" s="10">
        <v>75</v>
      </c>
      <c r="D37" t="s">
        <v>73</v>
      </c>
      <c r="H37">
        <v>20.23</v>
      </c>
    </row>
    <row r="38" spans="1:8" x14ac:dyDescent="0.25">
      <c r="A38" t="s">
        <v>71</v>
      </c>
      <c r="B38" s="10">
        <v>1000</v>
      </c>
      <c r="D38" t="s">
        <v>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Presupuesto</vt:lpstr>
      <vt:lpstr>GL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 Kleinfingher</dc:creator>
  <cp:lastModifiedBy>Liz Kleinfingher</cp:lastModifiedBy>
  <dcterms:created xsi:type="dcterms:W3CDTF">2016-01-16T21:03:53Z</dcterms:created>
  <dcterms:modified xsi:type="dcterms:W3CDTF">2016-12-11T18:17:25Z</dcterms:modified>
</cp:coreProperties>
</file>