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luisknufinke/Documents/UZH/NFL-explainable-AI/"/>
    </mc:Choice>
  </mc:AlternateContent>
  <xr:revisionPtr revIDLastSave="0" documentId="8_{BEA096FC-6CE8-0C4D-B5AC-C2DD31DA9E31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Descriptive" sheetId="5" r:id="rId1"/>
    <sheet name="Correls" sheetId="6" r:id="rId2"/>
    <sheet name="Sheet1" sheetId="1" r:id="rId3"/>
    <sheet name="Correlation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26" i="2"/>
  <c r="B2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E21" i="2"/>
  <c r="D21" i="2"/>
  <c r="C21" i="2"/>
  <c r="B21" i="2"/>
  <c r="E15" i="2"/>
  <c r="D15" i="2"/>
  <c r="C15" i="2"/>
  <c r="B15" i="2"/>
  <c r="E9" i="2"/>
  <c r="D9" i="2"/>
  <c r="C9" i="2"/>
  <c r="B9" i="2"/>
  <c r="E3" i="2"/>
  <c r="D3" i="2"/>
  <c r="C3" i="2"/>
  <c r="B3" i="2"/>
  <c r="C22" i="2" l="1"/>
  <c r="E23" i="2"/>
  <c r="E4" i="2"/>
  <c r="C11" i="2"/>
  <c r="C17" i="2"/>
  <c r="C23" i="2"/>
  <c r="C5" i="2"/>
  <c r="E10" i="2"/>
  <c r="E16" i="2"/>
  <c r="E22" i="2"/>
  <c r="E5" i="2"/>
  <c r="E11" i="2"/>
  <c r="E17" i="2"/>
  <c r="C4" i="2"/>
  <c r="C10" i="2"/>
  <c r="C16" i="2"/>
</calcChain>
</file>

<file path=xl/sharedStrings.xml><?xml version="1.0" encoding="utf-8"?>
<sst xmlns="http://schemas.openxmlformats.org/spreadsheetml/2006/main" count="314" uniqueCount="83">
  <si>
    <t>ID</t>
  </si>
  <si>
    <t>Startzeit</t>
  </si>
  <si>
    <t>Fertigstellungszeit</t>
  </si>
  <si>
    <t>E-Mail</t>
  </si>
  <si>
    <t>Name</t>
  </si>
  <si>
    <t>Zeitpunkt der letzten Änderung</t>
  </si>
  <si>
    <t>Please indicate your age group</t>
  </si>
  <si>
    <t>Please indicate your gender</t>
  </si>
  <si>
    <t>Machine Learning &amp; Artificial Intelligence Knowledge</t>
  </si>
  <si>
    <t>Explainable Artificial Intelligence Knowledge</t>
  </si>
  <si>
    <t>Sports Betting Knowledge</t>
  </si>
  <si>
    <t>National Football League (NFL) Knowledge</t>
  </si>
  <si>
    <t>Please rank the 4 options in order from most favorite to least favorite</t>
  </si>
  <si>
    <t>Shortly describe the deciding factor(s) that contributed to your ranking</t>
  </si>
  <si>
    <t>anonymous</t>
  </si>
  <si>
    <t>50-65</t>
  </si>
  <si>
    <t>Man</t>
  </si>
  <si>
    <t>Option 4;Option 3;Option 1;Option 2;</t>
  </si>
  <si>
    <t xml:space="preserve">Clarity, simplicity of model 4 is easier </t>
  </si>
  <si>
    <t>18-35</t>
  </si>
  <si>
    <t>Woman</t>
  </si>
  <si>
    <t>Option 4;Option 2;Option 1;Option 3;</t>
  </si>
  <si>
    <t>easy to understand</t>
  </si>
  <si>
    <t>Option 3;Option 4;Option 2;Option 1;</t>
  </si>
  <si>
    <t>visuals and time till I understood the model in complete manner and how "non IT-guy" friendly it is...</t>
  </si>
  <si>
    <t>Option 1;Option 4;Option 2;Option 3;</t>
  </si>
  <si>
    <t>The visualizations take way more effort to understand but once you get it they do a nice job in showing the magnitude of the effects, especially option 1. The text-based explanation is easier to understand quickly but it also doesn't give any indication about the magnitude of the effects, only the order. For a quick overview, I'd prefer option 4 but for in-depth analysis the visualizations are better.</t>
  </si>
  <si>
    <t>Option 4;Option 3;Option 2;Option 1;</t>
  </si>
  <si>
    <t>More information</t>
  </si>
  <si>
    <t>Option 3;Option 2;Option 1;Option 4;</t>
  </si>
  <si>
    <t>For me, number 3 is the clearest. I understand what values are given.</t>
  </si>
  <si>
    <t>Option 4;Option 1;Option 2;Option 3;</t>
  </si>
  <si>
    <t>I think that the clear text is the best way, mainly if I'm not exactly familiar with your labels</t>
  </si>
  <si>
    <t xml:space="preserve">The first two diagram use bad labels which takes a while to understand. </t>
  </si>
  <si>
    <t xml:space="preserve">I don't think the visualizations are easy to understand. Especially option 1 and two: what are the colors for? How to interpret the numbers. </t>
  </si>
  <si>
    <t>Option 2;Option 4;Option 1;Option 3;</t>
  </si>
  <si>
    <t xml:space="preserve">Easier to understand </t>
  </si>
  <si>
    <t>Option 4;Option 2;Option 3;Option 1;</t>
  </si>
  <si>
    <t>how easy it is to get the information out. I think option 4 is straight forward and ordered. The ordering really helps as well. So I would say ordering and summarizing helps a lot, else there is too much information and also information that almost doesnt influence the model predictions. Only thing about 4 that confused me is that the model predicts that the vikings win but one of the top features was that SF is favored by 7. Since I have absolutely no idea about NFL, it could also be that it makes perfectly sense though.</t>
  </si>
  <si>
    <t>How long it took to understand the text/graph, language that is understandable without ML knowledge, aesthetics</t>
  </si>
  <si>
    <t>Option 1;Option 3;Option 2;Option 4;</t>
  </si>
  <si>
    <t>Were the visual representations good</t>
  </si>
  <si>
    <t>based on personal understanding and familiarity with charts and stats</t>
  </si>
  <si>
    <t>simplicity, non-specific terms but natural language</t>
  </si>
  <si>
    <t>I just judge it intuitively.</t>
  </si>
  <si>
    <t>Option 2;Option 4;Option 3;Option 1;</t>
  </si>
  <si>
    <t>Shapley values are a great tool to understand the impact of different features, the visualization was quite easy to understand. Meanwhile the two other visualizations would have needed a lot more explanations which is why the forth option was a little simpler to understand. However the forth option holds very little information.</t>
  </si>
  <si>
    <t>4 is the most easy to understand but the others hold more information</t>
  </si>
  <si>
    <t>65+</t>
  </si>
  <si>
    <t>Option 4;Option 1;Option 3;Option 2;</t>
  </si>
  <si>
    <t>Ease of reading the visualization.  If it takes me longer than 2 minutes to understand it, I'm not going to use it.  (Even though I'm very interested.)</t>
  </si>
  <si>
    <t>straight forward information</t>
  </si>
  <si>
    <t xml:space="preserve">Understandability of model. </t>
  </si>
  <si>
    <t xml:space="preserve">The x is confusing in option 1,2,3. But it's still confusing, what does favored mean? I thought we wanted to predict this. And why does playing home and away have an influence etc. </t>
  </si>
  <si>
    <t>Option 1</t>
  </si>
  <si>
    <t>Option1</t>
  </si>
  <si>
    <t>Option2</t>
  </si>
  <si>
    <t>Option3</t>
  </si>
  <si>
    <t>Option4</t>
  </si>
  <si>
    <t>Option 2</t>
  </si>
  <si>
    <t>Option 3</t>
  </si>
  <si>
    <t>Option 4</t>
  </si>
  <si>
    <t>AI Knowledge</t>
  </si>
  <si>
    <t>NFL Betting Knowledge</t>
  </si>
  <si>
    <t>Correlations</t>
  </si>
  <si>
    <t>Avg Rating AI knowledge</t>
  </si>
  <si>
    <t>Avg Rating NFL betting knowledge</t>
  </si>
  <si>
    <t>High</t>
  </si>
  <si>
    <t>Low</t>
  </si>
  <si>
    <t>Count</t>
  </si>
  <si>
    <t>Sum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</si>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</sst>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\ 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5" fontId="0" fillId="0" borderId="0" xfId="0" applyNumberFormat="1"/>
    <xf numFmtId="0" fontId="0" fillId="0" borderId="0" xfId="0" quotePrefix="1" applyNumberFormat="1"/>
    <xf numFmtId="2" fontId="0" fillId="0" borderId="0" xfId="0" applyNumberFormat="1"/>
    <xf numFmtId="0" fontId="0" fillId="0" borderId="0" xfId="0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2" fillId="0" borderId="7" xfId="0" applyFont="1" applyFill="1" applyBorder="1" applyAlignment="1">
      <alignment horizontal="center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\ h:mm:ss"/>
    </dxf>
    <dxf>
      <numFmt numFmtId="0" formatCode="General"/>
    </dxf>
    <dxf>
      <numFmt numFmtId="0" formatCode="General"/>
    </dxf>
    <dxf>
      <numFmt numFmtId="165" formatCode="m/d/yy\ h:mm:ss"/>
    </dxf>
    <dxf>
      <numFmt numFmtId="165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23" totalsRowShown="0">
  <autoFilter ref="A1:T23" xr:uid="{00000000-0009-0000-0100-000001000000}">
    <filterColumn colId="7">
      <filters>
        <filter val="Man"/>
      </filters>
    </filterColumn>
  </autoFilter>
  <tableColumns count="20">
    <tableColumn id="1" xr3:uid="{00000000-0010-0000-0000-000001000000}" name="ID" dataDxfId="19"/>
    <tableColumn id="2" xr3:uid="{00000000-0010-0000-0000-000002000000}" name="Startzeit" dataDxfId="18"/>
    <tableColumn id="3" xr3:uid="{00000000-0010-0000-0000-000003000000}" name="Fertigstellungszeit" dataDxfId="17"/>
    <tableColumn id="4" xr3:uid="{00000000-0010-0000-0000-000004000000}" name="E-Mail" dataDxfId="16"/>
    <tableColumn id="5" xr3:uid="{00000000-0010-0000-0000-000005000000}" name="Name" dataDxfId="15"/>
    <tableColumn id="6" xr3:uid="{00000000-0010-0000-0000-000006000000}" name="Zeitpunkt der letzten Änderung" dataDxfId="14"/>
    <tableColumn id="7" xr3:uid="{00000000-0010-0000-0000-000007000000}" name="Please indicate your age group" dataDxfId="13"/>
    <tableColumn id="8" xr3:uid="{00000000-0010-0000-0000-000008000000}" name="Please indicate your gender" dataDxfId="12"/>
    <tableColumn id="19" xr3:uid="{0CBD9B2F-F1D7-254A-999B-C91A7F323243}" name="AI Knowledge" dataDxfId="1">
      <calculatedColumnFormula>IF(AND(Table1[[#This Row],[Machine Learning &amp; Artificial Intelligence Knowledge]]&gt;=3,Table1[[#This Row],[Explainable Artificial Intelligence Knowledge]]&gt;=3),"High","Low")</calculatedColumnFormula>
    </tableColumn>
    <tableColumn id="20" xr3:uid="{EEB3D2D0-BECB-1A40-B2BA-236835BC5CAB}" name="NFL Betting Knowledge" dataDxfId="0">
      <calculatedColumnFormula>IF(AND(Table1[[#This Row],[Sports Betting Knowledge]]&gt;=3,Table1[[#This Row],[National Football League (NFL) Knowledge]]&gt;=3),"High","Low")</calculatedColumnFormula>
    </tableColumn>
    <tableColumn id="9" xr3:uid="{00000000-0010-0000-0000-000009000000}" name="Machine Learning &amp; Artificial Intelligence Knowledge" dataDxfId="11"/>
    <tableColumn id="10" xr3:uid="{00000000-0010-0000-0000-00000A000000}" name="Explainable Artificial Intelligence Knowledge" dataDxfId="10"/>
    <tableColumn id="11" xr3:uid="{00000000-0010-0000-0000-00000B000000}" name="Sports Betting Knowledge" dataDxfId="9"/>
    <tableColumn id="12" xr3:uid="{00000000-0010-0000-0000-00000C000000}" name="National Football League (NFL) Knowledge" dataDxfId="8"/>
    <tableColumn id="13" xr3:uid="{00000000-0010-0000-0000-00000D000000}" name="Option1" dataDxfId="7"/>
    <tableColumn id="14" xr3:uid="{00000000-0010-0000-0000-00000E000000}" name="Option2" dataDxfId="6"/>
    <tableColumn id="15" xr3:uid="{00000000-0010-0000-0000-00000F000000}" name="Option3" dataDxfId="5"/>
    <tableColumn id="16" xr3:uid="{00000000-0010-0000-0000-000010000000}" name="Option4" dataDxfId="4"/>
    <tableColumn id="17" xr3:uid="{00000000-0010-0000-0000-000011000000}" name="Please rank the 4 options in order from most favorite to least favorite" dataDxfId="3"/>
    <tableColumn id="18" xr3:uid="{00000000-0010-0000-0000-000012000000}" name="Shortly describe the deciding factor(s) that contributed to your ranking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667C-B5B5-7442-A733-2A934973C48B}">
  <dimension ref="A1:P16"/>
  <sheetViews>
    <sheetView topLeftCell="F1" workbookViewId="0">
      <selection activeCell="B11" sqref="B11"/>
    </sheetView>
  </sheetViews>
  <sheetFormatPr baseColWidth="10" defaultRowHeight="15" x14ac:dyDescent="0.2"/>
  <cols>
    <col min="1" max="1" width="43.5" bestFit="1" customWidth="1"/>
    <col min="2" max="2" width="12.6640625" bestFit="1" customWidth="1"/>
    <col min="3" max="3" width="36.6640625" bestFit="1" customWidth="1"/>
    <col min="4" max="4" width="12.6640625" bestFit="1" customWidth="1"/>
    <col min="5" max="5" width="21.83203125" bestFit="1" customWidth="1"/>
    <col min="6" max="6" width="12.6640625" bestFit="1" customWidth="1"/>
    <col min="7" max="7" width="35" bestFit="1" customWidth="1"/>
    <col min="8" max="8" width="12.1640625" bestFit="1" customWidth="1"/>
    <col min="9" max="9" width="19.83203125" bestFit="1" customWidth="1"/>
    <col min="10" max="10" width="12.1640625" bestFit="1" customWidth="1"/>
    <col min="11" max="11" width="19.83203125" bestFit="1" customWidth="1"/>
    <col min="12" max="12" width="12.6640625" bestFit="1" customWidth="1"/>
    <col min="13" max="13" width="19.83203125" bestFit="1" customWidth="1"/>
    <col min="14" max="14" width="12.6640625" bestFit="1" customWidth="1"/>
    <col min="15" max="15" width="19.83203125" bestFit="1" customWidth="1"/>
    <col min="16" max="16" width="12.6640625" bestFit="1" customWidth="1"/>
  </cols>
  <sheetData>
    <row r="1" spans="1:16" x14ac:dyDescent="0.2">
      <c r="A1" s="13" t="s">
        <v>8</v>
      </c>
      <c r="B1" s="13"/>
      <c r="C1" s="13" t="s">
        <v>9</v>
      </c>
      <c r="D1" s="13"/>
      <c r="E1" s="13" t="s">
        <v>10</v>
      </c>
      <c r="F1" s="13"/>
      <c r="G1" s="13" t="s">
        <v>11</v>
      </c>
      <c r="H1" s="13"/>
      <c r="I1" s="13" t="s">
        <v>55</v>
      </c>
      <c r="J1" s="13"/>
      <c r="K1" s="13" t="s">
        <v>56</v>
      </c>
      <c r="L1" s="13"/>
      <c r="M1" s="13" t="s">
        <v>57</v>
      </c>
      <c r="N1" s="13"/>
      <c r="O1" s="13" t="s">
        <v>58</v>
      </c>
      <c r="P1" s="13"/>
    </row>
    <row r="2" spans="1:16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">
      <c r="A3" s="11" t="s">
        <v>71</v>
      </c>
      <c r="B3" s="11">
        <v>3.3636363636363638</v>
      </c>
      <c r="C3" s="11" t="s">
        <v>71</v>
      </c>
      <c r="D3" s="11">
        <v>3.1818181818181817</v>
      </c>
      <c r="E3" s="11" t="s">
        <v>71</v>
      </c>
      <c r="F3" s="11">
        <v>1.9545454545454546</v>
      </c>
      <c r="G3" s="11" t="s">
        <v>71</v>
      </c>
      <c r="H3" s="11">
        <v>1.8181818181818181</v>
      </c>
      <c r="I3" s="11" t="s">
        <v>71</v>
      </c>
      <c r="J3" s="11">
        <v>2.0454545454545454</v>
      </c>
      <c r="K3" s="11" t="s">
        <v>71</v>
      </c>
      <c r="L3" s="11">
        <v>2.5</v>
      </c>
      <c r="M3" s="11" t="s">
        <v>71</v>
      </c>
      <c r="N3" s="11">
        <v>2.4090909090909092</v>
      </c>
      <c r="O3" s="11" t="s">
        <v>71</v>
      </c>
      <c r="P3" s="11">
        <v>3.4090909090909092</v>
      </c>
    </row>
    <row r="4" spans="1:16" x14ac:dyDescent="0.2">
      <c r="A4" s="11" t="s">
        <v>72</v>
      </c>
      <c r="B4" s="11">
        <v>0.22356279365671614</v>
      </c>
      <c r="C4" s="11" t="s">
        <v>72</v>
      </c>
      <c r="D4" s="11">
        <v>0.23388645297385455</v>
      </c>
      <c r="E4" s="11" t="s">
        <v>72</v>
      </c>
      <c r="F4" s="11">
        <v>0.2588458627012305</v>
      </c>
      <c r="G4" s="11" t="s">
        <v>72</v>
      </c>
      <c r="H4" s="11">
        <v>0.28403679138223809</v>
      </c>
      <c r="I4" s="11" t="s">
        <v>72</v>
      </c>
      <c r="J4" s="11">
        <v>0.17991427404602903</v>
      </c>
      <c r="K4" s="11" t="s">
        <v>72</v>
      </c>
      <c r="L4" s="11">
        <v>0.23493574694968236</v>
      </c>
      <c r="M4" s="11" t="s">
        <v>72</v>
      </c>
      <c r="N4" s="11">
        <v>0.21480980119330037</v>
      </c>
      <c r="O4" s="11" t="s">
        <v>72</v>
      </c>
      <c r="P4" s="11">
        <v>0.22466031028579467</v>
      </c>
    </row>
    <row r="5" spans="1:16" x14ac:dyDescent="0.2">
      <c r="A5" s="11" t="s">
        <v>73</v>
      </c>
      <c r="B5" s="11">
        <v>4</v>
      </c>
      <c r="C5" s="11" t="s">
        <v>73</v>
      </c>
      <c r="D5" s="11">
        <v>3</v>
      </c>
      <c r="E5" s="11" t="s">
        <v>73</v>
      </c>
      <c r="F5" s="11">
        <v>1</v>
      </c>
      <c r="G5" s="11" t="s">
        <v>73</v>
      </c>
      <c r="H5" s="11">
        <v>1</v>
      </c>
      <c r="I5" s="11" t="s">
        <v>73</v>
      </c>
      <c r="J5" s="11">
        <v>2</v>
      </c>
      <c r="K5" s="11" t="s">
        <v>73</v>
      </c>
      <c r="L5" s="11">
        <v>2</v>
      </c>
      <c r="M5" s="11" t="s">
        <v>73</v>
      </c>
      <c r="N5" s="11">
        <v>2</v>
      </c>
      <c r="O5" s="11" t="s">
        <v>73</v>
      </c>
      <c r="P5" s="11">
        <v>4</v>
      </c>
    </row>
    <row r="6" spans="1:16" x14ac:dyDescent="0.2">
      <c r="A6" s="11" t="s">
        <v>74</v>
      </c>
      <c r="B6" s="11">
        <v>4</v>
      </c>
      <c r="C6" s="11" t="s">
        <v>74</v>
      </c>
      <c r="D6" s="11">
        <v>3</v>
      </c>
      <c r="E6" s="11" t="s">
        <v>74</v>
      </c>
      <c r="F6" s="11">
        <v>1</v>
      </c>
      <c r="G6" s="11" t="s">
        <v>74</v>
      </c>
      <c r="H6" s="11">
        <v>1</v>
      </c>
      <c r="I6" s="11" t="s">
        <v>74</v>
      </c>
      <c r="J6" s="11">
        <v>2</v>
      </c>
      <c r="K6" s="11" t="s">
        <v>74</v>
      </c>
      <c r="L6" s="11">
        <v>2</v>
      </c>
      <c r="M6" s="11" t="s">
        <v>74</v>
      </c>
      <c r="N6" s="11">
        <v>2</v>
      </c>
      <c r="O6" s="11" t="s">
        <v>74</v>
      </c>
      <c r="P6" s="11">
        <v>4</v>
      </c>
    </row>
    <row r="7" spans="1:16" x14ac:dyDescent="0.2">
      <c r="A7" s="11" t="s">
        <v>75</v>
      </c>
      <c r="B7" s="11">
        <v>1.0486024506776148</v>
      </c>
      <c r="C7" s="11" t="s">
        <v>75</v>
      </c>
      <c r="D7" s="11">
        <v>1.0970247050377688</v>
      </c>
      <c r="E7" s="11" t="s">
        <v>75</v>
      </c>
      <c r="F7" s="11">
        <v>1.2140947137789433</v>
      </c>
      <c r="G7" s="11" t="s">
        <v>75</v>
      </c>
      <c r="H7" s="11">
        <v>1.3322506426689291</v>
      </c>
      <c r="I7" s="11" t="s">
        <v>75</v>
      </c>
      <c r="J7" s="11">
        <v>0.84387274640268606</v>
      </c>
      <c r="K7" s="11" t="s">
        <v>75</v>
      </c>
      <c r="L7" s="11">
        <v>1.1019463300386794</v>
      </c>
      <c r="M7" s="11" t="s">
        <v>75</v>
      </c>
      <c r="N7" s="11">
        <v>1.0075472768815938</v>
      </c>
      <c r="O7" s="11" t="s">
        <v>75</v>
      </c>
      <c r="P7" s="11">
        <v>1.0537502599713131</v>
      </c>
    </row>
    <row r="8" spans="1:16" x14ac:dyDescent="0.2">
      <c r="A8" s="11" t="s">
        <v>76</v>
      </c>
      <c r="B8" s="11">
        <v>1.0995670995670996</v>
      </c>
      <c r="C8" s="11" t="s">
        <v>76</v>
      </c>
      <c r="D8" s="11">
        <v>1.2034632034632038</v>
      </c>
      <c r="E8" s="11" t="s">
        <v>76</v>
      </c>
      <c r="F8" s="11">
        <v>1.474025974025974</v>
      </c>
      <c r="G8" s="11" t="s">
        <v>76</v>
      </c>
      <c r="H8" s="11">
        <v>1.7748917748917745</v>
      </c>
      <c r="I8" s="11" t="s">
        <v>76</v>
      </c>
      <c r="J8" s="11">
        <v>0.71212121212121204</v>
      </c>
      <c r="K8" s="11" t="s">
        <v>76</v>
      </c>
      <c r="L8" s="11">
        <v>1.2142857142857142</v>
      </c>
      <c r="M8" s="11" t="s">
        <v>76</v>
      </c>
      <c r="N8" s="11">
        <v>1.0151515151515149</v>
      </c>
      <c r="O8" s="11" t="s">
        <v>76</v>
      </c>
      <c r="P8" s="11">
        <v>1.11038961038961</v>
      </c>
    </row>
    <row r="9" spans="1:16" x14ac:dyDescent="0.2">
      <c r="A9" s="11" t="s">
        <v>77</v>
      </c>
      <c r="B9" s="11">
        <v>-0.27664129012468441</v>
      </c>
      <c r="C9" s="11" t="s">
        <v>77</v>
      </c>
      <c r="D9" s="11">
        <v>-0.52863968575234255</v>
      </c>
      <c r="E9" s="11" t="s">
        <v>77</v>
      </c>
      <c r="F9" s="11">
        <v>-1.0428355621923697</v>
      </c>
      <c r="G9" s="11" t="s">
        <v>77</v>
      </c>
      <c r="H9" s="11">
        <v>1.3054729327781063</v>
      </c>
      <c r="I9" s="11" t="s">
        <v>77</v>
      </c>
      <c r="J9" s="11">
        <v>1.1225506046692066</v>
      </c>
      <c r="K9" s="11" t="s">
        <v>77</v>
      </c>
      <c r="L9" s="11">
        <v>-1.2722637042433065</v>
      </c>
      <c r="M9" s="11" t="s">
        <v>77</v>
      </c>
      <c r="N9" s="11">
        <v>-0.88164787106996867</v>
      </c>
      <c r="O9" s="11" t="s">
        <v>77</v>
      </c>
      <c r="P9" s="11">
        <v>-0.2047312803399679</v>
      </c>
    </row>
    <row r="10" spans="1:16" x14ac:dyDescent="0.2">
      <c r="A10" s="11" t="s">
        <v>78</v>
      </c>
      <c r="B10" s="11">
        <v>-0.55642113610558086</v>
      </c>
      <c r="C10" s="11" t="s">
        <v>78</v>
      </c>
      <c r="D10" s="11">
        <v>8.2630301394414268E-2</v>
      </c>
      <c r="E10" s="11" t="s">
        <v>78</v>
      </c>
      <c r="F10" s="11">
        <v>0.7968084121264104</v>
      </c>
      <c r="G10" s="11" t="s">
        <v>78</v>
      </c>
      <c r="H10" s="11">
        <v>1.5609016265558058</v>
      </c>
      <c r="I10" s="11" t="s">
        <v>78</v>
      </c>
      <c r="J10" s="11">
        <v>0.95521395944095566</v>
      </c>
      <c r="K10" s="11" t="s">
        <v>78</v>
      </c>
      <c r="L10" s="11">
        <v>0.23487852571066667</v>
      </c>
      <c r="M10" s="11" t="s">
        <v>78</v>
      </c>
      <c r="N10" s="11">
        <v>0.27299295151226427</v>
      </c>
      <c r="O10" s="11" t="s">
        <v>78</v>
      </c>
      <c r="P10" s="11">
        <v>-0.67705823618689664</v>
      </c>
    </row>
    <row r="11" spans="1:16" x14ac:dyDescent="0.2">
      <c r="A11" s="11" t="s">
        <v>79</v>
      </c>
      <c r="B11" s="11">
        <v>4</v>
      </c>
      <c r="C11" s="11" t="s">
        <v>79</v>
      </c>
      <c r="D11" s="11">
        <v>4</v>
      </c>
      <c r="E11" s="11" t="s">
        <v>79</v>
      </c>
      <c r="F11" s="11">
        <v>3</v>
      </c>
      <c r="G11" s="11" t="s">
        <v>79</v>
      </c>
      <c r="H11" s="11">
        <v>4</v>
      </c>
      <c r="I11" s="11" t="s">
        <v>79</v>
      </c>
      <c r="J11" s="11">
        <v>3</v>
      </c>
      <c r="K11" s="11" t="s">
        <v>79</v>
      </c>
      <c r="L11" s="11">
        <v>3</v>
      </c>
      <c r="M11" s="11" t="s">
        <v>79</v>
      </c>
      <c r="N11" s="11">
        <v>3</v>
      </c>
      <c r="O11" s="11" t="s">
        <v>79</v>
      </c>
      <c r="P11" s="11">
        <v>4</v>
      </c>
    </row>
    <row r="12" spans="1:16" x14ac:dyDescent="0.2">
      <c r="A12" s="11" t="s">
        <v>80</v>
      </c>
      <c r="B12" s="11">
        <v>1</v>
      </c>
      <c r="C12" s="11" t="s">
        <v>80</v>
      </c>
      <c r="D12" s="11">
        <v>1</v>
      </c>
      <c r="E12" s="11" t="s">
        <v>80</v>
      </c>
      <c r="F12" s="11">
        <v>1</v>
      </c>
      <c r="G12" s="11" t="s">
        <v>80</v>
      </c>
      <c r="H12" s="11">
        <v>1</v>
      </c>
      <c r="I12" s="11" t="s">
        <v>80</v>
      </c>
      <c r="J12" s="11">
        <v>1</v>
      </c>
      <c r="K12" s="11" t="s">
        <v>80</v>
      </c>
      <c r="L12" s="11">
        <v>1</v>
      </c>
      <c r="M12" s="11" t="s">
        <v>80</v>
      </c>
      <c r="N12" s="11">
        <v>1</v>
      </c>
      <c r="O12" s="11" t="s">
        <v>80</v>
      </c>
      <c r="P12" s="11">
        <v>1</v>
      </c>
    </row>
    <row r="13" spans="1:16" x14ac:dyDescent="0.2">
      <c r="A13" s="11" t="s">
        <v>81</v>
      </c>
      <c r="B13" s="11">
        <v>5</v>
      </c>
      <c r="C13" s="11" t="s">
        <v>81</v>
      </c>
      <c r="D13" s="11">
        <v>5</v>
      </c>
      <c r="E13" s="11" t="s">
        <v>81</v>
      </c>
      <c r="F13" s="11">
        <v>4</v>
      </c>
      <c r="G13" s="11" t="s">
        <v>81</v>
      </c>
      <c r="H13" s="11">
        <v>5</v>
      </c>
      <c r="I13" s="11" t="s">
        <v>81</v>
      </c>
      <c r="J13" s="11">
        <v>4</v>
      </c>
      <c r="K13" s="11" t="s">
        <v>81</v>
      </c>
      <c r="L13" s="11">
        <v>4</v>
      </c>
      <c r="M13" s="11" t="s">
        <v>81</v>
      </c>
      <c r="N13" s="11">
        <v>4</v>
      </c>
      <c r="O13" s="11" t="s">
        <v>81</v>
      </c>
      <c r="P13" s="11">
        <v>5</v>
      </c>
    </row>
    <row r="14" spans="1:16" x14ac:dyDescent="0.2">
      <c r="A14" s="11" t="s">
        <v>70</v>
      </c>
      <c r="B14" s="11">
        <v>74</v>
      </c>
      <c r="C14" s="11" t="s">
        <v>70</v>
      </c>
      <c r="D14" s="11">
        <v>70</v>
      </c>
      <c r="E14" s="11" t="s">
        <v>70</v>
      </c>
      <c r="F14" s="11">
        <v>43</v>
      </c>
      <c r="G14" s="11" t="s">
        <v>70</v>
      </c>
      <c r="H14" s="11">
        <v>40</v>
      </c>
      <c r="I14" s="11" t="s">
        <v>70</v>
      </c>
      <c r="J14" s="11">
        <v>45</v>
      </c>
      <c r="K14" s="11" t="s">
        <v>70</v>
      </c>
      <c r="L14" s="11">
        <v>55</v>
      </c>
      <c r="M14" s="11" t="s">
        <v>70</v>
      </c>
      <c r="N14" s="11">
        <v>53</v>
      </c>
      <c r="O14" s="11" t="s">
        <v>70</v>
      </c>
      <c r="P14" s="11">
        <v>75</v>
      </c>
    </row>
    <row r="15" spans="1:16" x14ac:dyDescent="0.2">
      <c r="A15" s="11" t="s">
        <v>69</v>
      </c>
      <c r="B15" s="11">
        <v>22</v>
      </c>
      <c r="C15" s="11" t="s">
        <v>69</v>
      </c>
      <c r="D15" s="11">
        <v>22</v>
      </c>
      <c r="E15" s="11" t="s">
        <v>69</v>
      </c>
      <c r="F15" s="11">
        <v>22</v>
      </c>
      <c r="G15" s="11" t="s">
        <v>69</v>
      </c>
      <c r="H15" s="11">
        <v>22</v>
      </c>
      <c r="I15" s="11" t="s">
        <v>69</v>
      </c>
      <c r="J15" s="11">
        <v>22</v>
      </c>
      <c r="K15" s="11" t="s">
        <v>69</v>
      </c>
      <c r="L15" s="11">
        <v>22</v>
      </c>
      <c r="M15" s="11" t="s">
        <v>69</v>
      </c>
      <c r="N15" s="11">
        <v>22</v>
      </c>
      <c r="O15" s="11" t="s">
        <v>69</v>
      </c>
      <c r="P15" s="11">
        <v>22</v>
      </c>
    </row>
    <row r="16" spans="1:16" ht="16" thickBot="1" x14ac:dyDescent="0.25">
      <c r="A16" s="12" t="s">
        <v>82</v>
      </c>
      <c r="B16" s="12">
        <v>0.46492428085450443</v>
      </c>
      <c r="C16" s="12" t="s">
        <v>82</v>
      </c>
      <c r="D16" s="12">
        <v>0.4863935056986774</v>
      </c>
      <c r="E16" s="12" t="s">
        <v>82</v>
      </c>
      <c r="F16" s="12">
        <v>0.53829943972395911</v>
      </c>
      <c r="G16" s="12" t="s">
        <v>82</v>
      </c>
      <c r="H16" s="12">
        <v>0.59068684377053005</v>
      </c>
      <c r="I16" s="12" t="s">
        <v>82</v>
      </c>
      <c r="J16" s="12">
        <v>0.37415221517025188</v>
      </c>
      <c r="K16" s="12" t="s">
        <v>82</v>
      </c>
      <c r="L16" s="12">
        <v>0.48857563197799825</v>
      </c>
      <c r="M16" s="12" t="s">
        <v>82</v>
      </c>
      <c r="N16" s="12">
        <v>0.44672143654478796</v>
      </c>
      <c r="O16" s="12" t="s">
        <v>82</v>
      </c>
      <c r="P16" s="12">
        <v>0.46720669163115497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5E3E-F039-2945-B578-C490CC32958C}">
  <dimension ref="A1:I9"/>
  <sheetViews>
    <sheetView workbookViewId="0">
      <selection activeCell="B7" sqref="B7"/>
    </sheetView>
  </sheetViews>
  <sheetFormatPr baseColWidth="10" defaultRowHeight="15" x14ac:dyDescent="0.2"/>
  <cols>
    <col min="1" max="1" width="41.6640625" bestFit="1" customWidth="1"/>
    <col min="2" max="2" width="43.5" bestFit="1" customWidth="1"/>
    <col min="3" max="3" width="36.6640625" bestFit="1" customWidth="1"/>
    <col min="4" max="4" width="21.83203125" bestFit="1" customWidth="1"/>
    <col min="5" max="5" width="35" bestFit="1" customWidth="1"/>
    <col min="6" max="6" width="12.1640625" bestFit="1" customWidth="1"/>
    <col min="7" max="7" width="11.6640625" bestFit="1" customWidth="1"/>
    <col min="8" max="8" width="12.6640625" bestFit="1" customWidth="1"/>
    <col min="9" max="9" width="8.1640625" bestFit="1" customWidth="1"/>
  </cols>
  <sheetData>
    <row r="1" spans="1:9" x14ac:dyDescent="0.2">
      <c r="A1" s="13"/>
      <c r="B1" s="13" t="s">
        <v>8</v>
      </c>
      <c r="C1" s="13" t="s">
        <v>9</v>
      </c>
      <c r="D1" s="13" t="s">
        <v>10</v>
      </c>
      <c r="E1" s="13" t="s">
        <v>11</v>
      </c>
      <c r="F1" s="13" t="s">
        <v>55</v>
      </c>
      <c r="G1" s="13" t="s">
        <v>56</v>
      </c>
      <c r="H1" s="13" t="s">
        <v>57</v>
      </c>
      <c r="I1" s="13" t="s">
        <v>58</v>
      </c>
    </row>
    <row r="2" spans="1:9" x14ac:dyDescent="0.2">
      <c r="A2" s="11" t="s">
        <v>8</v>
      </c>
      <c r="B2" s="11">
        <v>1</v>
      </c>
      <c r="C2" s="11"/>
      <c r="D2" s="11"/>
      <c r="E2" s="11"/>
      <c r="F2" s="11"/>
      <c r="G2" s="11"/>
      <c r="H2" s="11"/>
      <c r="I2" s="11"/>
    </row>
    <row r="3" spans="1:9" x14ac:dyDescent="0.2">
      <c r="A3" s="11" t="s">
        <v>9</v>
      </c>
      <c r="B3" s="11">
        <v>0.60211677437296696</v>
      </c>
      <c r="C3" s="11">
        <v>1</v>
      </c>
      <c r="D3" s="11"/>
      <c r="E3" s="11"/>
      <c r="F3" s="11"/>
      <c r="G3" s="11"/>
      <c r="H3" s="11"/>
      <c r="I3" s="11"/>
    </row>
    <row r="4" spans="1:9" x14ac:dyDescent="0.2">
      <c r="A4" s="11" t="s">
        <v>10</v>
      </c>
      <c r="B4" s="11">
        <v>0.38764075869216585</v>
      </c>
      <c r="C4" s="11">
        <v>0.14951228387319118</v>
      </c>
      <c r="D4" s="11">
        <v>1</v>
      </c>
      <c r="E4" s="11"/>
      <c r="F4" s="11"/>
      <c r="G4" s="11"/>
      <c r="H4" s="11"/>
      <c r="I4" s="11"/>
    </row>
    <row r="5" spans="1:9" x14ac:dyDescent="0.2">
      <c r="A5" s="11" t="s">
        <v>11</v>
      </c>
      <c r="B5" s="11">
        <v>0.35636008486162007</v>
      </c>
      <c r="C5" s="11">
        <v>0.15402421970646465</v>
      </c>
      <c r="D5" s="11">
        <v>0.46569198330633077</v>
      </c>
      <c r="E5" s="11">
        <v>1</v>
      </c>
      <c r="F5" s="11"/>
      <c r="G5" s="11"/>
      <c r="H5" s="11"/>
      <c r="I5" s="11"/>
    </row>
    <row r="6" spans="1:9" x14ac:dyDescent="0.2">
      <c r="A6" s="11" t="s">
        <v>55</v>
      </c>
      <c r="B6" s="11">
        <v>-7.338232196670523E-2</v>
      </c>
      <c r="C6" s="11">
        <v>-0.26654436561900052</v>
      </c>
      <c r="D6" s="11">
        <v>0.18802625742973436</v>
      </c>
      <c r="E6" s="11">
        <v>0.21948253932674391</v>
      </c>
      <c r="F6" s="11">
        <v>1</v>
      </c>
      <c r="G6" s="11"/>
      <c r="H6" s="11"/>
      <c r="I6" s="11"/>
    </row>
    <row r="7" spans="1:9" x14ac:dyDescent="0.2">
      <c r="A7" s="11" t="s">
        <v>56</v>
      </c>
      <c r="B7" s="11">
        <v>0.32968514648974429</v>
      </c>
      <c r="C7" s="11">
        <v>-7.8783242294723943E-2</v>
      </c>
      <c r="D7" s="11">
        <v>0.1601696431577215</v>
      </c>
      <c r="E7" s="11">
        <v>0.38923830263867021</v>
      </c>
      <c r="F7" s="11">
        <v>0.28164755841324207</v>
      </c>
      <c r="G7" s="11">
        <v>1</v>
      </c>
      <c r="H7" s="11"/>
      <c r="I7" s="11"/>
    </row>
    <row r="8" spans="1:9" x14ac:dyDescent="0.2">
      <c r="A8" s="11" t="s">
        <v>57</v>
      </c>
      <c r="B8" s="11">
        <v>-0.19257928773024874</v>
      </c>
      <c r="C8" s="11">
        <v>-0.11358060467095822</v>
      </c>
      <c r="D8" s="11">
        <v>-0.25657127059993118</v>
      </c>
      <c r="E8" s="11">
        <v>-0.33218029987515735</v>
      </c>
      <c r="F8" s="11">
        <v>0.14510770897901312</v>
      </c>
      <c r="G8" s="11">
        <v>-2.1444939886043037E-2</v>
      </c>
      <c r="H8" s="11">
        <v>1</v>
      </c>
      <c r="I8" s="11"/>
    </row>
    <row r="9" spans="1:9" ht="16" thickBot="1" x14ac:dyDescent="0.25">
      <c r="A9" s="12" t="s">
        <v>58</v>
      </c>
      <c r="B9" s="12">
        <v>0.46229741419641435</v>
      </c>
      <c r="C9" s="12">
        <v>0.34452579589474991</v>
      </c>
      <c r="D9" s="12">
        <v>0.53632374317570164</v>
      </c>
      <c r="E9" s="12">
        <v>0.25902618725236831</v>
      </c>
      <c r="F9" s="12">
        <v>-7.5457960416435765E-2</v>
      </c>
      <c r="G9" s="12">
        <v>-2.050465998049705E-2</v>
      </c>
      <c r="H9" s="12">
        <v>-0.38939311051661357</v>
      </c>
      <c r="I9" s="12">
        <v>1</v>
      </c>
    </row>
  </sheetData>
  <conditionalFormatting sqref="B2:I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topLeftCell="G1" workbookViewId="0">
      <selection activeCell="J30" sqref="J30"/>
    </sheetView>
  </sheetViews>
  <sheetFormatPr baseColWidth="10" defaultColWidth="8.83203125" defaultRowHeight="15" x14ac:dyDescent="0.2"/>
  <cols>
    <col min="1" max="8" width="20" bestFit="1" customWidth="1"/>
    <col min="9" max="9" width="14.33203125" bestFit="1" customWidth="1"/>
    <col min="10" max="12" width="20" bestFit="1" customWidth="1"/>
    <col min="14" max="14" width="20" bestFit="1" customWidth="1"/>
    <col min="16" max="16" width="20" customWidth="1"/>
    <col min="17" max="20" width="20" bestFit="1" customWidth="1"/>
    <col min="21" max="21" width="57.5" bestFit="1" customWidth="1"/>
    <col min="22" max="22" width="255.8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62</v>
      </c>
      <c r="J1" t="s">
        <v>63</v>
      </c>
      <c r="K1" t="s">
        <v>8</v>
      </c>
      <c r="L1" t="s">
        <v>9</v>
      </c>
      <c r="M1" t="s">
        <v>10</v>
      </c>
      <c r="N1" t="s">
        <v>11</v>
      </c>
      <c r="O1" t="s">
        <v>55</v>
      </c>
      <c r="P1" t="s">
        <v>56</v>
      </c>
      <c r="Q1" t="s">
        <v>57</v>
      </c>
      <c r="R1" t="s">
        <v>58</v>
      </c>
      <c r="S1" t="s">
        <v>12</v>
      </c>
      <c r="T1" t="s">
        <v>13</v>
      </c>
    </row>
    <row r="2" spans="1:20" x14ac:dyDescent="0.2">
      <c r="A2">
        <v>1</v>
      </c>
      <c r="B2" s="1">
        <v>45264.634583333303</v>
      </c>
      <c r="C2" s="1">
        <v>45264.683055555601</v>
      </c>
      <c r="D2" t="s">
        <v>14</v>
      </c>
      <c r="F2" s="1"/>
      <c r="G2" t="s">
        <v>15</v>
      </c>
      <c r="H2" t="s">
        <v>16</v>
      </c>
      <c r="I2" s="2" t="str">
        <f>IF(AND(Table1[[#This Row],[Machine Learning &amp; Artificial Intelligence Knowledge]]&gt;=3,Table1[[#This Row],[Explainable Artificial Intelligence Knowledge]]&gt;=3),"High","Low")</f>
        <v>High</v>
      </c>
      <c r="J2" s="2" t="str">
        <f>IF(AND(Table1[[#This Row],[Sports Betting Knowledge]]&gt;=3,Table1[[#This Row],[National Football League (NFL) Knowledge]]&gt;=3),"High","Low")</f>
        <v>High</v>
      </c>
      <c r="K2" s="2">
        <v>3</v>
      </c>
      <c r="L2" s="2">
        <v>3</v>
      </c>
      <c r="M2" s="2">
        <v>4</v>
      </c>
      <c r="N2" s="2">
        <v>3</v>
      </c>
      <c r="O2">
        <v>1</v>
      </c>
      <c r="P2">
        <v>1</v>
      </c>
      <c r="Q2">
        <v>1</v>
      </c>
      <c r="R2">
        <v>4</v>
      </c>
      <c r="S2" t="s">
        <v>17</v>
      </c>
      <c r="T2" t="s">
        <v>18</v>
      </c>
    </row>
    <row r="3" spans="1:20" hidden="1" x14ac:dyDescent="0.2">
      <c r="A3">
        <v>2</v>
      </c>
      <c r="B3" s="1">
        <v>45264.731342592597</v>
      </c>
      <c r="C3" s="1">
        <v>45264.733043981498</v>
      </c>
      <c r="D3" t="s">
        <v>14</v>
      </c>
      <c r="F3" s="1"/>
      <c r="G3" t="s">
        <v>19</v>
      </c>
      <c r="H3" t="s">
        <v>20</v>
      </c>
      <c r="I3" s="2" t="str">
        <f>IF(AND(Table1[[#This Row],[Machine Learning &amp; Artificial Intelligence Knowledge]]&gt;=3,Table1[[#This Row],[Explainable Artificial Intelligence Knowledge]]&gt;=3),"High","Low")</f>
        <v>Low</v>
      </c>
      <c r="J3" s="2" t="str">
        <f>IF(AND(Table1[[#This Row],[Sports Betting Knowledge]]&gt;=3,Table1[[#This Row],[National Football League (NFL) Knowledge]]&gt;=3),"High","Low")</f>
        <v>Low</v>
      </c>
      <c r="K3" s="2">
        <v>2</v>
      </c>
      <c r="L3" s="2">
        <v>1</v>
      </c>
      <c r="M3" s="2">
        <v>1</v>
      </c>
      <c r="N3" s="2">
        <v>2</v>
      </c>
      <c r="O3">
        <v>2</v>
      </c>
      <c r="P3">
        <v>3</v>
      </c>
      <c r="Q3">
        <v>1</v>
      </c>
      <c r="R3">
        <v>4</v>
      </c>
      <c r="S3" t="s">
        <v>21</v>
      </c>
      <c r="T3" t="s">
        <v>22</v>
      </c>
    </row>
    <row r="4" spans="1:20" x14ac:dyDescent="0.2">
      <c r="A4">
        <v>3</v>
      </c>
      <c r="B4" s="1">
        <v>45265.610625000001</v>
      </c>
      <c r="C4" s="1">
        <v>45265.623240740701</v>
      </c>
      <c r="D4" t="s">
        <v>14</v>
      </c>
      <c r="F4" s="1"/>
      <c r="G4" t="s">
        <v>19</v>
      </c>
      <c r="H4" t="s">
        <v>16</v>
      </c>
      <c r="I4" s="2" t="str">
        <f>IF(AND(Table1[[#This Row],[Machine Learning &amp; Artificial Intelligence Knowledge]]&gt;=3,Table1[[#This Row],[Explainable Artificial Intelligence Knowledge]]&gt;=3),"High","Low")</f>
        <v>Low</v>
      </c>
      <c r="J4" s="2" t="str">
        <f>IF(AND(Table1[[#This Row],[Sports Betting Knowledge]]&gt;=3,Table1[[#This Row],[National Football League (NFL) Knowledge]]&gt;=3),"High","Low")</f>
        <v>Low</v>
      </c>
      <c r="K4" s="2">
        <v>3</v>
      </c>
      <c r="L4" s="2">
        <v>2</v>
      </c>
      <c r="M4" s="2">
        <v>3</v>
      </c>
      <c r="N4" s="2">
        <v>2</v>
      </c>
      <c r="O4">
        <v>3</v>
      </c>
      <c r="P4">
        <v>2</v>
      </c>
      <c r="Q4">
        <v>4</v>
      </c>
      <c r="R4">
        <v>4</v>
      </c>
      <c r="S4" t="s">
        <v>23</v>
      </c>
      <c r="T4" t="s">
        <v>24</v>
      </c>
    </row>
    <row r="5" spans="1:20" x14ac:dyDescent="0.2">
      <c r="A5">
        <v>4</v>
      </c>
      <c r="B5" s="1">
        <v>45265.657673611102</v>
      </c>
      <c r="C5" s="1">
        <v>45265.660173611097</v>
      </c>
      <c r="D5" t="s">
        <v>14</v>
      </c>
      <c r="F5" s="1"/>
      <c r="G5" t="s">
        <v>19</v>
      </c>
      <c r="H5" t="s">
        <v>16</v>
      </c>
      <c r="I5" s="2" t="str">
        <f>IF(AND(Table1[[#This Row],[Machine Learning &amp; Artificial Intelligence Knowledge]]&gt;=3,Table1[[#This Row],[Explainable Artificial Intelligence Knowledge]]&gt;=3),"High","Low")</f>
        <v>High</v>
      </c>
      <c r="J5" s="2" t="str">
        <f>IF(AND(Table1[[#This Row],[Sports Betting Knowledge]]&gt;=3,Table1[[#This Row],[National Football League (NFL) Knowledge]]&gt;=3),"High","Low")</f>
        <v>High</v>
      </c>
      <c r="K5" s="2">
        <v>4</v>
      </c>
      <c r="L5" s="2">
        <v>3</v>
      </c>
      <c r="M5" s="2">
        <v>4</v>
      </c>
      <c r="N5" s="2">
        <v>5</v>
      </c>
      <c r="O5">
        <v>4</v>
      </c>
      <c r="P5">
        <v>4</v>
      </c>
      <c r="Q5">
        <v>2</v>
      </c>
      <c r="R5">
        <v>4</v>
      </c>
      <c r="S5" t="s">
        <v>25</v>
      </c>
      <c r="T5" t="s">
        <v>26</v>
      </c>
    </row>
    <row r="6" spans="1:20" x14ac:dyDescent="0.2">
      <c r="A6">
        <v>5</v>
      </c>
      <c r="B6" s="1">
        <v>45265.661909722199</v>
      </c>
      <c r="C6" s="1">
        <v>45265.667141203703</v>
      </c>
      <c r="D6" t="s">
        <v>14</v>
      </c>
      <c r="F6" s="1"/>
      <c r="G6" t="s">
        <v>15</v>
      </c>
      <c r="H6" t="s">
        <v>16</v>
      </c>
      <c r="I6" s="2" t="str">
        <f>IF(AND(Table1[[#This Row],[Machine Learning &amp; Artificial Intelligence Knowledge]]&gt;=3,Table1[[#This Row],[Explainable Artificial Intelligence Knowledge]]&gt;=3),"High","Low")</f>
        <v>High</v>
      </c>
      <c r="J6" s="2" t="str">
        <f>IF(AND(Table1[[#This Row],[Sports Betting Knowledge]]&gt;=3,Table1[[#This Row],[National Football League (NFL) Knowledge]]&gt;=3),"High","Low")</f>
        <v>Low</v>
      </c>
      <c r="K6" s="2">
        <v>4</v>
      </c>
      <c r="L6" s="2">
        <v>4</v>
      </c>
      <c r="M6" s="2">
        <v>4</v>
      </c>
      <c r="N6" s="2">
        <v>1</v>
      </c>
      <c r="O6">
        <v>1</v>
      </c>
      <c r="P6">
        <v>2</v>
      </c>
      <c r="Q6">
        <v>3</v>
      </c>
      <c r="R6">
        <v>4</v>
      </c>
      <c r="S6" t="s">
        <v>27</v>
      </c>
      <c r="T6" t="s">
        <v>28</v>
      </c>
    </row>
    <row r="7" spans="1:20" hidden="1" x14ac:dyDescent="0.2">
      <c r="A7">
        <v>6</v>
      </c>
      <c r="B7" s="1">
        <v>45265.844629629602</v>
      </c>
      <c r="C7" s="1">
        <v>45265.8573958333</v>
      </c>
      <c r="D7" t="s">
        <v>14</v>
      </c>
      <c r="F7" s="1"/>
      <c r="G7" t="s">
        <v>19</v>
      </c>
      <c r="H7" t="s">
        <v>20</v>
      </c>
      <c r="I7" s="2" t="str">
        <f>IF(AND(Table1[[#This Row],[Machine Learning &amp; Artificial Intelligence Knowledge]]&gt;=3,Table1[[#This Row],[Explainable Artificial Intelligence Knowledge]]&gt;=3),"High","Low")</f>
        <v>Low</v>
      </c>
      <c r="J7" s="2" t="str">
        <f>IF(AND(Table1[[#This Row],[Sports Betting Knowledge]]&gt;=3,Table1[[#This Row],[National Football League (NFL) Knowledge]]&gt;=3),"High","Low")</f>
        <v>Low</v>
      </c>
      <c r="K7" s="2">
        <v>1</v>
      </c>
      <c r="L7" s="2">
        <v>3</v>
      </c>
      <c r="M7" s="2">
        <v>1</v>
      </c>
      <c r="N7" s="2">
        <v>1</v>
      </c>
      <c r="O7">
        <v>2</v>
      </c>
      <c r="P7">
        <v>2</v>
      </c>
      <c r="Q7">
        <v>4</v>
      </c>
      <c r="R7">
        <v>2</v>
      </c>
      <c r="S7" t="s">
        <v>29</v>
      </c>
      <c r="T7" t="s">
        <v>30</v>
      </c>
    </row>
    <row r="8" spans="1:20" x14ac:dyDescent="0.2">
      <c r="A8">
        <v>7</v>
      </c>
      <c r="B8" s="1">
        <v>45265.776689814797</v>
      </c>
      <c r="C8" s="1">
        <v>45265.995474536998</v>
      </c>
      <c r="D8" t="s">
        <v>14</v>
      </c>
      <c r="F8" s="1"/>
      <c r="G8" t="s">
        <v>19</v>
      </c>
      <c r="H8" t="s">
        <v>16</v>
      </c>
      <c r="I8" s="2" t="str">
        <f>IF(AND(Table1[[#This Row],[Machine Learning &amp; Artificial Intelligence Knowledge]]&gt;=3,Table1[[#This Row],[Explainable Artificial Intelligence Knowledge]]&gt;=3),"High","Low")</f>
        <v>High</v>
      </c>
      <c r="J8" s="2" t="str">
        <f>IF(AND(Table1[[#This Row],[Sports Betting Knowledge]]&gt;=3,Table1[[#This Row],[National Football League (NFL) Knowledge]]&gt;=3),"High","Low")</f>
        <v>Low</v>
      </c>
      <c r="K8" s="2">
        <v>4</v>
      </c>
      <c r="L8" s="2">
        <v>4</v>
      </c>
      <c r="M8" s="2">
        <v>3</v>
      </c>
      <c r="N8" s="2">
        <v>1</v>
      </c>
      <c r="O8">
        <v>2</v>
      </c>
      <c r="P8">
        <v>2</v>
      </c>
      <c r="Q8">
        <v>2</v>
      </c>
      <c r="R8">
        <v>4</v>
      </c>
      <c r="S8" t="s">
        <v>31</v>
      </c>
      <c r="T8" t="s">
        <v>32</v>
      </c>
    </row>
    <row r="9" spans="1:20" hidden="1" x14ac:dyDescent="0.2">
      <c r="A9">
        <v>8</v>
      </c>
      <c r="B9" s="1">
        <v>45266.359745370399</v>
      </c>
      <c r="C9" s="1">
        <v>45266.361180555599</v>
      </c>
      <c r="D9" t="s">
        <v>14</v>
      </c>
      <c r="F9" s="1"/>
      <c r="G9" t="s">
        <v>19</v>
      </c>
      <c r="H9" t="s">
        <v>20</v>
      </c>
      <c r="I9" s="2" t="str">
        <f>IF(AND(Table1[[#This Row],[Machine Learning &amp; Artificial Intelligence Knowledge]]&gt;=3,Table1[[#This Row],[Explainable Artificial Intelligence Knowledge]]&gt;=3),"High","Low")</f>
        <v>High</v>
      </c>
      <c r="J9" s="2" t="str">
        <f>IF(AND(Table1[[#This Row],[Sports Betting Knowledge]]&gt;=3,Table1[[#This Row],[National Football League (NFL) Knowledge]]&gt;=3),"High","Low")</f>
        <v>Low</v>
      </c>
      <c r="K9" s="2">
        <v>4</v>
      </c>
      <c r="L9" s="2">
        <v>4</v>
      </c>
      <c r="M9" s="2">
        <v>1</v>
      </c>
      <c r="N9" s="2">
        <v>4</v>
      </c>
      <c r="O9">
        <v>2</v>
      </c>
      <c r="P9">
        <v>2</v>
      </c>
      <c r="Q9">
        <v>3</v>
      </c>
      <c r="R9">
        <v>3</v>
      </c>
      <c r="S9" t="s">
        <v>21</v>
      </c>
      <c r="T9" t="s">
        <v>33</v>
      </c>
    </row>
    <row r="10" spans="1:20" hidden="1" x14ac:dyDescent="0.2">
      <c r="A10">
        <v>9</v>
      </c>
      <c r="B10" s="1">
        <v>45266.599976851903</v>
      </c>
      <c r="C10" s="1">
        <v>45266.6039930556</v>
      </c>
      <c r="D10" t="s">
        <v>14</v>
      </c>
      <c r="F10" s="1"/>
      <c r="G10" t="s">
        <v>19</v>
      </c>
      <c r="H10" t="s">
        <v>20</v>
      </c>
      <c r="I10" s="2" t="str">
        <f>IF(AND(Table1[[#This Row],[Machine Learning &amp; Artificial Intelligence Knowledge]]&gt;=3,Table1[[#This Row],[Explainable Artificial Intelligence Knowledge]]&gt;=3),"High","Low")</f>
        <v>Low</v>
      </c>
      <c r="J10" s="2" t="str">
        <f>IF(AND(Table1[[#This Row],[Sports Betting Knowledge]]&gt;=3,Table1[[#This Row],[National Football League (NFL) Knowledge]]&gt;=3),"High","Low")</f>
        <v>Low</v>
      </c>
      <c r="K10" s="2">
        <v>2</v>
      </c>
      <c r="L10" s="2">
        <v>2</v>
      </c>
      <c r="M10" s="2">
        <v>1</v>
      </c>
      <c r="N10" s="2">
        <v>1</v>
      </c>
      <c r="O10">
        <v>1</v>
      </c>
      <c r="P10">
        <v>1</v>
      </c>
      <c r="Q10">
        <v>2</v>
      </c>
      <c r="R10">
        <v>4</v>
      </c>
      <c r="S10" t="s">
        <v>17</v>
      </c>
      <c r="T10" t="s">
        <v>34</v>
      </c>
    </row>
    <row r="11" spans="1:20" hidden="1" x14ac:dyDescent="0.2">
      <c r="A11">
        <v>10</v>
      </c>
      <c r="B11" s="1">
        <v>45267.4132060185</v>
      </c>
      <c r="C11" s="1">
        <v>45267.415648148097</v>
      </c>
      <c r="D11" t="s">
        <v>14</v>
      </c>
      <c r="F11" s="1"/>
      <c r="G11" t="s">
        <v>19</v>
      </c>
      <c r="H11" t="s">
        <v>20</v>
      </c>
      <c r="I11" s="2" t="str">
        <f>IF(AND(Table1[[#This Row],[Machine Learning &amp; Artificial Intelligence Knowledge]]&gt;=3,Table1[[#This Row],[Explainable Artificial Intelligence Knowledge]]&gt;=3),"High","Low")</f>
        <v>High</v>
      </c>
      <c r="J11" s="2" t="str">
        <f>IF(AND(Table1[[#This Row],[Sports Betting Knowledge]]&gt;=3,Table1[[#This Row],[National Football League (NFL) Knowledge]]&gt;=3),"High","Low")</f>
        <v>Low</v>
      </c>
      <c r="K11" s="2">
        <v>4</v>
      </c>
      <c r="L11" s="2">
        <v>3</v>
      </c>
      <c r="M11" s="2">
        <v>2</v>
      </c>
      <c r="N11" s="2">
        <v>2</v>
      </c>
      <c r="O11">
        <v>3</v>
      </c>
      <c r="P11">
        <v>4</v>
      </c>
      <c r="Q11">
        <v>2</v>
      </c>
      <c r="R11">
        <v>4</v>
      </c>
      <c r="S11" t="s">
        <v>35</v>
      </c>
      <c r="T11" t="s">
        <v>36</v>
      </c>
    </row>
    <row r="12" spans="1:20" x14ac:dyDescent="0.2">
      <c r="A12">
        <v>11</v>
      </c>
      <c r="B12" s="1">
        <v>45267.420844907399</v>
      </c>
      <c r="C12" s="1">
        <v>45267.426365740699</v>
      </c>
      <c r="D12" t="s">
        <v>14</v>
      </c>
      <c r="F12" s="1"/>
      <c r="G12" t="s">
        <v>19</v>
      </c>
      <c r="H12" t="s">
        <v>16</v>
      </c>
      <c r="I12" s="2" t="str">
        <f>IF(AND(Table1[[#This Row],[Machine Learning &amp; Artificial Intelligence Knowledge]]&gt;=3,Table1[[#This Row],[Explainable Artificial Intelligence Knowledge]]&gt;=3),"High","Low")</f>
        <v>Low</v>
      </c>
      <c r="J12" s="2" t="str">
        <f>IF(AND(Table1[[#This Row],[Sports Betting Knowledge]]&gt;=3,Table1[[#This Row],[National Football League (NFL) Knowledge]]&gt;=3),"High","Low")</f>
        <v>Low</v>
      </c>
      <c r="K12" s="2">
        <v>4</v>
      </c>
      <c r="L12" s="2">
        <v>2</v>
      </c>
      <c r="M12" s="2">
        <v>3</v>
      </c>
      <c r="N12" s="2">
        <v>1</v>
      </c>
      <c r="O12">
        <v>2</v>
      </c>
      <c r="P12">
        <v>4</v>
      </c>
      <c r="Q12">
        <v>2</v>
      </c>
      <c r="R12">
        <v>4</v>
      </c>
      <c r="S12" t="s">
        <v>37</v>
      </c>
      <c r="T12" t="s">
        <v>38</v>
      </c>
    </row>
    <row r="13" spans="1:20" hidden="1" x14ac:dyDescent="0.2">
      <c r="A13">
        <v>12</v>
      </c>
      <c r="B13" s="1">
        <v>45267.427106481497</v>
      </c>
      <c r="C13" s="1">
        <v>45267.429351851897</v>
      </c>
      <c r="D13" t="s">
        <v>14</v>
      </c>
      <c r="F13" s="1"/>
      <c r="G13" t="s">
        <v>19</v>
      </c>
      <c r="H13" t="s">
        <v>20</v>
      </c>
      <c r="I13" s="2" t="str">
        <f>IF(AND(Table1[[#This Row],[Machine Learning &amp; Artificial Intelligence Knowledge]]&gt;=3,Table1[[#This Row],[Explainable Artificial Intelligence Knowledge]]&gt;=3),"High","Low")</f>
        <v>High</v>
      </c>
      <c r="J13" s="2" t="str">
        <f>IF(AND(Table1[[#This Row],[Sports Betting Knowledge]]&gt;=3,Table1[[#This Row],[National Football League (NFL) Knowledge]]&gt;=3),"High","Low")</f>
        <v>Low</v>
      </c>
      <c r="K13" s="2">
        <v>4</v>
      </c>
      <c r="L13" s="2">
        <v>4</v>
      </c>
      <c r="M13" s="2">
        <v>1</v>
      </c>
      <c r="N13" s="2">
        <v>1</v>
      </c>
      <c r="O13">
        <v>2</v>
      </c>
      <c r="P13">
        <v>1</v>
      </c>
      <c r="Q13">
        <v>2</v>
      </c>
      <c r="R13">
        <v>3</v>
      </c>
      <c r="S13" t="s">
        <v>31</v>
      </c>
      <c r="T13" t="s">
        <v>39</v>
      </c>
    </row>
    <row r="14" spans="1:20" x14ac:dyDescent="0.2">
      <c r="A14">
        <v>13</v>
      </c>
      <c r="B14" s="1">
        <v>45267.452824074098</v>
      </c>
      <c r="C14" s="1">
        <v>45267.4551967593</v>
      </c>
      <c r="D14" t="s">
        <v>14</v>
      </c>
      <c r="F14" s="1"/>
      <c r="G14" t="s">
        <v>19</v>
      </c>
      <c r="H14" t="s">
        <v>16</v>
      </c>
      <c r="I14" s="2" t="str">
        <f>IF(AND(Table1[[#This Row],[Machine Learning &amp; Artificial Intelligence Knowledge]]&gt;=3,Table1[[#This Row],[Explainable Artificial Intelligence Knowledge]]&gt;=3),"High","Low")</f>
        <v>Low</v>
      </c>
      <c r="J14" s="2" t="str">
        <f>IF(AND(Table1[[#This Row],[Sports Betting Knowledge]]&gt;=3,Table1[[#This Row],[National Football League (NFL) Knowledge]]&gt;=3),"High","Low")</f>
        <v>Low</v>
      </c>
      <c r="K14" s="2">
        <v>2</v>
      </c>
      <c r="L14" s="2">
        <v>2</v>
      </c>
      <c r="M14" s="2">
        <v>2</v>
      </c>
      <c r="N14" s="2">
        <v>1</v>
      </c>
      <c r="O14">
        <v>4</v>
      </c>
      <c r="P14">
        <v>2</v>
      </c>
      <c r="Q14">
        <v>2</v>
      </c>
      <c r="R14">
        <v>2</v>
      </c>
      <c r="S14" t="s">
        <v>40</v>
      </c>
      <c r="T14" t="s">
        <v>41</v>
      </c>
    </row>
    <row r="15" spans="1:20" hidden="1" x14ac:dyDescent="0.2">
      <c r="A15">
        <v>14</v>
      </c>
      <c r="B15" s="1">
        <v>45267.469895833303</v>
      </c>
      <c r="C15" s="1">
        <v>45267.471006944397</v>
      </c>
      <c r="D15" t="s">
        <v>14</v>
      </c>
      <c r="F15" s="1"/>
      <c r="G15" t="s">
        <v>19</v>
      </c>
      <c r="H15" t="s">
        <v>20</v>
      </c>
      <c r="I15" s="2" t="str">
        <f>IF(AND(Table1[[#This Row],[Machine Learning &amp; Artificial Intelligence Knowledge]]&gt;=3,Table1[[#This Row],[Explainable Artificial Intelligence Knowledge]]&gt;=3),"High","Low")</f>
        <v>Low</v>
      </c>
      <c r="J15" s="2" t="str">
        <f>IF(AND(Table1[[#This Row],[Sports Betting Knowledge]]&gt;=3,Table1[[#This Row],[National Football League (NFL) Knowledge]]&gt;=3),"High","Low")</f>
        <v>Low</v>
      </c>
      <c r="K15" s="2">
        <v>2</v>
      </c>
      <c r="L15" s="2">
        <v>4</v>
      </c>
      <c r="M15" s="2">
        <v>1</v>
      </c>
      <c r="N15" s="2">
        <v>1</v>
      </c>
      <c r="O15">
        <v>2</v>
      </c>
      <c r="P15">
        <v>3</v>
      </c>
      <c r="Q15">
        <v>3</v>
      </c>
      <c r="R15">
        <v>3</v>
      </c>
      <c r="S15" t="s">
        <v>37</v>
      </c>
      <c r="T15" t="s">
        <v>42</v>
      </c>
    </row>
    <row r="16" spans="1:20" x14ac:dyDescent="0.2">
      <c r="A16">
        <v>15</v>
      </c>
      <c r="B16" s="1">
        <v>45267.4702777778</v>
      </c>
      <c r="C16" s="1">
        <v>45267.472083333298</v>
      </c>
      <c r="D16" t="s">
        <v>14</v>
      </c>
      <c r="F16" s="1"/>
      <c r="G16" t="s">
        <v>19</v>
      </c>
      <c r="H16" t="s">
        <v>16</v>
      </c>
      <c r="I16" s="2" t="str">
        <f>IF(AND(Table1[[#This Row],[Machine Learning &amp; Artificial Intelligence Knowledge]]&gt;=3,Table1[[#This Row],[Explainable Artificial Intelligence Knowledge]]&gt;=3),"High","Low")</f>
        <v>Low</v>
      </c>
      <c r="J16" s="2" t="str">
        <f>IF(AND(Table1[[#This Row],[Sports Betting Knowledge]]&gt;=3,Table1[[#This Row],[National Football League (NFL) Knowledge]]&gt;=3),"High","Low")</f>
        <v>Low</v>
      </c>
      <c r="K16" s="2">
        <v>3</v>
      </c>
      <c r="L16" s="2">
        <v>2</v>
      </c>
      <c r="M16" s="2">
        <v>1</v>
      </c>
      <c r="N16" s="2">
        <v>1</v>
      </c>
      <c r="O16">
        <v>2</v>
      </c>
      <c r="P16">
        <v>3</v>
      </c>
      <c r="Q16">
        <v>4</v>
      </c>
      <c r="R16">
        <v>1</v>
      </c>
      <c r="S16" t="s">
        <v>29</v>
      </c>
      <c r="T16" t="s">
        <v>43</v>
      </c>
    </row>
    <row r="17" spans="1:20" x14ac:dyDescent="0.2">
      <c r="A17">
        <v>16</v>
      </c>
      <c r="B17" s="1">
        <v>45267.575370370403</v>
      </c>
      <c r="C17" s="1">
        <v>45267.5770486111</v>
      </c>
      <c r="D17" t="s">
        <v>14</v>
      </c>
      <c r="F17" s="1"/>
      <c r="G17" t="s">
        <v>19</v>
      </c>
      <c r="H17" t="s">
        <v>16</v>
      </c>
      <c r="I17" s="2" t="str">
        <f>IF(AND(Table1[[#This Row],[Machine Learning &amp; Artificial Intelligence Knowledge]]&gt;=3,Table1[[#This Row],[Explainable Artificial Intelligence Knowledge]]&gt;=3),"High","Low")</f>
        <v>High</v>
      </c>
      <c r="J17" s="2" t="str">
        <f>IF(AND(Table1[[#This Row],[Sports Betting Knowledge]]&gt;=3,Table1[[#This Row],[National Football League (NFL) Knowledge]]&gt;=3),"High","Low")</f>
        <v>Low</v>
      </c>
      <c r="K17" s="2">
        <v>3</v>
      </c>
      <c r="L17" s="2">
        <v>3</v>
      </c>
      <c r="M17" s="2">
        <v>1</v>
      </c>
      <c r="N17" s="2">
        <v>1</v>
      </c>
      <c r="O17">
        <v>2</v>
      </c>
      <c r="P17">
        <v>2</v>
      </c>
      <c r="Q17">
        <v>2</v>
      </c>
      <c r="R17">
        <v>2</v>
      </c>
      <c r="S17" t="s">
        <v>29</v>
      </c>
      <c r="T17" t="s">
        <v>44</v>
      </c>
    </row>
    <row r="18" spans="1:20" hidden="1" x14ac:dyDescent="0.2">
      <c r="A18">
        <v>17</v>
      </c>
      <c r="B18" s="1">
        <v>45267.641643518502</v>
      </c>
      <c r="C18" s="1">
        <v>45267.645601851902</v>
      </c>
      <c r="D18" t="s">
        <v>14</v>
      </c>
      <c r="F18" s="1"/>
      <c r="G18" t="s">
        <v>19</v>
      </c>
      <c r="H18" t="s">
        <v>20</v>
      </c>
      <c r="I18" s="2" t="str">
        <f>IF(AND(Table1[[#This Row],[Machine Learning &amp; Artificial Intelligence Knowledge]]&gt;=3,Table1[[#This Row],[Explainable Artificial Intelligence Knowledge]]&gt;=3),"High","Low")</f>
        <v>High</v>
      </c>
      <c r="J18" s="2" t="str">
        <f>IF(AND(Table1[[#This Row],[Sports Betting Knowledge]]&gt;=3,Table1[[#This Row],[National Football League (NFL) Knowledge]]&gt;=3),"High","Low")</f>
        <v>Low</v>
      </c>
      <c r="K18" s="2">
        <v>4</v>
      </c>
      <c r="L18" s="2">
        <v>3</v>
      </c>
      <c r="M18" s="2">
        <v>1</v>
      </c>
      <c r="N18" s="2">
        <v>3</v>
      </c>
      <c r="O18">
        <v>1</v>
      </c>
      <c r="P18">
        <v>4</v>
      </c>
      <c r="Q18">
        <v>2</v>
      </c>
      <c r="R18">
        <v>2</v>
      </c>
      <c r="S18" t="s">
        <v>45</v>
      </c>
      <c r="T18" t="s">
        <v>46</v>
      </c>
    </row>
    <row r="19" spans="1:20" x14ac:dyDescent="0.2">
      <c r="A19">
        <v>18</v>
      </c>
      <c r="B19" s="1">
        <v>45268.465509259302</v>
      </c>
      <c r="C19" s="1">
        <v>45268.469143518501</v>
      </c>
      <c r="D19" t="s">
        <v>14</v>
      </c>
      <c r="F19" s="1"/>
      <c r="G19" t="s">
        <v>19</v>
      </c>
      <c r="H19" t="s">
        <v>16</v>
      </c>
      <c r="I19" s="2" t="str">
        <f>IF(AND(Table1[[#This Row],[Machine Learning &amp; Artificial Intelligence Knowledge]]&gt;=3,Table1[[#This Row],[Explainable Artificial Intelligence Knowledge]]&gt;=3),"High","Low")</f>
        <v>High</v>
      </c>
      <c r="J19" s="2" t="str">
        <f>IF(AND(Table1[[#This Row],[Sports Betting Knowledge]]&gt;=3,Table1[[#This Row],[National Football League (NFL) Knowledge]]&gt;=3),"High","Low")</f>
        <v>Low</v>
      </c>
      <c r="K19" s="2">
        <v>5</v>
      </c>
      <c r="L19" s="2">
        <v>5</v>
      </c>
      <c r="M19" s="2">
        <v>2</v>
      </c>
      <c r="N19" s="2">
        <v>1</v>
      </c>
      <c r="O19">
        <v>2</v>
      </c>
      <c r="P19">
        <v>2</v>
      </c>
      <c r="Q19">
        <v>3</v>
      </c>
      <c r="R19">
        <v>5</v>
      </c>
      <c r="S19" t="s">
        <v>23</v>
      </c>
      <c r="T19" t="s">
        <v>47</v>
      </c>
    </row>
    <row r="20" spans="1:20" x14ac:dyDescent="0.2">
      <c r="A20">
        <v>19</v>
      </c>
      <c r="B20" s="1">
        <v>45268.531712962998</v>
      </c>
      <c r="C20" s="1">
        <v>45268.533298611103</v>
      </c>
      <c r="D20" t="s">
        <v>14</v>
      </c>
      <c r="F20" s="1"/>
      <c r="G20" t="s">
        <v>48</v>
      </c>
      <c r="H20" t="s">
        <v>16</v>
      </c>
      <c r="I20" s="2" t="str">
        <f>IF(AND(Table1[[#This Row],[Machine Learning &amp; Artificial Intelligence Knowledge]]&gt;=3,Table1[[#This Row],[Explainable Artificial Intelligence Knowledge]]&gt;=3),"High","Low")</f>
        <v>High</v>
      </c>
      <c r="J20" s="2" t="str">
        <f>IF(AND(Table1[[#This Row],[Sports Betting Knowledge]]&gt;=3,Table1[[#This Row],[National Football League (NFL) Knowledge]]&gt;=3),"High","Low")</f>
        <v>High</v>
      </c>
      <c r="K20" s="2">
        <v>5</v>
      </c>
      <c r="L20" s="2">
        <v>5</v>
      </c>
      <c r="M20" s="2">
        <v>4</v>
      </c>
      <c r="N20" s="2">
        <v>5</v>
      </c>
      <c r="O20">
        <v>2</v>
      </c>
      <c r="P20">
        <v>4</v>
      </c>
      <c r="Q20">
        <v>1</v>
      </c>
      <c r="R20">
        <v>5</v>
      </c>
      <c r="S20" t="s">
        <v>49</v>
      </c>
      <c r="T20" t="s">
        <v>50</v>
      </c>
    </row>
    <row r="21" spans="1:20" hidden="1" x14ac:dyDescent="0.2">
      <c r="A21">
        <v>20</v>
      </c>
      <c r="B21" s="1">
        <v>45269.648460648103</v>
      </c>
      <c r="C21" s="1">
        <v>45269.652523148099</v>
      </c>
      <c r="D21" t="s">
        <v>14</v>
      </c>
      <c r="F21" s="1"/>
      <c r="G21" t="s">
        <v>19</v>
      </c>
      <c r="H21" t="s">
        <v>20</v>
      </c>
      <c r="I21" s="2" t="str">
        <f>IF(AND(Table1[[#This Row],[Machine Learning &amp; Artificial Intelligence Knowledge]]&gt;=3,Table1[[#This Row],[Explainable Artificial Intelligence Knowledge]]&gt;=3),"High","Low")</f>
        <v>High</v>
      </c>
      <c r="J21" s="2" t="str">
        <f>IF(AND(Table1[[#This Row],[Sports Betting Knowledge]]&gt;=3,Table1[[#This Row],[National Football League (NFL) Knowledge]]&gt;=3),"High","Low")</f>
        <v>Low</v>
      </c>
      <c r="K21" s="2">
        <v>4</v>
      </c>
      <c r="L21" s="2">
        <v>5</v>
      </c>
      <c r="M21" s="2">
        <v>1</v>
      </c>
      <c r="N21" s="2">
        <v>1</v>
      </c>
      <c r="O21">
        <v>1</v>
      </c>
      <c r="P21">
        <v>2</v>
      </c>
      <c r="Q21">
        <v>1</v>
      </c>
      <c r="R21">
        <v>4</v>
      </c>
      <c r="S21" t="s">
        <v>37</v>
      </c>
      <c r="T21" t="s">
        <v>51</v>
      </c>
    </row>
    <row r="22" spans="1:20" hidden="1" x14ac:dyDescent="0.2">
      <c r="A22">
        <v>21</v>
      </c>
      <c r="B22" s="1">
        <v>45269.859386574099</v>
      </c>
      <c r="C22" s="1">
        <v>45269.865937499999</v>
      </c>
      <c r="D22" t="s">
        <v>14</v>
      </c>
      <c r="F22" s="1"/>
      <c r="G22" t="s">
        <v>19</v>
      </c>
      <c r="H22" t="s">
        <v>20</v>
      </c>
      <c r="I22" s="2" t="str">
        <f>IF(AND(Table1[[#This Row],[Machine Learning &amp; Artificial Intelligence Knowledge]]&gt;=3,Table1[[#This Row],[Explainable Artificial Intelligence Knowledge]]&gt;=3),"High","Low")</f>
        <v>High</v>
      </c>
      <c r="J22" s="2" t="str">
        <f>IF(AND(Table1[[#This Row],[Sports Betting Knowledge]]&gt;=3,Table1[[#This Row],[National Football League (NFL) Knowledge]]&gt;=3),"High","Low")</f>
        <v>Low</v>
      </c>
      <c r="K22" s="2">
        <v>4</v>
      </c>
      <c r="L22" s="2">
        <v>3</v>
      </c>
      <c r="M22" s="2">
        <v>1</v>
      </c>
      <c r="N22" s="2">
        <v>1</v>
      </c>
      <c r="O22">
        <v>2</v>
      </c>
      <c r="P22">
        <v>4</v>
      </c>
      <c r="Q22">
        <v>4</v>
      </c>
      <c r="R22">
        <v>3</v>
      </c>
      <c r="S22" t="s">
        <v>45</v>
      </c>
      <c r="T22" t="s">
        <v>52</v>
      </c>
    </row>
    <row r="23" spans="1:20" hidden="1" x14ac:dyDescent="0.2">
      <c r="A23">
        <v>22</v>
      </c>
      <c r="B23" s="1">
        <v>45271.388807870397</v>
      </c>
      <c r="C23" s="1">
        <v>45271.393599536997</v>
      </c>
      <c r="D23" t="s">
        <v>14</v>
      </c>
      <c r="F23" s="1"/>
      <c r="G23" t="s">
        <v>19</v>
      </c>
      <c r="H23" t="s">
        <v>20</v>
      </c>
      <c r="I23" s="2" t="str">
        <f>IF(AND(Table1[[#This Row],[Machine Learning &amp; Artificial Intelligence Knowledge]]&gt;=3,Table1[[#This Row],[Explainable Artificial Intelligence Knowledge]]&gt;=3),"High","Low")</f>
        <v>High</v>
      </c>
      <c r="J23" s="2" t="str">
        <f>IF(AND(Table1[[#This Row],[Sports Betting Knowledge]]&gt;=3,Table1[[#This Row],[National Football League (NFL) Knowledge]]&gt;=3),"High","Low")</f>
        <v>Low</v>
      </c>
      <c r="K23" s="2">
        <v>3</v>
      </c>
      <c r="L23" s="2">
        <v>3</v>
      </c>
      <c r="M23" s="2">
        <v>1</v>
      </c>
      <c r="N23" s="2">
        <v>1</v>
      </c>
      <c r="O23">
        <v>2</v>
      </c>
      <c r="P23">
        <v>1</v>
      </c>
      <c r="Q23">
        <v>3</v>
      </c>
      <c r="R23">
        <v>4</v>
      </c>
      <c r="S23" t="s">
        <v>17</v>
      </c>
      <c r="T23" t="s"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1911-788E-9340-BE3D-4B86FA572B9E}">
  <dimension ref="A1:E26"/>
  <sheetViews>
    <sheetView workbookViewId="0">
      <selection activeCell="B24" sqref="B24"/>
    </sheetView>
  </sheetViews>
  <sheetFormatPr baseColWidth="10" defaultRowHeight="15" x14ac:dyDescent="0.2"/>
  <cols>
    <col min="1" max="1" width="27" bestFit="1" customWidth="1"/>
    <col min="2" max="2" width="43.33203125" bestFit="1" customWidth="1"/>
    <col min="3" max="3" width="36.33203125" bestFit="1" customWidth="1"/>
    <col min="4" max="4" width="21.1640625" bestFit="1" customWidth="1"/>
    <col min="5" max="5" width="34" bestFit="1" customWidth="1"/>
  </cols>
  <sheetData>
    <row r="1" spans="1:5" ht="16" thickBot="1" x14ac:dyDescent="0.25">
      <c r="B1" s="4" t="s">
        <v>54</v>
      </c>
      <c r="C1" s="4"/>
      <c r="D1" s="4"/>
      <c r="E1" s="4"/>
    </row>
    <row r="2" spans="1:5" x14ac:dyDescent="0.2">
      <c r="A2" s="5"/>
      <c r="B2" s="6" t="s">
        <v>8</v>
      </c>
      <c r="C2" s="6" t="s">
        <v>9</v>
      </c>
      <c r="D2" s="6" t="s">
        <v>10</v>
      </c>
      <c r="E2" s="7" t="s">
        <v>11</v>
      </c>
    </row>
    <row r="3" spans="1:5" ht="16" thickBot="1" x14ac:dyDescent="0.25">
      <c r="A3" s="8" t="s">
        <v>64</v>
      </c>
      <c r="B3" s="9">
        <f>CORREL(Table1[Machine Learning &amp; Artificial Intelligence Knowledge],Table1[Option1])</f>
        <v>-7.338232196670523E-2</v>
      </c>
      <c r="C3" s="9">
        <f>CORREL(Table1[Explainable Artificial Intelligence Knowledge],Table1[Option1])</f>
        <v>-0.26654436561900052</v>
      </c>
      <c r="D3" s="9">
        <f>CORREL(Table1[Sports Betting Knowledge],Table1[Option1])</f>
        <v>0.18802625742973436</v>
      </c>
      <c r="E3" s="10">
        <f>CORREL(Table1[National Football League (NFL) Knowledge],Table1[Option1])</f>
        <v>0.21948253932674391</v>
      </c>
    </row>
    <row r="4" spans="1:5" x14ac:dyDescent="0.2">
      <c r="A4" t="s">
        <v>65</v>
      </c>
      <c r="B4" t="s">
        <v>67</v>
      </c>
      <c r="C4" s="3">
        <f>AVERAGEIF(Table1[AI Knowledge],B4,Table1[Option1])</f>
        <v>1.9285714285714286</v>
      </c>
      <c r="D4" s="3" t="s">
        <v>68</v>
      </c>
      <c r="E4" s="3">
        <f>AVERAGEIF(Table1[AI Knowledge],D4,Table1[Option1])</f>
        <v>2.25</v>
      </c>
    </row>
    <row r="5" spans="1:5" x14ac:dyDescent="0.2">
      <c r="A5" t="s">
        <v>66</v>
      </c>
      <c r="B5" t="s">
        <v>67</v>
      </c>
      <c r="C5" s="3">
        <f>AVERAGEIF(Table1[NFL Betting Knowledge],B5,Table1[Option1])</f>
        <v>2.3333333333333335</v>
      </c>
      <c r="D5" t="s">
        <v>68</v>
      </c>
      <c r="E5" s="3">
        <f>AVERAGEIF(Table1[NFL Betting Knowledge],D5,Table1[Option1])</f>
        <v>2</v>
      </c>
    </row>
    <row r="6" spans="1:5" x14ac:dyDescent="0.2">
      <c r="C6" s="3"/>
      <c r="E6" s="3"/>
    </row>
    <row r="7" spans="1:5" ht="16" thickBot="1" x14ac:dyDescent="0.25">
      <c r="B7" s="4" t="s">
        <v>59</v>
      </c>
      <c r="C7" s="4"/>
      <c r="D7" s="4"/>
      <c r="E7" s="4"/>
    </row>
    <row r="8" spans="1:5" x14ac:dyDescent="0.2">
      <c r="A8" s="5"/>
      <c r="B8" s="6" t="s">
        <v>8</v>
      </c>
      <c r="C8" s="6" t="s">
        <v>9</v>
      </c>
      <c r="D8" s="6" t="s">
        <v>10</v>
      </c>
      <c r="E8" s="7" t="s">
        <v>11</v>
      </c>
    </row>
    <row r="9" spans="1:5" ht="16" thickBot="1" x14ac:dyDescent="0.25">
      <c r="A9" s="8" t="s">
        <v>64</v>
      </c>
      <c r="B9" s="9">
        <f>CORREL(Table1[Machine Learning &amp; Artificial Intelligence Knowledge],Table1[Option2])</f>
        <v>0.32968514648974429</v>
      </c>
      <c r="C9" s="9">
        <f>CORREL(Table1[Explainable Artificial Intelligence Knowledge],Table1[Option2])</f>
        <v>-7.8783242294723943E-2</v>
      </c>
      <c r="D9" s="9">
        <f>CORREL(Table1[Sports Betting Knowledge],Table1[Option2])</f>
        <v>0.1601696431577215</v>
      </c>
      <c r="E9" s="10">
        <f>CORREL(Table1[National Football League (NFL) Knowledge],Table1[Option2])</f>
        <v>0.38923830263867021</v>
      </c>
    </row>
    <row r="10" spans="1:5" x14ac:dyDescent="0.2">
      <c r="A10" t="s">
        <v>65</v>
      </c>
      <c r="B10" t="s">
        <v>67</v>
      </c>
      <c r="C10" s="3">
        <f>AVERAGEIF(Table1[AI Knowledge],B10,Table1[Option2])</f>
        <v>2.5</v>
      </c>
      <c r="D10" s="3" t="s">
        <v>68</v>
      </c>
      <c r="E10" s="3">
        <f>AVERAGEIF(Table1[AI Knowledge],D10,Table1[Option2])</f>
        <v>2.5</v>
      </c>
    </row>
    <row r="11" spans="1:5" x14ac:dyDescent="0.2">
      <c r="A11" t="s">
        <v>66</v>
      </c>
      <c r="B11" t="s">
        <v>67</v>
      </c>
      <c r="C11" s="3">
        <f>AVERAGEIF(Table1[NFL Betting Knowledge],B11,Table1[Option2])</f>
        <v>3</v>
      </c>
      <c r="D11" t="s">
        <v>68</v>
      </c>
      <c r="E11" s="3">
        <f>AVERAGEIF(Table1[NFL Betting Knowledge],D11,Table1[Option2])</f>
        <v>2.4210526315789473</v>
      </c>
    </row>
    <row r="12" spans="1:5" x14ac:dyDescent="0.2">
      <c r="C12" s="3"/>
      <c r="E12" s="3"/>
    </row>
    <row r="13" spans="1:5" ht="16" thickBot="1" x14ac:dyDescent="0.25">
      <c r="B13" s="4" t="s">
        <v>60</v>
      </c>
      <c r="C13" s="4"/>
      <c r="D13" s="4"/>
      <c r="E13" s="4"/>
    </row>
    <row r="14" spans="1:5" x14ac:dyDescent="0.2">
      <c r="A14" s="5"/>
      <c r="B14" s="6" t="s">
        <v>8</v>
      </c>
      <c r="C14" s="6" t="s">
        <v>9</v>
      </c>
      <c r="D14" s="6" t="s">
        <v>10</v>
      </c>
      <c r="E14" s="7" t="s">
        <v>11</v>
      </c>
    </row>
    <row r="15" spans="1:5" ht="16" thickBot="1" x14ac:dyDescent="0.25">
      <c r="A15" s="8" t="s">
        <v>64</v>
      </c>
      <c r="B15" s="9">
        <f>CORREL(Table1[Machine Learning &amp; Artificial Intelligence Knowledge],Table1[Option3])</f>
        <v>-0.19257928773024874</v>
      </c>
      <c r="C15" s="9">
        <f>CORREL(Table1[Explainable Artificial Intelligence Knowledge],Table1[Option3])</f>
        <v>-0.11358060467095822</v>
      </c>
      <c r="D15" s="9">
        <f>CORREL(Table1[Sports Betting Knowledge],Table1[Option3])</f>
        <v>-0.25657127059993118</v>
      </c>
      <c r="E15" s="10">
        <f>CORREL(Table1[National Football League (NFL) Knowledge],Table1[Option3])</f>
        <v>-0.33218029987515735</v>
      </c>
    </row>
    <row r="16" spans="1:5" x14ac:dyDescent="0.2">
      <c r="A16" t="s">
        <v>65</v>
      </c>
      <c r="B16" t="s">
        <v>67</v>
      </c>
      <c r="C16" s="3">
        <f>AVERAGEIF(Table1[AI Knowledge],B16,Table1[Option3])</f>
        <v>2.2142857142857144</v>
      </c>
      <c r="D16" s="3" t="s">
        <v>68</v>
      </c>
      <c r="E16" s="3">
        <f>AVERAGEIF(Table1[AI Knowledge],D16,Table1[Option3])</f>
        <v>2.75</v>
      </c>
    </row>
    <row r="17" spans="1:5" x14ac:dyDescent="0.2">
      <c r="A17" t="s">
        <v>66</v>
      </c>
      <c r="B17" t="s">
        <v>67</v>
      </c>
      <c r="C17" s="3">
        <f>AVERAGEIF(Table1[NFL Betting Knowledge],B17,Table1[Option3])</f>
        <v>1.3333333333333333</v>
      </c>
      <c r="D17" t="s">
        <v>68</v>
      </c>
      <c r="E17" s="3">
        <f>AVERAGEIF(Table1[NFL Betting Knowledge],D17,Table1[Option3])</f>
        <v>2.5789473684210527</v>
      </c>
    </row>
    <row r="18" spans="1:5" x14ac:dyDescent="0.2">
      <c r="C18" s="3"/>
      <c r="E18" s="3"/>
    </row>
    <row r="19" spans="1:5" ht="16" thickBot="1" x14ac:dyDescent="0.25">
      <c r="B19" s="4" t="s">
        <v>61</v>
      </c>
      <c r="C19" s="4"/>
      <c r="D19" s="4"/>
      <c r="E19" s="4"/>
    </row>
    <row r="20" spans="1:5" x14ac:dyDescent="0.2">
      <c r="A20" s="5"/>
      <c r="B20" s="6" t="s">
        <v>8</v>
      </c>
      <c r="C20" s="6" t="s">
        <v>9</v>
      </c>
      <c r="D20" s="6" t="s">
        <v>10</v>
      </c>
      <c r="E20" s="7" t="s">
        <v>11</v>
      </c>
    </row>
    <row r="21" spans="1:5" ht="16" thickBot="1" x14ac:dyDescent="0.25">
      <c r="A21" s="8" t="s">
        <v>64</v>
      </c>
      <c r="B21" s="9">
        <f>CORREL(Table1[Machine Learning &amp; Artificial Intelligence Knowledge],Table1[Option4])</f>
        <v>0.46229741419641435</v>
      </c>
      <c r="C21" s="9">
        <f>CORREL(Table1[Explainable Artificial Intelligence Knowledge],Table1[Option4])</f>
        <v>0.34452579589474991</v>
      </c>
      <c r="D21" s="9">
        <f>CORREL(Table1[Sports Betting Knowledge],Table1[Option4])</f>
        <v>0.53632374317570164</v>
      </c>
      <c r="E21" s="10">
        <f>CORREL(Table1[National Football League (NFL) Knowledge],Table1[Option4])</f>
        <v>0.25902618725236831</v>
      </c>
    </row>
    <row r="22" spans="1:5" x14ac:dyDescent="0.2">
      <c r="A22" t="s">
        <v>65</v>
      </c>
      <c r="B22" t="s">
        <v>67</v>
      </c>
      <c r="C22" s="3">
        <f>AVERAGEIF(Table1[AI Knowledge],B22,Table1[Option4])</f>
        <v>3.6428571428571428</v>
      </c>
      <c r="D22" s="3" t="s">
        <v>68</v>
      </c>
      <c r="E22" s="3">
        <f>AVERAGEIF(Table1[AI Knowledge],D22,Table1[Option4])</f>
        <v>3</v>
      </c>
    </row>
    <row r="23" spans="1:5" x14ac:dyDescent="0.2">
      <c r="A23" t="s">
        <v>66</v>
      </c>
      <c r="B23" t="s">
        <v>67</v>
      </c>
      <c r="C23" s="3">
        <f>AVERAGEIF(Table1[NFL Betting Knowledge],B23,Table1[Option4])</f>
        <v>4.333333333333333</v>
      </c>
      <c r="D23" t="s">
        <v>68</v>
      </c>
      <c r="E23" s="3">
        <f>AVERAGEIF(Table1[NFL Betting Knowledge],D23,Table1[Option4])</f>
        <v>3.263157894736842</v>
      </c>
    </row>
    <row r="24" spans="1:5" x14ac:dyDescent="0.2">
      <c r="B24">
        <f>_xlfn.T.TEST(Table1[Option1],Table1[Option2],1,1)</f>
        <v>4.3105654938779631E-2</v>
      </c>
    </row>
    <row r="25" spans="1:5" x14ac:dyDescent="0.2">
      <c r="B25">
        <f>_xlfn.T.TEST(Table1[Option1],Table1[Option3],1,1)</f>
        <v>8.7798398751523954E-2</v>
      </c>
    </row>
    <row r="26" spans="1:5" x14ac:dyDescent="0.2">
      <c r="B26">
        <f>_xlfn.T.TEST(Table1[Option1],Table1[Option4],1,1)</f>
        <v>8.2707787464603296E-5</v>
      </c>
    </row>
  </sheetData>
  <mergeCells count="4">
    <mergeCell ref="B1:E1"/>
    <mergeCell ref="B7:E7"/>
    <mergeCell ref="B13:E13"/>
    <mergeCell ref="B19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Descriptive</vt:lpstr>
      <vt:lpstr>Correls</vt:lpstr>
      <vt:lpstr>Sheet1</vt:lpstr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Knufinke</cp:lastModifiedBy>
  <dcterms:created xsi:type="dcterms:W3CDTF">2023-12-11T12:19:53Z</dcterms:created>
  <dcterms:modified xsi:type="dcterms:W3CDTF">2023-12-11T13:38:04Z</dcterms:modified>
</cp:coreProperties>
</file>