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nghyunyu/ELF/Project/Project_Hy/src/WCS_visibility_m/Assets/Resources/Data/"/>
    </mc:Choice>
  </mc:AlternateContent>
  <xr:revisionPtr revIDLastSave="0" documentId="13_ncr:1_{A7417D6D-9C5E-6B4B-94FD-3D23C78CC4A9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wcsv_building" sheetId="1" r:id="rId1"/>
    <sheet name="wcsv_plane" sheetId="2" r:id="rId2"/>
    <sheet name="wcsv_rack" sheetId="3" r:id="rId3"/>
    <sheet name="wcsv_conveyor" sheetId="7" r:id="rId4"/>
    <sheet name="wcsv_conveyor_position" sheetId="8" r:id="rId5"/>
    <sheet name="wcsv_conveyor_position_h" sheetId="9" r:id="rId6"/>
    <sheet name="wcsv_conveyor_2f_position" sheetId="12" r:id="rId7"/>
    <sheet name="wcsv_conveyor_2f_position_h" sheetId="11" r:id="rId8"/>
    <sheet name="wcsv_conveyor_position_crv" sheetId="10" r:id="rId9"/>
    <sheet name="wcsv_conveyor_pre" sheetId="4" r:id="rId10"/>
    <sheet name="scale" sheetId="5" r:id="rId11"/>
    <sheet name="test" sheetId="6" r:id="rId12"/>
  </sheets>
  <externalReferences>
    <externalReference r:id="rId1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8" l="1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24" i="11"/>
  <c r="E25" i="11"/>
  <c r="E26" i="11"/>
  <c r="C23" i="11"/>
  <c r="C26" i="11"/>
  <c r="C25" i="11"/>
  <c r="C24" i="11"/>
  <c r="E22" i="11"/>
  <c r="E23" i="11"/>
  <c r="E21" i="11"/>
  <c r="C22" i="11"/>
  <c r="C21" i="11"/>
  <c r="E20" i="11"/>
  <c r="C19" i="11"/>
  <c r="C18" i="11"/>
  <c r="C17" i="11"/>
  <c r="C16" i="11"/>
  <c r="C15" i="11"/>
  <c r="C10" i="11"/>
  <c r="C11" i="11"/>
  <c r="C12" i="11"/>
  <c r="C13" i="11"/>
  <c r="C14" i="11"/>
  <c r="C9" i="11"/>
  <c r="C8" i="11"/>
  <c r="C4" i="11"/>
  <c r="C5" i="11"/>
  <c r="C6" i="11"/>
  <c r="C7" i="11"/>
  <c r="C3" i="11"/>
  <c r="C60" i="12"/>
  <c r="C58" i="12"/>
  <c r="C56" i="12"/>
  <c r="C54" i="12"/>
  <c r="C52" i="12"/>
  <c r="C50" i="12"/>
  <c r="C48" i="12"/>
  <c r="C46" i="12"/>
  <c r="C44" i="12"/>
  <c r="C42" i="12"/>
  <c r="C40" i="12"/>
  <c r="C38" i="12"/>
  <c r="C34" i="12"/>
  <c r="C32" i="12"/>
  <c r="C30" i="12"/>
  <c r="C28" i="12"/>
  <c r="C26" i="12"/>
  <c r="C24" i="12"/>
  <c r="C22" i="12"/>
  <c r="C20" i="12"/>
  <c r="C18" i="12"/>
  <c r="C16" i="12"/>
  <c r="C14" i="12"/>
  <c r="C12" i="12"/>
  <c r="C10" i="12"/>
  <c r="C6" i="12"/>
  <c r="C4" i="12"/>
  <c r="E12" i="12"/>
  <c r="E13" i="12"/>
  <c r="E14" i="12"/>
  <c r="E15" i="12"/>
  <c r="E16" i="12"/>
  <c r="E17" i="12"/>
  <c r="E18" i="12"/>
  <c r="E20" i="12"/>
  <c r="E19" i="12"/>
  <c r="E10" i="12"/>
  <c r="E11" i="12"/>
  <c r="E8" i="12"/>
  <c r="E9" i="12"/>
  <c r="E6" i="12"/>
  <c r="E7" i="12"/>
  <c r="E4" i="12"/>
  <c r="C3" i="12"/>
  <c r="E5" i="12"/>
  <c r="C5" i="12"/>
  <c r="E3" i="12"/>
  <c r="E21" i="12"/>
  <c r="E22" i="12"/>
  <c r="C8" i="12"/>
  <c r="C9" i="12"/>
  <c r="C11" i="12"/>
  <c r="C13" i="12"/>
  <c r="C15" i="12"/>
  <c r="C17" i="12"/>
  <c r="C19" i="12"/>
  <c r="C21" i="12"/>
  <c r="C23" i="12"/>
  <c r="C25" i="12"/>
  <c r="C27" i="12"/>
  <c r="C29" i="12"/>
  <c r="C31" i="12"/>
  <c r="C33" i="12"/>
  <c r="C7" i="12"/>
  <c r="C39" i="8"/>
  <c r="C40" i="8"/>
  <c r="C41" i="8"/>
  <c r="C42" i="8"/>
  <c r="C43" i="8"/>
  <c r="C44" i="8"/>
  <c r="C45" i="8"/>
  <c r="C46" i="8"/>
  <c r="C47" i="8"/>
  <c r="C48" i="8"/>
  <c r="C49" i="8"/>
  <c r="C50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E23" i="12"/>
  <c r="E24" i="12"/>
  <c r="C35" i="12"/>
  <c r="C36" i="12"/>
  <c r="C37" i="12"/>
  <c r="C39" i="12"/>
  <c r="C41" i="12"/>
  <c r="C43" i="12"/>
  <c r="C45" i="12"/>
  <c r="C47" i="12"/>
  <c r="C49" i="12"/>
  <c r="C51" i="12"/>
  <c r="C53" i="12"/>
  <c r="C55" i="12"/>
  <c r="C57" i="12"/>
  <c r="C59" i="12"/>
  <c r="C61" i="12"/>
  <c r="C3" i="8"/>
  <c r="C4" i="8"/>
  <c r="C5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E258" i="9"/>
  <c r="E259" i="9"/>
  <c r="C195" i="9"/>
  <c r="C196" i="9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C106" i="9"/>
  <c r="C107" i="9"/>
  <c r="C108" i="9"/>
  <c r="C109" i="9"/>
  <c r="C110" i="9"/>
  <c r="C111" i="9"/>
  <c r="C112" i="9"/>
  <c r="C1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E70" i="8"/>
  <c r="E71" i="8"/>
  <c r="E72" i="8"/>
  <c r="E73" i="8"/>
  <c r="E74" i="8"/>
  <c r="E75" i="8"/>
  <c r="E76" i="8"/>
  <c r="C69" i="8"/>
  <c r="C70" i="8"/>
  <c r="C71" i="8"/>
  <c r="C72" i="8"/>
  <c r="C73" i="8"/>
  <c r="C74" i="8"/>
  <c r="C75" i="8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E68" i="8"/>
  <c r="E64" i="8"/>
  <c r="E212" i="9"/>
  <c r="E20" i="9"/>
  <c r="E21" i="9"/>
  <c r="C258" i="9"/>
  <c r="C199" i="8"/>
  <c r="C200" i="8"/>
  <c r="C201" i="8"/>
  <c r="C202" i="8"/>
  <c r="C203" i="8"/>
  <c r="E312" i="8"/>
  <c r="E313" i="8"/>
  <c r="E314" i="8"/>
  <c r="E308" i="8"/>
  <c r="E309" i="8"/>
  <c r="E310" i="8"/>
  <c r="E304" i="8"/>
  <c r="E305" i="8"/>
  <c r="E306" i="8"/>
  <c r="E300" i="8"/>
  <c r="E301" i="8"/>
  <c r="E302" i="8"/>
  <c r="E296" i="8"/>
  <c r="E297" i="8"/>
  <c r="E298" i="8"/>
  <c r="E292" i="8"/>
  <c r="E293" i="8"/>
  <c r="E294" i="8"/>
  <c r="E288" i="8"/>
  <c r="E289" i="8"/>
  <c r="E290" i="8"/>
  <c r="E284" i="8"/>
  <c r="E285" i="8"/>
  <c r="E286" i="8"/>
  <c r="E280" i="8"/>
  <c r="E281" i="8"/>
  <c r="E282" i="8"/>
  <c r="E276" i="8"/>
  <c r="E277" i="8"/>
  <c r="E278" i="8"/>
  <c r="E272" i="8"/>
  <c r="E273" i="8"/>
  <c r="E274" i="8"/>
  <c r="E268" i="8"/>
  <c r="E269" i="8"/>
  <c r="E270" i="8"/>
  <c r="E264" i="8"/>
  <c r="E265" i="8"/>
  <c r="E266" i="8"/>
  <c r="E260" i="8"/>
  <c r="E261" i="8"/>
  <c r="E262" i="8"/>
  <c r="E256" i="8"/>
  <c r="E257" i="8"/>
  <c r="E258" i="8"/>
  <c r="E252" i="8"/>
  <c r="E253" i="8"/>
  <c r="E254" i="8"/>
  <c r="E248" i="8"/>
  <c r="E249" i="8"/>
  <c r="E250" i="8"/>
  <c r="E244" i="8"/>
  <c r="E245" i="8"/>
  <c r="E246" i="8"/>
  <c r="E240" i="8"/>
  <c r="E241" i="8"/>
  <c r="E242" i="8"/>
  <c r="E236" i="8"/>
  <c r="E237" i="8"/>
  <c r="E238" i="8"/>
  <c r="E232" i="8"/>
  <c r="E233" i="8"/>
  <c r="E234" i="8"/>
  <c r="E228" i="8"/>
  <c r="E229" i="8"/>
  <c r="E230" i="8"/>
  <c r="E224" i="8"/>
  <c r="E225" i="8"/>
  <c r="E226" i="8"/>
  <c r="E220" i="8"/>
  <c r="E221" i="8"/>
  <c r="E222" i="8"/>
  <c r="E216" i="8"/>
  <c r="E217" i="8"/>
  <c r="E218" i="8"/>
  <c r="E212" i="8"/>
  <c r="E213" i="8"/>
  <c r="E214" i="8"/>
  <c r="E208" i="8"/>
  <c r="E209" i="8"/>
  <c r="E210" i="8"/>
  <c r="E204" i="8"/>
  <c r="E205" i="8"/>
  <c r="E206" i="8"/>
  <c r="E200" i="8"/>
  <c r="E201" i="8"/>
  <c r="E202" i="8"/>
  <c r="E196" i="8"/>
  <c r="E197" i="8"/>
  <c r="E198" i="8"/>
  <c r="E118" i="9"/>
  <c r="E260" i="9"/>
  <c r="C259" i="9"/>
  <c r="E53" i="8"/>
  <c r="E54" i="8"/>
  <c r="E55" i="8"/>
  <c r="E56" i="8"/>
  <c r="E57" i="8"/>
  <c r="E58" i="8"/>
  <c r="E59" i="8"/>
  <c r="E60" i="8"/>
  <c r="E39" i="8"/>
  <c r="E40" i="8"/>
  <c r="E41" i="8"/>
  <c r="E42" i="8"/>
  <c r="E43" i="8"/>
  <c r="E44" i="8"/>
  <c r="E45" i="8"/>
  <c r="E46" i="8"/>
  <c r="E47" i="8"/>
  <c r="E48" i="8"/>
  <c r="E49" i="8"/>
  <c r="E50" i="8"/>
  <c r="E24" i="8"/>
  <c r="E25" i="8"/>
  <c r="E2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E243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E229" i="9"/>
  <c r="E213" i="9"/>
  <c r="C191" i="9"/>
  <c r="C192" i="9"/>
  <c r="C193" i="9"/>
  <c r="C187" i="9"/>
  <c r="C188" i="9"/>
  <c r="C189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43" i="9"/>
  <c r="C144" i="9"/>
  <c r="C145" i="9"/>
  <c r="C146" i="9"/>
  <c r="C147" i="9"/>
  <c r="C148" i="9"/>
  <c r="C149" i="9"/>
  <c r="C150" i="9"/>
  <c r="E142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E116" i="9"/>
  <c r="E115" i="9"/>
  <c r="E114" i="9"/>
  <c r="E117" i="9"/>
  <c r="C115" i="9"/>
  <c r="C116" i="9"/>
  <c r="C117" i="9"/>
  <c r="C118" i="9"/>
  <c r="C48" i="9"/>
  <c r="C49" i="9"/>
  <c r="C50" i="9"/>
  <c r="C51" i="9"/>
  <c r="C52" i="9"/>
  <c r="C53" i="9"/>
  <c r="C54" i="9"/>
  <c r="C55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54" i="9"/>
  <c r="D53" i="9"/>
  <c r="D52" i="9"/>
  <c r="E47" i="9"/>
  <c r="D51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21" i="9"/>
  <c r="E18" i="9"/>
  <c r="C51" i="8"/>
  <c r="E51" i="8"/>
  <c r="D17" i="9"/>
  <c r="D16" i="9"/>
  <c r="D15" i="9"/>
  <c r="D14" i="9"/>
  <c r="D13" i="9"/>
  <c r="D12" i="9"/>
  <c r="D11" i="9"/>
  <c r="D10" i="9"/>
  <c r="D9" i="9"/>
  <c r="D8" i="9"/>
  <c r="D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34" i="8"/>
  <c r="C144" i="8"/>
  <c r="C160" i="8"/>
  <c r="E159" i="8"/>
  <c r="E152" i="8"/>
  <c r="E153" i="8"/>
  <c r="E154" i="8"/>
  <c r="E155" i="8"/>
  <c r="E156" i="8"/>
  <c r="E157" i="8"/>
  <c r="E158" i="8"/>
  <c r="C151" i="8"/>
  <c r="E148" i="8"/>
  <c r="E149" i="8"/>
  <c r="E150" i="8"/>
  <c r="E145" i="8"/>
  <c r="E146" i="8"/>
  <c r="E135" i="8"/>
  <c r="E136" i="8"/>
  <c r="E137" i="8"/>
  <c r="E138" i="8"/>
  <c r="E139" i="8"/>
  <c r="E140" i="8"/>
  <c r="E141" i="8"/>
  <c r="E142" i="8"/>
  <c r="E143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66" i="8"/>
  <c r="E67" i="8"/>
  <c r="C65" i="8"/>
  <c r="E62" i="8"/>
  <c r="E63" i="8"/>
  <c r="C5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F12" i="4"/>
  <c r="E12" i="4"/>
  <c r="F11" i="4"/>
  <c r="E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C8" i="4"/>
  <c r="H7" i="4"/>
  <c r="G7" i="4"/>
  <c r="F7" i="4"/>
  <c r="E7" i="4"/>
  <c r="D7" i="4"/>
  <c r="C7" i="4"/>
  <c r="F6" i="4"/>
  <c r="E6" i="4"/>
  <c r="H5" i="4"/>
  <c r="F5" i="4"/>
  <c r="E5" i="4"/>
  <c r="H4" i="4"/>
  <c r="F4" i="4"/>
  <c r="E4" i="4"/>
  <c r="D4" i="4"/>
  <c r="C4" i="4"/>
  <c r="H3" i="4"/>
  <c r="G3" i="4"/>
  <c r="F3" i="4"/>
  <c r="D3" i="4"/>
  <c r="H2" i="4"/>
  <c r="G2" i="4"/>
  <c r="F2" i="4"/>
  <c r="E2" i="4"/>
  <c r="D2" i="4"/>
  <c r="C2" i="4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C2" i="3"/>
  <c r="H3" i="2"/>
  <c r="H2" i="2"/>
  <c r="G3" i="2"/>
  <c r="G2" i="2"/>
  <c r="F3" i="2"/>
  <c r="F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E26" i="12"/>
  <c r="E25" i="12"/>
  <c r="E190" i="8"/>
  <c r="E191" i="8"/>
  <c r="E192" i="8"/>
  <c r="E193" i="8"/>
  <c r="E194" i="8"/>
  <c r="E27" i="8"/>
  <c r="E28" i="8"/>
  <c r="E29" i="8"/>
  <c r="E30" i="8"/>
  <c r="E31" i="8"/>
  <c r="E32" i="8"/>
  <c r="E33" i="8"/>
  <c r="E34" i="8"/>
  <c r="E35" i="8"/>
  <c r="E36" i="8"/>
  <c r="E37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04" i="8"/>
  <c r="C205" i="8"/>
  <c r="C206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E28" i="12"/>
  <c r="E27" i="12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260" i="8"/>
  <c r="C261" i="8"/>
  <c r="C262" i="8"/>
  <c r="E29" i="12"/>
  <c r="E30" i="12"/>
  <c r="E31" i="12"/>
  <c r="E32" i="12"/>
  <c r="E34" i="12"/>
  <c r="E33" i="12"/>
  <c r="E36" i="12"/>
  <c r="E35" i="12"/>
  <c r="E37" i="12"/>
  <c r="E38" i="12"/>
  <c r="E39" i="12"/>
  <c r="E40" i="12"/>
  <c r="E41" i="12"/>
  <c r="E42" i="12"/>
  <c r="E44" i="12"/>
  <c r="E43" i="12"/>
  <c r="E45" i="12"/>
  <c r="E46" i="12"/>
  <c r="E48" i="12"/>
  <c r="E47" i="12"/>
  <c r="E50" i="12"/>
  <c r="E49" i="12"/>
  <c r="E52" i="12"/>
  <c r="E51" i="12"/>
  <c r="E53" i="12"/>
  <c r="E54" i="12"/>
  <c r="E55" i="12"/>
  <c r="E56" i="12"/>
  <c r="E58" i="12"/>
  <c r="E57" i="12"/>
  <c r="E60" i="12"/>
  <c r="E61" i="12"/>
  <c r="E59" i="12"/>
</calcChain>
</file>

<file path=xl/sharedStrings.xml><?xml version="1.0" encoding="utf-8"?>
<sst xmlns="http://schemas.openxmlformats.org/spreadsheetml/2006/main" count="1034" uniqueCount="221">
  <si>
    <t>obj_type</t>
  </si>
  <si>
    <t>obj_nm</t>
  </si>
  <si>
    <t>pos_x</t>
  </si>
  <si>
    <t>pos_y</t>
  </si>
  <si>
    <t>pos_z</t>
  </si>
  <si>
    <t>len_x</t>
  </si>
  <si>
    <t>len_z</t>
  </si>
  <si>
    <t>len_y</t>
  </si>
  <si>
    <t>rotation</t>
  </si>
  <si>
    <t>floor</t>
  </si>
  <si>
    <t>len_x_rest</t>
  </si>
  <si>
    <t>reserved1</t>
  </si>
  <si>
    <t>reserved2</t>
  </si>
  <si>
    <t>reserved3</t>
  </si>
  <si>
    <t>A01</t>
  </si>
  <si>
    <t>A02</t>
  </si>
  <si>
    <t>rack_pallate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</si>
  <si>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</si>
  <si>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</si>
  <si>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</si>
  <si>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</si>
  <si>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</si>
  <si>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</si>
  <si>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</si>
  <si>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</si>
  <si>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</si>
  <si>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</si>
  <si>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</si>
  <si>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</si>
  <si>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</si>
  <si>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</si>
  <si>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</si>
  <si>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</si>
  <si>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</si>
  <si>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</si>
  <si>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</si>
  <si>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</si>
  <si>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</si>
  <si>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</si>
  <si>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</si>
  <si>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</si>
  <si>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</si>
  <si>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</si>
  <si>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</si>
  <si>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</si>
  <si>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</si>
  <si>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</si>
  <si>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</si>
  <si>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</si>
  <si>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</si>
  <si>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</si>
  <si>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</si>
  <si>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</si>
  <si>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</si>
  <si>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</si>
  <si>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plane</t>
  </si>
  <si>
    <t>floor1</t>
  </si>
  <si>
    <t>floor3</t>
  </si>
  <si>
    <t>building</t>
  </si>
  <si>
    <t>center</t>
  </si>
  <si>
    <t>conv_str1</t>
    <phoneticPr fontId="4" type="noConversion"/>
  </si>
  <si>
    <t>conv_str2</t>
    <phoneticPr fontId="4" type="noConversion"/>
  </si>
  <si>
    <t>A03</t>
    <phoneticPr fontId="4" type="noConversion"/>
  </si>
  <si>
    <t>scale</t>
    <phoneticPr fontId="4" type="noConversion"/>
  </si>
  <si>
    <t>rotation_x</t>
    <phoneticPr fontId="4" type="noConversion"/>
  </si>
  <si>
    <t>rotation_y</t>
    <phoneticPr fontId="4" type="noConversion"/>
  </si>
  <si>
    <t>rotation_z</t>
    <phoneticPr fontId="4" type="noConversion"/>
  </si>
  <si>
    <t>conv_crv1</t>
    <phoneticPr fontId="4" type="noConversion"/>
  </si>
  <si>
    <t>conv_tmp</t>
    <phoneticPr fontId="4" type="noConversion"/>
  </si>
  <si>
    <t>conv_up1</t>
    <phoneticPr fontId="4" type="noConversion"/>
  </si>
  <si>
    <t>A04</t>
    <phoneticPr fontId="4" type="noConversion"/>
  </si>
  <si>
    <t>conv_noleg1</t>
    <phoneticPr fontId="4" type="noConversion"/>
  </si>
  <si>
    <t>A01</t>
    <phoneticPr fontId="4" type="noConversion"/>
  </si>
  <si>
    <t>conv_libi</t>
    <phoneticPr fontId="4" type="noConversion"/>
  </si>
  <si>
    <t>3D소터 컨베이어 애니메이션</t>
    <phoneticPr fontId="4" type="noConversion"/>
  </si>
  <si>
    <t>3D소터 rack 애니메이션</t>
    <phoneticPr fontId="4" type="noConversion"/>
  </si>
  <si>
    <t>컨베이어 상품 애니메이션</t>
    <phoneticPr fontId="4" type="noConversion"/>
  </si>
  <si>
    <t>DAS</t>
    <phoneticPr fontId="4" type="noConversion"/>
  </si>
  <si>
    <t>1층3D sorter(2set), das이용 피킹</t>
    <phoneticPr fontId="4" type="noConversion"/>
  </si>
  <si>
    <t>3층완료 토트박스 1층컨베이어 합류</t>
    <phoneticPr fontId="4" type="noConversion"/>
  </si>
  <si>
    <t>피킹완료된것들 토트박스로 이동 컨베이어 이동</t>
    <phoneticPr fontId="4" type="noConversion"/>
  </si>
  <si>
    <t>박스포장라인-피킹완료토트박스상품을 박스적재 컨배이어 이동</t>
    <phoneticPr fontId="4" type="noConversion"/>
  </si>
  <si>
    <t>박스포장라인-제합기 이용, 박스제함 오토라벨러로 물류바코드 부착</t>
    <phoneticPr fontId="4" type="noConversion"/>
  </si>
  <si>
    <t>직출고-피킹 완료 도트박스는 박스, 직출고, 비닐, 보냉팩 라인으로 분류 컨베이어 이동</t>
    <phoneticPr fontId="4" type="noConversion"/>
  </si>
  <si>
    <t>봉함기로 상부봉합후 오토라벨러 이용 송장부착 출하라인 이송</t>
    <phoneticPr fontId="4" type="noConversion"/>
  </si>
  <si>
    <t>비닐포장-오토배거 활용하여 비닐포장후 t소터이동</t>
    <phoneticPr fontId="4" type="noConversion"/>
  </si>
  <si>
    <t>보냉포장-상품을 보냉팩에 포장및 송장부착 t소터이동</t>
    <phoneticPr fontId="4" type="noConversion"/>
  </si>
  <si>
    <t>보냉, 비닐, 박스포장상품 T소터로 권역분류</t>
    <phoneticPr fontId="4" type="noConversion"/>
  </si>
  <si>
    <t>출고 - 권역분류 FM 주문 출고</t>
    <phoneticPr fontId="4" type="noConversion"/>
  </si>
  <si>
    <t>lv1</t>
    <phoneticPr fontId="4" type="noConversion"/>
  </si>
  <si>
    <t>lv2</t>
    <phoneticPr fontId="4" type="noConversion"/>
  </si>
  <si>
    <t>컨베이어 적용</t>
    <phoneticPr fontId="4" type="noConversion"/>
  </si>
  <si>
    <t>검수대, 제함기 오토라벨러, 봉함기, 오토배거</t>
    <phoneticPr fontId="4" type="noConversion"/>
  </si>
  <si>
    <t>T-soter</t>
    <phoneticPr fontId="4" type="noConversion"/>
  </si>
  <si>
    <t>3D-sorter</t>
    <phoneticPr fontId="4" type="noConversion"/>
  </si>
  <si>
    <t>유니티 구조구축및 모델 변경 사이즈별 프리팹들 생성</t>
    <phoneticPr fontId="4" type="noConversion"/>
  </si>
  <si>
    <t>con_roll_0.6</t>
    <phoneticPr fontId="4" type="noConversion"/>
  </si>
  <si>
    <t>len_x</t>
    <phoneticPr fontId="4" type="noConversion"/>
  </si>
  <si>
    <t>con_belt_4</t>
    <phoneticPr fontId="4" type="noConversion"/>
  </si>
  <si>
    <t>con_belt_0.8</t>
    <phoneticPr fontId="4" type="noConversion"/>
  </si>
  <si>
    <t>con_roll_v_3</t>
    <phoneticPr fontId="4" type="noConversion"/>
  </si>
  <si>
    <t>con_roll_v_6</t>
    <phoneticPr fontId="4" type="noConversion"/>
  </si>
  <si>
    <t>con_roll_p_0.67</t>
  </si>
  <si>
    <t>con_roll_p_0.67</t>
    <phoneticPr fontId="4" type="noConversion"/>
  </si>
  <si>
    <t>con_roll_pow_0.67</t>
    <phoneticPr fontId="4" type="noConversion"/>
  </si>
  <si>
    <t>con_roll_skew_0.67</t>
    <phoneticPr fontId="4" type="noConversion"/>
  </si>
  <si>
    <t>pos_x</t>
    <phoneticPr fontId="4" type="noConversion"/>
  </si>
  <si>
    <t>con_roll_v_6</t>
  </si>
  <si>
    <t>con_belt_1</t>
  </si>
  <si>
    <t>con_belt_1</t>
    <phoneticPr fontId="4" type="noConversion"/>
  </si>
  <si>
    <t>scale_x</t>
    <phoneticPr fontId="8" type="noConversion"/>
  </si>
  <si>
    <t>scale_y</t>
    <phoneticPr fontId="8" type="noConversion"/>
  </si>
  <si>
    <t>scale_z</t>
    <phoneticPr fontId="8" type="noConversion"/>
  </si>
  <si>
    <t>con_belt_1</t>
    <phoneticPr fontId="8" type="noConversion"/>
  </si>
  <si>
    <t>con_belt_0.67</t>
  </si>
  <si>
    <t>con_belt_down_12.481</t>
    <phoneticPr fontId="4" type="noConversion"/>
  </si>
  <si>
    <t>con_belt_1.5</t>
    <phoneticPr fontId="4" type="noConversion"/>
  </si>
  <si>
    <t>con_belt_0.67</t>
    <phoneticPr fontId="8" type="noConversion"/>
  </si>
  <si>
    <t>con_belt_0.8</t>
    <phoneticPr fontId="8" type="noConversion"/>
  </si>
  <si>
    <t>con_belt_2.94</t>
    <phoneticPr fontId="8" type="noConversion"/>
  </si>
  <si>
    <t>con_belt_4.5</t>
    <phoneticPr fontId="8" type="noConversion"/>
  </si>
  <si>
    <t>con_belt_2.4</t>
    <phoneticPr fontId="8" type="noConversion"/>
  </si>
  <si>
    <t>con_belt_3</t>
    <phoneticPr fontId="8" type="noConversion"/>
  </si>
  <si>
    <t>con_belt_3</t>
    <phoneticPr fontId="4" type="noConversion"/>
  </si>
  <si>
    <t>con_belt_0.9</t>
  </si>
  <si>
    <t>con_belt_0.9</t>
    <phoneticPr fontId="8" type="noConversion"/>
  </si>
  <si>
    <t>con_belt_0.675</t>
  </si>
  <si>
    <t>con_belt_0.675</t>
    <phoneticPr fontId="8" type="noConversion"/>
  </si>
  <si>
    <t>con_belt_0.45</t>
    <phoneticPr fontId="8" type="noConversion"/>
  </si>
  <si>
    <t>con_belt_0.576</t>
    <phoneticPr fontId="4" type="noConversion"/>
  </si>
  <si>
    <t>con_belt_0.45</t>
    <phoneticPr fontId="4" type="noConversion"/>
  </si>
  <si>
    <t>con_belt_0.675</t>
    <phoneticPr fontId="4" type="noConversion"/>
  </si>
  <si>
    <t>con_belt_4.04</t>
    <phoneticPr fontId="8" type="noConversion"/>
  </si>
  <si>
    <t>con_belt_2</t>
    <phoneticPr fontId="8" type="noConversion"/>
  </si>
  <si>
    <t>con_belt_3.5</t>
    <phoneticPr fontId="8" type="noConversion"/>
  </si>
  <si>
    <t>con_belt_0.53</t>
    <phoneticPr fontId="8" type="noConversion"/>
  </si>
  <si>
    <t>con_belt_0.77</t>
    <phoneticPr fontId="8" type="noConversion"/>
  </si>
  <si>
    <t>con_belt_4</t>
    <phoneticPr fontId="8" type="noConversion"/>
  </si>
  <si>
    <t>con_belt_0.6</t>
    <phoneticPr fontId="8" type="noConversion"/>
  </si>
  <si>
    <t>con_belt_0.6</t>
    <phoneticPr fontId="4" type="noConversion"/>
  </si>
  <si>
    <t>con_belt_0.635</t>
    <phoneticPr fontId="8" type="noConversion"/>
  </si>
  <si>
    <t>con_belt_0.71</t>
    <phoneticPr fontId="8" type="noConversion"/>
  </si>
  <si>
    <t>con_belt_0.98</t>
    <phoneticPr fontId="8" type="noConversion"/>
  </si>
  <si>
    <t>con_belt_0.79</t>
    <phoneticPr fontId="8" type="noConversion"/>
  </si>
  <si>
    <t>con_belt_6</t>
    <phoneticPr fontId="8" type="noConversion"/>
  </si>
  <si>
    <t>con_belt_1.125</t>
    <phoneticPr fontId="8" type="noConversion"/>
  </si>
  <si>
    <t>con_belt_1.125</t>
    <phoneticPr fontId="4" type="noConversion"/>
  </si>
  <si>
    <t>con_belt_0.225</t>
    <phoneticPr fontId="8" type="noConversion"/>
  </si>
  <si>
    <t>con_belt_2.54</t>
    <phoneticPr fontId="8" type="noConversion"/>
  </si>
  <si>
    <t>con_belt_2.54</t>
    <phoneticPr fontId="4" type="noConversion"/>
  </si>
  <si>
    <t>con_belt_6</t>
    <phoneticPr fontId="4" type="noConversion"/>
  </si>
  <si>
    <t>con_belt_3.84</t>
    <phoneticPr fontId="8" type="noConversion"/>
  </si>
  <si>
    <t>con_belt_1.8</t>
    <phoneticPr fontId="8" type="noConversion"/>
  </si>
  <si>
    <t>con_belt_3.77</t>
    <phoneticPr fontId="8" type="noConversion"/>
  </si>
  <si>
    <t>con_belt_3.78</t>
    <phoneticPr fontId="8" type="noConversion"/>
  </si>
  <si>
    <t>con_belt_1.52</t>
    <phoneticPr fontId="8" type="noConversion"/>
  </si>
  <si>
    <t>con_belt_0.62</t>
    <phoneticPr fontId="8" type="noConversion"/>
  </si>
  <si>
    <t>con_belt_0.375</t>
    <phoneticPr fontId="8" type="noConversion"/>
  </si>
  <si>
    <t>con_belt_3.05</t>
  </si>
  <si>
    <t>con_belt_3.05</t>
    <phoneticPr fontId="8" type="noConversion"/>
  </si>
  <si>
    <t>con_belt_0.72</t>
    <phoneticPr fontId="4" type="noConversion"/>
  </si>
  <si>
    <t>con_belt_0.72</t>
    <phoneticPr fontId="8" type="noConversion"/>
  </si>
  <si>
    <t>con_belt_3.6</t>
    <phoneticPr fontId="8" type="noConversion"/>
  </si>
  <si>
    <t>con_belt_1.2</t>
    <phoneticPr fontId="8" type="noConversion"/>
  </si>
  <si>
    <t>con_belt_3.6</t>
    <phoneticPr fontId="4" type="noConversion"/>
  </si>
  <si>
    <t>con_belt_1.2</t>
    <phoneticPr fontId="4" type="noConversion"/>
  </si>
  <si>
    <t>con_belt_0.525</t>
    <phoneticPr fontId="8" type="noConversion"/>
  </si>
  <si>
    <t>con_belt_0.525</t>
    <phoneticPr fontId="4" type="noConversion"/>
  </si>
  <si>
    <t>con_belt_2.5</t>
    <phoneticPr fontId="4" type="noConversion"/>
  </si>
  <si>
    <t>con_belt_0.82</t>
    <phoneticPr fontId="8" type="noConversion"/>
  </si>
  <si>
    <t>con_belt_0.82</t>
    <phoneticPr fontId="4" type="noConversion"/>
  </si>
  <si>
    <t>con_belt_0.975</t>
    <phoneticPr fontId="8" type="noConversion"/>
  </si>
  <si>
    <t>con_belt_0.975</t>
    <phoneticPr fontId="4" type="noConversion"/>
  </si>
  <si>
    <t>con_belt_0.825</t>
    <phoneticPr fontId="4" type="noConversion"/>
  </si>
  <si>
    <t>con_belt_0.825</t>
    <phoneticPr fontId="8" type="noConversion"/>
  </si>
  <si>
    <t>con_belt_0.745</t>
    <phoneticPr fontId="8" type="noConversion"/>
  </si>
  <si>
    <t>con_belt_0.745</t>
    <phoneticPr fontId="4" type="noConversion"/>
  </si>
  <si>
    <t>con_belt_31.9</t>
    <phoneticPr fontId="8" type="noConversion"/>
  </si>
  <si>
    <t>con_belt_0.375</t>
    <phoneticPr fontId="4" type="noConversion"/>
  </si>
  <si>
    <t>con_belt_23.1</t>
    <phoneticPr fontId="8" type="noConversion"/>
  </si>
  <si>
    <t>con_belt_35.2</t>
    <phoneticPr fontId="8" type="noConversion"/>
  </si>
  <si>
    <t>con_belt_1.81</t>
    <phoneticPr fontId="8" type="noConversion"/>
  </si>
  <si>
    <t>con_belt_1.08</t>
    <phoneticPr fontId="8" type="noConversion"/>
  </si>
  <si>
    <t>con_belt_0.24</t>
    <phoneticPr fontId="8" type="noConversion"/>
  </si>
  <si>
    <t>con_belt_2.16</t>
    <phoneticPr fontId="4" type="noConversion"/>
  </si>
  <si>
    <t>con_belt_3.18</t>
    <phoneticPr fontId="4" type="noConversion"/>
  </si>
  <si>
    <t>con_belt_1.56</t>
    <phoneticPr fontId="4" type="noConversion"/>
  </si>
  <si>
    <t>con_belt_8.38</t>
    <phoneticPr fontId="4" type="noConversion"/>
  </si>
  <si>
    <t>con_belt_5.765</t>
    <phoneticPr fontId="4" type="noConversion"/>
  </si>
  <si>
    <t>con_belt_4_0.91</t>
    <phoneticPr fontId="4" type="noConversion"/>
  </si>
  <si>
    <t>con_belt_6_0.91</t>
    <phoneticPr fontId="4" type="noConversion"/>
  </si>
  <si>
    <t>con_belt_3.5_0.91</t>
    <phoneticPr fontId="4" type="noConversion"/>
  </si>
  <si>
    <t>libiRackLeft</t>
    <phoneticPr fontId="4" type="noConversion"/>
  </si>
  <si>
    <t>libiRackRight</t>
    <phoneticPr fontId="4" type="noConversion"/>
  </si>
  <si>
    <t>con_belt_4.32</t>
    <phoneticPr fontId="4" type="noConversion"/>
  </si>
  <si>
    <t>con_belt_0.35</t>
    <phoneticPr fontId="4" type="noConversion"/>
  </si>
  <si>
    <t>con_belt_0.35</t>
    <phoneticPr fontId="8" type="noConversion"/>
  </si>
  <si>
    <t>con_belt_0.75</t>
    <phoneticPr fontId="4" type="noConversion"/>
  </si>
  <si>
    <t>con_belt_0.75</t>
    <phoneticPr fontId="8" type="noConversion"/>
  </si>
  <si>
    <t>con_belt_0.785</t>
    <phoneticPr fontId="8" type="noConversion"/>
  </si>
  <si>
    <t>con_belt_0.785</t>
    <phoneticPr fontId="4" type="noConversion"/>
  </si>
  <si>
    <t>con_belt_0.255</t>
    <phoneticPr fontId="4" type="noConversion"/>
  </si>
  <si>
    <t>con_belt_0.255</t>
    <phoneticPr fontId="8" type="noConversion"/>
  </si>
  <si>
    <t>3D-SORTER</t>
  </si>
  <si>
    <t>계획생성</t>
  </si>
  <si>
    <t>SUPER</t>
  </si>
  <si>
    <t>-</t>
  </si>
  <si>
    <t>DAS</t>
  </si>
  <si>
    <t>작업일자</t>
  </si>
  <si>
    <t>작업차수</t>
  </si>
  <si>
    <t>설비코드</t>
  </si>
  <si>
    <t>설비명</t>
  </si>
  <si>
    <t>주문건수</t>
  </si>
  <si>
    <t>상품건수</t>
  </si>
  <si>
    <t>낱개수량</t>
  </si>
  <si>
    <t>작업주문건수</t>
  </si>
  <si>
    <t>작업낱개수량</t>
  </si>
  <si>
    <t>con_belt_0.225</t>
    <phoneticPr fontId="4" type="noConversion"/>
  </si>
  <si>
    <t>con_belt_0.275</t>
    <phoneticPr fontId="4" type="noConversion"/>
  </si>
  <si>
    <t>con_belt_0.31</t>
    <phoneticPr fontId="4" type="noConversion"/>
  </si>
  <si>
    <t>con_belt_0.31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</si>
</sst>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#,##0.00_ "/>
  </numFmts>
  <fonts count="11"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</font>
    <font>
      <sz val="12"/>
      <color rgb="FFB5CEA8"/>
      <name val="Menlo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Helvetica"/>
      <family val="2"/>
    </font>
    <font>
      <sz val="8"/>
      <name val="맑은 고딕"/>
      <family val="2"/>
      <charset val="129"/>
      <scheme val="minor"/>
    </font>
    <font>
      <sz val="20"/>
      <color rgb="FF000000"/>
      <name val="Spoqa Han Sans Neo"/>
    </font>
    <font>
      <sz val="23"/>
      <color rgb="FF000000"/>
      <name val="Spoqa Han Sans Ne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177" fontId="0" fillId="0" borderId="0" xfId="0" applyNumberFormat="1"/>
    <xf numFmtId="3" fontId="0" fillId="0" borderId="0" xfId="0" applyNumberFormat="1"/>
    <xf numFmtId="4" fontId="6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2" xfId="0" applyBorder="1"/>
    <xf numFmtId="176" fontId="0" fillId="0" borderId="2" xfId="0" applyNumberFormat="1" applyBorder="1"/>
    <xf numFmtId="176" fontId="0" fillId="3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20" fontId="0" fillId="0" borderId="2" xfId="0" applyNumberFormat="1" applyBorder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9" fillId="0" borderId="0" xfId="0" applyFont="1"/>
    <xf numFmtId="22" fontId="9" fillId="0" borderId="0" xfId="0" applyNumberFormat="1" applyFont="1"/>
    <xf numFmtId="0" fontId="9" fillId="0" borderId="2" xfId="0" applyFont="1" applyBorder="1"/>
    <xf numFmtId="0" fontId="10" fillId="0" borderId="0" xfId="0" applyFont="1"/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ghyunyu/ELF/Project/Project_Hy/src/visualizor/public/data/visualizer/visualizor_data0227_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sv_building"/>
      <sheetName val="wcsv_plane"/>
      <sheetName val="wcsv_rack"/>
      <sheetName val="wcsv_conveyor"/>
      <sheetName val="scale"/>
      <sheetName val="test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"/>
  <sheetViews>
    <sheetView topLeftCell="B2" workbookViewId="0">
      <selection activeCell="K38" sqref="K38"/>
    </sheetView>
  </sheetViews>
  <sheetFormatPr baseColWidth="10" defaultColWidth="8.83203125" defaultRowHeight="17"/>
  <cols>
    <col min="1" max="2" width="13" bestFit="1" customWidth="1"/>
    <col min="3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58</v>
      </c>
      <c r="B2" s="9" t="s">
        <v>59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6"/>
  <sheetViews>
    <sheetView workbookViewId="0">
      <selection activeCell="E22" sqref="E22"/>
    </sheetView>
  </sheetViews>
  <sheetFormatPr baseColWidth="10" defaultColWidth="8.83203125" defaultRowHeight="17"/>
  <cols>
    <col min="1" max="1" width="16.1640625" customWidth="1"/>
    <col min="2" max="2" width="13" bestFit="1" customWidth="1"/>
    <col min="3" max="3" width="13" style="7" bestFit="1" customWidth="1"/>
    <col min="4" max="4" width="13" style="15" bestFit="1" customWidth="1"/>
    <col min="5" max="6" width="13" style="7" bestFit="1" customWidth="1"/>
    <col min="7" max="7" width="13" style="15" bestFit="1" customWidth="1"/>
    <col min="8" max="10" width="13" style="8" bestFit="1" customWidth="1"/>
    <col min="11" max="11" width="13" style="7" bestFit="1" customWidth="1"/>
    <col min="12" max="14" width="13" bestFit="1" customWidth="1"/>
    <col min="15" max="15" width="17.1640625" customWidth="1"/>
    <col min="16" max="16" width="22.5" customWidth="1"/>
    <col min="17" max="17" width="11.1640625" bestFit="1" customWidth="1"/>
  </cols>
  <sheetData>
    <row r="1" spans="1:17" ht="20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64</v>
      </c>
      <c r="M1" s="1" t="s">
        <v>65</v>
      </c>
      <c r="N1" s="1" t="s">
        <v>66</v>
      </c>
      <c r="O1" s="1"/>
      <c r="P1" s="1"/>
      <c r="Q1" s="1"/>
    </row>
    <row r="2" spans="1:17" ht="20.25" customHeight="1">
      <c r="A2" s="1" t="s">
        <v>60</v>
      </c>
      <c r="B2" s="1" t="s">
        <v>14</v>
      </c>
      <c r="C2" s="4">
        <f>23.75*[1]scale!$A$2</f>
        <v>23.75</v>
      </c>
      <c r="D2" s="14">
        <f>0.4*[1]scale!$A$2</f>
        <v>0.4</v>
      </c>
      <c r="E2" s="6">
        <f>52.34*[1]scale!A2</f>
        <v>52.34</v>
      </c>
      <c r="F2" s="6">
        <f>0.61*[1]scale!A2</f>
        <v>0.61</v>
      </c>
      <c r="G2" s="14">
        <f>37.76*[1]scale!A2</f>
        <v>37.76</v>
      </c>
      <c r="H2" s="5">
        <f>0.8*[1]scale!A2</f>
        <v>0.8</v>
      </c>
      <c r="I2" s="5">
        <v>0</v>
      </c>
      <c r="J2" s="5">
        <v>1</v>
      </c>
      <c r="K2" s="6">
        <v>0.08</v>
      </c>
      <c r="L2" s="5">
        <v>0</v>
      </c>
      <c r="M2" s="1">
        <v>0</v>
      </c>
      <c r="N2" s="1">
        <v>0</v>
      </c>
      <c r="O2" s="18"/>
      <c r="P2" s="19"/>
      <c r="Q2" s="18"/>
    </row>
    <row r="3" spans="1:17" ht="18">
      <c r="A3" s="1" t="s">
        <v>67</v>
      </c>
      <c r="B3" s="1" t="s">
        <v>15</v>
      </c>
      <c r="C3" s="4">
        <v>24.1</v>
      </c>
      <c r="D3" s="14">
        <f>0.2*[1]scale!$A$2</f>
        <v>0.2</v>
      </c>
      <c r="E3" s="20">
        <v>90.8</v>
      </c>
      <c r="F3" s="6">
        <f>2.58*[1]scale!A2</f>
        <v>2.58</v>
      </c>
      <c r="G3" s="14">
        <f>1*[1]scale!A2</f>
        <v>1</v>
      </c>
      <c r="H3" s="5">
        <f>0.8*[1]scale!A2</f>
        <v>0.8</v>
      </c>
      <c r="I3" s="5">
        <v>0</v>
      </c>
      <c r="J3" s="5">
        <v>1</v>
      </c>
      <c r="K3" s="6">
        <v>0.08</v>
      </c>
      <c r="L3" s="5">
        <v>0</v>
      </c>
      <c r="M3" s="1">
        <v>0</v>
      </c>
      <c r="N3" s="1">
        <v>0</v>
      </c>
    </row>
    <row r="4" spans="1:17" ht="18">
      <c r="A4" s="1" t="s">
        <v>61</v>
      </c>
      <c r="B4" s="1" t="s">
        <v>62</v>
      </c>
      <c r="C4" s="7">
        <f>25.33*[1]scale!A2</f>
        <v>25.33</v>
      </c>
      <c r="D4" s="14">
        <f>0.4*[1]scale!$A$2</f>
        <v>0.4</v>
      </c>
      <c r="E4" s="7">
        <f>91.16*[1]scale!A2</f>
        <v>91.16</v>
      </c>
      <c r="F4" s="6">
        <f>0.61*[1]scale!A4</f>
        <v>0.61</v>
      </c>
      <c r="G4" s="15">
        <v>12.54</v>
      </c>
      <c r="H4" s="5">
        <f>0.8*[1]scale!A2</f>
        <v>0.8</v>
      </c>
      <c r="I4" s="8">
        <v>0</v>
      </c>
      <c r="J4" s="8">
        <v>1</v>
      </c>
      <c r="K4" s="6">
        <v>0.08</v>
      </c>
      <c r="L4" s="5">
        <v>0</v>
      </c>
      <c r="M4" s="1">
        <v>0</v>
      </c>
      <c r="N4" s="1">
        <v>0.5</v>
      </c>
    </row>
    <row r="5" spans="1:17" ht="18">
      <c r="A5" s="1" t="s">
        <v>69</v>
      </c>
      <c r="B5" s="1" t="s">
        <v>70</v>
      </c>
      <c r="C5" s="15">
        <v>40.299999999999997</v>
      </c>
      <c r="D5" s="14">
        <v>1</v>
      </c>
      <c r="E5" s="7">
        <f>91.16*[1]scale!A3</f>
        <v>91.16</v>
      </c>
      <c r="F5" s="6">
        <f>0.61*[1]scale!A5</f>
        <v>0.61</v>
      </c>
      <c r="G5" s="14">
        <v>3.49</v>
      </c>
      <c r="H5" s="5">
        <f>0.8*[1]scale!A5</f>
        <v>0.8</v>
      </c>
      <c r="I5" s="5">
        <v>0</v>
      </c>
      <c r="J5" s="5">
        <v>1</v>
      </c>
      <c r="K5" s="6">
        <v>0.08</v>
      </c>
      <c r="L5" s="5">
        <v>0</v>
      </c>
      <c r="M5" s="1">
        <v>-0.1</v>
      </c>
      <c r="N5" s="1">
        <v>0.5</v>
      </c>
    </row>
    <row r="6" spans="1:17" ht="18">
      <c r="A6" s="1" t="s">
        <v>71</v>
      </c>
      <c r="C6" s="7">
        <v>41.85</v>
      </c>
      <c r="D6" s="15">
        <v>1.52</v>
      </c>
      <c r="E6" s="7">
        <f>91.16*[1]scale!A4</f>
        <v>91.16</v>
      </c>
      <c r="F6" s="6">
        <f>0.61*[1]scale!A6</f>
        <v>0.61</v>
      </c>
      <c r="G6" s="21">
        <v>27.84</v>
      </c>
      <c r="H6" s="8">
        <v>1</v>
      </c>
      <c r="I6" s="8">
        <v>0</v>
      </c>
      <c r="J6" s="8">
        <v>1</v>
      </c>
      <c r="K6" s="7">
        <v>0.08</v>
      </c>
      <c r="L6" s="5">
        <v>0</v>
      </c>
      <c r="M6" s="1">
        <v>0</v>
      </c>
      <c r="N6" s="1">
        <v>0.5</v>
      </c>
    </row>
    <row r="7" spans="1:17" ht="20.25" customHeight="1">
      <c r="A7" s="1" t="s">
        <v>68</v>
      </c>
      <c r="B7" s="1" t="s">
        <v>15</v>
      </c>
      <c r="C7" s="4">
        <f>37.87*[1]scale!A2</f>
        <v>37.869999999999997</v>
      </c>
      <c r="D7" s="14">
        <f>0.4*[1]scale!$A$2</f>
        <v>0.4</v>
      </c>
      <c r="E7" s="7">
        <f>91.16*[1]scale!A2</f>
        <v>91.16</v>
      </c>
      <c r="F7" s="6">
        <f>0.61*[1]scale!A7</f>
        <v>0.61</v>
      </c>
      <c r="G7" s="14">
        <f>3.92*[1]scale!A2</f>
        <v>3.92</v>
      </c>
      <c r="H7" s="5">
        <f>0.8*[1]scale!A2</f>
        <v>0.8</v>
      </c>
      <c r="I7" s="5">
        <v>0</v>
      </c>
      <c r="J7" s="5">
        <v>1</v>
      </c>
      <c r="K7" s="6">
        <v>0.08</v>
      </c>
      <c r="L7" s="5">
        <v>0</v>
      </c>
      <c r="M7" s="1">
        <v>0</v>
      </c>
      <c r="N7" s="1">
        <v>0</v>
      </c>
      <c r="O7" s="18"/>
    </row>
    <row r="8" spans="1:17" ht="20.25" customHeight="1">
      <c r="A8" s="1" t="s">
        <v>71</v>
      </c>
      <c r="B8" s="1" t="s">
        <v>14</v>
      </c>
      <c r="C8" s="4">
        <f>41*[1]scale!$A$2</f>
        <v>41</v>
      </c>
      <c r="D8" s="14">
        <v>1.52</v>
      </c>
      <c r="E8" s="6">
        <f>89.56*[1]scale!A8</f>
        <v>89.56</v>
      </c>
      <c r="F8" s="6">
        <f>0.61*[1]scale!A8</f>
        <v>0.61</v>
      </c>
      <c r="G8" s="14">
        <f>20.01*[1]scale!A8</f>
        <v>20.010000000000002</v>
      </c>
      <c r="H8" s="5">
        <f>0.8*[1]scale!A8</f>
        <v>0.8</v>
      </c>
      <c r="I8" s="5">
        <v>0</v>
      </c>
      <c r="J8" s="5">
        <v>1</v>
      </c>
      <c r="K8" s="6">
        <v>0.08</v>
      </c>
      <c r="L8" s="5">
        <v>0</v>
      </c>
      <c r="M8" s="1">
        <v>0</v>
      </c>
      <c r="N8" s="1">
        <v>0.5</v>
      </c>
      <c r="O8" s="18"/>
      <c r="P8" s="19"/>
      <c r="Q8" s="18"/>
    </row>
    <row r="9" spans="1:17" ht="18">
      <c r="A9" s="1" t="s">
        <v>60</v>
      </c>
      <c r="B9" s="1" t="s">
        <v>72</v>
      </c>
      <c r="C9" s="4">
        <f>35.32*[1]scale!$A$2</f>
        <v>35.32</v>
      </c>
      <c r="D9" s="14">
        <f>0.4*[1]scale!$A$2</f>
        <v>0.4</v>
      </c>
      <c r="E9" s="6">
        <f>89.56*[1]scale!A9</f>
        <v>89.56</v>
      </c>
      <c r="F9" s="6">
        <f>0.61*[1]scale!A9</f>
        <v>0.61</v>
      </c>
      <c r="G9" s="14">
        <f>3.03*[1]scale!A9</f>
        <v>3.03</v>
      </c>
      <c r="H9" s="5">
        <f>0.8*[1]scale!A9</f>
        <v>0.8</v>
      </c>
      <c r="I9" s="5">
        <v>0</v>
      </c>
      <c r="J9" s="5">
        <v>1</v>
      </c>
      <c r="K9" s="6">
        <v>0.08</v>
      </c>
      <c r="L9" s="5">
        <v>0</v>
      </c>
      <c r="M9" s="1">
        <v>0</v>
      </c>
      <c r="N9" s="1">
        <v>0.5</v>
      </c>
      <c r="O9" s="16"/>
    </row>
    <row r="10" spans="1:17" ht="18">
      <c r="A10" s="1" t="s">
        <v>60</v>
      </c>
      <c r="B10" s="1" t="s">
        <v>72</v>
      </c>
      <c r="C10" s="4">
        <f>35.32*[1]scale!$A$2</f>
        <v>35.32</v>
      </c>
      <c r="D10" s="14">
        <f>0.4*[1]scale!$A$2</f>
        <v>0.4</v>
      </c>
      <c r="E10" s="6">
        <f>87.56*[1]scale!A10</f>
        <v>87.56</v>
      </c>
      <c r="F10" s="6">
        <f>0.61*[1]scale!A10</f>
        <v>0.61</v>
      </c>
      <c r="G10" s="14">
        <f>3.03*[1]scale!A10</f>
        <v>3.03</v>
      </c>
      <c r="H10" s="5">
        <f>0.8*[1]scale!A10</f>
        <v>0.8</v>
      </c>
      <c r="I10" s="5">
        <v>0</v>
      </c>
      <c r="J10" s="5">
        <v>1</v>
      </c>
      <c r="K10" s="6">
        <v>0.08</v>
      </c>
      <c r="L10" s="5">
        <v>0</v>
      </c>
      <c r="M10" s="1">
        <v>0</v>
      </c>
      <c r="N10" s="1">
        <v>0.5</v>
      </c>
      <c r="O10" s="16"/>
    </row>
    <row r="11" spans="1:17" ht="18">
      <c r="A11" s="1" t="s">
        <v>71</v>
      </c>
      <c r="C11" s="7">
        <v>42.85</v>
      </c>
      <c r="D11" s="15">
        <v>1.52</v>
      </c>
      <c r="E11" s="7">
        <f>85.16*[1]scale!A9</f>
        <v>85.16</v>
      </c>
      <c r="F11" s="6">
        <f>0.61*[1]scale!A11</f>
        <v>0.61</v>
      </c>
      <c r="G11" s="21">
        <v>23.84</v>
      </c>
      <c r="H11" s="8">
        <v>1</v>
      </c>
      <c r="I11" s="8">
        <v>0</v>
      </c>
      <c r="J11" s="8">
        <v>1</v>
      </c>
      <c r="K11" s="7">
        <v>0.08</v>
      </c>
      <c r="L11" s="5">
        <v>0</v>
      </c>
      <c r="M11" s="1">
        <v>0</v>
      </c>
      <c r="N11" s="1">
        <v>0.5</v>
      </c>
    </row>
    <row r="12" spans="1:17" ht="18">
      <c r="A12" s="1" t="s">
        <v>71</v>
      </c>
      <c r="C12" s="7">
        <v>43</v>
      </c>
      <c r="D12" s="15">
        <v>1.52</v>
      </c>
      <c r="E12" s="7">
        <f>85.16*[1]scale!A9</f>
        <v>85.16</v>
      </c>
      <c r="F12" s="6">
        <f>0.61*[1]scale!A12</f>
        <v>0.61</v>
      </c>
      <c r="G12" s="21">
        <v>23.84</v>
      </c>
      <c r="H12" s="8">
        <v>1</v>
      </c>
      <c r="I12" s="8">
        <v>0</v>
      </c>
      <c r="J12" s="8">
        <v>1</v>
      </c>
      <c r="K12" s="7">
        <v>0.08</v>
      </c>
      <c r="L12" s="5">
        <v>0</v>
      </c>
      <c r="M12" s="1">
        <v>0</v>
      </c>
      <c r="N12" s="1">
        <v>0.5</v>
      </c>
    </row>
    <row r="13" spans="1:17" ht="18">
      <c r="A13" s="1" t="s">
        <v>73</v>
      </c>
      <c r="C13" s="7">
        <v>32.47</v>
      </c>
      <c r="D13" s="15">
        <v>0.4</v>
      </c>
      <c r="E13" s="7">
        <v>57.01</v>
      </c>
      <c r="F13" s="7">
        <v>0.61</v>
      </c>
      <c r="G13" s="15">
        <v>32.9</v>
      </c>
      <c r="H13" s="8">
        <v>1</v>
      </c>
      <c r="I13" s="8">
        <v>0</v>
      </c>
      <c r="J13" s="8">
        <v>1</v>
      </c>
      <c r="K13" s="7">
        <v>0.08</v>
      </c>
      <c r="L13" s="5">
        <v>0</v>
      </c>
      <c r="M13" s="1">
        <v>0</v>
      </c>
      <c r="N13" s="1">
        <v>0.5</v>
      </c>
      <c r="O13" s="16"/>
    </row>
    <row r="14" spans="1:17" ht="18">
      <c r="A14" s="1" t="s">
        <v>73</v>
      </c>
      <c r="C14" s="7">
        <v>32.47</v>
      </c>
      <c r="D14" s="15">
        <v>0.4</v>
      </c>
      <c r="E14" s="7">
        <v>71.010000000000005</v>
      </c>
      <c r="F14" s="7">
        <v>0.61</v>
      </c>
      <c r="G14" s="15">
        <v>32.9</v>
      </c>
      <c r="H14" s="8">
        <v>1</v>
      </c>
      <c r="I14" s="8">
        <v>0</v>
      </c>
      <c r="J14" s="8">
        <v>1</v>
      </c>
      <c r="K14" s="7">
        <v>0.08</v>
      </c>
      <c r="L14" s="5">
        <v>0</v>
      </c>
      <c r="M14" s="1">
        <v>0</v>
      </c>
      <c r="N14" s="1">
        <v>0.5</v>
      </c>
      <c r="O14" s="16"/>
      <c r="P14" s="15"/>
    </row>
    <row r="15" spans="1:17" ht="18">
      <c r="O15" s="16"/>
      <c r="P15" s="17"/>
    </row>
    <row r="20" spans="1:14" ht="18">
      <c r="A20" s="32" t="s">
        <v>98</v>
      </c>
      <c r="G20" s="7">
        <v>4</v>
      </c>
    </row>
    <row r="21" spans="1:14" ht="18">
      <c r="A21" s="32" t="s">
        <v>99</v>
      </c>
      <c r="G21" s="15">
        <v>0.8</v>
      </c>
    </row>
    <row r="22" spans="1:14">
      <c r="A22" t="s">
        <v>96</v>
      </c>
      <c r="G22" s="15">
        <v>0.6</v>
      </c>
    </row>
    <row r="23" spans="1:14">
      <c r="N23" s="15"/>
    </row>
    <row r="24" spans="1:14">
      <c r="A24" t="s">
        <v>100</v>
      </c>
      <c r="G24" s="15">
        <v>3</v>
      </c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30" spans="1:14">
      <c r="A30" s="33" t="s">
        <v>97</v>
      </c>
      <c r="G30" s="15">
        <v>0.67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 ht="18">
      <c r="A40" s="32" t="s">
        <v>99</v>
      </c>
    </row>
    <row r="41" spans="1:1" ht="18">
      <c r="A41" s="32" t="s">
        <v>99</v>
      </c>
    </row>
    <row r="42" spans="1:1">
      <c r="A42" t="s">
        <v>105</v>
      </c>
    </row>
    <row r="43" spans="1:1">
      <c r="A43" t="s">
        <v>105</v>
      </c>
    </row>
    <row r="44" spans="1:1">
      <c r="A44" t="s">
        <v>105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103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2AF-3798-0B45-9B10-81C11CA2B57F}">
  <dimension ref="A1:A31"/>
  <sheetViews>
    <sheetView workbookViewId="0">
      <selection activeCell="A2" sqref="A2"/>
    </sheetView>
  </sheetViews>
  <sheetFormatPr baseColWidth="10" defaultRowHeight="17"/>
  <sheetData>
    <row r="1" spans="1:1">
      <c r="A1" t="s">
        <v>63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D8CD-0C81-AD45-B6E4-C7EE49667B4D}">
  <dimension ref="A1:AJ44"/>
  <sheetViews>
    <sheetView workbookViewId="0">
      <selection activeCell="D16" sqref="D16"/>
    </sheetView>
  </sheetViews>
  <sheetFormatPr baseColWidth="10" defaultRowHeight="17"/>
  <cols>
    <col min="2" max="2" width="48.33203125" customWidth="1"/>
    <col min="3" max="5" width="9.33203125" bestFit="1" customWidth="1"/>
    <col min="6" max="7" width="9.33203125" style="31" bestFit="1" customWidth="1"/>
    <col min="8" max="11" width="9.33203125" bestFit="1" customWidth="1"/>
    <col min="13" max="14" width="10.83203125" style="31"/>
    <col min="21" max="22" width="18.1640625" bestFit="1" customWidth="1"/>
    <col min="23" max="24" width="20.83203125" bestFit="1" customWidth="1"/>
    <col min="25" max="27" width="18.1640625" bestFit="1" customWidth="1"/>
    <col min="28" max="29" width="26.83203125" bestFit="1" customWidth="1"/>
  </cols>
  <sheetData>
    <row r="1" spans="1:36">
      <c r="A1" s="22" t="s">
        <v>89</v>
      </c>
      <c r="B1" s="22" t="s">
        <v>90</v>
      </c>
      <c r="C1" s="23">
        <v>45007</v>
      </c>
      <c r="D1" s="23">
        <v>45008</v>
      </c>
      <c r="E1" s="23">
        <v>45009</v>
      </c>
      <c r="F1" s="24">
        <v>45010</v>
      </c>
      <c r="G1" s="24">
        <v>45011</v>
      </c>
      <c r="H1" s="23">
        <v>45012</v>
      </c>
      <c r="I1" s="23">
        <v>45013</v>
      </c>
      <c r="J1" s="23">
        <v>45014</v>
      </c>
      <c r="K1" s="23">
        <v>45015</v>
      </c>
      <c r="L1" s="23">
        <v>45016</v>
      </c>
      <c r="M1" s="24">
        <v>45017</v>
      </c>
      <c r="N1" s="24">
        <v>45018</v>
      </c>
      <c r="O1" s="23">
        <v>45019</v>
      </c>
    </row>
    <row r="2" spans="1:36">
      <c r="A2" s="22"/>
      <c r="B2" t="s">
        <v>95</v>
      </c>
      <c r="C2" s="25"/>
      <c r="D2" s="25"/>
      <c r="E2" s="25"/>
      <c r="F2" s="26"/>
      <c r="G2" s="26"/>
      <c r="H2" s="22"/>
      <c r="I2" s="22"/>
      <c r="J2" s="27"/>
      <c r="L2" s="22"/>
      <c r="M2" s="26"/>
      <c r="N2" s="26"/>
      <c r="O2" s="22"/>
    </row>
    <row r="3" spans="1:36">
      <c r="A3" s="22"/>
      <c r="B3" s="22" t="s">
        <v>91</v>
      </c>
      <c r="C3" s="22"/>
      <c r="D3" s="22"/>
      <c r="E3" s="22"/>
      <c r="F3" s="25"/>
      <c r="G3" s="25"/>
      <c r="H3" s="25"/>
      <c r="I3" s="22"/>
      <c r="J3" s="28"/>
      <c r="K3" s="22"/>
      <c r="L3" s="22"/>
      <c r="M3" s="26"/>
      <c r="N3" s="26"/>
      <c r="O3" s="22"/>
    </row>
    <row r="4" spans="1:36">
      <c r="A4" s="22"/>
      <c r="B4" s="22" t="s">
        <v>94</v>
      </c>
      <c r="C4" s="22"/>
      <c r="D4" s="22"/>
      <c r="E4" s="22"/>
      <c r="F4" s="26"/>
      <c r="G4" s="26"/>
      <c r="H4" s="25"/>
      <c r="I4" s="25"/>
      <c r="J4" s="28"/>
      <c r="K4" s="22"/>
      <c r="L4" s="22"/>
      <c r="M4" s="26"/>
      <c r="N4" s="26"/>
      <c r="O4" s="22"/>
    </row>
    <row r="5" spans="1:36">
      <c r="A5" s="22"/>
      <c r="B5" s="22" t="s">
        <v>77</v>
      </c>
      <c r="C5" s="22"/>
      <c r="D5" s="22"/>
      <c r="E5" s="22"/>
      <c r="F5" s="26"/>
      <c r="G5" s="26"/>
      <c r="H5" s="22"/>
      <c r="I5" s="25"/>
      <c r="J5" s="29"/>
      <c r="K5" s="22"/>
      <c r="L5" s="22"/>
      <c r="M5" s="26"/>
      <c r="N5" s="26"/>
      <c r="O5" s="22"/>
    </row>
    <row r="6" spans="1:36">
      <c r="A6" s="22"/>
      <c r="B6" s="22" t="s">
        <v>92</v>
      </c>
      <c r="C6" s="22"/>
      <c r="D6" s="22"/>
      <c r="E6" s="22"/>
      <c r="F6" s="26"/>
      <c r="G6" s="26"/>
      <c r="H6" s="22"/>
      <c r="I6" s="22"/>
      <c r="J6" s="29"/>
      <c r="K6" s="25"/>
      <c r="L6" s="22"/>
      <c r="M6" s="26"/>
      <c r="N6" s="26"/>
      <c r="O6" s="22"/>
    </row>
    <row r="7" spans="1:36">
      <c r="A7" s="22"/>
      <c r="B7" s="22" t="s">
        <v>93</v>
      </c>
      <c r="C7" s="22"/>
      <c r="D7" s="22"/>
      <c r="E7" s="22"/>
      <c r="F7" s="26"/>
      <c r="G7" s="26"/>
      <c r="H7" s="22"/>
      <c r="I7" s="22"/>
      <c r="J7" s="28"/>
      <c r="K7" s="25"/>
      <c r="L7" s="25"/>
      <c r="M7" s="26"/>
      <c r="N7" s="26"/>
      <c r="O7" s="22"/>
    </row>
    <row r="8" spans="1:36">
      <c r="A8" s="22"/>
      <c r="B8" s="22"/>
      <c r="C8" s="22"/>
      <c r="D8" s="22"/>
      <c r="E8" s="22"/>
      <c r="F8" s="26"/>
      <c r="G8" s="26"/>
      <c r="H8" s="22"/>
      <c r="I8" s="22"/>
      <c r="J8" s="28"/>
      <c r="K8" s="22"/>
      <c r="L8" s="22"/>
      <c r="M8" s="26"/>
      <c r="N8" s="26"/>
      <c r="O8" s="22"/>
    </row>
    <row r="9" spans="1:36">
      <c r="A9" s="22"/>
      <c r="B9" s="22"/>
      <c r="C9" s="22"/>
      <c r="D9" s="22"/>
      <c r="E9" s="22"/>
      <c r="F9" s="26"/>
      <c r="G9" s="26"/>
      <c r="H9" s="22"/>
      <c r="I9" s="22"/>
      <c r="J9" s="28"/>
      <c r="K9" s="22"/>
      <c r="L9" s="22"/>
      <c r="M9" s="26"/>
      <c r="N9" s="26"/>
      <c r="O9" s="22"/>
    </row>
    <row r="10" spans="1:36">
      <c r="A10" s="22"/>
      <c r="B10" s="22"/>
      <c r="C10" s="22"/>
      <c r="D10" s="22"/>
      <c r="E10" s="22"/>
      <c r="F10" s="26"/>
      <c r="G10" s="26"/>
      <c r="H10" s="22"/>
      <c r="I10" s="22"/>
      <c r="J10" s="28"/>
      <c r="K10" s="22"/>
      <c r="L10" s="22"/>
      <c r="M10" s="26"/>
      <c r="N10" s="26"/>
      <c r="O10" s="22"/>
    </row>
    <row r="11" spans="1:36">
      <c r="A11" s="22"/>
      <c r="B11" s="22"/>
      <c r="C11" s="22"/>
      <c r="D11" s="22"/>
      <c r="E11" s="22"/>
      <c r="F11" s="26"/>
      <c r="G11" s="26"/>
      <c r="H11" s="22"/>
      <c r="I11" s="22"/>
      <c r="J11" s="28"/>
      <c r="K11" s="22"/>
      <c r="L11" s="22"/>
      <c r="M11" s="26"/>
      <c r="N11" s="26"/>
      <c r="O11" s="22"/>
    </row>
    <row r="12" spans="1:36">
      <c r="A12" s="22"/>
      <c r="B12" s="22"/>
      <c r="C12" s="22"/>
      <c r="D12" s="22"/>
      <c r="E12" s="22"/>
      <c r="F12" s="26"/>
      <c r="G12" s="26"/>
      <c r="H12" s="22"/>
      <c r="I12" s="22"/>
      <c r="J12" s="28"/>
      <c r="K12" s="22"/>
      <c r="L12" s="22"/>
      <c r="M12" s="26"/>
      <c r="N12" s="26"/>
      <c r="O12" s="22"/>
    </row>
    <row r="13" spans="1:36">
      <c r="A13" s="22"/>
      <c r="B13" s="22"/>
      <c r="C13" s="22"/>
      <c r="D13" s="22"/>
      <c r="E13" s="22"/>
      <c r="F13" s="26"/>
      <c r="G13" s="26"/>
      <c r="H13" s="22"/>
      <c r="I13" s="22"/>
      <c r="J13" s="28"/>
      <c r="K13" s="22"/>
      <c r="L13" s="22"/>
      <c r="M13" s="26"/>
      <c r="N13" s="26"/>
      <c r="O13" s="22"/>
    </row>
    <row r="14" spans="1:36">
      <c r="A14" s="22"/>
      <c r="B14" s="22"/>
      <c r="C14" s="22"/>
      <c r="D14" s="22"/>
      <c r="E14" s="22"/>
      <c r="F14" s="26"/>
      <c r="G14" s="26"/>
      <c r="H14" s="22"/>
      <c r="I14" s="22"/>
      <c r="J14" s="28"/>
      <c r="K14" s="22"/>
      <c r="L14" s="22"/>
      <c r="M14" s="26"/>
      <c r="N14" s="26"/>
      <c r="O14" s="22"/>
    </row>
    <row r="15" spans="1:36" ht="29">
      <c r="A15" s="22"/>
      <c r="B15" s="30"/>
      <c r="C15" s="22"/>
      <c r="D15" s="22"/>
      <c r="E15" s="22"/>
      <c r="F15" s="26"/>
      <c r="G15" s="26"/>
      <c r="H15" s="22"/>
      <c r="I15" s="22"/>
      <c r="J15" s="28"/>
      <c r="K15" s="22"/>
      <c r="L15" s="22"/>
      <c r="M15" s="26"/>
      <c r="N15" s="26"/>
      <c r="O15" s="22"/>
      <c r="U15" s="42" t="s">
        <v>208</v>
      </c>
      <c r="V15" s="42" t="s">
        <v>209</v>
      </c>
      <c r="W15" s="42" t="s">
        <v>210</v>
      </c>
      <c r="X15" s="42" t="s">
        <v>211</v>
      </c>
      <c r="Y15" s="42" t="s">
        <v>212</v>
      </c>
      <c r="Z15" s="42" t="s">
        <v>213</v>
      </c>
      <c r="AA15" s="42" t="s">
        <v>214</v>
      </c>
      <c r="AB15" s="42" t="s">
        <v>215</v>
      </c>
      <c r="AC15" s="42" t="s">
        <v>216</v>
      </c>
    </row>
    <row r="16" spans="1:36" ht="25">
      <c r="A16" s="22"/>
      <c r="B16" s="22"/>
      <c r="C16" s="22"/>
      <c r="D16" s="22"/>
      <c r="E16" s="22"/>
      <c r="F16" s="26"/>
      <c r="G16" s="26"/>
      <c r="H16" s="22"/>
      <c r="I16" s="22"/>
      <c r="J16" s="22"/>
      <c r="K16" s="22"/>
      <c r="L16" s="22"/>
      <c r="M16" s="26"/>
      <c r="N16" s="26"/>
      <c r="O16" s="22"/>
      <c r="U16" s="43">
        <v>45013</v>
      </c>
      <c r="V16" s="44">
        <v>8</v>
      </c>
      <c r="W16" s="41" t="s">
        <v>203</v>
      </c>
      <c r="X16" s="41" t="s">
        <v>203</v>
      </c>
      <c r="Y16" s="41">
        <v>2145</v>
      </c>
      <c r="Z16" s="41">
        <v>3537</v>
      </c>
      <c r="AA16" s="41">
        <v>8223</v>
      </c>
      <c r="AB16" s="41">
        <v>0</v>
      </c>
      <c r="AC16" s="41">
        <v>0</v>
      </c>
      <c r="AD16" s="41">
        <v>0</v>
      </c>
      <c r="AE16" s="41"/>
      <c r="AF16" s="39" t="s">
        <v>204</v>
      </c>
      <c r="AG16" s="40">
        <v>45040.649375000001</v>
      </c>
      <c r="AH16" s="39" t="s">
        <v>205</v>
      </c>
      <c r="AI16" s="39" t="s">
        <v>206</v>
      </c>
      <c r="AJ16" s="39" t="s">
        <v>206</v>
      </c>
    </row>
    <row r="17" spans="1:31" ht="25">
      <c r="A17" s="22"/>
      <c r="B17" s="22"/>
      <c r="C17" s="22"/>
      <c r="D17" s="22"/>
      <c r="E17" s="22"/>
      <c r="F17" s="26"/>
      <c r="G17" s="26"/>
      <c r="H17" s="22"/>
      <c r="I17" s="22"/>
      <c r="J17" s="22"/>
      <c r="K17" s="22"/>
      <c r="L17" s="22"/>
      <c r="M17" s="26"/>
      <c r="N17" s="26"/>
      <c r="O17" s="22"/>
      <c r="U17" s="43"/>
      <c r="V17" s="44"/>
      <c r="W17" s="41" t="s">
        <v>207</v>
      </c>
      <c r="X17" s="41" t="s">
        <v>207</v>
      </c>
      <c r="Y17" s="41">
        <v>7058</v>
      </c>
      <c r="Z17" s="41">
        <v>6221</v>
      </c>
      <c r="AA17" s="41">
        <v>38780</v>
      </c>
      <c r="AB17" s="41">
        <v>0</v>
      </c>
      <c r="AC17" s="22"/>
      <c r="AD17" s="22"/>
      <c r="AE17" s="22"/>
    </row>
    <row r="18" spans="1:31">
      <c r="A18" s="22"/>
      <c r="B18" s="22"/>
      <c r="C18" s="22"/>
      <c r="D18" s="22"/>
      <c r="E18" s="22"/>
      <c r="F18" s="26"/>
      <c r="G18" s="26"/>
      <c r="H18" s="22"/>
      <c r="I18" s="22"/>
      <c r="J18" s="22"/>
      <c r="K18" s="22"/>
      <c r="L18" s="22"/>
      <c r="M18" s="26"/>
      <c r="N18" s="26"/>
      <c r="O18" s="22"/>
    </row>
    <row r="23" spans="1:31">
      <c r="B23" t="s">
        <v>74</v>
      </c>
    </row>
    <row r="24" spans="1:31">
      <c r="B24" t="s">
        <v>74</v>
      </c>
    </row>
    <row r="25" spans="1:31">
      <c r="B25" t="s">
        <v>75</v>
      </c>
    </row>
    <row r="26" spans="1:31">
      <c r="B26" t="s">
        <v>75</v>
      </c>
    </row>
    <row r="27" spans="1:31">
      <c r="B27" t="s">
        <v>76</v>
      </c>
    </row>
    <row r="28" spans="1:31">
      <c r="B28" t="s">
        <v>76</v>
      </c>
    </row>
    <row r="29" spans="1:31">
      <c r="B29" t="s">
        <v>76</v>
      </c>
    </row>
    <row r="34" spans="2:2">
      <c r="B34" t="s">
        <v>78</v>
      </c>
    </row>
    <row r="35" spans="2:2">
      <c r="B35" t="s">
        <v>80</v>
      </c>
    </row>
    <row r="36" spans="2:2">
      <c r="B36" t="s">
        <v>79</v>
      </c>
    </row>
    <row r="37" spans="2:2">
      <c r="B37" t="s">
        <v>82</v>
      </c>
    </row>
    <row r="38" spans="2:2">
      <c r="B38" t="s">
        <v>81</v>
      </c>
    </row>
    <row r="39" spans="2:2">
      <c r="B39" t="s">
        <v>83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</sheetData>
  <mergeCells count="2">
    <mergeCell ref="U16:U17"/>
    <mergeCell ref="V16:V1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"/>
  <sheetViews>
    <sheetView workbookViewId="0">
      <selection activeCell="F2" sqref="F2"/>
    </sheetView>
  </sheetViews>
  <sheetFormatPr baseColWidth="10" defaultColWidth="8.83203125" defaultRowHeight="17"/>
  <cols>
    <col min="1" max="2" width="13" bestFit="1" customWidth="1"/>
    <col min="3" max="6" width="13" style="8" bestFit="1" customWidth="1"/>
    <col min="7" max="8" width="13" style="7" bestFit="1" customWidth="1"/>
    <col min="9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55</v>
      </c>
      <c r="B2" s="9" t="s">
        <v>56</v>
      </c>
      <c r="C2" s="13">
        <v>0</v>
      </c>
      <c r="D2" s="13">
        <v>0</v>
      </c>
      <c r="E2" s="13">
        <v>0</v>
      </c>
      <c r="F2" s="13">
        <f>142*scale!A2</f>
        <v>142</v>
      </c>
      <c r="G2" s="12">
        <f>101.6*scale!A2</f>
        <v>101.6</v>
      </c>
      <c r="H2" s="12">
        <f>0.45*scale!A2</f>
        <v>0.45</v>
      </c>
      <c r="I2" s="13">
        <v>0</v>
      </c>
      <c r="J2" s="13">
        <v>1</v>
      </c>
      <c r="K2" s="13">
        <v>0</v>
      </c>
    </row>
    <row r="3" spans="1:11" ht="18" customHeight="1">
      <c r="A3" s="9" t="s">
        <v>55</v>
      </c>
      <c r="B3" s="9" t="s">
        <v>57</v>
      </c>
      <c r="C3" s="13">
        <v>0</v>
      </c>
      <c r="D3" s="13">
        <v>8</v>
      </c>
      <c r="E3" s="13">
        <v>0</v>
      </c>
      <c r="F3" s="13">
        <f>142*scale!A2</f>
        <v>142</v>
      </c>
      <c r="G3" s="12">
        <f>101.6*scale!A2</f>
        <v>101.6</v>
      </c>
      <c r="H3" s="12">
        <f>0.45*scale!A2</f>
        <v>0.45</v>
      </c>
      <c r="I3" s="13">
        <v>0</v>
      </c>
      <c r="J3" s="13">
        <v>3</v>
      </c>
      <c r="K3" s="1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topLeftCell="A8" workbookViewId="0">
      <selection activeCell="M47" sqref="M47"/>
    </sheetView>
  </sheetViews>
  <sheetFormatPr baseColWidth="10" defaultColWidth="8.83203125" defaultRowHeight="17"/>
  <cols>
    <col min="1" max="2" width="13" bestFit="1" customWidth="1"/>
    <col min="3" max="3" width="13" style="7" bestFit="1" customWidth="1"/>
    <col min="4" max="4" width="13" style="8" bestFit="1" customWidth="1"/>
    <col min="5" max="6" width="13" style="7" bestFit="1" customWidth="1"/>
    <col min="7" max="10" width="13" style="8" bestFit="1" customWidth="1"/>
    <col min="11" max="11" width="13" style="7" bestFit="1" customWidth="1"/>
    <col min="12" max="14" width="13" bestFit="1" customWidth="1"/>
  </cols>
  <sheetData>
    <row r="1" spans="1:14" ht="18" customHeight="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ht="18" customHeight="1">
      <c r="A2" s="9" t="s">
        <v>16</v>
      </c>
      <c r="B2" s="9" t="s">
        <v>14</v>
      </c>
      <c r="C2" s="12">
        <f>11.14*scale!A2</f>
        <v>11.14</v>
      </c>
      <c r="D2" s="13">
        <v>0</v>
      </c>
      <c r="E2" s="6">
        <v>1.3</v>
      </c>
      <c r="F2" s="6">
        <f>2.58*scale!$A$2</f>
        <v>2.58</v>
      </c>
      <c r="G2" s="13">
        <f>1*scale!$A$2</f>
        <v>1</v>
      </c>
      <c r="H2" s="13">
        <f>1*scale!$A$2</f>
        <v>1</v>
      </c>
      <c r="I2" s="13">
        <v>0</v>
      </c>
      <c r="J2" s="13">
        <v>1</v>
      </c>
      <c r="K2" s="6">
        <f>0.08*scale!$A$2</f>
        <v>0.08</v>
      </c>
    </row>
    <row r="3" spans="1:14" ht="18" customHeight="1">
      <c r="A3" s="9" t="s">
        <v>16</v>
      </c>
      <c r="B3" s="9" t="s">
        <v>15</v>
      </c>
      <c r="C3" s="12">
        <f t="shared" ref="C3:C41" si="0">C2+F2</f>
        <v>13.72</v>
      </c>
      <c r="D3" s="13">
        <v>0</v>
      </c>
      <c r="E3" s="6">
        <v>1.3</v>
      </c>
      <c r="F3" s="6">
        <f>2.58*scale!$A$2</f>
        <v>2.58</v>
      </c>
      <c r="G3" s="13">
        <f>1*scale!$A$2</f>
        <v>1</v>
      </c>
      <c r="H3" s="13">
        <f>1*scale!$A$2</f>
        <v>1</v>
      </c>
      <c r="I3" s="13">
        <v>0</v>
      </c>
      <c r="J3" s="13">
        <v>1</v>
      </c>
      <c r="K3" s="6">
        <f>0.08*scale!$A$2</f>
        <v>0.08</v>
      </c>
    </row>
    <row r="4" spans="1:14" ht="18" customHeight="1">
      <c r="A4" s="9" t="s">
        <v>16</v>
      </c>
      <c r="B4" s="9" t="s">
        <v>17</v>
      </c>
      <c r="C4" s="12">
        <f t="shared" si="0"/>
        <v>16.3</v>
      </c>
      <c r="D4" s="13">
        <v>0</v>
      </c>
      <c r="E4" s="6">
        <v>1.3</v>
      </c>
      <c r="F4" s="6">
        <f>2.58*scale!$A$2</f>
        <v>2.58</v>
      </c>
      <c r="G4" s="13">
        <f>1*scale!$A$2</f>
        <v>1</v>
      </c>
      <c r="H4" s="13">
        <f>1*scale!$A$2</f>
        <v>1</v>
      </c>
      <c r="I4" s="13">
        <v>0</v>
      </c>
      <c r="J4" s="13">
        <v>1</v>
      </c>
      <c r="K4" s="6">
        <f>0.08*scale!$A$2</f>
        <v>0.08</v>
      </c>
    </row>
    <row r="5" spans="1:14" ht="18" customHeight="1">
      <c r="A5" s="9" t="s">
        <v>16</v>
      </c>
      <c r="B5" s="9" t="s">
        <v>18</v>
      </c>
      <c r="C5" s="12">
        <f t="shared" si="0"/>
        <v>18.880000000000003</v>
      </c>
      <c r="D5" s="13">
        <v>0</v>
      </c>
      <c r="E5" s="6">
        <v>1.3</v>
      </c>
      <c r="F5" s="6">
        <f>2.58*scale!$A$2</f>
        <v>2.58</v>
      </c>
      <c r="G5" s="13">
        <f>1*scale!$A$2</f>
        <v>1</v>
      </c>
      <c r="H5" s="13">
        <f>1*scale!$A$2</f>
        <v>1</v>
      </c>
      <c r="I5" s="13">
        <v>0</v>
      </c>
      <c r="J5" s="13">
        <v>1</v>
      </c>
      <c r="K5" s="6">
        <f>0.08*scale!$A$2</f>
        <v>0.08</v>
      </c>
    </row>
    <row r="6" spans="1:14" ht="18" customHeight="1">
      <c r="A6" s="9" t="s">
        <v>16</v>
      </c>
      <c r="B6" s="9" t="s">
        <v>19</v>
      </c>
      <c r="C6" s="12">
        <f t="shared" si="0"/>
        <v>21.46</v>
      </c>
      <c r="D6" s="13">
        <v>0</v>
      </c>
      <c r="E6" s="6">
        <v>1.3</v>
      </c>
      <c r="F6" s="6">
        <f>2.58*scale!$A$2</f>
        <v>2.58</v>
      </c>
      <c r="G6" s="13">
        <f>1*scale!$A$2</f>
        <v>1</v>
      </c>
      <c r="H6" s="13">
        <f>1*scale!$A$2</f>
        <v>1</v>
      </c>
      <c r="I6" s="13">
        <v>0</v>
      </c>
      <c r="J6" s="13">
        <v>1</v>
      </c>
      <c r="K6" s="6">
        <f>0.08*scale!$A$2</f>
        <v>0.08</v>
      </c>
    </row>
    <row r="7" spans="1:14" ht="18" customHeight="1">
      <c r="A7" s="9" t="s">
        <v>16</v>
      </c>
      <c r="B7" s="9" t="s">
        <v>20</v>
      </c>
      <c r="C7" s="12">
        <f t="shared" si="0"/>
        <v>24.04</v>
      </c>
      <c r="D7" s="13">
        <v>0</v>
      </c>
      <c r="E7" s="6">
        <v>1.3</v>
      </c>
      <c r="F7" s="6">
        <f>2.58*scale!$A$2</f>
        <v>2.58</v>
      </c>
      <c r="G7" s="13">
        <f>1*scale!$A$2</f>
        <v>1</v>
      </c>
      <c r="H7" s="13">
        <f>1*scale!$A$2</f>
        <v>1</v>
      </c>
      <c r="I7" s="13">
        <v>0</v>
      </c>
      <c r="J7" s="13">
        <v>1</v>
      </c>
      <c r="K7" s="6">
        <f>0.08*scale!$A$2</f>
        <v>0.08</v>
      </c>
    </row>
    <row r="8" spans="1:14" ht="18" customHeight="1">
      <c r="A8" s="9" t="s">
        <v>16</v>
      </c>
      <c r="B8" s="9" t="s">
        <v>21</v>
      </c>
      <c r="C8" s="12">
        <f t="shared" si="0"/>
        <v>26.619999999999997</v>
      </c>
      <c r="D8" s="13">
        <v>0</v>
      </c>
      <c r="E8" s="6">
        <v>1.3</v>
      </c>
      <c r="F8" s="6">
        <f>2.58*scale!$A$2</f>
        <v>2.58</v>
      </c>
      <c r="G8" s="13">
        <f>1*scale!$A$2</f>
        <v>1</v>
      </c>
      <c r="H8" s="13">
        <f>1*scale!$A$2</f>
        <v>1</v>
      </c>
      <c r="I8" s="13">
        <v>0</v>
      </c>
      <c r="J8" s="13">
        <v>1</v>
      </c>
      <c r="K8" s="6">
        <f>0.08*scale!$A$2</f>
        <v>0.08</v>
      </c>
    </row>
    <row r="9" spans="1:14" ht="18" customHeight="1">
      <c r="A9" s="9" t="s">
        <v>16</v>
      </c>
      <c r="B9" s="9" t="s">
        <v>22</v>
      </c>
      <c r="C9" s="12">
        <f t="shared" si="0"/>
        <v>29.199999999999996</v>
      </c>
      <c r="D9" s="13">
        <v>0</v>
      </c>
      <c r="E9" s="6">
        <v>1.3</v>
      </c>
      <c r="F9" s="6">
        <f>2.58*scale!$A$2</f>
        <v>2.58</v>
      </c>
      <c r="G9" s="13">
        <f>1*scale!$A$2</f>
        <v>1</v>
      </c>
      <c r="H9" s="13">
        <f>1*scale!$A$2</f>
        <v>1</v>
      </c>
      <c r="I9" s="13">
        <v>0</v>
      </c>
      <c r="J9" s="13">
        <v>1</v>
      </c>
      <c r="K9" s="6">
        <f>0.08*scale!$A$2</f>
        <v>0.08</v>
      </c>
    </row>
    <row r="10" spans="1:14" ht="18" customHeight="1">
      <c r="A10" s="9" t="s">
        <v>16</v>
      </c>
      <c r="B10" s="9" t="s">
        <v>23</v>
      </c>
      <c r="C10" s="12">
        <f t="shared" si="0"/>
        <v>31.779999999999994</v>
      </c>
      <c r="D10" s="13">
        <v>0</v>
      </c>
      <c r="E10" s="6">
        <v>1.3</v>
      </c>
      <c r="F10" s="6">
        <f>2.58*scale!$A$2</f>
        <v>2.58</v>
      </c>
      <c r="G10" s="13">
        <f>1*scale!$A$2</f>
        <v>1</v>
      </c>
      <c r="H10" s="13">
        <f>1*scale!$A$2</f>
        <v>1</v>
      </c>
      <c r="I10" s="13">
        <v>0</v>
      </c>
      <c r="J10" s="13">
        <v>1</v>
      </c>
      <c r="K10" s="6">
        <f>0.08*scale!$A$2</f>
        <v>0.08</v>
      </c>
    </row>
    <row r="11" spans="1:14" ht="18" customHeight="1">
      <c r="A11" s="9" t="s">
        <v>16</v>
      </c>
      <c r="B11" s="9" t="s">
        <v>24</v>
      </c>
      <c r="C11" s="12">
        <f t="shared" si="0"/>
        <v>34.359999999999992</v>
      </c>
      <c r="D11" s="13">
        <v>0</v>
      </c>
      <c r="E11" s="6">
        <v>1.3</v>
      </c>
      <c r="F11" s="6">
        <f>2.58*scale!$A$2</f>
        <v>2.58</v>
      </c>
      <c r="G11" s="13">
        <f>1*scale!$A$2</f>
        <v>1</v>
      </c>
      <c r="H11" s="13">
        <f>1*scale!$A$2</f>
        <v>1</v>
      </c>
      <c r="I11" s="13">
        <v>0</v>
      </c>
      <c r="J11" s="13">
        <v>1</v>
      </c>
      <c r="K11" s="6">
        <f>0.08*scale!$A$2</f>
        <v>0.08</v>
      </c>
    </row>
    <row r="12" spans="1:14" ht="18" customHeight="1">
      <c r="A12" s="9" t="s">
        <v>16</v>
      </c>
      <c r="B12" s="9" t="s">
        <v>25</v>
      </c>
      <c r="C12" s="12">
        <f t="shared" si="0"/>
        <v>36.939999999999991</v>
      </c>
      <c r="D12" s="13">
        <v>0</v>
      </c>
      <c r="E12" s="6">
        <v>1.3</v>
      </c>
      <c r="F12" s="6">
        <f>2.58*scale!$A$2</f>
        <v>2.58</v>
      </c>
      <c r="G12" s="13">
        <f>1*scale!$A$2</f>
        <v>1</v>
      </c>
      <c r="H12" s="13">
        <f>1*scale!$A$2</f>
        <v>1</v>
      </c>
      <c r="I12" s="13">
        <v>0</v>
      </c>
      <c r="J12" s="13">
        <v>1</v>
      </c>
      <c r="K12" s="6">
        <f>0.08*scale!$A$2</f>
        <v>0.08</v>
      </c>
    </row>
    <row r="13" spans="1:14" ht="18" customHeight="1">
      <c r="A13" s="9" t="s">
        <v>16</v>
      </c>
      <c r="B13" s="9" t="s">
        <v>26</v>
      </c>
      <c r="C13" s="12">
        <f t="shared" si="0"/>
        <v>39.519999999999989</v>
      </c>
      <c r="D13" s="13">
        <v>0</v>
      </c>
      <c r="E13" s="6">
        <v>1.3</v>
      </c>
      <c r="F13" s="6">
        <f>2.58*scale!$A$2</f>
        <v>2.58</v>
      </c>
      <c r="G13" s="13">
        <f>1*scale!$A$2</f>
        <v>1</v>
      </c>
      <c r="H13" s="13">
        <f>1*scale!$A$2</f>
        <v>1</v>
      </c>
      <c r="I13" s="13">
        <v>0</v>
      </c>
      <c r="J13" s="13">
        <v>1</v>
      </c>
      <c r="K13" s="6">
        <f>0.08*scale!$A$2</f>
        <v>0.08</v>
      </c>
    </row>
    <row r="14" spans="1:14" ht="18" customHeight="1">
      <c r="A14" s="9" t="s">
        <v>16</v>
      </c>
      <c r="B14" s="9" t="s">
        <v>27</v>
      </c>
      <c r="C14" s="12">
        <f t="shared" si="0"/>
        <v>42.099999999999987</v>
      </c>
      <c r="D14" s="13">
        <v>0</v>
      </c>
      <c r="E14" s="6">
        <v>1.3</v>
      </c>
      <c r="F14" s="6">
        <f>2.58*scale!$A$2</f>
        <v>2.58</v>
      </c>
      <c r="G14" s="13">
        <f>1*scale!$A$2</f>
        <v>1</v>
      </c>
      <c r="H14" s="13">
        <f>1*scale!$A$2</f>
        <v>1</v>
      </c>
      <c r="I14" s="13">
        <v>0</v>
      </c>
      <c r="J14" s="13">
        <v>1</v>
      </c>
      <c r="K14" s="6">
        <f>0.08*scale!$A$2</f>
        <v>0.08</v>
      </c>
    </row>
    <row r="15" spans="1:14" ht="18" customHeight="1">
      <c r="A15" s="9" t="s">
        <v>16</v>
      </c>
      <c r="B15" s="9" t="s">
        <v>28</v>
      </c>
      <c r="C15" s="12">
        <f t="shared" si="0"/>
        <v>44.679999999999986</v>
      </c>
      <c r="D15" s="13">
        <v>0</v>
      </c>
      <c r="E15" s="6">
        <v>1.3</v>
      </c>
      <c r="F15" s="6">
        <f>2.58*scale!$A$2</f>
        <v>2.58</v>
      </c>
      <c r="G15" s="13">
        <f>1*scale!$A$2</f>
        <v>1</v>
      </c>
      <c r="H15" s="13">
        <f>1*scale!$A$2</f>
        <v>1</v>
      </c>
      <c r="I15" s="13">
        <v>0</v>
      </c>
      <c r="J15" s="13">
        <v>1</v>
      </c>
      <c r="K15" s="6">
        <f>0.08*scale!$A$2</f>
        <v>0.08</v>
      </c>
    </row>
    <row r="16" spans="1:14" ht="18" customHeight="1">
      <c r="A16" s="9" t="s">
        <v>16</v>
      </c>
      <c r="B16" s="9" t="s">
        <v>29</v>
      </c>
      <c r="C16" s="12">
        <f t="shared" si="0"/>
        <v>47.259999999999984</v>
      </c>
      <c r="D16" s="13">
        <v>0</v>
      </c>
      <c r="E16" s="6">
        <v>1.3</v>
      </c>
      <c r="F16" s="6">
        <f>2.58*scale!$A$2</f>
        <v>2.58</v>
      </c>
      <c r="G16" s="13">
        <f>1*scale!$A$2</f>
        <v>1</v>
      </c>
      <c r="H16" s="13">
        <f>1*scale!$A$2</f>
        <v>1</v>
      </c>
      <c r="I16" s="13">
        <v>0</v>
      </c>
      <c r="J16" s="13">
        <v>1</v>
      </c>
      <c r="K16" s="6">
        <f>0.08*scale!$A$2</f>
        <v>0.08</v>
      </c>
    </row>
    <row r="17" spans="1:11" ht="18" customHeight="1">
      <c r="A17" s="9" t="s">
        <v>16</v>
      </c>
      <c r="B17" s="9" t="s">
        <v>30</v>
      </c>
      <c r="C17" s="12">
        <f t="shared" si="0"/>
        <v>49.839999999999982</v>
      </c>
      <c r="D17" s="13">
        <v>0</v>
      </c>
      <c r="E17" s="6">
        <v>1.3</v>
      </c>
      <c r="F17" s="6">
        <f>2.58*scale!$A$2</f>
        <v>2.58</v>
      </c>
      <c r="G17" s="13">
        <f>1*scale!$A$2</f>
        <v>1</v>
      </c>
      <c r="H17" s="13">
        <f>1*scale!$A$2</f>
        <v>1</v>
      </c>
      <c r="I17" s="13">
        <v>0</v>
      </c>
      <c r="J17" s="13">
        <v>1</v>
      </c>
      <c r="K17" s="6">
        <f>0.08*scale!$A$2</f>
        <v>0.08</v>
      </c>
    </row>
    <row r="18" spans="1:11" ht="18" customHeight="1">
      <c r="A18" s="9" t="s">
        <v>16</v>
      </c>
      <c r="B18" s="9" t="s">
        <v>31</v>
      </c>
      <c r="C18" s="12">
        <f t="shared" si="0"/>
        <v>52.41999999999998</v>
      </c>
      <c r="D18" s="13">
        <v>0</v>
      </c>
      <c r="E18" s="6">
        <v>1.3</v>
      </c>
      <c r="F18" s="6">
        <f>2.58*scale!$A$2</f>
        <v>2.58</v>
      </c>
      <c r="G18" s="13">
        <f>1*scale!$A$2</f>
        <v>1</v>
      </c>
      <c r="H18" s="13">
        <f>1*scale!$A$2</f>
        <v>1</v>
      </c>
      <c r="I18" s="13">
        <v>0</v>
      </c>
      <c r="J18" s="13">
        <v>1</v>
      </c>
      <c r="K18" s="6">
        <f>0.08*scale!$A$2</f>
        <v>0.08</v>
      </c>
    </row>
    <row r="19" spans="1:11" ht="18" customHeight="1">
      <c r="A19" s="9" t="s">
        <v>16</v>
      </c>
      <c r="B19" s="9" t="s">
        <v>32</v>
      </c>
      <c r="C19" s="12">
        <f t="shared" si="0"/>
        <v>54.999999999999979</v>
      </c>
      <c r="D19" s="13">
        <v>0</v>
      </c>
      <c r="E19" s="6">
        <v>1.3</v>
      </c>
      <c r="F19" s="6">
        <f>2.58*scale!$A$2</f>
        <v>2.58</v>
      </c>
      <c r="G19" s="13">
        <f>1*scale!$A$2</f>
        <v>1</v>
      </c>
      <c r="H19" s="13">
        <f>1*scale!$A$2</f>
        <v>1</v>
      </c>
      <c r="I19" s="13">
        <v>0</v>
      </c>
      <c r="J19" s="13">
        <v>1</v>
      </c>
      <c r="K19" s="6">
        <f>0.08*scale!$A$2</f>
        <v>0.08</v>
      </c>
    </row>
    <row r="20" spans="1:11" ht="18" customHeight="1">
      <c r="A20" s="9" t="s">
        <v>16</v>
      </c>
      <c r="B20" s="9" t="s">
        <v>33</v>
      </c>
      <c r="C20" s="12">
        <f t="shared" si="0"/>
        <v>57.579999999999977</v>
      </c>
      <c r="D20" s="13">
        <v>0</v>
      </c>
      <c r="E20" s="6">
        <v>1.3</v>
      </c>
      <c r="F20" s="6">
        <f>2.58*scale!$A$2</f>
        <v>2.58</v>
      </c>
      <c r="G20" s="13">
        <f>1*scale!$A$2</f>
        <v>1</v>
      </c>
      <c r="H20" s="13">
        <f>1*scale!$A$2</f>
        <v>1</v>
      </c>
      <c r="I20" s="13">
        <v>0</v>
      </c>
      <c r="J20" s="13">
        <v>1</v>
      </c>
      <c r="K20" s="6">
        <f>0.08*scale!$A$2</f>
        <v>0.08</v>
      </c>
    </row>
    <row r="21" spans="1:11" ht="18" customHeight="1">
      <c r="A21" s="9" t="s">
        <v>16</v>
      </c>
      <c r="B21" s="9" t="s">
        <v>34</v>
      </c>
      <c r="C21" s="12">
        <f t="shared" si="0"/>
        <v>60.159999999999975</v>
      </c>
      <c r="D21" s="13">
        <v>0</v>
      </c>
      <c r="E21" s="6">
        <v>1.3</v>
      </c>
      <c r="F21" s="6">
        <f>2.58*scale!$A$2</f>
        <v>2.58</v>
      </c>
      <c r="G21" s="13">
        <f>1*scale!$A$2</f>
        <v>1</v>
      </c>
      <c r="H21" s="13">
        <f>1*scale!$A$2</f>
        <v>1</v>
      </c>
      <c r="I21" s="13">
        <v>0</v>
      </c>
      <c r="J21" s="13">
        <v>1</v>
      </c>
      <c r="K21" s="6">
        <f>0.08*scale!$A$2</f>
        <v>0.08</v>
      </c>
    </row>
    <row r="22" spans="1:11" ht="18" customHeight="1">
      <c r="A22" s="9" t="s">
        <v>16</v>
      </c>
      <c r="B22" s="9" t="s">
        <v>35</v>
      </c>
      <c r="C22" s="12">
        <f t="shared" si="0"/>
        <v>62.739999999999974</v>
      </c>
      <c r="D22" s="13">
        <v>0</v>
      </c>
      <c r="E22" s="6">
        <v>1.3</v>
      </c>
      <c r="F22" s="6">
        <f>2.58*scale!$A$2</f>
        <v>2.58</v>
      </c>
      <c r="G22" s="13">
        <f>1*scale!$A$2</f>
        <v>1</v>
      </c>
      <c r="H22" s="13">
        <f>1*scale!$A$2</f>
        <v>1</v>
      </c>
      <c r="I22" s="13">
        <v>0</v>
      </c>
      <c r="J22" s="13">
        <v>1</v>
      </c>
      <c r="K22" s="6">
        <f>0.08*scale!$A$2</f>
        <v>0.08</v>
      </c>
    </row>
    <row r="23" spans="1:11" ht="18" customHeight="1">
      <c r="A23" s="9" t="s">
        <v>16</v>
      </c>
      <c r="B23" s="9" t="s">
        <v>36</v>
      </c>
      <c r="C23" s="12">
        <f t="shared" si="0"/>
        <v>65.319999999999979</v>
      </c>
      <c r="D23" s="13">
        <v>0</v>
      </c>
      <c r="E23" s="6">
        <v>1.3</v>
      </c>
      <c r="F23" s="6">
        <f>2.58*scale!$A$2</f>
        <v>2.58</v>
      </c>
      <c r="G23" s="13">
        <f>1*scale!$A$2</f>
        <v>1</v>
      </c>
      <c r="H23" s="13">
        <f>1*scale!$A$2</f>
        <v>1</v>
      </c>
      <c r="I23" s="13">
        <v>0</v>
      </c>
      <c r="J23" s="13">
        <v>1</v>
      </c>
      <c r="K23" s="6">
        <f>0.08*scale!$A$2</f>
        <v>0.08</v>
      </c>
    </row>
    <row r="24" spans="1:11" ht="18" customHeight="1">
      <c r="A24" s="9" t="s">
        <v>16</v>
      </c>
      <c r="B24" s="9" t="s">
        <v>37</v>
      </c>
      <c r="C24" s="12">
        <f t="shared" si="0"/>
        <v>67.899999999999977</v>
      </c>
      <c r="D24" s="13">
        <v>0</v>
      </c>
      <c r="E24" s="6">
        <v>1.3</v>
      </c>
      <c r="F24" s="6">
        <f>2.58*scale!$A$2</f>
        <v>2.58</v>
      </c>
      <c r="G24" s="13">
        <f>1*scale!$A$2</f>
        <v>1</v>
      </c>
      <c r="H24" s="13">
        <f>1*scale!$A$2</f>
        <v>1</v>
      </c>
      <c r="I24" s="13">
        <v>0</v>
      </c>
      <c r="J24" s="13">
        <v>1</v>
      </c>
      <c r="K24" s="6">
        <f>0.08*scale!$A$2</f>
        <v>0.08</v>
      </c>
    </row>
    <row r="25" spans="1:11" ht="18" customHeight="1">
      <c r="A25" s="9" t="s">
        <v>16</v>
      </c>
      <c r="B25" s="9" t="s">
        <v>38</v>
      </c>
      <c r="C25" s="12">
        <f t="shared" si="0"/>
        <v>70.479999999999976</v>
      </c>
      <c r="D25" s="13">
        <v>0</v>
      </c>
      <c r="E25" s="6">
        <v>1.3</v>
      </c>
      <c r="F25" s="6">
        <f>2.58*scale!$A$2</f>
        <v>2.58</v>
      </c>
      <c r="G25" s="13">
        <f>1*scale!$A$2</f>
        <v>1</v>
      </c>
      <c r="H25" s="13">
        <f>1*scale!$A$2</f>
        <v>1</v>
      </c>
      <c r="I25" s="13">
        <v>0</v>
      </c>
      <c r="J25" s="13">
        <v>1</v>
      </c>
      <c r="K25" s="6">
        <f>0.08*scale!$A$2</f>
        <v>0.08</v>
      </c>
    </row>
    <row r="26" spans="1:11" ht="18" customHeight="1">
      <c r="A26" s="9" t="s">
        <v>16</v>
      </c>
      <c r="B26" s="9" t="s">
        <v>39</v>
      </c>
      <c r="C26" s="12">
        <f t="shared" si="0"/>
        <v>73.059999999999974</v>
      </c>
      <c r="D26" s="13">
        <v>0</v>
      </c>
      <c r="E26" s="6">
        <v>1.3</v>
      </c>
      <c r="F26" s="6">
        <f>2.58*scale!$A$2</f>
        <v>2.58</v>
      </c>
      <c r="G26" s="13">
        <f>1*scale!$A$2</f>
        <v>1</v>
      </c>
      <c r="H26" s="13">
        <f>1*scale!$A$2</f>
        <v>1</v>
      </c>
      <c r="I26" s="13">
        <v>0</v>
      </c>
      <c r="J26" s="13">
        <v>1</v>
      </c>
      <c r="K26" s="6">
        <f>0.08*scale!$A$2</f>
        <v>0.08</v>
      </c>
    </row>
    <row r="27" spans="1:11" ht="18" customHeight="1">
      <c r="A27" s="9" t="s">
        <v>16</v>
      </c>
      <c r="B27" s="9" t="s">
        <v>40</v>
      </c>
      <c r="C27" s="12">
        <f t="shared" si="0"/>
        <v>75.639999999999972</v>
      </c>
      <c r="D27" s="13">
        <v>0</v>
      </c>
      <c r="E27" s="6">
        <v>1.3</v>
      </c>
      <c r="F27" s="6">
        <f>2.58*scale!$A$2</f>
        <v>2.58</v>
      </c>
      <c r="G27" s="13">
        <f>1*scale!$A$2</f>
        <v>1</v>
      </c>
      <c r="H27" s="13">
        <f>1*scale!$A$2</f>
        <v>1</v>
      </c>
      <c r="I27" s="13">
        <v>0</v>
      </c>
      <c r="J27" s="13">
        <v>1</v>
      </c>
      <c r="K27" s="6">
        <f>0.08*scale!$A$2</f>
        <v>0.08</v>
      </c>
    </row>
    <row r="28" spans="1:11" ht="18" customHeight="1">
      <c r="A28" s="9" t="s">
        <v>16</v>
      </c>
      <c r="B28" s="9" t="s">
        <v>41</v>
      </c>
      <c r="C28" s="12">
        <f t="shared" si="0"/>
        <v>78.21999999999997</v>
      </c>
      <c r="D28" s="13">
        <v>0</v>
      </c>
      <c r="E28" s="6">
        <v>1.3</v>
      </c>
      <c r="F28" s="6">
        <f>2.58*scale!$A$2</f>
        <v>2.58</v>
      </c>
      <c r="G28" s="13">
        <f>1*scale!$A$2</f>
        <v>1</v>
      </c>
      <c r="H28" s="13">
        <f>1*scale!$A$2</f>
        <v>1</v>
      </c>
      <c r="I28" s="13">
        <v>0</v>
      </c>
      <c r="J28" s="13">
        <v>1</v>
      </c>
      <c r="K28" s="6">
        <f>0.08*scale!$A$2</f>
        <v>0.08</v>
      </c>
    </row>
    <row r="29" spans="1:11" ht="18" customHeight="1">
      <c r="A29" s="9" t="s">
        <v>16</v>
      </c>
      <c r="B29" s="9" t="s">
        <v>42</v>
      </c>
      <c r="C29" s="12">
        <f t="shared" si="0"/>
        <v>80.799999999999969</v>
      </c>
      <c r="D29" s="13">
        <v>0</v>
      </c>
      <c r="E29" s="6">
        <v>1.3</v>
      </c>
      <c r="F29" s="6">
        <f>2.58*scale!$A$2</f>
        <v>2.58</v>
      </c>
      <c r="G29" s="13">
        <f>1*scale!$A$2</f>
        <v>1</v>
      </c>
      <c r="H29" s="13">
        <f>1*scale!$A$2</f>
        <v>1</v>
      </c>
      <c r="I29" s="13">
        <v>0</v>
      </c>
      <c r="J29" s="13">
        <v>1</v>
      </c>
      <c r="K29" s="6">
        <f>0.08*scale!$A$2</f>
        <v>0.08</v>
      </c>
    </row>
    <row r="30" spans="1:11" ht="18" customHeight="1">
      <c r="A30" s="9" t="s">
        <v>16</v>
      </c>
      <c r="B30" s="9" t="s">
        <v>43</v>
      </c>
      <c r="C30" s="12">
        <f t="shared" si="0"/>
        <v>83.379999999999967</v>
      </c>
      <c r="D30" s="13">
        <v>0</v>
      </c>
      <c r="E30" s="6">
        <v>1.3</v>
      </c>
      <c r="F30" s="6">
        <f>2.58*scale!$A$2</f>
        <v>2.58</v>
      </c>
      <c r="G30" s="13">
        <f>1*scale!$A$2</f>
        <v>1</v>
      </c>
      <c r="H30" s="13">
        <f>1*scale!$A$2</f>
        <v>1</v>
      </c>
      <c r="I30" s="13">
        <v>0</v>
      </c>
      <c r="J30" s="13">
        <v>1</v>
      </c>
      <c r="K30" s="6">
        <f>0.08*scale!$A$2</f>
        <v>0.08</v>
      </c>
    </row>
    <row r="31" spans="1:11" ht="18" customHeight="1">
      <c r="A31" s="9" t="s">
        <v>16</v>
      </c>
      <c r="B31" s="9" t="s">
        <v>44</v>
      </c>
      <c r="C31" s="12">
        <f t="shared" si="0"/>
        <v>85.959999999999965</v>
      </c>
      <c r="D31" s="13">
        <v>0</v>
      </c>
      <c r="E31" s="6">
        <v>1.3</v>
      </c>
      <c r="F31" s="6">
        <f>2.58*scale!$A$2</f>
        <v>2.58</v>
      </c>
      <c r="G31" s="13">
        <f>1*scale!$A$2</f>
        <v>1</v>
      </c>
      <c r="H31" s="13">
        <f>1*scale!$A$2</f>
        <v>1</v>
      </c>
      <c r="I31" s="13">
        <v>0</v>
      </c>
      <c r="J31" s="13">
        <v>1</v>
      </c>
      <c r="K31" s="6">
        <f>0.08*scale!$A$2</f>
        <v>0.08</v>
      </c>
    </row>
    <row r="32" spans="1:11" ht="18" customHeight="1">
      <c r="A32" s="9" t="s">
        <v>16</v>
      </c>
      <c r="B32" s="9" t="s">
        <v>45</v>
      </c>
      <c r="C32" s="12">
        <f t="shared" si="0"/>
        <v>88.539999999999964</v>
      </c>
      <c r="D32" s="13">
        <v>0</v>
      </c>
      <c r="E32" s="6">
        <v>1.3</v>
      </c>
      <c r="F32" s="6">
        <f>2.58*scale!$A$2</f>
        <v>2.58</v>
      </c>
      <c r="G32" s="13">
        <f>1*scale!$A$2</f>
        <v>1</v>
      </c>
      <c r="H32" s="13">
        <f>1*scale!$A$2</f>
        <v>1</v>
      </c>
      <c r="I32" s="13">
        <v>0</v>
      </c>
      <c r="J32" s="13">
        <v>1</v>
      </c>
      <c r="K32" s="6">
        <f>0.08*scale!$A$2</f>
        <v>0.08</v>
      </c>
    </row>
    <row r="33" spans="1:11" ht="18" customHeight="1">
      <c r="A33" s="9" t="s">
        <v>16</v>
      </c>
      <c r="B33" s="9" t="s">
        <v>46</v>
      </c>
      <c r="C33" s="12">
        <f t="shared" si="0"/>
        <v>91.119999999999962</v>
      </c>
      <c r="D33" s="13">
        <v>0</v>
      </c>
      <c r="E33" s="6">
        <v>1.3</v>
      </c>
      <c r="F33" s="6">
        <f>2.58*scale!$A$2</f>
        <v>2.58</v>
      </c>
      <c r="G33" s="13">
        <f>1*scale!$A$2</f>
        <v>1</v>
      </c>
      <c r="H33" s="13">
        <f>1*scale!$A$2</f>
        <v>1</v>
      </c>
      <c r="I33" s="13">
        <v>0</v>
      </c>
      <c r="J33" s="13">
        <v>1</v>
      </c>
      <c r="K33" s="6">
        <f>0.08*scale!$A$2</f>
        <v>0.08</v>
      </c>
    </row>
    <row r="34" spans="1:11" ht="18" customHeight="1">
      <c r="A34" s="9" t="s">
        <v>16</v>
      </c>
      <c r="B34" s="9" t="s">
        <v>47</v>
      </c>
      <c r="C34" s="12">
        <f t="shared" si="0"/>
        <v>93.69999999999996</v>
      </c>
      <c r="D34" s="13">
        <v>0</v>
      </c>
      <c r="E34" s="6">
        <v>1.3</v>
      </c>
      <c r="F34" s="6">
        <f>2.58*scale!$A$2</f>
        <v>2.58</v>
      </c>
      <c r="G34" s="13">
        <f>1*scale!$A$2</f>
        <v>1</v>
      </c>
      <c r="H34" s="13">
        <f>1*scale!$A$2</f>
        <v>1</v>
      </c>
      <c r="I34" s="13">
        <v>0</v>
      </c>
      <c r="J34" s="13">
        <v>1</v>
      </c>
      <c r="K34" s="6">
        <f>0.08*scale!$A$2</f>
        <v>0.08</v>
      </c>
    </row>
    <row r="35" spans="1:11" ht="18" customHeight="1">
      <c r="A35" s="9" t="s">
        <v>16</v>
      </c>
      <c r="B35" s="9" t="s">
        <v>48</v>
      </c>
      <c r="C35" s="12">
        <f t="shared" si="0"/>
        <v>96.279999999999959</v>
      </c>
      <c r="D35" s="13">
        <v>0</v>
      </c>
      <c r="E35" s="6">
        <v>1.3</v>
      </c>
      <c r="F35" s="6">
        <f>2.58*scale!$A$2</f>
        <v>2.58</v>
      </c>
      <c r="G35" s="13">
        <f>1*scale!$A$2</f>
        <v>1</v>
      </c>
      <c r="H35" s="13">
        <f>1*scale!$A$2</f>
        <v>1</v>
      </c>
      <c r="I35" s="13">
        <v>0</v>
      </c>
      <c r="J35" s="13">
        <v>1</v>
      </c>
      <c r="K35" s="6">
        <f>0.08*scale!$A$2</f>
        <v>0.08</v>
      </c>
    </row>
    <row r="36" spans="1:11" ht="18" customHeight="1">
      <c r="A36" s="9" t="s">
        <v>16</v>
      </c>
      <c r="B36" s="9" t="s">
        <v>49</v>
      </c>
      <c r="C36" s="12">
        <f t="shared" si="0"/>
        <v>98.859999999999957</v>
      </c>
      <c r="D36" s="13">
        <v>0</v>
      </c>
      <c r="E36" s="6">
        <v>1.3</v>
      </c>
      <c r="F36" s="6">
        <f>2.58*scale!$A$2</f>
        <v>2.58</v>
      </c>
      <c r="G36" s="13">
        <f>1*scale!$A$2</f>
        <v>1</v>
      </c>
      <c r="H36" s="13">
        <f>1*scale!$A$2</f>
        <v>1</v>
      </c>
      <c r="I36" s="13">
        <v>0</v>
      </c>
      <c r="J36" s="13">
        <v>1</v>
      </c>
      <c r="K36" s="6">
        <f>0.08*scale!$A$2</f>
        <v>0.08</v>
      </c>
    </row>
    <row r="37" spans="1:11" ht="18" customHeight="1">
      <c r="A37" s="9" t="s">
        <v>16</v>
      </c>
      <c r="B37" s="9" t="s">
        <v>50</v>
      </c>
      <c r="C37" s="12">
        <f t="shared" si="0"/>
        <v>101.43999999999996</v>
      </c>
      <c r="D37" s="13">
        <v>0</v>
      </c>
      <c r="E37" s="6">
        <v>1.3</v>
      </c>
      <c r="F37" s="6">
        <f>2.58*scale!$A$2</f>
        <v>2.58</v>
      </c>
      <c r="G37" s="13">
        <f>1*scale!$A$2</f>
        <v>1</v>
      </c>
      <c r="H37" s="13">
        <f>1*scale!$A$2</f>
        <v>1</v>
      </c>
      <c r="I37" s="13">
        <v>0</v>
      </c>
      <c r="J37" s="13">
        <v>1</v>
      </c>
      <c r="K37" s="6">
        <f>0.08*scale!$A$2</f>
        <v>0.08</v>
      </c>
    </row>
    <row r="38" spans="1:11" ht="18" customHeight="1">
      <c r="A38" s="9" t="s">
        <v>16</v>
      </c>
      <c r="B38" s="9" t="s">
        <v>51</v>
      </c>
      <c r="C38" s="12">
        <f t="shared" si="0"/>
        <v>104.01999999999995</v>
      </c>
      <c r="D38" s="13">
        <v>0</v>
      </c>
      <c r="E38" s="6">
        <v>1.3</v>
      </c>
      <c r="F38" s="6">
        <f>2.58*scale!$A$2</f>
        <v>2.58</v>
      </c>
      <c r="G38" s="13">
        <f>1*scale!$A$2</f>
        <v>1</v>
      </c>
      <c r="H38" s="13">
        <f>1*scale!$A$2</f>
        <v>1</v>
      </c>
      <c r="I38" s="13">
        <v>0</v>
      </c>
      <c r="J38" s="13">
        <v>1</v>
      </c>
      <c r="K38" s="6">
        <f>0.08*scale!$A$2</f>
        <v>0.08</v>
      </c>
    </row>
    <row r="39" spans="1:11" ht="18" customHeight="1">
      <c r="A39" s="9" t="s">
        <v>16</v>
      </c>
      <c r="B39" s="9" t="s">
        <v>52</v>
      </c>
      <c r="C39" s="12">
        <f t="shared" si="0"/>
        <v>106.59999999999995</v>
      </c>
      <c r="D39" s="13">
        <v>0</v>
      </c>
      <c r="E39" s="6">
        <v>1.3</v>
      </c>
      <c r="F39" s="6">
        <f>2.58*scale!$A$2</f>
        <v>2.58</v>
      </c>
      <c r="G39" s="13">
        <f>1*scale!$A$2</f>
        <v>1</v>
      </c>
      <c r="H39" s="13">
        <f>1*scale!$A$2</f>
        <v>1</v>
      </c>
      <c r="I39" s="13">
        <v>0</v>
      </c>
      <c r="J39" s="13">
        <v>1</v>
      </c>
      <c r="K39" s="6">
        <f>0.08*scale!$A$2</f>
        <v>0.08</v>
      </c>
    </row>
    <row r="40" spans="1:11" ht="18" customHeight="1">
      <c r="A40" s="9" t="s">
        <v>16</v>
      </c>
      <c r="B40" s="9" t="s">
        <v>53</v>
      </c>
      <c r="C40" s="12">
        <f t="shared" si="0"/>
        <v>109.17999999999995</v>
      </c>
      <c r="D40" s="13">
        <v>0</v>
      </c>
      <c r="E40" s="6">
        <v>1.3</v>
      </c>
      <c r="F40" s="6">
        <f>2.58*scale!$A$2</f>
        <v>2.58</v>
      </c>
      <c r="G40" s="13">
        <f>1*scale!$A$2</f>
        <v>1</v>
      </c>
      <c r="H40" s="13">
        <f>1*scale!$A$2</f>
        <v>1</v>
      </c>
      <c r="I40" s="13">
        <v>0</v>
      </c>
      <c r="J40" s="13">
        <v>1</v>
      </c>
      <c r="K40" s="6">
        <f>0.08*scale!$A$2</f>
        <v>0.08</v>
      </c>
    </row>
    <row r="41" spans="1:11" ht="18" customHeight="1">
      <c r="A41" s="9" t="s">
        <v>16</v>
      </c>
      <c r="B41" s="9" t="s">
        <v>54</v>
      </c>
      <c r="C41" s="12">
        <f t="shared" si="0"/>
        <v>111.75999999999995</v>
      </c>
      <c r="D41" s="13">
        <v>0</v>
      </c>
      <c r="E41" s="6">
        <v>1.3</v>
      </c>
      <c r="F41" s="6">
        <f>2.58*scale!$A$2</f>
        <v>2.58</v>
      </c>
      <c r="G41" s="13">
        <f>1*scale!$A$2</f>
        <v>1</v>
      </c>
      <c r="H41" s="13">
        <f>1*scale!$A$2</f>
        <v>1</v>
      </c>
      <c r="I41" s="13">
        <v>0</v>
      </c>
      <c r="J41" s="13">
        <v>1</v>
      </c>
      <c r="K41" s="6">
        <f>0.08*scale!$A$2</f>
        <v>0.08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2CD-EFBE-784A-9EF6-74CF04756FAC}">
  <sheetPr>
    <outlinePr summaryBelow="0"/>
  </sheetPr>
  <dimension ref="A1:M73"/>
  <sheetViews>
    <sheetView topLeftCell="A4" workbookViewId="0">
      <selection activeCell="G29" sqref="G29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6.6640625" style="15" customWidth="1"/>
    <col min="7" max="7" width="23.1640625" style="15" customWidth="1"/>
    <col min="8" max="9" width="13" bestFit="1" customWidth="1"/>
    <col min="10" max="10" width="19.6640625" bestFit="1" customWidth="1"/>
    <col min="11" max="11" width="17.1640625" customWidth="1"/>
    <col min="12" max="12" width="22.5" customWidth="1"/>
    <col min="13" max="13" width="11.1640625" bestFit="1" customWidth="1"/>
  </cols>
  <sheetData>
    <row r="1" spans="1:13" ht="20.25" customHeight="1">
      <c r="A1" s="1" t="s">
        <v>0</v>
      </c>
      <c r="B1" s="1" t="s">
        <v>1</v>
      </c>
      <c r="C1" s="1" t="s">
        <v>5</v>
      </c>
      <c r="D1" s="1" t="s">
        <v>7</v>
      </c>
      <c r="E1" s="1" t="s">
        <v>6</v>
      </c>
      <c r="F1" s="1" t="s">
        <v>8</v>
      </c>
      <c r="G1" s="1" t="s">
        <v>9</v>
      </c>
      <c r="H1" s="1" t="s">
        <v>64</v>
      </c>
      <c r="I1" s="1" t="s">
        <v>65</v>
      </c>
      <c r="J1" s="1" t="s">
        <v>66</v>
      </c>
      <c r="K1" s="1"/>
      <c r="L1" s="1"/>
      <c r="M1" s="1"/>
    </row>
    <row r="2" spans="1:13" ht="20.25" customHeight="1">
      <c r="A2" t="s">
        <v>100</v>
      </c>
      <c r="B2" s="1" t="s">
        <v>14</v>
      </c>
      <c r="C2" s="15">
        <v>0.61</v>
      </c>
      <c r="D2" s="14">
        <v>0.8</v>
      </c>
      <c r="E2" s="15">
        <v>3</v>
      </c>
      <c r="F2" s="14">
        <v>0</v>
      </c>
      <c r="G2" s="14">
        <v>1</v>
      </c>
      <c r="H2" s="14">
        <v>0</v>
      </c>
      <c r="I2" s="1">
        <v>0</v>
      </c>
      <c r="J2" s="1">
        <v>0</v>
      </c>
      <c r="M2" s="18"/>
    </row>
    <row r="3" spans="1:13" ht="18">
      <c r="A3" t="s">
        <v>101</v>
      </c>
      <c r="B3" s="1" t="s">
        <v>15</v>
      </c>
      <c r="C3" s="15">
        <v>0.61</v>
      </c>
      <c r="D3" s="14">
        <v>0.8</v>
      </c>
      <c r="E3" s="15">
        <v>6</v>
      </c>
      <c r="F3" s="14">
        <v>0</v>
      </c>
      <c r="G3" s="14">
        <v>1</v>
      </c>
      <c r="H3" s="14">
        <v>0</v>
      </c>
      <c r="I3" s="1">
        <v>0</v>
      </c>
      <c r="J3" s="1">
        <v>0</v>
      </c>
    </row>
    <row r="4" spans="1:13" ht="18">
      <c r="A4" t="s">
        <v>104</v>
      </c>
      <c r="B4" s="1" t="s">
        <v>62</v>
      </c>
      <c r="C4" s="15">
        <v>0.61</v>
      </c>
      <c r="D4" s="14">
        <v>0.8</v>
      </c>
      <c r="E4" s="15">
        <v>0.67</v>
      </c>
      <c r="F4" s="15">
        <v>0</v>
      </c>
      <c r="G4" s="15">
        <v>1</v>
      </c>
      <c r="H4" s="14">
        <v>0</v>
      </c>
      <c r="I4" s="1">
        <v>0</v>
      </c>
      <c r="J4" s="1">
        <v>0</v>
      </c>
    </row>
    <row r="5" spans="1:13" ht="18">
      <c r="A5" t="s">
        <v>105</v>
      </c>
      <c r="B5" s="1" t="s">
        <v>70</v>
      </c>
      <c r="C5" s="15">
        <v>0.61</v>
      </c>
      <c r="D5" s="14">
        <v>0.8</v>
      </c>
      <c r="E5" s="15">
        <v>0.67</v>
      </c>
      <c r="F5" s="14">
        <v>0</v>
      </c>
      <c r="G5" s="14">
        <v>1</v>
      </c>
      <c r="H5" s="14">
        <v>0</v>
      </c>
      <c r="I5" s="1">
        <v>0</v>
      </c>
      <c r="J5" s="1">
        <v>0</v>
      </c>
    </row>
    <row r="6" spans="1:13" ht="18">
      <c r="A6" s="32" t="s">
        <v>114</v>
      </c>
      <c r="B6" s="1" t="s">
        <v>72</v>
      </c>
      <c r="C6" s="15">
        <v>0.61</v>
      </c>
      <c r="D6" s="14">
        <v>0.8</v>
      </c>
      <c r="E6" s="15">
        <v>0.67</v>
      </c>
      <c r="F6" s="15">
        <v>0</v>
      </c>
      <c r="G6" s="15">
        <v>1</v>
      </c>
      <c r="H6" s="14">
        <v>0</v>
      </c>
      <c r="I6" s="1">
        <v>0</v>
      </c>
      <c r="J6" s="1">
        <v>0</v>
      </c>
    </row>
    <row r="7" spans="1:13" ht="18">
      <c r="A7" s="1" t="s">
        <v>115</v>
      </c>
      <c r="B7">
        <v>1</v>
      </c>
      <c r="C7" s="7">
        <v>0.61</v>
      </c>
      <c r="D7" s="14">
        <v>0.8</v>
      </c>
      <c r="E7" s="15">
        <v>4.34</v>
      </c>
      <c r="F7" s="15">
        <v>0</v>
      </c>
      <c r="G7" s="15">
        <v>1</v>
      </c>
      <c r="H7" s="14">
        <v>0</v>
      </c>
      <c r="I7" s="1">
        <v>0</v>
      </c>
      <c r="J7" s="1">
        <v>0</v>
      </c>
    </row>
    <row r="8" spans="1:13" ht="18">
      <c r="A8" s="32" t="s">
        <v>109</v>
      </c>
      <c r="B8" s="1" t="s">
        <v>72</v>
      </c>
      <c r="C8" s="7">
        <v>0.61</v>
      </c>
      <c r="D8" s="14">
        <v>0.8</v>
      </c>
      <c r="E8" s="15">
        <v>1</v>
      </c>
      <c r="F8" s="8">
        <v>0</v>
      </c>
      <c r="G8" s="8">
        <v>1</v>
      </c>
      <c r="H8" s="14">
        <v>0</v>
      </c>
      <c r="I8" s="5">
        <v>0</v>
      </c>
      <c r="J8" s="1">
        <v>0</v>
      </c>
      <c r="K8" s="15"/>
    </row>
    <row r="9" spans="1:13" ht="18">
      <c r="A9" s="32" t="s">
        <v>99</v>
      </c>
      <c r="B9" s="1">
        <v>1</v>
      </c>
      <c r="C9" s="7">
        <v>0.61</v>
      </c>
      <c r="D9" s="14">
        <v>0.8</v>
      </c>
      <c r="E9" s="14">
        <v>0.8</v>
      </c>
      <c r="F9" s="8">
        <v>0</v>
      </c>
      <c r="G9" s="8">
        <v>1</v>
      </c>
      <c r="H9" s="14">
        <v>0</v>
      </c>
      <c r="I9" s="5">
        <v>0</v>
      </c>
      <c r="J9" s="1">
        <v>0</v>
      </c>
    </row>
    <row r="10" spans="1:13" ht="18">
      <c r="A10" s="1" t="s">
        <v>116</v>
      </c>
      <c r="B10" s="1">
        <v>1</v>
      </c>
      <c r="C10" s="7">
        <v>0.61</v>
      </c>
      <c r="D10" s="14">
        <v>0.8</v>
      </c>
      <c r="E10" s="14">
        <v>1.5</v>
      </c>
      <c r="F10" s="8">
        <v>0</v>
      </c>
      <c r="G10" s="8">
        <v>1</v>
      </c>
      <c r="H10" s="14">
        <v>0</v>
      </c>
      <c r="I10" s="5">
        <v>0</v>
      </c>
      <c r="J10" s="1">
        <v>0</v>
      </c>
    </row>
    <row r="11" spans="1:13" ht="18">
      <c r="A11" s="32" t="s">
        <v>119</v>
      </c>
      <c r="B11" s="1">
        <v>1</v>
      </c>
      <c r="C11" s="15">
        <v>0.61</v>
      </c>
      <c r="D11" s="15">
        <v>0.8</v>
      </c>
      <c r="E11" s="15">
        <v>2.94</v>
      </c>
      <c r="F11" s="15">
        <v>0</v>
      </c>
      <c r="G11" s="15">
        <v>1</v>
      </c>
      <c r="H11" s="14">
        <v>0</v>
      </c>
      <c r="I11" s="5">
        <v>0</v>
      </c>
      <c r="J11" s="1">
        <v>0</v>
      </c>
    </row>
    <row r="12" spans="1:13" ht="18">
      <c r="A12" s="32" t="s">
        <v>120</v>
      </c>
      <c r="B12" s="1">
        <v>1</v>
      </c>
      <c r="C12" s="15">
        <v>0.61</v>
      </c>
      <c r="D12" s="15">
        <v>0.8</v>
      </c>
      <c r="E12" s="15">
        <v>4.5</v>
      </c>
      <c r="F12" s="15">
        <v>0</v>
      </c>
      <c r="G12" s="15">
        <v>1</v>
      </c>
      <c r="H12" s="14">
        <v>0</v>
      </c>
      <c r="I12" s="5">
        <v>0</v>
      </c>
      <c r="J12" s="1">
        <v>0</v>
      </c>
    </row>
    <row r="13" spans="1:13" ht="18">
      <c r="A13" s="32" t="s">
        <v>121</v>
      </c>
      <c r="B13" s="1">
        <v>1</v>
      </c>
      <c r="C13" s="15">
        <v>0.61</v>
      </c>
      <c r="D13" s="15">
        <v>0.8</v>
      </c>
      <c r="E13" s="15">
        <v>2.4</v>
      </c>
      <c r="F13" s="15">
        <v>0</v>
      </c>
      <c r="G13" s="15">
        <v>1</v>
      </c>
      <c r="H13" s="14">
        <v>0</v>
      </c>
      <c r="I13" s="5">
        <v>0</v>
      </c>
      <c r="J13" s="1">
        <v>0</v>
      </c>
    </row>
    <row r="14" spans="1:13" ht="18">
      <c r="A14" s="32" t="s">
        <v>123</v>
      </c>
      <c r="B14" s="1">
        <v>1</v>
      </c>
      <c r="C14" s="15">
        <v>0.61</v>
      </c>
      <c r="D14" s="15">
        <v>0.8</v>
      </c>
      <c r="E14" s="15">
        <v>3</v>
      </c>
      <c r="F14" s="15">
        <v>0</v>
      </c>
      <c r="G14" s="15">
        <v>1</v>
      </c>
      <c r="H14" s="14">
        <v>0</v>
      </c>
      <c r="I14" s="5">
        <v>0</v>
      </c>
      <c r="J14" s="1">
        <v>0</v>
      </c>
    </row>
    <row r="15" spans="1:13" ht="18">
      <c r="A15" s="32" t="s">
        <v>124</v>
      </c>
      <c r="B15" s="1">
        <v>1</v>
      </c>
      <c r="C15" s="15">
        <v>0.61</v>
      </c>
      <c r="D15" s="15">
        <v>0.8</v>
      </c>
      <c r="E15" s="15">
        <v>0.9</v>
      </c>
      <c r="F15" s="15">
        <v>0</v>
      </c>
      <c r="G15" s="15">
        <v>1</v>
      </c>
      <c r="H15" s="14">
        <v>0</v>
      </c>
      <c r="I15" s="5">
        <v>0</v>
      </c>
      <c r="J15" s="1">
        <v>0</v>
      </c>
    </row>
    <row r="16" spans="1:13" ht="18">
      <c r="A16" s="32" t="s">
        <v>129</v>
      </c>
      <c r="B16" s="1">
        <v>1</v>
      </c>
      <c r="C16" s="15">
        <v>0.61</v>
      </c>
      <c r="D16" s="15">
        <v>0.8</v>
      </c>
      <c r="E16" s="15">
        <v>0.57599999999999996</v>
      </c>
      <c r="F16" s="15">
        <v>0</v>
      </c>
      <c r="G16" s="15">
        <v>1</v>
      </c>
      <c r="H16" s="14">
        <v>0</v>
      </c>
      <c r="I16" s="5">
        <v>0</v>
      </c>
      <c r="J16" s="1">
        <v>0</v>
      </c>
    </row>
    <row r="17" spans="1:10" ht="18">
      <c r="A17" s="32" t="s">
        <v>130</v>
      </c>
      <c r="B17" s="1">
        <v>1</v>
      </c>
      <c r="C17" s="15">
        <v>0.61</v>
      </c>
      <c r="D17" s="15">
        <v>0.8</v>
      </c>
      <c r="E17" s="15">
        <v>0.45</v>
      </c>
      <c r="F17" s="15">
        <v>0</v>
      </c>
      <c r="G17" s="15">
        <v>1</v>
      </c>
      <c r="H17" s="14">
        <v>0</v>
      </c>
      <c r="I17" s="5">
        <v>0</v>
      </c>
      <c r="J17" s="1">
        <v>0</v>
      </c>
    </row>
    <row r="18" spans="1:10" ht="18">
      <c r="A18" s="32" t="s">
        <v>131</v>
      </c>
      <c r="B18" s="1">
        <v>1</v>
      </c>
      <c r="C18" s="15">
        <v>0.61</v>
      </c>
      <c r="D18" s="15">
        <v>0.8</v>
      </c>
      <c r="E18" s="15">
        <v>0.67500000000000004</v>
      </c>
      <c r="F18" s="15">
        <v>0</v>
      </c>
      <c r="G18" s="15">
        <v>1</v>
      </c>
      <c r="H18" s="14">
        <v>0</v>
      </c>
      <c r="I18" s="5">
        <v>0</v>
      </c>
      <c r="J18" s="1">
        <v>0</v>
      </c>
    </row>
    <row r="19" spans="1:10" ht="18">
      <c r="A19" s="32" t="s">
        <v>132</v>
      </c>
      <c r="B19" s="1">
        <v>1</v>
      </c>
      <c r="C19" s="15">
        <v>0.61</v>
      </c>
      <c r="D19" s="15">
        <v>0.8</v>
      </c>
      <c r="E19" s="15">
        <v>0.67500000000000004</v>
      </c>
      <c r="F19" s="15">
        <v>0</v>
      </c>
      <c r="G19" s="15">
        <v>1</v>
      </c>
      <c r="H19" s="14">
        <v>0</v>
      </c>
      <c r="I19" s="5">
        <v>0</v>
      </c>
      <c r="J19" s="1">
        <v>0</v>
      </c>
    </row>
    <row r="20" spans="1:10" ht="18">
      <c r="A20" s="32" t="s">
        <v>133</v>
      </c>
      <c r="B20" s="1">
        <v>1</v>
      </c>
      <c r="C20" s="15">
        <v>0.61</v>
      </c>
      <c r="D20" s="15">
        <v>0.8</v>
      </c>
      <c r="E20" s="15">
        <v>0.67500000000000004</v>
      </c>
      <c r="F20" s="15">
        <v>0</v>
      </c>
      <c r="G20" s="15">
        <v>1</v>
      </c>
      <c r="H20" s="14">
        <v>0</v>
      </c>
      <c r="I20" s="5">
        <v>0</v>
      </c>
      <c r="J20" s="1">
        <v>0</v>
      </c>
    </row>
    <row r="21" spans="1:10" ht="18">
      <c r="A21" s="32" t="s">
        <v>134</v>
      </c>
      <c r="B21" s="1">
        <v>1</v>
      </c>
      <c r="C21" s="15">
        <v>0.61</v>
      </c>
      <c r="D21" s="15">
        <v>0.8</v>
      </c>
      <c r="E21" s="15">
        <v>0.67500000000000004</v>
      </c>
      <c r="F21" s="15">
        <v>0</v>
      </c>
      <c r="G21" s="15">
        <v>1</v>
      </c>
      <c r="H21" s="14">
        <v>0</v>
      </c>
      <c r="I21" s="5">
        <v>0</v>
      </c>
      <c r="J21" s="1">
        <v>0</v>
      </c>
    </row>
    <row r="22" spans="1:10" ht="18">
      <c r="A22" s="32" t="s">
        <v>135</v>
      </c>
      <c r="B22" s="1">
        <v>1</v>
      </c>
      <c r="C22" s="15">
        <v>0.61</v>
      </c>
      <c r="D22" s="15">
        <v>0.8</v>
      </c>
      <c r="E22" s="15">
        <v>0.67500000000000004</v>
      </c>
      <c r="F22" s="15">
        <v>0</v>
      </c>
      <c r="G22" s="15">
        <v>1</v>
      </c>
      <c r="H22" s="14">
        <v>0</v>
      </c>
      <c r="I22" s="5">
        <v>0</v>
      </c>
      <c r="J22" s="1">
        <v>0</v>
      </c>
    </row>
    <row r="23" spans="1:10" ht="18">
      <c r="A23" s="32" t="s">
        <v>136</v>
      </c>
      <c r="B23" s="1">
        <v>1</v>
      </c>
      <c r="C23" s="15">
        <v>0.61</v>
      </c>
      <c r="D23" s="15">
        <v>0.8</v>
      </c>
      <c r="E23" s="15">
        <v>0.67500000000000004</v>
      </c>
      <c r="F23" s="15">
        <v>0</v>
      </c>
      <c r="G23" s="15">
        <v>1</v>
      </c>
      <c r="H23" s="14">
        <v>0</v>
      </c>
      <c r="I23" s="5">
        <v>0</v>
      </c>
      <c r="J23" s="1">
        <v>0</v>
      </c>
    </row>
    <row r="24" spans="1:10" ht="18">
      <c r="A24" s="32" t="s">
        <v>98</v>
      </c>
      <c r="B24" s="1">
        <v>1</v>
      </c>
      <c r="C24" s="15">
        <v>0.61</v>
      </c>
      <c r="D24" s="15">
        <v>0.8</v>
      </c>
      <c r="E24" s="15">
        <v>0.45</v>
      </c>
      <c r="F24" s="15">
        <v>0</v>
      </c>
      <c r="G24" s="15">
        <v>1</v>
      </c>
      <c r="H24" s="14">
        <v>0</v>
      </c>
      <c r="I24" s="5">
        <v>0</v>
      </c>
      <c r="J24" s="1">
        <v>0</v>
      </c>
    </row>
    <row r="25" spans="1:10" ht="18">
      <c r="A25" s="32" t="s">
        <v>139</v>
      </c>
      <c r="B25" s="1">
        <v>1</v>
      </c>
      <c r="C25" s="15">
        <v>0.61</v>
      </c>
      <c r="D25" s="15">
        <v>0.8</v>
      </c>
      <c r="E25" s="15">
        <v>0.45</v>
      </c>
      <c r="F25" s="15">
        <v>0</v>
      </c>
      <c r="G25" s="15">
        <v>1</v>
      </c>
      <c r="H25" s="14">
        <v>0</v>
      </c>
      <c r="I25" s="5">
        <v>0</v>
      </c>
      <c r="J25" s="1">
        <v>0</v>
      </c>
    </row>
    <row r="26" spans="1:10" ht="18">
      <c r="A26" s="32" t="s">
        <v>140</v>
      </c>
      <c r="B26" s="1">
        <v>1</v>
      </c>
      <c r="C26" s="15">
        <v>0.61</v>
      </c>
      <c r="D26" s="15">
        <v>0.8</v>
      </c>
      <c r="E26" s="15">
        <v>0.45</v>
      </c>
      <c r="F26" s="15">
        <v>0</v>
      </c>
      <c r="G26" s="15">
        <v>1</v>
      </c>
      <c r="H26" s="14">
        <v>0</v>
      </c>
      <c r="I26" s="5">
        <v>0</v>
      </c>
      <c r="J26" s="1">
        <v>0</v>
      </c>
    </row>
    <row r="27" spans="1:10" ht="18">
      <c r="A27" s="32" t="s">
        <v>142</v>
      </c>
      <c r="B27" s="1">
        <v>1</v>
      </c>
      <c r="C27" s="15">
        <v>0.61</v>
      </c>
      <c r="D27" s="15">
        <v>0.8</v>
      </c>
      <c r="E27" s="15">
        <v>0.45</v>
      </c>
      <c r="F27" s="15">
        <v>0</v>
      </c>
      <c r="G27" s="15">
        <v>1</v>
      </c>
      <c r="H27" s="14">
        <v>0</v>
      </c>
      <c r="I27" s="5">
        <v>0</v>
      </c>
      <c r="J27" s="1">
        <v>0</v>
      </c>
    </row>
    <row r="28" spans="1:10" ht="18">
      <c r="A28" s="32" t="s">
        <v>143</v>
      </c>
      <c r="B28" s="1">
        <v>1</v>
      </c>
      <c r="C28" s="15">
        <v>0.61</v>
      </c>
      <c r="D28" s="15">
        <v>0.8</v>
      </c>
      <c r="E28" s="15">
        <v>0.45</v>
      </c>
      <c r="F28" s="15">
        <v>0</v>
      </c>
      <c r="G28" s="15">
        <v>1</v>
      </c>
      <c r="H28" s="14">
        <v>0</v>
      </c>
      <c r="I28" s="5">
        <v>0</v>
      </c>
      <c r="J28" s="1">
        <v>0</v>
      </c>
    </row>
    <row r="29" spans="1:10" ht="18">
      <c r="A29" s="32" t="s">
        <v>141</v>
      </c>
      <c r="B29" s="1">
        <v>1</v>
      </c>
      <c r="C29" s="15">
        <v>0.61</v>
      </c>
      <c r="D29" s="15">
        <v>0.8</v>
      </c>
      <c r="E29" s="15">
        <v>0.45</v>
      </c>
      <c r="F29" s="15">
        <v>0</v>
      </c>
      <c r="G29" s="15">
        <v>1</v>
      </c>
      <c r="H29" s="14">
        <v>0</v>
      </c>
      <c r="I29" s="5">
        <v>0</v>
      </c>
      <c r="J29" s="1">
        <v>0</v>
      </c>
    </row>
    <row r="30" spans="1:10" ht="18">
      <c r="A30" s="1" t="s">
        <v>146</v>
      </c>
      <c r="B30" s="1">
        <v>1</v>
      </c>
      <c r="C30" s="15">
        <v>0.61</v>
      </c>
      <c r="D30" s="15">
        <v>0.8</v>
      </c>
      <c r="E30" s="15">
        <v>1.125</v>
      </c>
      <c r="F30" s="15">
        <v>0</v>
      </c>
      <c r="G30" s="15">
        <v>1</v>
      </c>
      <c r="H30" s="14">
        <v>0</v>
      </c>
      <c r="I30" s="5">
        <v>0</v>
      </c>
      <c r="J30" s="1">
        <v>0</v>
      </c>
    </row>
    <row r="31" spans="1:10" ht="18">
      <c r="A31" s="1" t="s">
        <v>149</v>
      </c>
      <c r="B31" s="1">
        <v>1</v>
      </c>
      <c r="C31" s="15">
        <v>0.61</v>
      </c>
      <c r="D31" s="15">
        <v>0.8</v>
      </c>
      <c r="E31" s="15">
        <v>2.54</v>
      </c>
      <c r="F31" s="15">
        <v>0</v>
      </c>
      <c r="G31" s="15">
        <v>1</v>
      </c>
      <c r="H31" s="14">
        <v>0</v>
      </c>
      <c r="I31" s="5">
        <v>0</v>
      </c>
      <c r="J31" s="1">
        <v>0</v>
      </c>
    </row>
    <row r="32" spans="1:10" ht="18">
      <c r="A32" s="1" t="s">
        <v>150</v>
      </c>
      <c r="B32" s="1">
        <v>1</v>
      </c>
      <c r="C32" s="15">
        <v>0.61</v>
      </c>
      <c r="D32" s="15">
        <v>0.8</v>
      </c>
      <c r="E32" s="15">
        <v>6</v>
      </c>
      <c r="F32" s="15">
        <v>0</v>
      </c>
      <c r="G32" s="15">
        <v>1</v>
      </c>
      <c r="H32" s="14">
        <v>0</v>
      </c>
      <c r="I32" s="5">
        <v>0</v>
      </c>
      <c r="J32" s="1">
        <v>0</v>
      </c>
    </row>
    <row r="33" spans="1:10" ht="18">
      <c r="A33" s="32" t="s">
        <v>151</v>
      </c>
      <c r="B33" s="1">
        <v>1</v>
      </c>
      <c r="C33" s="15">
        <v>0.61</v>
      </c>
      <c r="D33" s="15">
        <v>0.8</v>
      </c>
      <c r="E33" s="15">
        <v>6</v>
      </c>
      <c r="F33" s="15">
        <v>0</v>
      </c>
      <c r="G33" s="15">
        <v>1</v>
      </c>
      <c r="H33" s="14">
        <v>0</v>
      </c>
      <c r="I33" s="5">
        <v>0</v>
      </c>
      <c r="J33" s="1">
        <v>0</v>
      </c>
    </row>
    <row r="34" spans="1:10" ht="18">
      <c r="A34" s="32" t="s">
        <v>152</v>
      </c>
      <c r="B34" s="1">
        <v>1</v>
      </c>
      <c r="C34" s="15">
        <v>0.61</v>
      </c>
      <c r="D34" s="15">
        <v>0.8</v>
      </c>
      <c r="E34" s="15">
        <v>6</v>
      </c>
      <c r="F34" s="15">
        <v>0</v>
      </c>
      <c r="G34" s="15">
        <v>1</v>
      </c>
      <c r="H34" s="14">
        <v>0</v>
      </c>
      <c r="I34" s="5">
        <v>0</v>
      </c>
      <c r="J34" s="1">
        <v>0</v>
      </c>
    </row>
    <row r="35" spans="1:10" ht="18">
      <c r="A35" s="32" t="s">
        <v>153</v>
      </c>
      <c r="B35" s="1">
        <v>1</v>
      </c>
      <c r="C35" s="15">
        <v>0.61</v>
      </c>
      <c r="D35" s="15">
        <v>0.8</v>
      </c>
      <c r="E35" s="15">
        <v>6</v>
      </c>
      <c r="F35" s="15">
        <v>0</v>
      </c>
      <c r="G35" s="15">
        <v>1</v>
      </c>
      <c r="H35" s="14">
        <v>0</v>
      </c>
      <c r="I35" s="5">
        <v>0</v>
      </c>
      <c r="J35" s="1">
        <v>0</v>
      </c>
    </row>
    <row r="36" spans="1:10" ht="18">
      <c r="A36" s="32" t="s">
        <v>154</v>
      </c>
      <c r="B36" s="1">
        <v>1</v>
      </c>
      <c r="C36" s="15">
        <v>0.61</v>
      </c>
      <c r="D36" s="15">
        <v>0.8</v>
      </c>
      <c r="E36" s="15">
        <v>6</v>
      </c>
      <c r="F36" s="15">
        <v>0</v>
      </c>
      <c r="G36" s="15">
        <v>1</v>
      </c>
      <c r="H36" s="14">
        <v>0</v>
      </c>
      <c r="I36" s="5">
        <v>0</v>
      </c>
      <c r="J36" s="1">
        <v>0</v>
      </c>
    </row>
    <row r="37" spans="1:10" ht="18">
      <c r="A37" s="32" t="s">
        <v>155</v>
      </c>
      <c r="B37" s="1">
        <v>1</v>
      </c>
      <c r="C37" s="15">
        <v>0.61</v>
      </c>
      <c r="D37" s="15">
        <v>0.8</v>
      </c>
      <c r="E37" s="15">
        <v>6</v>
      </c>
      <c r="F37" s="15">
        <v>0</v>
      </c>
      <c r="G37" s="15">
        <v>1</v>
      </c>
      <c r="H37" s="14">
        <v>0</v>
      </c>
      <c r="I37" s="5">
        <v>0</v>
      </c>
      <c r="J37" s="1">
        <v>0</v>
      </c>
    </row>
    <row r="38" spans="1:10" ht="18">
      <c r="A38" s="32" t="s">
        <v>156</v>
      </c>
      <c r="B38" s="1">
        <v>1</v>
      </c>
      <c r="C38" s="15">
        <v>0.61</v>
      </c>
      <c r="D38" s="15">
        <v>0.8</v>
      </c>
      <c r="E38" s="15">
        <v>6</v>
      </c>
      <c r="F38" s="15">
        <v>0</v>
      </c>
      <c r="G38" s="15">
        <v>1</v>
      </c>
      <c r="H38" s="14">
        <v>0</v>
      </c>
      <c r="I38" s="5">
        <v>0</v>
      </c>
      <c r="J38" s="1">
        <v>0</v>
      </c>
    </row>
    <row r="39" spans="1:10" ht="18">
      <c r="A39" t="s">
        <v>158</v>
      </c>
      <c r="B39" s="1">
        <v>1</v>
      </c>
      <c r="C39" s="15">
        <v>0.61</v>
      </c>
      <c r="D39" s="15">
        <v>0.8</v>
      </c>
      <c r="E39" s="15">
        <v>6</v>
      </c>
      <c r="F39" s="15">
        <v>0</v>
      </c>
      <c r="G39" s="15">
        <v>1</v>
      </c>
      <c r="H39" s="14">
        <v>0</v>
      </c>
      <c r="I39" s="5">
        <v>0</v>
      </c>
      <c r="J39" s="1">
        <v>0</v>
      </c>
    </row>
    <row r="40" spans="1:10" ht="18">
      <c r="A40" t="s">
        <v>160</v>
      </c>
      <c r="B40" s="1">
        <v>1</v>
      </c>
      <c r="C40" s="15">
        <v>0.61</v>
      </c>
      <c r="D40" s="15">
        <v>0.8</v>
      </c>
      <c r="E40" s="15">
        <v>6</v>
      </c>
      <c r="F40" s="15">
        <v>0</v>
      </c>
      <c r="G40" s="15">
        <v>1</v>
      </c>
      <c r="H40" s="14">
        <v>0</v>
      </c>
      <c r="I40" s="5">
        <v>0</v>
      </c>
      <c r="J40" s="1">
        <v>0</v>
      </c>
    </row>
    <row r="41" spans="1:10" ht="18">
      <c r="A41" t="s">
        <v>164</v>
      </c>
      <c r="B41" s="1">
        <v>1</v>
      </c>
      <c r="C41" s="15">
        <v>0.61</v>
      </c>
      <c r="D41" s="15">
        <v>0.8</v>
      </c>
      <c r="E41" s="15">
        <v>6</v>
      </c>
      <c r="F41" s="15">
        <v>0</v>
      </c>
      <c r="G41" s="15">
        <v>1</v>
      </c>
      <c r="H41" s="14">
        <v>0</v>
      </c>
      <c r="I41" s="5">
        <v>0</v>
      </c>
      <c r="J41" s="1">
        <v>0</v>
      </c>
    </row>
    <row r="42" spans="1:10" ht="18">
      <c r="A42" t="s">
        <v>165</v>
      </c>
      <c r="B42" s="1">
        <v>1</v>
      </c>
      <c r="C42" s="15">
        <v>0.61</v>
      </c>
      <c r="D42" s="15">
        <v>0.8</v>
      </c>
      <c r="E42" s="15">
        <v>6</v>
      </c>
      <c r="F42" s="15">
        <v>0</v>
      </c>
      <c r="G42" s="15">
        <v>1</v>
      </c>
      <c r="H42" s="14">
        <v>0</v>
      </c>
      <c r="I42" s="5">
        <v>0</v>
      </c>
      <c r="J42" s="1">
        <v>0</v>
      </c>
    </row>
    <row r="43" spans="1:10" ht="18">
      <c r="A43" t="s">
        <v>167</v>
      </c>
      <c r="B43" s="1">
        <v>1</v>
      </c>
      <c r="C43" s="15">
        <v>0.61</v>
      </c>
      <c r="D43" s="15">
        <v>0.8</v>
      </c>
      <c r="E43" s="15">
        <v>6</v>
      </c>
      <c r="F43" s="15">
        <v>0</v>
      </c>
      <c r="G43" s="15">
        <v>1</v>
      </c>
      <c r="H43" s="14">
        <v>0</v>
      </c>
      <c r="I43" s="5">
        <v>0</v>
      </c>
      <c r="J43" s="1">
        <v>0</v>
      </c>
    </row>
    <row r="44" spans="1:10" ht="18">
      <c r="A44" t="s">
        <v>168</v>
      </c>
      <c r="B44" s="1">
        <v>1</v>
      </c>
      <c r="C44" s="15">
        <v>0.61</v>
      </c>
      <c r="D44" s="15">
        <v>0.8</v>
      </c>
      <c r="E44" s="15">
        <v>6</v>
      </c>
      <c r="F44" s="15">
        <v>0</v>
      </c>
      <c r="G44" s="15">
        <v>1</v>
      </c>
      <c r="H44" s="14">
        <v>0</v>
      </c>
      <c r="I44" s="5">
        <v>0</v>
      </c>
      <c r="J44" s="1">
        <v>0</v>
      </c>
    </row>
    <row r="45" spans="1:10" ht="18">
      <c r="A45" t="s">
        <v>170</v>
      </c>
      <c r="B45" s="1">
        <v>1</v>
      </c>
      <c r="C45" s="15">
        <v>0.61</v>
      </c>
      <c r="D45" s="15">
        <v>0.8</v>
      </c>
      <c r="E45" s="15">
        <v>6</v>
      </c>
      <c r="F45" s="15">
        <v>0</v>
      </c>
      <c r="G45" s="15">
        <v>1</v>
      </c>
      <c r="H45" s="14">
        <v>0</v>
      </c>
      <c r="I45" s="5">
        <v>0</v>
      </c>
      <c r="J45" s="1">
        <v>0</v>
      </c>
    </row>
    <row r="46" spans="1:10" ht="18">
      <c r="A46" t="s">
        <v>172</v>
      </c>
      <c r="B46" s="1">
        <v>1</v>
      </c>
      <c r="C46" s="15">
        <v>0.61</v>
      </c>
      <c r="D46" s="15">
        <v>0.8</v>
      </c>
      <c r="E46" s="15">
        <v>6</v>
      </c>
      <c r="F46" s="15">
        <v>0</v>
      </c>
      <c r="G46" s="15">
        <v>1</v>
      </c>
      <c r="H46" s="14">
        <v>0</v>
      </c>
      <c r="I46" s="5">
        <v>0</v>
      </c>
      <c r="J46" s="1">
        <v>0</v>
      </c>
    </row>
    <row r="47" spans="1:10" ht="18">
      <c r="A47" s="32" t="s">
        <v>177</v>
      </c>
      <c r="B47" s="1">
        <v>1</v>
      </c>
      <c r="C47" s="15">
        <v>2.2000000000000002</v>
      </c>
      <c r="D47" s="15">
        <v>0.8</v>
      </c>
      <c r="E47" s="15">
        <v>31.9</v>
      </c>
      <c r="F47" s="15">
        <v>0</v>
      </c>
      <c r="G47" s="15">
        <v>1</v>
      </c>
      <c r="H47" s="14">
        <v>0</v>
      </c>
      <c r="I47" s="5">
        <v>0</v>
      </c>
      <c r="J47" s="1">
        <v>0</v>
      </c>
    </row>
    <row r="48" spans="1:10" ht="18">
      <c r="A48" t="s">
        <v>173</v>
      </c>
      <c r="B48" s="1">
        <v>1</v>
      </c>
      <c r="C48" s="15">
        <v>0.61</v>
      </c>
      <c r="D48" s="15">
        <v>0.8</v>
      </c>
      <c r="E48" s="15">
        <v>6</v>
      </c>
      <c r="F48" s="15">
        <v>0</v>
      </c>
      <c r="G48" s="15">
        <v>1</v>
      </c>
      <c r="H48" s="14">
        <v>0</v>
      </c>
      <c r="I48" s="5">
        <v>0</v>
      </c>
      <c r="J48" s="1">
        <v>0</v>
      </c>
    </row>
    <row r="49" spans="1:10" ht="18">
      <c r="A49" t="s">
        <v>176</v>
      </c>
      <c r="B49" s="1">
        <v>1</v>
      </c>
      <c r="C49" s="15">
        <v>0.61</v>
      </c>
      <c r="D49" s="15">
        <v>0.8</v>
      </c>
      <c r="E49" s="15">
        <v>6</v>
      </c>
      <c r="F49" s="15">
        <v>0</v>
      </c>
      <c r="G49" s="15">
        <v>1</v>
      </c>
      <c r="H49" s="14">
        <v>0</v>
      </c>
      <c r="I49" s="5">
        <v>0</v>
      </c>
      <c r="J49" s="1">
        <v>0</v>
      </c>
    </row>
    <row r="50" spans="1:10" ht="18">
      <c r="A50" t="s">
        <v>178</v>
      </c>
      <c r="B50" s="1">
        <v>1</v>
      </c>
      <c r="C50" s="15">
        <v>0.61</v>
      </c>
      <c r="D50" s="15">
        <v>0.8</v>
      </c>
      <c r="E50" s="15">
        <v>6</v>
      </c>
      <c r="F50" s="15">
        <v>0</v>
      </c>
      <c r="G50" s="15">
        <v>1</v>
      </c>
      <c r="H50" s="14">
        <v>0</v>
      </c>
      <c r="I50" s="5">
        <v>0</v>
      </c>
      <c r="J50" s="1">
        <v>0</v>
      </c>
    </row>
    <row r="51" spans="1:10" ht="18">
      <c r="A51" s="32" t="s">
        <v>179</v>
      </c>
      <c r="B51" s="1">
        <v>1</v>
      </c>
      <c r="C51" s="15">
        <v>2.2000000000000002</v>
      </c>
      <c r="D51" s="15">
        <v>0.8</v>
      </c>
      <c r="E51" s="15">
        <v>31.9</v>
      </c>
      <c r="F51" s="15">
        <v>0</v>
      </c>
      <c r="G51" s="15">
        <v>1</v>
      </c>
      <c r="H51" s="14">
        <v>0</v>
      </c>
      <c r="I51" s="5">
        <v>0</v>
      </c>
      <c r="J51" s="1">
        <v>0</v>
      </c>
    </row>
    <row r="52" spans="1:10" ht="18">
      <c r="A52" s="32" t="s">
        <v>180</v>
      </c>
      <c r="B52" s="1">
        <v>1</v>
      </c>
      <c r="C52" s="15">
        <v>2.2000000000000002</v>
      </c>
      <c r="D52" s="15">
        <v>0.8</v>
      </c>
      <c r="E52" s="15">
        <v>31.9</v>
      </c>
      <c r="F52" s="15">
        <v>0</v>
      </c>
      <c r="G52" s="15">
        <v>1</v>
      </c>
      <c r="H52" s="14">
        <v>0</v>
      </c>
      <c r="I52" s="5">
        <v>0</v>
      </c>
      <c r="J52" s="1">
        <v>0</v>
      </c>
    </row>
    <row r="53" spans="1:10" ht="18">
      <c r="A53" s="32" t="s">
        <v>181</v>
      </c>
      <c r="B53" s="1">
        <v>1</v>
      </c>
      <c r="C53" s="15">
        <v>0.61</v>
      </c>
      <c r="D53" s="15">
        <v>0.8</v>
      </c>
      <c r="E53" s="15">
        <v>6</v>
      </c>
      <c r="F53" s="15">
        <v>0</v>
      </c>
      <c r="G53" s="15">
        <v>1</v>
      </c>
      <c r="H53" s="14">
        <v>0</v>
      </c>
      <c r="I53" s="5">
        <v>0</v>
      </c>
      <c r="J53" s="1">
        <v>0</v>
      </c>
    </row>
    <row r="54" spans="1:10" ht="18">
      <c r="A54" s="32" t="s">
        <v>182</v>
      </c>
      <c r="B54" s="1">
        <v>1</v>
      </c>
      <c r="C54" s="15">
        <v>0.61</v>
      </c>
      <c r="D54" s="15">
        <v>0.8</v>
      </c>
      <c r="E54" s="15">
        <v>6</v>
      </c>
      <c r="F54" s="15">
        <v>0</v>
      </c>
      <c r="G54" s="15">
        <v>1</v>
      </c>
      <c r="H54" s="14">
        <v>0</v>
      </c>
      <c r="I54" s="5">
        <v>0</v>
      </c>
      <c r="J54" s="1">
        <v>0</v>
      </c>
    </row>
    <row r="55" spans="1:10" ht="18">
      <c r="A55" s="32" t="s">
        <v>183</v>
      </c>
      <c r="B55" s="1">
        <v>1</v>
      </c>
      <c r="C55" s="15">
        <v>0.61</v>
      </c>
      <c r="D55" s="15">
        <v>0.8</v>
      </c>
      <c r="E55" s="15">
        <v>6</v>
      </c>
      <c r="F55" s="15">
        <v>0</v>
      </c>
      <c r="G55" s="15">
        <v>1</v>
      </c>
      <c r="H55" s="14">
        <v>0</v>
      </c>
      <c r="I55" s="5">
        <v>0</v>
      </c>
      <c r="J55" s="1">
        <v>0</v>
      </c>
    </row>
    <row r="56" spans="1:10" ht="18">
      <c r="A56" s="32" t="s">
        <v>184</v>
      </c>
      <c r="B56" s="1">
        <v>1</v>
      </c>
      <c r="C56" s="15">
        <v>0.61</v>
      </c>
      <c r="D56" s="15">
        <v>0.8</v>
      </c>
      <c r="E56" s="15">
        <v>6</v>
      </c>
      <c r="F56" s="15">
        <v>0</v>
      </c>
      <c r="G56" s="15">
        <v>1</v>
      </c>
      <c r="H56" s="14">
        <v>0</v>
      </c>
      <c r="I56" s="5">
        <v>0</v>
      </c>
      <c r="J56" s="1">
        <v>0</v>
      </c>
    </row>
    <row r="57" spans="1:10" ht="18">
      <c r="A57" s="32" t="s">
        <v>185</v>
      </c>
      <c r="B57" s="1">
        <v>1</v>
      </c>
      <c r="C57" s="15">
        <v>0.61</v>
      </c>
      <c r="D57" s="15">
        <v>0.8</v>
      </c>
      <c r="E57" s="15">
        <v>6</v>
      </c>
      <c r="F57" s="15">
        <v>0</v>
      </c>
      <c r="G57" s="15">
        <v>1</v>
      </c>
      <c r="H57" s="14">
        <v>0</v>
      </c>
      <c r="I57" s="5">
        <v>0</v>
      </c>
      <c r="J57" s="1">
        <v>0</v>
      </c>
    </row>
    <row r="58" spans="1:10" ht="18">
      <c r="A58" s="32" t="s">
        <v>186</v>
      </c>
      <c r="B58" s="1">
        <v>1</v>
      </c>
      <c r="C58" s="15">
        <v>0.61</v>
      </c>
      <c r="D58" s="15">
        <v>0.8</v>
      </c>
      <c r="E58" s="15">
        <v>6</v>
      </c>
      <c r="F58" s="15">
        <v>0</v>
      </c>
      <c r="G58" s="15">
        <v>1</v>
      </c>
      <c r="H58" s="14">
        <v>0</v>
      </c>
      <c r="I58" s="5">
        <v>0</v>
      </c>
      <c r="J58" s="1">
        <v>0</v>
      </c>
    </row>
    <row r="59" spans="1:10" ht="18">
      <c r="A59" s="32" t="s">
        <v>187</v>
      </c>
      <c r="B59" s="1">
        <v>1</v>
      </c>
      <c r="C59" s="15">
        <v>0.61</v>
      </c>
      <c r="D59" s="15">
        <v>0.8</v>
      </c>
      <c r="E59" s="15">
        <v>6</v>
      </c>
      <c r="F59" s="15">
        <v>0</v>
      </c>
      <c r="G59" s="15">
        <v>1</v>
      </c>
      <c r="H59" s="14">
        <v>0</v>
      </c>
      <c r="I59" s="5">
        <v>0</v>
      </c>
      <c r="J59" s="1">
        <v>0</v>
      </c>
    </row>
    <row r="60" spans="1:10" ht="18">
      <c r="A60" s="32" t="s">
        <v>188</v>
      </c>
      <c r="B60" s="1">
        <v>1</v>
      </c>
      <c r="C60" s="15">
        <v>0.61</v>
      </c>
      <c r="D60" s="15">
        <v>0.8</v>
      </c>
      <c r="E60" s="15">
        <v>6</v>
      </c>
      <c r="F60" s="15">
        <v>0</v>
      </c>
      <c r="G60" s="15">
        <v>1</v>
      </c>
      <c r="H60" s="14">
        <v>0</v>
      </c>
      <c r="I60" s="5">
        <v>0</v>
      </c>
      <c r="J60" s="1">
        <v>0</v>
      </c>
    </row>
    <row r="61" spans="1:10" ht="18">
      <c r="A61" s="32" t="s">
        <v>189</v>
      </c>
      <c r="B61" s="1">
        <v>1</v>
      </c>
      <c r="C61" s="15">
        <v>0.91</v>
      </c>
      <c r="D61" s="15">
        <v>0.8</v>
      </c>
      <c r="E61" s="15">
        <v>0.45</v>
      </c>
      <c r="F61" s="15">
        <v>0</v>
      </c>
      <c r="G61" s="15">
        <v>1</v>
      </c>
      <c r="H61" s="14">
        <v>0</v>
      </c>
      <c r="I61" s="5">
        <v>0</v>
      </c>
      <c r="J61" s="1">
        <v>0</v>
      </c>
    </row>
    <row r="62" spans="1:10" ht="18">
      <c r="A62" s="32" t="s">
        <v>190</v>
      </c>
      <c r="B62" s="1">
        <v>1</v>
      </c>
      <c r="C62" s="15">
        <v>0.91</v>
      </c>
      <c r="D62" s="15">
        <v>0.8</v>
      </c>
      <c r="E62" s="15">
        <v>0.45</v>
      </c>
      <c r="F62" s="15">
        <v>0</v>
      </c>
      <c r="G62" s="15">
        <v>1</v>
      </c>
      <c r="H62" s="14">
        <v>0</v>
      </c>
      <c r="I62" s="5">
        <v>0</v>
      </c>
      <c r="J62" s="1">
        <v>0</v>
      </c>
    </row>
    <row r="63" spans="1:10" ht="18">
      <c r="A63" s="32" t="s">
        <v>191</v>
      </c>
      <c r="B63" s="1">
        <v>1</v>
      </c>
      <c r="C63" s="15">
        <v>0.91</v>
      </c>
      <c r="D63" s="15">
        <v>0.8</v>
      </c>
      <c r="E63" s="15">
        <v>0.45</v>
      </c>
      <c r="F63" s="15">
        <v>0</v>
      </c>
      <c r="G63" s="15">
        <v>1</v>
      </c>
      <c r="H63" s="14">
        <v>0</v>
      </c>
      <c r="I63" s="5">
        <v>0</v>
      </c>
      <c r="J63" s="1">
        <v>0</v>
      </c>
    </row>
    <row r="64" spans="1:10" ht="18">
      <c r="A64" s="32" t="s">
        <v>192</v>
      </c>
      <c r="B64" s="1">
        <v>1</v>
      </c>
      <c r="C64" s="15">
        <v>0.54</v>
      </c>
      <c r="D64" s="15">
        <v>0.8</v>
      </c>
      <c r="E64" s="15">
        <v>0.45</v>
      </c>
      <c r="F64" s="15">
        <v>0</v>
      </c>
      <c r="G64" s="15">
        <v>1</v>
      </c>
      <c r="H64" s="14">
        <v>0</v>
      </c>
      <c r="I64" s="5">
        <v>0</v>
      </c>
      <c r="J64" s="1">
        <v>0</v>
      </c>
    </row>
    <row r="65" spans="1:10" ht="18">
      <c r="A65" s="32" t="s">
        <v>193</v>
      </c>
      <c r="B65" s="1">
        <v>1</v>
      </c>
      <c r="C65" s="15">
        <v>0.54</v>
      </c>
      <c r="D65" s="15">
        <v>0.8</v>
      </c>
      <c r="E65" s="15">
        <v>0.45</v>
      </c>
      <c r="F65" s="15">
        <v>0</v>
      </c>
      <c r="G65" s="15">
        <v>1</v>
      </c>
      <c r="H65" s="14">
        <v>0</v>
      </c>
      <c r="I65" s="5">
        <v>0</v>
      </c>
      <c r="J65" s="1">
        <v>0</v>
      </c>
    </row>
    <row r="66" spans="1:10" ht="18">
      <c r="A66" s="32" t="s">
        <v>194</v>
      </c>
      <c r="B66" s="1">
        <v>1</v>
      </c>
      <c r="C66" s="15">
        <v>0.61</v>
      </c>
      <c r="D66" s="15">
        <v>0.8</v>
      </c>
      <c r="E66" s="15">
        <v>6</v>
      </c>
      <c r="F66" s="15">
        <v>0</v>
      </c>
      <c r="G66" s="15">
        <v>1</v>
      </c>
      <c r="H66" s="14">
        <v>0</v>
      </c>
      <c r="I66" s="5">
        <v>0</v>
      </c>
      <c r="J66" s="1">
        <v>0</v>
      </c>
    </row>
    <row r="67" spans="1:10" ht="18">
      <c r="A67" s="32" t="s">
        <v>195</v>
      </c>
      <c r="B67" s="1">
        <v>1</v>
      </c>
      <c r="C67" s="15">
        <v>0.61</v>
      </c>
      <c r="D67" s="15">
        <v>0.8</v>
      </c>
      <c r="E67" s="15">
        <v>6</v>
      </c>
      <c r="F67" s="15">
        <v>0</v>
      </c>
      <c r="G67" s="15">
        <v>1</v>
      </c>
      <c r="H67" s="14">
        <v>0</v>
      </c>
      <c r="I67" s="5">
        <v>0</v>
      </c>
      <c r="J67" s="1">
        <v>0</v>
      </c>
    </row>
    <row r="68" spans="1:10" ht="18">
      <c r="A68" s="32" t="s">
        <v>197</v>
      </c>
      <c r="B68" s="1">
        <v>1</v>
      </c>
      <c r="C68" s="15">
        <v>0.61</v>
      </c>
      <c r="D68" s="15">
        <v>0.8</v>
      </c>
      <c r="E68" s="15">
        <v>6</v>
      </c>
      <c r="F68" s="15">
        <v>0</v>
      </c>
      <c r="G68" s="15">
        <v>1</v>
      </c>
      <c r="H68" s="14">
        <v>0</v>
      </c>
      <c r="I68" s="5">
        <v>0</v>
      </c>
      <c r="J68" s="1">
        <v>0</v>
      </c>
    </row>
    <row r="69" spans="1:10" ht="18">
      <c r="A69" s="32" t="s">
        <v>200</v>
      </c>
      <c r="B69" s="1">
        <v>1</v>
      </c>
      <c r="C69" s="15">
        <v>0.61</v>
      </c>
      <c r="D69" s="15">
        <v>0.8</v>
      </c>
      <c r="E69" s="15">
        <v>6</v>
      </c>
      <c r="F69" s="15">
        <v>0</v>
      </c>
      <c r="G69" s="15">
        <v>1</v>
      </c>
      <c r="H69" s="14">
        <v>0</v>
      </c>
      <c r="I69" s="5">
        <v>0</v>
      </c>
      <c r="J69" s="1">
        <v>0</v>
      </c>
    </row>
    <row r="70" spans="1:10" ht="18">
      <c r="A70" s="32" t="s">
        <v>201</v>
      </c>
      <c r="B70" s="1">
        <v>1</v>
      </c>
      <c r="C70" s="15">
        <v>0.61</v>
      </c>
      <c r="D70" s="15">
        <v>0.8</v>
      </c>
      <c r="E70" s="15">
        <v>6</v>
      </c>
      <c r="F70" s="15">
        <v>0</v>
      </c>
      <c r="G70" s="15">
        <v>1</v>
      </c>
      <c r="H70" s="14">
        <v>0</v>
      </c>
      <c r="I70" s="5">
        <v>0</v>
      </c>
      <c r="J70" s="1">
        <v>0</v>
      </c>
    </row>
    <row r="71" spans="1:10" ht="18">
      <c r="A71" s="32" t="s">
        <v>217</v>
      </c>
      <c r="B71" s="1">
        <v>1</v>
      </c>
      <c r="C71" s="15">
        <v>0.61</v>
      </c>
      <c r="D71" s="15">
        <v>0.8</v>
      </c>
      <c r="E71" s="15">
        <v>6</v>
      </c>
      <c r="F71" s="15">
        <v>0</v>
      </c>
      <c r="G71" s="15">
        <v>1</v>
      </c>
      <c r="H71" s="14">
        <v>0</v>
      </c>
      <c r="I71" s="5">
        <v>0</v>
      </c>
      <c r="J71" s="1">
        <v>0</v>
      </c>
    </row>
    <row r="72" spans="1:10" ht="18">
      <c r="A72" s="32" t="s">
        <v>218</v>
      </c>
      <c r="B72" s="1">
        <v>1</v>
      </c>
      <c r="C72" s="15">
        <v>0.61</v>
      </c>
      <c r="D72" s="15">
        <v>0.8</v>
      </c>
      <c r="E72" s="15">
        <v>6</v>
      </c>
      <c r="F72" s="15">
        <v>0</v>
      </c>
      <c r="G72" s="15">
        <v>1</v>
      </c>
      <c r="H72" s="14">
        <v>0</v>
      </c>
      <c r="I72" s="5">
        <v>0</v>
      </c>
      <c r="J72" s="1">
        <v>0</v>
      </c>
    </row>
    <row r="73" spans="1:10" ht="18">
      <c r="A73" s="32" t="s">
        <v>219</v>
      </c>
      <c r="B73" s="1">
        <v>1</v>
      </c>
      <c r="C73" s="15">
        <v>0.61</v>
      </c>
      <c r="D73" s="15">
        <v>0.8</v>
      </c>
      <c r="E73" s="15">
        <v>6</v>
      </c>
      <c r="F73" s="15">
        <v>0</v>
      </c>
      <c r="G73" s="15">
        <v>1</v>
      </c>
      <c r="H73" s="14">
        <v>0</v>
      </c>
      <c r="I73" s="5">
        <v>0</v>
      </c>
      <c r="J73" s="1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8CE5-C165-9445-8C6D-2C39682CC4DC}">
  <sheetPr>
    <outlinePr summaryBelow="0"/>
  </sheetPr>
  <dimension ref="A1:L314"/>
  <sheetViews>
    <sheetView tabSelected="1" workbookViewId="0">
      <selection activeCell="K21" sqref="K21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110</v>
      </c>
      <c r="H1" s="1" t="s">
        <v>111</v>
      </c>
      <c r="I1" s="1" t="s">
        <v>112</v>
      </c>
      <c r="J1" s="1" t="s">
        <v>64</v>
      </c>
      <c r="K1" s="1" t="s">
        <v>65</v>
      </c>
      <c r="L1" s="1" t="s">
        <v>66</v>
      </c>
    </row>
    <row r="2" spans="1:12" ht="20.25" customHeight="1">
      <c r="A2" t="s">
        <v>101</v>
      </c>
      <c r="B2" s="1">
        <v>1</v>
      </c>
      <c r="C2" s="14">
        <v>23.75</v>
      </c>
      <c r="D2" s="14">
        <v>0</v>
      </c>
      <c r="E2" s="34">
        <v>52.55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">
        <v>0</v>
      </c>
      <c r="L2" s="1">
        <v>0</v>
      </c>
    </row>
    <row r="3" spans="1:12" ht="18">
      <c r="A3" t="s">
        <v>101</v>
      </c>
      <c r="B3" s="1">
        <v>1</v>
      </c>
      <c r="C3" s="14">
        <f>C2</f>
        <v>23.75</v>
      </c>
      <c r="D3" s="14">
        <v>0</v>
      </c>
      <c r="E3" s="35">
        <f>E2+3</f>
        <v>55.55</v>
      </c>
      <c r="F3" s="14">
        <v>1</v>
      </c>
      <c r="G3" s="14">
        <v>1</v>
      </c>
      <c r="H3" s="14">
        <v>1</v>
      </c>
      <c r="I3" s="14">
        <v>1</v>
      </c>
      <c r="J3" s="14">
        <v>0</v>
      </c>
      <c r="K3" s="1">
        <v>0</v>
      </c>
      <c r="L3" s="1">
        <v>0</v>
      </c>
    </row>
    <row r="4" spans="1:12" ht="18">
      <c r="A4" s="36" t="s">
        <v>107</v>
      </c>
      <c r="B4" s="32">
        <v>1</v>
      </c>
      <c r="C4" s="14">
        <f t="shared" ref="C4:C21" si="0">C3</f>
        <v>23.75</v>
      </c>
      <c r="D4" s="37">
        <v>0</v>
      </c>
      <c r="E4" s="35">
        <f>E3+6</f>
        <v>61.55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2">
        <v>0</v>
      </c>
      <c r="L4" s="32">
        <v>0</v>
      </c>
    </row>
    <row r="5" spans="1:12" ht="18">
      <c r="A5" s="36" t="s">
        <v>107</v>
      </c>
      <c r="B5" s="32">
        <v>1</v>
      </c>
      <c r="C5" s="14">
        <f t="shared" si="0"/>
        <v>23.75</v>
      </c>
      <c r="D5" s="37">
        <v>0</v>
      </c>
      <c r="E5" s="35">
        <f>E4+6</f>
        <v>67.55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2">
        <v>0</v>
      </c>
      <c r="L5" s="32">
        <v>0</v>
      </c>
    </row>
    <row r="6" spans="1:12" ht="18">
      <c r="A6" s="36" t="s">
        <v>107</v>
      </c>
      <c r="B6" s="32">
        <v>1</v>
      </c>
      <c r="C6" s="14">
        <f t="shared" si="0"/>
        <v>23.75</v>
      </c>
      <c r="D6" s="37">
        <v>0</v>
      </c>
      <c r="E6" s="35">
        <f>E5+6</f>
        <v>73.55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2">
        <v>0</v>
      </c>
      <c r="L6" s="32">
        <v>0</v>
      </c>
    </row>
    <row r="7" spans="1:12" ht="18">
      <c r="A7" s="32" t="s">
        <v>117</v>
      </c>
      <c r="B7" s="1">
        <v>1</v>
      </c>
      <c r="C7" s="14">
        <f t="shared" si="0"/>
        <v>23.75</v>
      </c>
      <c r="D7" s="15">
        <v>0</v>
      </c>
      <c r="E7" s="15">
        <f>E6+6</f>
        <v>79.55</v>
      </c>
      <c r="F7" s="15">
        <v>1</v>
      </c>
      <c r="G7" s="37">
        <v>1</v>
      </c>
      <c r="H7" s="37">
        <v>1</v>
      </c>
      <c r="I7" s="37">
        <v>0.67</v>
      </c>
      <c r="J7" s="14">
        <v>0</v>
      </c>
      <c r="K7" s="1">
        <v>0</v>
      </c>
      <c r="L7" s="1">
        <v>0</v>
      </c>
    </row>
    <row r="8" spans="1:12" ht="18">
      <c r="A8" s="32" t="s">
        <v>114</v>
      </c>
      <c r="B8" s="1">
        <v>1</v>
      </c>
      <c r="C8" s="14">
        <f t="shared" si="0"/>
        <v>23.75</v>
      </c>
      <c r="D8" s="15">
        <v>0</v>
      </c>
      <c r="E8" s="15">
        <f>E7+0.67</f>
        <v>80.22</v>
      </c>
      <c r="F8" s="15">
        <v>1</v>
      </c>
      <c r="G8" s="37">
        <v>1</v>
      </c>
      <c r="H8" s="37">
        <v>1</v>
      </c>
      <c r="I8" s="37">
        <v>0.67</v>
      </c>
      <c r="J8" s="14">
        <v>0</v>
      </c>
      <c r="K8" s="1">
        <v>0</v>
      </c>
      <c r="L8" s="1">
        <v>0</v>
      </c>
    </row>
    <row r="9" spans="1:12" ht="18">
      <c r="A9" s="32" t="s">
        <v>114</v>
      </c>
      <c r="B9" s="32">
        <v>1</v>
      </c>
      <c r="C9" s="14">
        <f t="shared" si="0"/>
        <v>23.75</v>
      </c>
      <c r="D9" s="15">
        <v>0</v>
      </c>
      <c r="E9" s="15">
        <f>E8+0.67</f>
        <v>80.89</v>
      </c>
      <c r="F9" s="15">
        <v>1</v>
      </c>
      <c r="G9" s="37">
        <v>1</v>
      </c>
      <c r="H9" s="37">
        <v>1</v>
      </c>
      <c r="I9" s="37">
        <v>0.67</v>
      </c>
      <c r="J9" s="37">
        <v>0</v>
      </c>
      <c r="K9" s="32">
        <v>0</v>
      </c>
      <c r="L9" s="32">
        <v>0</v>
      </c>
    </row>
    <row r="10" spans="1:12" ht="18">
      <c r="A10" s="32" t="s">
        <v>114</v>
      </c>
      <c r="B10" s="32">
        <v>1</v>
      </c>
      <c r="C10" s="14">
        <f t="shared" si="0"/>
        <v>23.75</v>
      </c>
      <c r="D10" s="15">
        <v>0</v>
      </c>
      <c r="E10" s="15">
        <f t="shared" ref="E10:E16" si="1">E9+0.67</f>
        <v>81.56</v>
      </c>
      <c r="F10" s="15">
        <v>1</v>
      </c>
      <c r="G10" s="37">
        <v>1</v>
      </c>
      <c r="H10" s="37">
        <v>1</v>
      </c>
      <c r="I10" s="37">
        <v>0.67</v>
      </c>
      <c r="J10" s="37">
        <v>0</v>
      </c>
      <c r="K10" s="32">
        <v>0</v>
      </c>
      <c r="L10" s="32">
        <v>0</v>
      </c>
    </row>
    <row r="11" spans="1:12" ht="18">
      <c r="A11" s="32" t="s">
        <v>114</v>
      </c>
      <c r="B11" s="32">
        <v>1</v>
      </c>
      <c r="C11" s="14">
        <f t="shared" si="0"/>
        <v>23.75</v>
      </c>
      <c r="D11" s="15">
        <v>0</v>
      </c>
      <c r="E11" s="15">
        <f t="shared" si="1"/>
        <v>82.23</v>
      </c>
      <c r="F11" s="15">
        <v>1</v>
      </c>
      <c r="G11" s="37">
        <v>1</v>
      </c>
      <c r="H11" s="37">
        <v>1</v>
      </c>
      <c r="I11" s="37">
        <v>0.67</v>
      </c>
      <c r="J11" s="37">
        <v>0</v>
      </c>
      <c r="K11" s="32">
        <v>0</v>
      </c>
      <c r="L11" s="32">
        <v>0</v>
      </c>
    </row>
    <row r="12" spans="1:12" ht="18">
      <c r="A12" s="32" t="s">
        <v>114</v>
      </c>
      <c r="B12" s="1">
        <v>1</v>
      </c>
      <c r="C12" s="14">
        <f t="shared" si="0"/>
        <v>23.75</v>
      </c>
      <c r="D12" s="15">
        <v>0</v>
      </c>
      <c r="E12" s="15">
        <f t="shared" si="1"/>
        <v>82.9</v>
      </c>
      <c r="F12" s="15">
        <v>1</v>
      </c>
      <c r="G12" s="37">
        <v>1</v>
      </c>
      <c r="H12" s="37">
        <v>1</v>
      </c>
      <c r="I12" s="37">
        <v>0.67</v>
      </c>
      <c r="J12" s="14">
        <v>0</v>
      </c>
      <c r="K12" s="1">
        <v>0</v>
      </c>
      <c r="L12" s="1">
        <v>0</v>
      </c>
    </row>
    <row r="13" spans="1:12" ht="18">
      <c r="A13" s="32" t="s">
        <v>114</v>
      </c>
      <c r="B13" s="1">
        <v>1</v>
      </c>
      <c r="C13" s="14">
        <f t="shared" si="0"/>
        <v>23.75</v>
      </c>
      <c r="D13" s="15">
        <v>0</v>
      </c>
      <c r="E13" s="15">
        <f t="shared" si="1"/>
        <v>83.570000000000007</v>
      </c>
      <c r="F13" s="15">
        <v>1</v>
      </c>
      <c r="G13" s="37">
        <v>1</v>
      </c>
      <c r="H13" s="37">
        <v>1</v>
      </c>
      <c r="I13" s="37">
        <v>0.67</v>
      </c>
      <c r="J13" s="14">
        <v>0</v>
      </c>
      <c r="K13" s="1">
        <v>0</v>
      </c>
      <c r="L13" s="1">
        <v>0</v>
      </c>
    </row>
    <row r="14" spans="1:12" ht="18">
      <c r="A14" s="32" t="s">
        <v>114</v>
      </c>
      <c r="B14" s="32">
        <v>1</v>
      </c>
      <c r="C14" s="14">
        <f t="shared" si="0"/>
        <v>23.75</v>
      </c>
      <c r="D14" s="15">
        <v>0</v>
      </c>
      <c r="E14" s="15">
        <f t="shared" si="1"/>
        <v>84.240000000000009</v>
      </c>
      <c r="F14" s="15">
        <v>1</v>
      </c>
      <c r="G14" s="37">
        <v>1</v>
      </c>
      <c r="H14" s="37">
        <v>1</v>
      </c>
      <c r="I14" s="37">
        <v>0.67</v>
      </c>
      <c r="J14" s="37">
        <v>0</v>
      </c>
      <c r="K14" s="32">
        <v>0</v>
      </c>
      <c r="L14" s="32">
        <v>0</v>
      </c>
    </row>
    <row r="15" spans="1:12" ht="18">
      <c r="A15" s="32" t="s">
        <v>114</v>
      </c>
      <c r="B15" s="32">
        <v>1</v>
      </c>
      <c r="C15" s="14">
        <f t="shared" si="0"/>
        <v>23.75</v>
      </c>
      <c r="D15" s="15">
        <v>0</v>
      </c>
      <c r="E15" s="15">
        <f t="shared" si="1"/>
        <v>84.910000000000011</v>
      </c>
      <c r="F15" s="15">
        <v>1</v>
      </c>
      <c r="G15" s="37">
        <v>1</v>
      </c>
      <c r="H15" s="37">
        <v>1</v>
      </c>
      <c r="I15" s="37">
        <v>0.67</v>
      </c>
      <c r="J15" s="37">
        <v>0</v>
      </c>
      <c r="K15" s="32">
        <v>0</v>
      </c>
      <c r="L15" s="32">
        <v>0</v>
      </c>
    </row>
    <row r="16" spans="1:12" ht="18">
      <c r="A16" s="32" t="s">
        <v>114</v>
      </c>
      <c r="B16" s="32">
        <v>1</v>
      </c>
      <c r="C16" s="14">
        <f t="shared" si="0"/>
        <v>23.75</v>
      </c>
      <c r="D16" s="15">
        <v>0</v>
      </c>
      <c r="E16" s="15">
        <f t="shared" si="1"/>
        <v>85.580000000000013</v>
      </c>
      <c r="F16" s="15">
        <v>1</v>
      </c>
      <c r="G16" s="37">
        <v>1</v>
      </c>
      <c r="H16" s="37">
        <v>1</v>
      </c>
      <c r="I16" s="37">
        <v>0.67</v>
      </c>
      <c r="J16" s="37">
        <v>0</v>
      </c>
      <c r="K16" s="32">
        <v>0</v>
      </c>
      <c r="L16" s="32">
        <v>0</v>
      </c>
    </row>
    <row r="17" spans="1:12" ht="18">
      <c r="A17" s="32" t="s">
        <v>118</v>
      </c>
      <c r="B17" s="1">
        <v>1</v>
      </c>
      <c r="C17" s="14">
        <f t="shared" si="0"/>
        <v>23.75</v>
      </c>
      <c r="D17" s="15">
        <v>0</v>
      </c>
      <c r="E17" s="15">
        <f t="shared" ref="E17" si="2">E16+0.67</f>
        <v>86.250000000000014</v>
      </c>
      <c r="F17" s="15">
        <v>1</v>
      </c>
      <c r="G17" s="37">
        <v>1</v>
      </c>
      <c r="H17" s="37">
        <v>1</v>
      </c>
      <c r="I17" s="37">
        <v>0.8</v>
      </c>
      <c r="J17" s="14">
        <v>0</v>
      </c>
      <c r="K17" s="1">
        <v>0</v>
      </c>
      <c r="L17" s="1">
        <v>0</v>
      </c>
    </row>
    <row r="18" spans="1:12" ht="18">
      <c r="A18" s="32" t="s">
        <v>118</v>
      </c>
      <c r="B18" s="1">
        <v>1</v>
      </c>
      <c r="C18" s="14">
        <f t="shared" si="0"/>
        <v>23.75</v>
      </c>
      <c r="D18" s="15">
        <v>0</v>
      </c>
      <c r="E18" s="15">
        <f>E17+0.8</f>
        <v>87.050000000000011</v>
      </c>
      <c r="F18" s="15">
        <v>1</v>
      </c>
      <c r="G18" s="37">
        <v>1</v>
      </c>
      <c r="H18" s="37">
        <v>1</v>
      </c>
      <c r="I18" s="37">
        <v>0.8</v>
      </c>
      <c r="J18" s="14">
        <v>0</v>
      </c>
      <c r="K18" s="1">
        <v>0</v>
      </c>
      <c r="L18" s="1">
        <v>0</v>
      </c>
    </row>
    <row r="19" spans="1:12" ht="18">
      <c r="A19" s="32" t="s">
        <v>118</v>
      </c>
      <c r="B19" s="32">
        <v>1</v>
      </c>
      <c r="C19" s="14">
        <f t="shared" si="0"/>
        <v>23.75</v>
      </c>
      <c r="D19" s="15">
        <v>0</v>
      </c>
      <c r="E19" s="15">
        <f>E18+0.8</f>
        <v>87.850000000000009</v>
      </c>
      <c r="F19" s="15">
        <v>1</v>
      </c>
      <c r="G19" s="37">
        <v>1</v>
      </c>
      <c r="H19" s="37">
        <v>1</v>
      </c>
      <c r="I19" s="37">
        <v>0.8</v>
      </c>
      <c r="J19" s="37">
        <v>0</v>
      </c>
      <c r="K19" s="32">
        <v>0</v>
      </c>
      <c r="L19" s="32">
        <v>0</v>
      </c>
    </row>
    <row r="20" spans="1:12" ht="18">
      <c r="A20" s="32" t="s">
        <v>118</v>
      </c>
      <c r="B20" s="32">
        <v>1</v>
      </c>
      <c r="C20" s="14">
        <f t="shared" si="0"/>
        <v>23.75</v>
      </c>
      <c r="D20" s="15">
        <v>0</v>
      </c>
      <c r="E20" s="15">
        <f>E19+0.8</f>
        <v>88.65</v>
      </c>
      <c r="F20" s="15">
        <v>1</v>
      </c>
      <c r="G20" s="37">
        <v>1</v>
      </c>
      <c r="H20" s="37">
        <v>1</v>
      </c>
      <c r="I20" s="37">
        <v>0.8</v>
      </c>
      <c r="J20" s="37">
        <v>0</v>
      </c>
      <c r="K20" s="32">
        <v>0</v>
      </c>
      <c r="L20" s="32">
        <v>0</v>
      </c>
    </row>
    <row r="21" spans="1:12" ht="18">
      <c r="A21" s="32" t="s">
        <v>118</v>
      </c>
      <c r="B21" s="32">
        <v>1</v>
      </c>
      <c r="C21" s="14">
        <f t="shared" si="0"/>
        <v>23.75</v>
      </c>
      <c r="D21" s="15">
        <v>0</v>
      </c>
      <c r="E21" s="15">
        <f>E20+0.8</f>
        <v>89.45</v>
      </c>
      <c r="F21" s="15">
        <v>1</v>
      </c>
      <c r="G21" s="37">
        <v>1</v>
      </c>
      <c r="H21" s="37">
        <v>1</v>
      </c>
      <c r="I21" s="37">
        <v>0.8</v>
      </c>
      <c r="J21" s="37">
        <v>0</v>
      </c>
      <c r="K21" s="32">
        <v>0</v>
      </c>
      <c r="L21" s="32">
        <v>0</v>
      </c>
    </row>
    <row r="22" spans="1:12" ht="18">
      <c r="A22" t="s">
        <v>100</v>
      </c>
      <c r="B22">
        <v>2</v>
      </c>
      <c r="C22" s="15">
        <v>25.08</v>
      </c>
      <c r="D22" s="15">
        <v>0</v>
      </c>
      <c r="E22" s="15">
        <v>67.98</v>
      </c>
      <c r="F22" s="15">
        <v>1</v>
      </c>
      <c r="G22" s="37">
        <v>1</v>
      </c>
      <c r="H22" s="37">
        <v>1</v>
      </c>
      <c r="I22" s="37">
        <v>1</v>
      </c>
      <c r="J22" s="37">
        <v>0</v>
      </c>
      <c r="K22" s="32">
        <v>0</v>
      </c>
      <c r="L22" s="32">
        <v>0</v>
      </c>
    </row>
    <row r="23" spans="1:12" ht="18">
      <c r="A23" s="32" t="s">
        <v>113</v>
      </c>
      <c r="B23">
        <v>2</v>
      </c>
      <c r="C23" s="15">
        <v>25.68</v>
      </c>
      <c r="D23" s="15">
        <v>0</v>
      </c>
      <c r="E23" s="15">
        <v>77.97</v>
      </c>
      <c r="F23" s="15">
        <v>1</v>
      </c>
      <c r="G23" s="37">
        <v>1</v>
      </c>
      <c r="H23" s="37">
        <v>1</v>
      </c>
      <c r="I23" s="37">
        <v>1</v>
      </c>
      <c r="J23" s="37">
        <v>0</v>
      </c>
      <c r="K23" s="32">
        <v>0</v>
      </c>
      <c r="L23" s="32">
        <v>0</v>
      </c>
    </row>
    <row r="24" spans="1:12" ht="18">
      <c r="A24" s="32" t="s">
        <v>128</v>
      </c>
      <c r="B24" s="32">
        <v>2</v>
      </c>
      <c r="C24" s="15">
        <v>25.68</v>
      </c>
      <c r="D24" s="15">
        <v>0</v>
      </c>
      <c r="E24" s="15">
        <f>E23+1.29</f>
        <v>79.260000000000005</v>
      </c>
      <c r="F24" s="15">
        <v>1</v>
      </c>
      <c r="G24" s="37">
        <v>1</v>
      </c>
      <c r="H24" s="37">
        <v>1</v>
      </c>
      <c r="I24" s="37">
        <v>1</v>
      </c>
      <c r="J24" s="37">
        <v>0</v>
      </c>
      <c r="K24" s="32">
        <v>0</v>
      </c>
      <c r="L24" s="32">
        <v>0</v>
      </c>
    </row>
    <row r="25" spans="1:12" ht="18">
      <c r="A25" s="32" t="s">
        <v>127</v>
      </c>
      <c r="B25">
        <v>2</v>
      </c>
      <c r="C25" s="15">
        <v>25.68</v>
      </c>
      <c r="D25" s="15">
        <v>0</v>
      </c>
      <c r="E25" s="15">
        <f>E24+0.45</f>
        <v>79.710000000000008</v>
      </c>
      <c r="F25" s="15">
        <v>1</v>
      </c>
      <c r="G25" s="37">
        <v>1</v>
      </c>
      <c r="H25" s="37">
        <v>1</v>
      </c>
      <c r="I25" s="37">
        <v>1</v>
      </c>
      <c r="J25" s="37">
        <v>0</v>
      </c>
      <c r="K25" s="32">
        <v>0</v>
      </c>
      <c r="L25" s="32">
        <v>0</v>
      </c>
    </row>
    <row r="26" spans="1:12" ht="18">
      <c r="A26" s="32" t="s">
        <v>127</v>
      </c>
      <c r="B26">
        <v>2</v>
      </c>
      <c r="C26" s="15">
        <v>25.68</v>
      </c>
      <c r="D26" s="15">
        <v>0</v>
      </c>
      <c r="E26" s="15">
        <f>E25+0.675</f>
        <v>80.385000000000005</v>
      </c>
      <c r="F26" s="15">
        <v>1</v>
      </c>
      <c r="G26" s="37">
        <v>1</v>
      </c>
      <c r="H26" s="37">
        <v>1</v>
      </c>
      <c r="I26" s="37">
        <v>1</v>
      </c>
      <c r="J26" s="37">
        <v>0</v>
      </c>
      <c r="K26" s="32">
        <v>0</v>
      </c>
      <c r="L26" s="32">
        <v>0</v>
      </c>
    </row>
    <row r="27" spans="1:12" ht="18">
      <c r="A27" s="32" t="s">
        <v>127</v>
      </c>
      <c r="B27">
        <v>2</v>
      </c>
      <c r="C27" s="15">
        <v>25.68</v>
      </c>
      <c r="D27" s="15">
        <v>0</v>
      </c>
      <c r="E27" s="15">
        <f t="shared" ref="E27:E33" si="3">E26+0.675</f>
        <v>81.06</v>
      </c>
      <c r="F27" s="15">
        <v>1</v>
      </c>
      <c r="G27" s="37">
        <v>1</v>
      </c>
      <c r="H27" s="37">
        <v>1</v>
      </c>
      <c r="I27" s="37">
        <v>1</v>
      </c>
      <c r="J27" s="37">
        <v>0</v>
      </c>
      <c r="K27" s="32">
        <v>0</v>
      </c>
      <c r="L27" s="32">
        <v>0</v>
      </c>
    </row>
    <row r="28" spans="1:12" ht="18">
      <c r="A28" s="32" t="s">
        <v>127</v>
      </c>
      <c r="B28">
        <v>2</v>
      </c>
      <c r="C28" s="15">
        <v>25.68</v>
      </c>
      <c r="D28" s="15">
        <v>0</v>
      </c>
      <c r="E28" s="15">
        <f t="shared" si="3"/>
        <v>81.734999999999999</v>
      </c>
      <c r="F28" s="15">
        <v>1</v>
      </c>
      <c r="G28" s="37">
        <v>1</v>
      </c>
      <c r="H28" s="37">
        <v>1</v>
      </c>
      <c r="I28" s="37">
        <v>1</v>
      </c>
      <c r="J28" s="37">
        <v>0</v>
      </c>
      <c r="K28" s="32">
        <v>0</v>
      </c>
      <c r="L28" s="32">
        <v>0</v>
      </c>
    </row>
    <row r="29" spans="1:12" ht="18">
      <c r="A29" s="32" t="s">
        <v>127</v>
      </c>
      <c r="B29">
        <v>2</v>
      </c>
      <c r="C29" s="15">
        <v>25.68</v>
      </c>
      <c r="D29" s="15">
        <v>0</v>
      </c>
      <c r="E29" s="15">
        <f t="shared" si="3"/>
        <v>82.41</v>
      </c>
      <c r="F29" s="15">
        <v>1</v>
      </c>
      <c r="G29" s="37">
        <v>1</v>
      </c>
      <c r="H29" s="37">
        <v>1</v>
      </c>
      <c r="I29" s="37">
        <v>1</v>
      </c>
      <c r="J29" s="37">
        <v>0</v>
      </c>
      <c r="K29" s="32">
        <v>0</v>
      </c>
      <c r="L29" s="32">
        <v>0</v>
      </c>
    </row>
    <row r="30" spans="1:12" ht="18">
      <c r="A30" s="32" t="s">
        <v>127</v>
      </c>
      <c r="B30">
        <v>2</v>
      </c>
      <c r="C30" s="15">
        <v>25.68</v>
      </c>
      <c r="D30" s="15">
        <v>0</v>
      </c>
      <c r="E30" s="15">
        <f t="shared" si="3"/>
        <v>83.084999999999994</v>
      </c>
      <c r="F30" s="15">
        <v>1</v>
      </c>
      <c r="G30" s="37">
        <v>1</v>
      </c>
      <c r="H30" s="37">
        <v>1</v>
      </c>
      <c r="I30" s="37">
        <v>1</v>
      </c>
      <c r="J30" s="37">
        <v>0</v>
      </c>
      <c r="K30" s="32">
        <v>0</v>
      </c>
      <c r="L30" s="32">
        <v>0</v>
      </c>
    </row>
    <row r="31" spans="1:12" ht="18">
      <c r="A31" s="32" t="s">
        <v>127</v>
      </c>
      <c r="B31">
        <v>2</v>
      </c>
      <c r="C31" s="15">
        <v>25.68</v>
      </c>
      <c r="D31" s="15">
        <v>0</v>
      </c>
      <c r="E31" s="15">
        <f t="shared" si="3"/>
        <v>83.759999999999991</v>
      </c>
      <c r="F31" s="15">
        <v>1</v>
      </c>
      <c r="G31" s="37">
        <v>1</v>
      </c>
      <c r="H31" s="37">
        <v>1</v>
      </c>
      <c r="I31" s="37">
        <v>1</v>
      </c>
      <c r="J31" s="37">
        <v>0</v>
      </c>
      <c r="K31" s="32">
        <v>0</v>
      </c>
      <c r="L31" s="32">
        <v>0</v>
      </c>
    </row>
    <row r="32" spans="1:12" ht="18">
      <c r="A32" s="32" t="s">
        <v>127</v>
      </c>
      <c r="B32">
        <v>2</v>
      </c>
      <c r="C32" s="15">
        <v>25.68</v>
      </c>
      <c r="D32" s="15">
        <v>0</v>
      </c>
      <c r="E32" s="15">
        <f t="shared" si="3"/>
        <v>84.434999999999988</v>
      </c>
      <c r="F32" s="15">
        <v>1</v>
      </c>
      <c r="G32" s="37">
        <v>1</v>
      </c>
      <c r="H32" s="37">
        <v>1</v>
      </c>
      <c r="I32" s="37">
        <v>1</v>
      </c>
      <c r="J32" s="37">
        <v>0</v>
      </c>
      <c r="K32" s="32">
        <v>0</v>
      </c>
      <c r="L32" s="32">
        <v>0</v>
      </c>
    </row>
    <row r="33" spans="1:12" ht="18">
      <c r="A33" s="32" t="s">
        <v>127</v>
      </c>
      <c r="B33">
        <v>2</v>
      </c>
      <c r="C33" s="15">
        <v>25.68</v>
      </c>
      <c r="D33" s="15">
        <v>0</v>
      </c>
      <c r="E33" s="15">
        <f t="shared" si="3"/>
        <v>85.109999999999985</v>
      </c>
      <c r="F33" s="15">
        <v>1</v>
      </c>
      <c r="G33" s="37">
        <v>1</v>
      </c>
      <c r="H33" s="37">
        <v>1</v>
      </c>
      <c r="I33" s="37">
        <v>1</v>
      </c>
      <c r="J33" s="37">
        <v>0</v>
      </c>
      <c r="K33" s="32">
        <v>0</v>
      </c>
      <c r="L33" s="32">
        <v>0</v>
      </c>
    </row>
    <row r="34" spans="1:12" ht="18">
      <c r="A34" s="32" t="s">
        <v>118</v>
      </c>
      <c r="B34">
        <v>2</v>
      </c>
      <c r="C34" s="15">
        <v>25.68</v>
      </c>
      <c r="D34" s="15">
        <v>0</v>
      </c>
      <c r="E34" s="15">
        <f>E33+0.7</f>
        <v>85.809999999999988</v>
      </c>
      <c r="F34" s="15">
        <v>1</v>
      </c>
      <c r="G34" s="37">
        <v>1</v>
      </c>
      <c r="H34" s="37">
        <v>1</v>
      </c>
      <c r="I34" s="37">
        <v>1</v>
      </c>
      <c r="J34" s="37">
        <v>0</v>
      </c>
      <c r="K34" s="32">
        <v>0</v>
      </c>
      <c r="L34" s="32">
        <v>0</v>
      </c>
    </row>
    <row r="35" spans="1:12" ht="18">
      <c r="A35" s="32" t="s">
        <v>118</v>
      </c>
      <c r="B35">
        <v>2</v>
      </c>
      <c r="C35" s="15">
        <v>25.68</v>
      </c>
      <c r="D35" s="15">
        <v>0</v>
      </c>
      <c r="E35" s="15">
        <f>E34+0.8</f>
        <v>86.609999999999985</v>
      </c>
      <c r="F35" s="15">
        <v>1</v>
      </c>
      <c r="G35" s="37">
        <v>1</v>
      </c>
      <c r="H35" s="37">
        <v>1</v>
      </c>
      <c r="I35" s="37">
        <v>1</v>
      </c>
      <c r="J35" s="37">
        <v>0</v>
      </c>
      <c r="K35" s="32">
        <v>0</v>
      </c>
      <c r="L35" s="32">
        <v>0</v>
      </c>
    </row>
    <row r="36" spans="1:12" ht="18">
      <c r="A36" s="32" t="s">
        <v>118</v>
      </c>
      <c r="B36">
        <v>2</v>
      </c>
      <c r="C36" s="15">
        <v>25.68</v>
      </c>
      <c r="D36" s="15">
        <v>0</v>
      </c>
      <c r="E36" s="15">
        <f t="shared" ref="E36:E37" si="4">E35+0.8</f>
        <v>87.409999999999982</v>
      </c>
      <c r="F36" s="15">
        <v>1</v>
      </c>
      <c r="G36" s="37">
        <v>1</v>
      </c>
      <c r="H36" s="37">
        <v>1</v>
      </c>
      <c r="I36" s="37">
        <v>1</v>
      </c>
      <c r="J36" s="37">
        <v>0</v>
      </c>
      <c r="K36" s="32">
        <v>0</v>
      </c>
      <c r="L36" s="32">
        <v>0</v>
      </c>
    </row>
    <row r="37" spans="1:12" ht="18">
      <c r="A37" s="32" t="s">
        <v>118</v>
      </c>
      <c r="B37">
        <v>2</v>
      </c>
      <c r="C37" s="15">
        <v>25.68</v>
      </c>
      <c r="D37" s="15">
        <v>0</v>
      </c>
      <c r="E37" s="15">
        <f t="shared" si="4"/>
        <v>88.20999999999998</v>
      </c>
      <c r="F37" s="15">
        <v>1</v>
      </c>
      <c r="G37" s="37">
        <v>1</v>
      </c>
      <c r="H37" s="37">
        <v>1</v>
      </c>
      <c r="I37" s="37">
        <v>1</v>
      </c>
      <c r="J37" s="37">
        <v>0</v>
      </c>
      <c r="K37" s="32">
        <v>0</v>
      </c>
      <c r="L37" s="32">
        <v>0</v>
      </c>
    </row>
    <row r="38" spans="1:12" ht="18">
      <c r="A38" t="s">
        <v>101</v>
      </c>
      <c r="B38">
        <v>3</v>
      </c>
      <c r="C38" s="15">
        <v>26.61</v>
      </c>
      <c r="D38" s="15">
        <v>0</v>
      </c>
      <c r="E38" s="15">
        <v>73.59</v>
      </c>
      <c r="F38" s="15">
        <v>1</v>
      </c>
      <c r="G38" s="37">
        <v>1</v>
      </c>
      <c r="H38" s="37">
        <v>1</v>
      </c>
      <c r="I38" s="37">
        <v>1</v>
      </c>
      <c r="J38" s="37">
        <v>0</v>
      </c>
      <c r="K38" s="32">
        <v>0</v>
      </c>
      <c r="L38" s="32">
        <v>0</v>
      </c>
    </row>
    <row r="39" spans="1:12" ht="18">
      <c r="A39" s="32" t="s">
        <v>127</v>
      </c>
      <c r="B39">
        <v>3</v>
      </c>
      <c r="C39" s="15">
        <f>C38</f>
        <v>26.61</v>
      </c>
      <c r="D39" s="15">
        <v>0</v>
      </c>
      <c r="E39" s="15">
        <f>E38+6</f>
        <v>79.59</v>
      </c>
      <c r="F39" s="15">
        <v>1</v>
      </c>
      <c r="G39" s="37">
        <v>1</v>
      </c>
      <c r="H39" s="37">
        <v>1</v>
      </c>
      <c r="I39" s="37">
        <v>0.67</v>
      </c>
      <c r="J39" s="14">
        <v>0</v>
      </c>
      <c r="K39" s="1">
        <v>0</v>
      </c>
      <c r="L39" s="1">
        <v>0</v>
      </c>
    </row>
    <row r="40" spans="1:12" ht="18">
      <c r="A40" s="32" t="s">
        <v>127</v>
      </c>
      <c r="B40">
        <v>3</v>
      </c>
      <c r="C40" s="15">
        <f t="shared" ref="C40:C50" si="5">C39</f>
        <v>26.61</v>
      </c>
      <c r="D40" s="15">
        <v>0</v>
      </c>
      <c r="E40" s="15">
        <f>E39+0.675</f>
        <v>80.265000000000001</v>
      </c>
      <c r="F40" s="15">
        <v>1</v>
      </c>
      <c r="G40" s="37">
        <v>1</v>
      </c>
      <c r="H40" s="37">
        <v>1</v>
      </c>
      <c r="I40" s="37">
        <v>0.67</v>
      </c>
      <c r="J40" s="14">
        <v>0</v>
      </c>
      <c r="K40" s="1">
        <v>0</v>
      </c>
      <c r="L40" s="1">
        <v>0</v>
      </c>
    </row>
    <row r="41" spans="1:12" ht="18">
      <c r="A41" s="32" t="s">
        <v>127</v>
      </c>
      <c r="B41">
        <v>3</v>
      </c>
      <c r="C41" s="15">
        <f t="shared" si="5"/>
        <v>26.61</v>
      </c>
      <c r="D41" s="15">
        <v>0</v>
      </c>
      <c r="E41" s="15">
        <f t="shared" ref="E41:E50" si="6">E40+0.675</f>
        <v>80.94</v>
      </c>
      <c r="F41" s="15">
        <v>1</v>
      </c>
      <c r="G41" s="37">
        <v>1</v>
      </c>
      <c r="H41" s="37">
        <v>1</v>
      </c>
      <c r="I41" s="37">
        <v>0.67</v>
      </c>
      <c r="J41" s="37">
        <v>0</v>
      </c>
      <c r="K41" s="32">
        <v>0</v>
      </c>
      <c r="L41" s="32">
        <v>0</v>
      </c>
    </row>
    <row r="42" spans="1:12" ht="18">
      <c r="A42" s="32" t="s">
        <v>127</v>
      </c>
      <c r="B42">
        <v>3</v>
      </c>
      <c r="C42" s="15">
        <f t="shared" si="5"/>
        <v>26.61</v>
      </c>
      <c r="D42" s="15">
        <v>0</v>
      </c>
      <c r="E42" s="15">
        <f t="shared" si="6"/>
        <v>81.614999999999995</v>
      </c>
      <c r="F42" s="15">
        <v>1</v>
      </c>
      <c r="G42" s="37">
        <v>1</v>
      </c>
      <c r="H42" s="37">
        <v>1</v>
      </c>
      <c r="I42" s="37">
        <v>0.67</v>
      </c>
      <c r="J42" s="37">
        <v>0</v>
      </c>
      <c r="K42" s="32">
        <v>0</v>
      </c>
      <c r="L42" s="32">
        <v>0</v>
      </c>
    </row>
    <row r="43" spans="1:12" ht="18">
      <c r="A43" s="32" t="s">
        <v>127</v>
      </c>
      <c r="B43">
        <v>3</v>
      </c>
      <c r="C43" s="15">
        <f t="shared" si="5"/>
        <v>26.61</v>
      </c>
      <c r="D43" s="15">
        <v>0</v>
      </c>
      <c r="E43" s="15">
        <f t="shared" si="6"/>
        <v>82.289999999999992</v>
      </c>
      <c r="F43" s="15">
        <v>1</v>
      </c>
      <c r="G43" s="37">
        <v>1</v>
      </c>
      <c r="H43" s="37">
        <v>1</v>
      </c>
      <c r="I43" s="37">
        <v>0.67</v>
      </c>
      <c r="J43" s="37">
        <v>0</v>
      </c>
      <c r="K43" s="32">
        <v>0</v>
      </c>
      <c r="L43" s="32">
        <v>0</v>
      </c>
    </row>
    <row r="44" spans="1:12" ht="18">
      <c r="A44" s="32" t="s">
        <v>127</v>
      </c>
      <c r="B44">
        <v>3</v>
      </c>
      <c r="C44" s="15">
        <f t="shared" si="5"/>
        <v>26.61</v>
      </c>
      <c r="D44" s="15">
        <v>0</v>
      </c>
      <c r="E44" s="15">
        <f t="shared" si="6"/>
        <v>82.964999999999989</v>
      </c>
      <c r="F44" s="15">
        <v>1</v>
      </c>
      <c r="G44" s="37">
        <v>1</v>
      </c>
      <c r="H44" s="37">
        <v>1</v>
      </c>
      <c r="I44" s="37">
        <v>0.67</v>
      </c>
      <c r="J44" s="14">
        <v>0</v>
      </c>
      <c r="K44" s="1">
        <v>0</v>
      </c>
      <c r="L44" s="1">
        <v>0</v>
      </c>
    </row>
    <row r="45" spans="1:12" ht="18">
      <c r="A45" s="32" t="s">
        <v>127</v>
      </c>
      <c r="B45">
        <v>3</v>
      </c>
      <c r="C45" s="15">
        <f t="shared" si="5"/>
        <v>26.61</v>
      </c>
      <c r="D45" s="15">
        <v>0</v>
      </c>
      <c r="E45" s="15">
        <f t="shared" si="6"/>
        <v>83.639999999999986</v>
      </c>
      <c r="F45" s="15">
        <v>1</v>
      </c>
      <c r="G45" s="37">
        <v>1</v>
      </c>
      <c r="H45" s="37">
        <v>1</v>
      </c>
      <c r="I45" s="37">
        <v>0.67</v>
      </c>
      <c r="J45" s="14">
        <v>0</v>
      </c>
      <c r="K45" s="1">
        <v>0</v>
      </c>
      <c r="L45" s="1">
        <v>0</v>
      </c>
    </row>
    <row r="46" spans="1:12" ht="18">
      <c r="A46" s="32" t="s">
        <v>127</v>
      </c>
      <c r="B46">
        <v>3</v>
      </c>
      <c r="C46" s="15">
        <f t="shared" si="5"/>
        <v>26.61</v>
      </c>
      <c r="D46" s="15">
        <v>0</v>
      </c>
      <c r="E46" s="15">
        <f t="shared" si="6"/>
        <v>84.314999999999984</v>
      </c>
      <c r="F46" s="15">
        <v>1</v>
      </c>
      <c r="G46" s="37">
        <v>1</v>
      </c>
      <c r="H46" s="37">
        <v>1</v>
      </c>
      <c r="I46" s="37">
        <v>0.67</v>
      </c>
      <c r="J46" s="37">
        <v>0</v>
      </c>
      <c r="K46" s="32">
        <v>0</v>
      </c>
      <c r="L46" s="32">
        <v>0</v>
      </c>
    </row>
    <row r="47" spans="1:12" ht="18">
      <c r="A47" s="32" t="s">
        <v>127</v>
      </c>
      <c r="B47">
        <v>3</v>
      </c>
      <c r="C47" s="15">
        <f t="shared" si="5"/>
        <v>26.61</v>
      </c>
      <c r="D47" s="15">
        <v>0</v>
      </c>
      <c r="E47" s="15">
        <f t="shared" si="6"/>
        <v>84.989999999999981</v>
      </c>
      <c r="F47" s="15">
        <v>1</v>
      </c>
      <c r="G47" s="37">
        <v>1</v>
      </c>
      <c r="H47" s="37">
        <v>1</v>
      </c>
      <c r="I47" s="37">
        <v>0.67</v>
      </c>
      <c r="J47" s="37">
        <v>0</v>
      </c>
      <c r="K47" s="32">
        <v>0</v>
      </c>
      <c r="L47" s="32">
        <v>0</v>
      </c>
    </row>
    <row r="48" spans="1:12" ht="18">
      <c r="A48" s="32" t="s">
        <v>127</v>
      </c>
      <c r="B48">
        <v>3</v>
      </c>
      <c r="C48" s="15">
        <f t="shared" si="5"/>
        <v>26.61</v>
      </c>
      <c r="D48" s="15">
        <v>0</v>
      </c>
      <c r="E48" s="15">
        <f t="shared" si="6"/>
        <v>85.664999999999978</v>
      </c>
      <c r="F48" s="15">
        <v>1</v>
      </c>
      <c r="G48" s="37">
        <v>1</v>
      </c>
      <c r="H48" s="37">
        <v>1</v>
      </c>
      <c r="I48" s="37">
        <v>0.67</v>
      </c>
      <c r="J48" s="37">
        <v>0</v>
      </c>
      <c r="K48" s="32">
        <v>0</v>
      </c>
      <c r="L48" s="32">
        <v>0</v>
      </c>
    </row>
    <row r="49" spans="1:12" ht="18">
      <c r="A49" s="32" t="s">
        <v>127</v>
      </c>
      <c r="B49">
        <v>3</v>
      </c>
      <c r="C49" s="15">
        <f t="shared" si="5"/>
        <v>26.61</v>
      </c>
      <c r="D49" s="15">
        <v>0</v>
      </c>
      <c r="E49" s="15">
        <f t="shared" si="6"/>
        <v>86.339999999999975</v>
      </c>
      <c r="F49" s="15">
        <v>1</v>
      </c>
      <c r="G49" s="37">
        <v>1</v>
      </c>
      <c r="H49" s="37">
        <v>1</v>
      </c>
      <c r="I49" s="37">
        <v>0.8</v>
      </c>
      <c r="J49" s="14">
        <v>0</v>
      </c>
      <c r="K49" s="1">
        <v>0</v>
      </c>
      <c r="L49" s="1">
        <v>0</v>
      </c>
    </row>
    <row r="50" spans="1:12" ht="18">
      <c r="A50" s="32" t="s">
        <v>118</v>
      </c>
      <c r="B50">
        <v>3</v>
      </c>
      <c r="C50" s="15">
        <f t="shared" si="5"/>
        <v>26.61</v>
      </c>
      <c r="D50" s="15">
        <v>0</v>
      </c>
      <c r="E50" s="15">
        <f t="shared" si="6"/>
        <v>87.014999999999972</v>
      </c>
      <c r="F50" s="15">
        <v>1</v>
      </c>
      <c r="G50" s="37">
        <v>1</v>
      </c>
      <c r="H50" s="37">
        <v>1</v>
      </c>
      <c r="I50" s="37">
        <v>0.8</v>
      </c>
      <c r="J50" s="14">
        <v>0</v>
      </c>
      <c r="K50" s="1">
        <v>0</v>
      </c>
      <c r="L50" s="1">
        <v>0</v>
      </c>
    </row>
    <row r="51" spans="1:12" ht="18">
      <c r="A51" s="32" t="s">
        <v>155</v>
      </c>
      <c r="B51">
        <v>4</v>
      </c>
      <c r="C51" s="15">
        <f>C49+15.48</f>
        <v>42.09</v>
      </c>
      <c r="D51" s="15">
        <v>0</v>
      </c>
      <c r="E51" s="15">
        <f>85.15-1.52</f>
        <v>83.63000000000001</v>
      </c>
      <c r="F51" s="15">
        <v>1</v>
      </c>
      <c r="G51" s="37">
        <v>1</v>
      </c>
      <c r="H51" s="37">
        <v>1</v>
      </c>
      <c r="I51" s="37">
        <v>0.8</v>
      </c>
      <c r="J51" s="14">
        <v>0</v>
      </c>
      <c r="K51" s="1">
        <v>0</v>
      </c>
      <c r="L51" s="1">
        <v>0</v>
      </c>
    </row>
    <row r="52" spans="1:12" ht="18">
      <c r="A52" s="32" t="s">
        <v>127</v>
      </c>
      <c r="B52">
        <v>4</v>
      </c>
      <c r="C52" s="15">
        <f>C50+15.48</f>
        <v>42.09</v>
      </c>
      <c r="D52" s="15">
        <v>0</v>
      </c>
      <c r="E52" s="15">
        <v>85.15</v>
      </c>
      <c r="F52" s="15">
        <v>1</v>
      </c>
      <c r="G52" s="37">
        <v>1</v>
      </c>
      <c r="H52" s="37">
        <v>1</v>
      </c>
      <c r="I52" s="37">
        <v>0.8</v>
      </c>
      <c r="J52" s="14">
        <v>0</v>
      </c>
      <c r="K52" s="1">
        <v>0</v>
      </c>
      <c r="L52" s="1">
        <v>0</v>
      </c>
    </row>
    <row r="53" spans="1:12" ht="18">
      <c r="A53" s="32" t="s">
        <v>127</v>
      </c>
      <c r="B53">
        <v>4</v>
      </c>
      <c r="C53" s="15">
        <v>42.09</v>
      </c>
      <c r="D53" s="15">
        <v>0</v>
      </c>
      <c r="E53" s="15">
        <f>E52+0.675</f>
        <v>85.825000000000003</v>
      </c>
      <c r="F53" s="15">
        <v>1</v>
      </c>
      <c r="G53" s="37">
        <v>1</v>
      </c>
      <c r="H53" s="37">
        <v>1</v>
      </c>
      <c r="I53" s="37">
        <v>0.67</v>
      </c>
      <c r="J53" s="14">
        <v>0</v>
      </c>
      <c r="K53" s="1">
        <v>0</v>
      </c>
      <c r="L53" s="1">
        <v>0</v>
      </c>
    </row>
    <row r="54" spans="1:12" ht="18">
      <c r="A54" s="32" t="s">
        <v>127</v>
      </c>
      <c r="B54">
        <v>4</v>
      </c>
      <c r="C54" s="15">
        <v>42.09</v>
      </c>
      <c r="D54" s="15">
        <v>0</v>
      </c>
      <c r="E54" s="15">
        <f>E53+0.675</f>
        <v>86.5</v>
      </c>
      <c r="F54" s="15">
        <v>1</v>
      </c>
      <c r="G54" s="37">
        <v>1</v>
      </c>
      <c r="H54" s="37">
        <v>1</v>
      </c>
      <c r="I54" s="37">
        <v>0.67</v>
      </c>
      <c r="J54" s="14">
        <v>0</v>
      </c>
      <c r="K54" s="1">
        <v>0</v>
      </c>
      <c r="L54" s="1">
        <v>0</v>
      </c>
    </row>
    <row r="55" spans="1:12" ht="18">
      <c r="A55" s="32" t="s">
        <v>127</v>
      </c>
      <c r="B55">
        <v>4</v>
      </c>
      <c r="C55" s="15">
        <v>42.09</v>
      </c>
      <c r="D55" s="15">
        <v>0</v>
      </c>
      <c r="E55" s="15">
        <f>E54+0.675</f>
        <v>87.174999999999997</v>
      </c>
      <c r="F55" s="15">
        <v>1</v>
      </c>
      <c r="G55" s="37">
        <v>1</v>
      </c>
      <c r="H55" s="37">
        <v>1</v>
      </c>
      <c r="I55" s="37">
        <v>0.67</v>
      </c>
      <c r="J55" s="14">
        <v>0</v>
      </c>
      <c r="K55" s="1">
        <v>0</v>
      </c>
      <c r="L55" s="1">
        <v>0</v>
      </c>
    </row>
    <row r="56" spans="1:12" ht="18">
      <c r="A56" s="32" t="s">
        <v>119</v>
      </c>
      <c r="B56">
        <v>4</v>
      </c>
      <c r="C56" s="15">
        <v>42.09</v>
      </c>
      <c r="D56" s="15">
        <v>0</v>
      </c>
      <c r="E56" s="15">
        <f>E55+0.675</f>
        <v>87.85</v>
      </c>
      <c r="F56" s="15">
        <v>1</v>
      </c>
      <c r="G56" s="37">
        <v>1</v>
      </c>
      <c r="H56" s="37">
        <v>1</v>
      </c>
      <c r="I56" s="37">
        <v>0.67</v>
      </c>
      <c r="J56" s="14">
        <v>0</v>
      </c>
      <c r="K56" s="1">
        <v>0</v>
      </c>
      <c r="L56" s="1">
        <v>0</v>
      </c>
    </row>
    <row r="57" spans="1:12" ht="18">
      <c r="A57" s="32" t="s">
        <v>156</v>
      </c>
      <c r="B57">
        <v>4</v>
      </c>
      <c r="C57" s="15">
        <v>42.09</v>
      </c>
      <c r="D57" s="15">
        <v>0</v>
      </c>
      <c r="E57" s="15">
        <f>E56+2.94</f>
        <v>90.789999999999992</v>
      </c>
      <c r="F57" s="15">
        <v>1</v>
      </c>
      <c r="G57" s="37">
        <v>1</v>
      </c>
      <c r="H57" s="37">
        <v>1</v>
      </c>
      <c r="I57" s="37">
        <v>0.67</v>
      </c>
      <c r="J57" s="14">
        <v>0</v>
      </c>
      <c r="K57" s="1">
        <v>0</v>
      </c>
      <c r="L57" s="1">
        <v>0</v>
      </c>
    </row>
    <row r="58" spans="1:12" ht="18">
      <c r="A58" s="32" t="s">
        <v>127</v>
      </c>
      <c r="B58">
        <v>4</v>
      </c>
      <c r="C58" s="15">
        <v>42.09</v>
      </c>
      <c r="D58" s="15">
        <v>0</v>
      </c>
      <c r="E58" s="15">
        <f>E57+0.62</f>
        <v>91.41</v>
      </c>
      <c r="F58" s="15">
        <v>1</v>
      </c>
      <c r="G58" s="37">
        <v>1</v>
      </c>
      <c r="H58" s="37">
        <v>1</v>
      </c>
      <c r="I58" s="37">
        <v>0.67</v>
      </c>
      <c r="J58" s="14">
        <v>0</v>
      </c>
      <c r="K58" s="1">
        <v>0</v>
      </c>
      <c r="L58" s="1">
        <v>0</v>
      </c>
    </row>
    <row r="59" spans="1:12" ht="18">
      <c r="A59" s="32" t="s">
        <v>127</v>
      </c>
      <c r="B59">
        <v>4</v>
      </c>
      <c r="C59" s="15">
        <v>42.09</v>
      </c>
      <c r="D59" s="15">
        <v>0</v>
      </c>
      <c r="E59" s="15">
        <f>E58+0.675</f>
        <v>92.084999999999994</v>
      </c>
      <c r="F59" s="15">
        <v>1</v>
      </c>
      <c r="G59" s="37">
        <v>1</v>
      </c>
      <c r="H59" s="37">
        <v>1</v>
      </c>
      <c r="I59" s="37">
        <v>0.67</v>
      </c>
      <c r="J59" s="14">
        <v>0</v>
      </c>
      <c r="K59" s="1">
        <v>0</v>
      </c>
      <c r="L59" s="1">
        <v>0</v>
      </c>
    </row>
    <row r="60" spans="1:12" ht="18">
      <c r="A60" s="32" t="s">
        <v>157</v>
      </c>
      <c r="B60">
        <v>4</v>
      </c>
      <c r="C60" s="15">
        <v>42.09</v>
      </c>
      <c r="D60" s="15">
        <v>0</v>
      </c>
      <c r="E60" s="15">
        <f>E59+0.675</f>
        <v>92.759999999999991</v>
      </c>
      <c r="F60" s="15">
        <v>1</v>
      </c>
      <c r="G60" s="37">
        <v>1</v>
      </c>
      <c r="H60" s="37">
        <v>1</v>
      </c>
      <c r="I60" s="37">
        <v>0.67</v>
      </c>
      <c r="J60" s="14">
        <v>0</v>
      </c>
      <c r="K60" s="1">
        <v>0</v>
      </c>
      <c r="L60" s="1">
        <v>0</v>
      </c>
    </row>
    <row r="61" spans="1:12" ht="18">
      <c r="A61" s="32" t="s">
        <v>119</v>
      </c>
      <c r="B61">
        <v>5</v>
      </c>
      <c r="C61" s="15">
        <v>78.19</v>
      </c>
      <c r="D61" s="15">
        <v>2.0499999999999998</v>
      </c>
      <c r="E61" s="15">
        <v>80.83</v>
      </c>
      <c r="F61" s="15">
        <v>1</v>
      </c>
      <c r="G61" s="37">
        <v>1</v>
      </c>
      <c r="H61" s="37">
        <v>1</v>
      </c>
      <c r="I61" s="37">
        <v>2.94</v>
      </c>
      <c r="J61" s="14">
        <v>0</v>
      </c>
      <c r="K61" s="1">
        <v>0</v>
      </c>
      <c r="L61" s="1">
        <v>0</v>
      </c>
    </row>
    <row r="62" spans="1:12" ht="18">
      <c r="A62" s="32" t="s">
        <v>120</v>
      </c>
      <c r="B62">
        <v>5</v>
      </c>
      <c r="C62" s="15">
        <v>78.19</v>
      </c>
      <c r="D62" s="15">
        <v>2.0499999999999998</v>
      </c>
      <c r="E62" s="15">
        <f>E61+2.94</f>
        <v>83.77</v>
      </c>
      <c r="F62" s="15">
        <v>1</v>
      </c>
      <c r="G62" s="37">
        <v>1</v>
      </c>
      <c r="H62" s="37">
        <v>1</v>
      </c>
      <c r="I62" s="37">
        <v>2.94</v>
      </c>
      <c r="J62" s="14">
        <v>0</v>
      </c>
      <c r="K62" s="1">
        <v>0</v>
      </c>
      <c r="L62" s="1">
        <v>0</v>
      </c>
    </row>
    <row r="63" spans="1:12" ht="18">
      <c r="A63" s="32" t="s">
        <v>121</v>
      </c>
      <c r="B63">
        <v>5</v>
      </c>
      <c r="C63" s="15">
        <v>78.19</v>
      </c>
      <c r="D63" s="15">
        <v>2.0499999999999998</v>
      </c>
      <c r="E63" s="15">
        <f>E62+4.5</f>
        <v>88.27</v>
      </c>
      <c r="F63" s="15">
        <v>1</v>
      </c>
      <c r="G63" s="37">
        <v>1</v>
      </c>
      <c r="H63" s="37">
        <v>1</v>
      </c>
      <c r="I63" s="37">
        <v>2.94</v>
      </c>
      <c r="J63" s="14">
        <v>0</v>
      </c>
      <c r="K63" s="1">
        <v>0</v>
      </c>
      <c r="L63" s="1">
        <v>0</v>
      </c>
    </row>
    <row r="64" spans="1:12" ht="18">
      <c r="A64" s="32" t="s">
        <v>118</v>
      </c>
      <c r="B64">
        <v>5</v>
      </c>
      <c r="C64" s="15">
        <v>78.19</v>
      </c>
      <c r="D64" s="15">
        <v>1.01</v>
      </c>
      <c r="E64" s="15">
        <f>E61-3.68</f>
        <v>77.149999999999991</v>
      </c>
      <c r="F64" s="15">
        <v>1</v>
      </c>
      <c r="G64" s="37">
        <v>1</v>
      </c>
      <c r="H64" s="37">
        <v>1</v>
      </c>
      <c r="I64" s="37">
        <v>2.94</v>
      </c>
      <c r="J64" s="14">
        <v>0</v>
      </c>
      <c r="K64" s="1">
        <v>0</v>
      </c>
      <c r="L64" s="1">
        <v>0</v>
      </c>
    </row>
    <row r="65" spans="1:12" ht="18">
      <c r="A65" s="32" t="s">
        <v>119</v>
      </c>
      <c r="B65">
        <v>6</v>
      </c>
      <c r="C65" s="15">
        <f>C63+0.74</f>
        <v>78.929999999999993</v>
      </c>
      <c r="D65" s="15">
        <v>2.0499999999999998</v>
      </c>
      <c r="E65" s="15">
        <v>80.83</v>
      </c>
      <c r="F65" s="15">
        <v>1</v>
      </c>
      <c r="G65" s="37">
        <v>1</v>
      </c>
      <c r="H65" s="37">
        <v>1</v>
      </c>
      <c r="I65" s="37">
        <v>2.94</v>
      </c>
      <c r="J65" s="14">
        <v>0</v>
      </c>
      <c r="K65" s="1">
        <v>0</v>
      </c>
      <c r="L65" s="1">
        <v>0</v>
      </c>
    </row>
    <row r="66" spans="1:12" ht="18">
      <c r="A66" s="32" t="s">
        <v>120</v>
      </c>
      <c r="B66">
        <v>6</v>
      </c>
      <c r="C66" s="15">
        <v>78.930000000000007</v>
      </c>
      <c r="D66" s="15">
        <v>2.0499999999999998</v>
      </c>
      <c r="E66" s="15">
        <f>E65+2.94</f>
        <v>83.77</v>
      </c>
      <c r="F66" s="15">
        <v>1</v>
      </c>
      <c r="G66" s="37">
        <v>1</v>
      </c>
      <c r="H66" s="37">
        <v>1</v>
      </c>
      <c r="I66" s="37">
        <v>2.94</v>
      </c>
      <c r="J66" s="14">
        <v>0</v>
      </c>
      <c r="K66" s="1">
        <v>0</v>
      </c>
      <c r="L66" s="1">
        <v>0</v>
      </c>
    </row>
    <row r="67" spans="1:12" ht="18">
      <c r="A67" s="32" t="s">
        <v>122</v>
      </c>
      <c r="B67">
        <v>6</v>
      </c>
      <c r="C67" s="15">
        <v>78.930000000000007</v>
      </c>
      <c r="D67" s="15">
        <v>2.0499999999999998</v>
      </c>
      <c r="E67" s="15">
        <f>E66+4.5</f>
        <v>88.27</v>
      </c>
      <c r="F67" s="15">
        <v>1</v>
      </c>
      <c r="G67" s="37">
        <v>1</v>
      </c>
      <c r="H67" s="37">
        <v>1</v>
      </c>
      <c r="I67" s="37">
        <v>2.94</v>
      </c>
      <c r="J67" s="14">
        <v>0</v>
      </c>
      <c r="K67" s="1">
        <v>0</v>
      </c>
      <c r="L67" s="1">
        <v>0</v>
      </c>
    </row>
    <row r="68" spans="1:12" ht="18">
      <c r="A68" s="32" t="s">
        <v>118</v>
      </c>
      <c r="B68">
        <v>6</v>
      </c>
      <c r="C68" s="15">
        <v>78.930000000000007</v>
      </c>
      <c r="D68" s="15">
        <v>1.01</v>
      </c>
      <c r="E68" s="15">
        <f>E65-4.1</f>
        <v>76.73</v>
      </c>
      <c r="F68" s="15">
        <v>1</v>
      </c>
      <c r="G68" s="37">
        <v>1</v>
      </c>
      <c r="H68" s="37">
        <v>1</v>
      </c>
      <c r="I68" s="37">
        <v>2.94</v>
      </c>
      <c r="J68" s="14">
        <v>0</v>
      </c>
      <c r="K68" s="1">
        <v>0</v>
      </c>
      <c r="L68" s="1">
        <v>0</v>
      </c>
    </row>
    <row r="69" spans="1:12" ht="18">
      <c r="A69" s="32" t="s">
        <v>127</v>
      </c>
      <c r="B69">
        <v>7</v>
      </c>
      <c r="C69" s="15">
        <f>C76</f>
        <v>80.260000000000005</v>
      </c>
      <c r="D69" s="15">
        <v>0</v>
      </c>
      <c r="E69" s="15">
        <v>68.16</v>
      </c>
      <c r="F69" s="15">
        <v>1</v>
      </c>
      <c r="G69" s="37">
        <v>1</v>
      </c>
      <c r="H69" s="37">
        <v>1</v>
      </c>
      <c r="I69" s="37">
        <v>2.94</v>
      </c>
      <c r="J69" s="14">
        <v>0</v>
      </c>
      <c r="K69" s="1">
        <v>0</v>
      </c>
      <c r="L69" s="1">
        <v>0</v>
      </c>
    </row>
    <row r="70" spans="1:12" ht="18">
      <c r="A70" s="32" t="s">
        <v>127</v>
      </c>
      <c r="B70">
        <v>7</v>
      </c>
      <c r="C70" s="15">
        <f>C69</f>
        <v>80.260000000000005</v>
      </c>
      <c r="D70" s="15">
        <v>0</v>
      </c>
      <c r="E70" s="15">
        <f>E69+0.675</f>
        <v>68.834999999999994</v>
      </c>
      <c r="F70" s="15">
        <v>1</v>
      </c>
      <c r="G70" s="37">
        <v>1</v>
      </c>
      <c r="H70" s="37">
        <v>1</v>
      </c>
      <c r="I70" s="37">
        <v>2.94</v>
      </c>
      <c r="J70" s="14">
        <v>0</v>
      </c>
      <c r="K70" s="1">
        <v>0</v>
      </c>
      <c r="L70" s="1">
        <v>0</v>
      </c>
    </row>
    <row r="71" spans="1:12" ht="18">
      <c r="A71" s="32" t="s">
        <v>127</v>
      </c>
      <c r="B71">
        <v>7</v>
      </c>
      <c r="C71" s="15">
        <f t="shared" ref="C71:C75" si="7">C70</f>
        <v>80.260000000000005</v>
      </c>
      <c r="D71" s="15">
        <v>0</v>
      </c>
      <c r="E71" s="15">
        <f t="shared" ref="E71:E75" si="8">E70+0.675</f>
        <v>69.509999999999991</v>
      </c>
      <c r="F71" s="15">
        <v>1</v>
      </c>
      <c r="G71" s="37">
        <v>1</v>
      </c>
      <c r="H71" s="37">
        <v>1</v>
      </c>
      <c r="I71" s="37">
        <v>2.94</v>
      </c>
      <c r="J71" s="14">
        <v>0</v>
      </c>
      <c r="K71" s="1">
        <v>0</v>
      </c>
      <c r="L71" s="1">
        <v>0</v>
      </c>
    </row>
    <row r="72" spans="1:12" ht="18">
      <c r="A72" s="32" t="s">
        <v>127</v>
      </c>
      <c r="B72">
        <v>7</v>
      </c>
      <c r="C72" s="15">
        <f t="shared" si="7"/>
        <v>80.260000000000005</v>
      </c>
      <c r="D72" s="15">
        <v>0</v>
      </c>
      <c r="E72" s="15">
        <f t="shared" si="8"/>
        <v>70.184999999999988</v>
      </c>
      <c r="F72" s="15">
        <v>1</v>
      </c>
      <c r="G72" s="37">
        <v>1</v>
      </c>
      <c r="H72" s="37">
        <v>1</v>
      </c>
      <c r="I72" s="37">
        <v>2.94</v>
      </c>
      <c r="J72" s="14">
        <v>0</v>
      </c>
      <c r="K72" s="1">
        <v>0</v>
      </c>
      <c r="L72" s="1">
        <v>0</v>
      </c>
    </row>
    <row r="73" spans="1:12" ht="18">
      <c r="A73" s="32" t="s">
        <v>127</v>
      </c>
      <c r="B73">
        <v>7</v>
      </c>
      <c r="C73" s="15">
        <f t="shared" si="7"/>
        <v>80.260000000000005</v>
      </c>
      <c r="D73" s="15">
        <v>0</v>
      </c>
      <c r="E73" s="15">
        <f t="shared" si="8"/>
        <v>70.859999999999985</v>
      </c>
      <c r="F73" s="15">
        <v>1</v>
      </c>
      <c r="G73" s="37">
        <v>1</v>
      </c>
      <c r="H73" s="37">
        <v>1</v>
      </c>
      <c r="I73" s="37">
        <v>2.94</v>
      </c>
      <c r="J73" s="14">
        <v>0</v>
      </c>
      <c r="K73" s="1">
        <v>0</v>
      </c>
      <c r="L73" s="1">
        <v>0</v>
      </c>
    </row>
    <row r="74" spans="1:12" ht="18">
      <c r="A74" s="32" t="s">
        <v>127</v>
      </c>
      <c r="B74">
        <v>7</v>
      </c>
      <c r="C74" s="15">
        <f t="shared" si="7"/>
        <v>80.260000000000005</v>
      </c>
      <c r="D74" s="15">
        <v>0</v>
      </c>
      <c r="E74" s="15">
        <f t="shared" si="8"/>
        <v>71.534999999999982</v>
      </c>
      <c r="F74" s="15">
        <v>1</v>
      </c>
      <c r="G74" s="37">
        <v>1</v>
      </c>
      <c r="H74" s="37">
        <v>1</v>
      </c>
      <c r="I74" s="37">
        <v>2.94</v>
      </c>
      <c r="J74" s="14">
        <v>0</v>
      </c>
      <c r="K74" s="1">
        <v>0</v>
      </c>
      <c r="L74" s="1">
        <v>0</v>
      </c>
    </row>
    <row r="75" spans="1:12" ht="18">
      <c r="A75" s="32" t="s">
        <v>127</v>
      </c>
      <c r="B75">
        <v>7</v>
      </c>
      <c r="C75" s="15">
        <f t="shared" si="7"/>
        <v>80.260000000000005</v>
      </c>
      <c r="D75" s="15">
        <v>0</v>
      </c>
      <c r="E75" s="15">
        <f t="shared" si="8"/>
        <v>72.20999999999998</v>
      </c>
      <c r="F75" s="15">
        <v>1</v>
      </c>
      <c r="G75" s="37">
        <v>1</v>
      </c>
      <c r="H75" s="37">
        <v>1</v>
      </c>
      <c r="I75" s="37">
        <v>2.94</v>
      </c>
      <c r="J75" s="14">
        <v>0</v>
      </c>
      <c r="K75" s="1">
        <v>0</v>
      </c>
      <c r="L75" s="1">
        <v>0</v>
      </c>
    </row>
    <row r="76" spans="1:12" ht="18">
      <c r="A76" s="32" t="s">
        <v>196</v>
      </c>
      <c r="B76">
        <v>7</v>
      </c>
      <c r="C76" s="15">
        <v>80.260000000000005</v>
      </c>
      <c r="D76" s="15">
        <v>0</v>
      </c>
      <c r="E76" s="15">
        <f>E75+0.675</f>
        <v>72.884999999999977</v>
      </c>
      <c r="F76" s="15">
        <v>1</v>
      </c>
      <c r="G76" s="37">
        <v>1</v>
      </c>
      <c r="H76" s="37">
        <v>1</v>
      </c>
      <c r="I76" s="37">
        <v>2.94</v>
      </c>
      <c r="J76" s="14">
        <v>0</v>
      </c>
      <c r="K76" s="1">
        <v>0</v>
      </c>
      <c r="L76" s="1">
        <v>0</v>
      </c>
    </row>
    <row r="77" spans="1:12" ht="18">
      <c r="A77" t="s">
        <v>117</v>
      </c>
      <c r="B77">
        <v>9</v>
      </c>
      <c r="C77" s="15">
        <v>81.430000000000007</v>
      </c>
      <c r="D77" s="15">
        <v>0</v>
      </c>
      <c r="E77" s="15">
        <v>58.46</v>
      </c>
      <c r="F77" s="15">
        <v>1</v>
      </c>
      <c r="G77" s="37">
        <v>1</v>
      </c>
      <c r="H77" s="37">
        <v>1</v>
      </c>
      <c r="I77" s="37">
        <v>2.94</v>
      </c>
      <c r="J77" s="14">
        <v>0</v>
      </c>
      <c r="K77" s="1">
        <v>0</v>
      </c>
      <c r="L77" s="1">
        <v>0</v>
      </c>
    </row>
    <row r="78" spans="1:12" ht="18">
      <c r="A78" t="s">
        <v>117</v>
      </c>
      <c r="B78">
        <v>9</v>
      </c>
      <c r="C78" s="15">
        <f>C77</f>
        <v>81.430000000000007</v>
      </c>
      <c r="D78" s="15">
        <v>0</v>
      </c>
      <c r="E78" s="15">
        <f>E77+0.67</f>
        <v>59.13</v>
      </c>
      <c r="F78" s="15">
        <v>1</v>
      </c>
      <c r="G78" s="37">
        <v>1</v>
      </c>
      <c r="H78" s="37">
        <v>1</v>
      </c>
      <c r="I78" s="37">
        <v>2.94</v>
      </c>
      <c r="J78" s="14">
        <v>0</v>
      </c>
      <c r="K78" s="1">
        <v>0</v>
      </c>
      <c r="L78" s="1">
        <v>0</v>
      </c>
    </row>
    <row r="79" spans="1:12" ht="18">
      <c r="A79" t="s">
        <v>128</v>
      </c>
      <c r="B79">
        <v>9</v>
      </c>
      <c r="C79" s="15">
        <f>C78</f>
        <v>81.430000000000007</v>
      </c>
      <c r="D79" s="15">
        <v>0</v>
      </c>
      <c r="E79" s="15">
        <f>E78+0.67</f>
        <v>59.800000000000004</v>
      </c>
      <c r="F79" s="15">
        <v>1</v>
      </c>
      <c r="G79" s="37">
        <v>1</v>
      </c>
      <c r="H79" s="37">
        <v>1</v>
      </c>
      <c r="I79" s="37">
        <v>2.94</v>
      </c>
      <c r="J79" s="14">
        <v>0</v>
      </c>
      <c r="K79" s="1">
        <v>0</v>
      </c>
      <c r="L79" s="1">
        <v>0</v>
      </c>
    </row>
    <row r="80" spans="1:12" ht="18">
      <c r="A80" s="32" t="s">
        <v>114</v>
      </c>
      <c r="B80">
        <v>9</v>
      </c>
      <c r="C80" s="15">
        <f t="shared" ref="C80:C93" si="9">C79</f>
        <v>81.430000000000007</v>
      </c>
      <c r="D80" s="15">
        <v>0</v>
      </c>
      <c r="E80" s="15">
        <f>E79+1.07</f>
        <v>60.870000000000005</v>
      </c>
      <c r="F80" s="15">
        <v>1</v>
      </c>
      <c r="G80" s="37">
        <v>1</v>
      </c>
      <c r="H80" s="37">
        <v>1</v>
      </c>
      <c r="I80" s="37">
        <v>2.94</v>
      </c>
      <c r="J80" s="14">
        <v>0</v>
      </c>
      <c r="K80" s="1">
        <v>0</v>
      </c>
      <c r="L80" s="1">
        <v>0</v>
      </c>
    </row>
    <row r="81" spans="1:12" ht="18">
      <c r="A81" s="32" t="s">
        <v>114</v>
      </c>
      <c r="B81">
        <v>9</v>
      </c>
      <c r="C81" s="15">
        <f t="shared" si="9"/>
        <v>81.430000000000007</v>
      </c>
      <c r="D81" s="15">
        <v>0</v>
      </c>
      <c r="E81" s="15">
        <f>E80+0.67</f>
        <v>61.540000000000006</v>
      </c>
      <c r="F81" s="15">
        <v>1</v>
      </c>
      <c r="G81" s="37">
        <v>1</v>
      </c>
      <c r="H81" s="37">
        <v>1</v>
      </c>
      <c r="I81" s="37">
        <v>2.94</v>
      </c>
      <c r="J81" s="14">
        <v>0</v>
      </c>
      <c r="K81" s="1">
        <v>0</v>
      </c>
      <c r="L81" s="1">
        <v>0</v>
      </c>
    </row>
    <row r="82" spans="1:12" ht="18">
      <c r="A82" s="32" t="s">
        <v>114</v>
      </c>
      <c r="B82">
        <v>9</v>
      </c>
      <c r="C82" s="15">
        <f t="shared" si="9"/>
        <v>81.430000000000007</v>
      </c>
      <c r="D82" s="15">
        <v>0</v>
      </c>
      <c r="E82" s="15">
        <f>E81+0.67</f>
        <v>62.210000000000008</v>
      </c>
      <c r="F82" s="15">
        <v>1</v>
      </c>
      <c r="G82" s="37">
        <v>1</v>
      </c>
      <c r="H82" s="37">
        <v>1</v>
      </c>
      <c r="I82" s="37">
        <v>2.94</v>
      </c>
      <c r="J82" s="14">
        <v>0</v>
      </c>
      <c r="K82" s="1">
        <v>0</v>
      </c>
      <c r="L82" s="1">
        <v>0</v>
      </c>
    </row>
    <row r="83" spans="1:12" ht="18">
      <c r="A83" s="32" t="s">
        <v>114</v>
      </c>
      <c r="B83">
        <v>9</v>
      </c>
      <c r="C83" s="15">
        <f t="shared" si="9"/>
        <v>81.430000000000007</v>
      </c>
      <c r="D83" s="15">
        <v>0</v>
      </c>
      <c r="E83" s="15">
        <f t="shared" ref="E83:E91" si="10">E82+0.67</f>
        <v>62.88000000000001</v>
      </c>
      <c r="F83" s="15">
        <v>1</v>
      </c>
      <c r="G83" s="37">
        <v>1</v>
      </c>
      <c r="H83" s="37">
        <v>1</v>
      </c>
      <c r="I83" s="37">
        <v>2.94</v>
      </c>
      <c r="J83" s="14">
        <v>0</v>
      </c>
      <c r="K83" s="1">
        <v>0</v>
      </c>
      <c r="L83" s="1">
        <v>0</v>
      </c>
    </row>
    <row r="84" spans="1:12" ht="18">
      <c r="A84" s="32" t="s">
        <v>114</v>
      </c>
      <c r="B84">
        <v>9</v>
      </c>
      <c r="C84" s="15">
        <f t="shared" si="9"/>
        <v>81.430000000000007</v>
      </c>
      <c r="D84" s="15">
        <v>0</v>
      </c>
      <c r="E84" s="15">
        <f t="shared" si="10"/>
        <v>63.550000000000011</v>
      </c>
      <c r="F84" s="15">
        <v>1</v>
      </c>
      <c r="G84" s="37">
        <v>1</v>
      </c>
      <c r="H84" s="37">
        <v>1</v>
      </c>
      <c r="I84" s="37">
        <v>2.94</v>
      </c>
      <c r="J84" s="14">
        <v>0</v>
      </c>
      <c r="K84" s="1">
        <v>0</v>
      </c>
      <c r="L84" s="1">
        <v>0</v>
      </c>
    </row>
    <row r="85" spans="1:12" ht="18">
      <c r="A85" s="32" t="s">
        <v>114</v>
      </c>
      <c r="B85">
        <v>9</v>
      </c>
      <c r="C85" s="15">
        <f t="shared" si="9"/>
        <v>81.430000000000007</v>
      </c>
      <c r="D85" s="15">
        <v>0</v>
      </c>
      <c r="E85" s="15">
        <f t="shared" si="10"/>
        <v>64.220000000000013</v>
      </c>
      <c r="F85" s="15">
        <v>1</v>
      </c>
      <c r="G85" s="37">
        <v>1</v>
      </c>
      <c r="H85" s="37">
        <v>1</v>
      </c>
      <c r="I85" s="37">
        <v>2.94</v>
      </c>
      <c r="J85" s="14">
        <v>0</v>
      </c>
      <c r="K85" s="1">
        <v>0</v>
      </c>
      <c r="L85" s="1">
        <v>0</v>
      </c>
    </row>
    <row r="86" spans="1:12" ht="18">
      <c r="A86" s="32" t="s">
        <v>114</v>
      </c>
      <c r="B86">
        <v>9</v>
      </c>
      <c r="C86" s="15">
        <f t="shared" si="9"/>
        <v>81.430000000000007</v>
      </c>
      <c r="D86" s="15">
        <v>0</v>
      </c>
      <c r="E86" s="15">
        <f t="shared" si="10"/>
        <v>64.890000000000015</v>
      </c>
      <c r="F86" s="15">
        <v>1</v>
      </c>
      <c r="G86" s="37">
        <v>1</v>
      </c>
      <c r="H86" s="37">
        <v>1</v>
      </c>
      <c r="I86" s="37">
        <v>2.94</v>
      </c>
      <c r="J86" s="14">
        <v>0</v>
      </c>
      <c r="K86" s="1">
        <v>0</v>
      </c>
      <c r="L86" s="1">
        <v>0</v>
      </c>
    </row>
    <row r="87" spans="1:12" ht="18">
      <c r="A87" s="32" t="s">
        <v>114</v>
      </c>
      <c r="B87">
        <v>9</v>
      </c>
      <c r="C87" s="15">
        <f t="shared" si="9"/>
        <v>81.430000000000007</v>
      </c>
      <c r="D87" s="15">
        <v>0</v>
      </c>
      <c r="E87" s="15">
        <f t="shared" si="10"/>
        <v>65.560000000000016</v>
      </c>
      <c r="F87" s="15">
        <v>1</v>
      </c>
      <c r="G87" s="37">
        <v>1</v>
      </c>
      <c r="H87" s="37">
        <v>1</v>
      </c>
      <c r="I87" s="37">
        <v>2.94</v>
      </c>
      <c r="J87" s="14">
        <v>0</v>
      </c>
      <c r="K87" s="1">
        <v>0</v>
      </c>
      <c r="L87" s="1">
        <v>0</v>
      </c>
    </row>
    <row r="88" spans="1:12" ht="18">
      <c r="A88" s="32" t="s">
        <v>114</v>
      </c>
      <c r="B88">
        <v>9</v>
      </c>
      <c r="C88" s="15">
        <f t="shared" si="9"/>
        <v>81.430000000000007</v>
      </c>
      <c r="D88" s="15">
        <v>0</v>
      </c>
      <c r="E88" s="15">
        <f t="shared" si="10"/>
        <v>66.230000000000018</v>
      </c>
      <c r="F88" s="15">
        <v>1</v>
      </c>
      <c r="G88" s="37">
        <v>1</v>
      </c>
      <c r="H88" s="37">
        <v>1</v>
      </c>
      <c r="I88" s="37">
        <v>2.94</v>
      </c>
      <c r="J88" s="14">
        <v>0</v>
      </c>
      <c r="K88" s="1">
        <v>0</v>
      </c>
      <c r="L88" s="1">
        <v>0</v>
      </c>
    </row>
    <row r="89" spans="1:12" ht="18">
      <c r="A89" s="32" t="s">
        <v>114</v>
      </c>
      <c r="B89">
        <v>9</v>
      </c>
      <c r="C89" s="15">
        <f t="shared" si="9"/>
        <v>81.430000000000007</v>
      </c>
      <c r="D89" s="15">
        <v>0</v>
      </c>
      <c r="E89" s="15">
        <f t="shared" si="10"/>
        <v>66.90000000000002</v>
      </c>
      <c r="F89" s="15">
        <v>1</v>
      </c>
      <c r="G89" s="37">
        <v>1</v>
      </c>
      <c r="H89" s="37">
        <v>1</v>
      </c>
      <c r="I89" s="37">
        <v>2.94</v>
      </c>
      <c r="J89" s="14">
        <v>0</v>
      </c>
      <c r="K89" s="1">
        <v>0</v>
      </c>
      <c r="L89" s="1">
        <v>0</v>
      </c>
    </row>
    <row r="90" spans="1:12" ht="18">
      <c r="A90" s="32" t="s">
        <v>114</v>
      </c>
      <c r="B90">
        <v>9</v>
      </c>
      <c r="C90" s="15">
        <f t="shared" si="9"/>
        <v>81.430000000000007</v>
      </c>
      <c r="D90" s="15">
        <v>0</v>
      </c>
      <c r="E90" s="15">
        <f t="shared" si="10"/>
        <v>67.570000000000022</v>
      </c>
      <c r="F90" s="15">
        <v>1</v>
      </c>
      <c r="G90" s="37">
        <v>1</v>
      </c>
      <c r="H90" s="37">
        <v>1</v>
      </c>
      <c r="I90" s="37">
        <v>2.94</v>
      </c>
      <c r="J90" s="14">
        <v>0</v>
      </c>
      <c r="K90" s="1">
        <v>0</v>
      </c>
      <c r="L90" s="1">
        <v>0</v>
      </c>
    </row>
    <row r="91" spans="1:12" ht="18">
      <c r="A91" s="32" t="s">
        <v>114</v>
      </c>
      <c r="B91">
        <v>9</v>
      </c>
      <c r="C91" s="15">
        <f t="shared" si="9"/>
        <v>81.430000000000007</v>
      </c>
      <c r="D91" s="15">
        <v>0</v>
      </c>
      <c r="E91" s="15">
        <f t="shared" si="10"/>
        <v>68.240000000000023</v>
      </c>
      <c r="F91" s="15">
        <v>1</v>
      </c>
      <c r="G91" s="37">
        <v>1</v>
      </c>
      <c r="H91" s="37">
        <v>1</v>
      </c>
      <c r="I91" s="37">
        <v>2.94</v>
      </c>
      <c r="J91" s="14">
        <v>0</v>
      </c>
      <c r="K91" s="1">
        <v>0</v>
      </c>
      <c r="L91" s="1">
        <v>0</v>
      </c>
    </row>
    <row r="92" spans="1:12" ht="18">
      <c r="A92" t="s">
        <v>128</v>
      </c>
      <c r="B92">
        <v>9</v>
      </c>
      <c r="C92" s="15">
        <f t="shared" si="9"/>
        <v>81.430000000000007</v>
      </c>
      <c r="D92" s="15">
        <v>0</v>
      </c>
      <c r="E92" s="15">
        <f>E91+0.67</f>
        <v>68.910000000000025</v>
      </c>
      <c r="F92" s="15">
        <v>1</v>
      </c>
      <c r="G92" s="37">
        <v>1</v>
      </c>
      <c r="H92" s="37">
        <v>1</v>
      </c>
      <c r="I92" s="37">
        <v>2.94</v>
      </c>
      <c r="J92" s="14">
        <v>0</v>
      </c>
      <c r="K92" s="1">
        <v>0</v>
      </c>
      <c r="L92" s="1">
        <v>0</v>
      </c>
    </row>
    <row r="93" spans="1:12" ht="18">
      <c r="A93" t="s">
        <v>118</v>
      </c>
      <c r="B93">
        <v>9</v>
      </c>
      <c r="C93" s="15">
        <f t="shared" si="9"/>
        <v>81.430000000000007</v>
      </c>
      <c r="D93" s="15">
        <v>0</v>
      </c>
      <c r="E93" s="15">
        <f>E92+0.45</f>
        <v>69.360000000000028</v>
      </c>
      <c r="F93" s="15">
        <v>1</v>
      </c>
      <c r="G93" s="37">
        <v>1</v>
      </c>
      <c r="H93" s="37">
        <v>1</v>
      </c>
      <c r="I93" s="37">
        <v>2.94</v>
      </c>
      <c r="J93" s="14">
        <v>0</v>
      </c>
      <c r="K93" s="1">
        <v>0</v>
      </c>
      <c r="L93" s="1">
        <v>0</v>
      </c>
    </row>
    <row r="94" spans="1:12" ht="18">
      <c r="A94" s="32" t="s">
        <v>132</v>
      </c>
      <c r="B94">
        <v>10</v>
      </c>
      <c r="C94" s="15">
        <v>82.54</v>
      </c>
      <c r="D94" s="15">
        <v>0.75</v>
      </c>
      <c r="E94" s="15">
        <v>45.97</v>
      </c>
      <c r="F94" s="15">
        <v>1</v>
      </c>
      <c r="G94" s="37">
        <v>1</v>
      </c>
      <c r="H94" s="37">
        <v>1</v>
      </c>
      <c r="I94" s="37">
        <v>2.94</v>
      </c>
      <c r="J94" s="14">
        <v>0</v>
      </c>
      <c r="K94" s="1">
        <v>0</v>
      </c>
      <c r="L94" s="1">
        <v>0</v>
      </c>
    </row>
    <row r="95" spans="1:12" ht="18">
      <c r="A95" s="32" t="s">
        <v>133</v>
      </c>
      <c r="B95">
        <v>10</v>
      </c>
      <c r="C95" s="15">
        <v>82.54</v>
      </c>
      <c r="D95" s="15">
        <v>0.75</v>
      </c>
      <c r="E95" s="15">
        <f>E94+4.04</f>
        <v>50.01</v>
      </c>
      <c r="F95" s="15">
        <v>1</v>
      </c>
      <c r="G95" s="37">
        <v>1</v>
      </c>
      <c r="H95" s="37">
        <v>1</v>
      </c>
      <c r="I95" s="37">
        <v>2.94</v>
      </c>
      <c r="J95" s="14">
        <v>0</v>
      </c>
      <c r="K95" s="1">
        <v>0</v>
      </c>
      <c r="L95" s="1">
        <v>0</v>
      </c>
    </row>
    <row r="96" spans="1:12" ht="18">
      <c r="A96" s="32" t="s">
        <v>134</v>
      </c>
      <c r="B96">
        <v>10</v>
      </c>
      <c r="C96" s="15">
        <f>C95</f>
        <v>82.54</v>
      </c>
      <c r="D96" s="15">
        <v>0.75</v>
      </c>
      <c r="E96" s="15">
        <f>E95+2</f>
        <v>52.01</v>
      </c>
      <c r="F96" s="15">
        <v>1</v>
      </c>
      <c r="G96" s="37">
        <v>1</v>
      </c>
      <c r="H96" s="37">
        <v>1</v>
      </c>
      <c r="I96" s="37">
        <v>2.94</v>
      </c>
      <c r="J96" s="14">
        <v>0</v>
      </c>
      <c r="K96" s="1">
        <v>0</v>
      </c>
      <c r="L96" s="1">
        <v>0</v>
      </c>
    </row>
    <row r="97" spans="1:12" ht="18">
      <c r="A97" s="32" t="s">
        <v>118</v>
      </c>
      <c r="B97">
        <v>10</v>
      </c>
      <c r="C97" s="15">
        <f t="shared" ref="C97:C116" si="11">C96</f>
        <v>82.54</v>
      </c>
      <c r="D97" s="15">
        <v>0.75</v>
      </c>
      <c r="E97" s="15">
        <f>E96+3.5</f>
        <v>55.51</v>
      </c>
      <c r="F97" s="15">
        <v>1</v>
      </c>
      <c r="G97" s="37">
        <v>1</v>
      </c>
      <c r="H97" s="37">
        <v>1</v>
      </c>
      <c r="I97" s="37">
        <v>2.94</v>
      </c>
      <c r="J97" s="14">
        <v>0</v>
      </c>
      <c r="K97" s="1">
        <v>0</v>
      </c>
      <c r="L97" s="1">
        <v>0</v>
      </c>
    </row>
    <row r="98" spans="1:12" ht="18">
      <c r="A98" s="32" t="s">
        <v>118</v>
      </c>
      <c r="B98">
        <v>10</v>
      </c>
      <c r="C98" s="15">
        <f t="shared" si="11"/>
        <v>82.54</v>
      </c>
      <c r="D98" s="15">
        <v>0.75</v>
      </c>
      <c r="E98" s="15">
        <f>E97+0.8</f>
        <v>56.309999999999995</v>
      </c>
      <c r="F98" s="15">
        <v>1</v>
      </c>
      <c r="G98" s="37">
        <v>1</v>
      </c>
      <c r="H98" s="37">
        <v>1</v>
      </c>
      <c r="I98" s="37">
        <v>2.94</v>
      </c>
      <c r="J98" s="14">
        <v>0</v>
      </c>
      <c r="K98" s="1">
        <v>0</v>
      </c>
      <c r="L98" s="1">
        <v>0</v>
      </c>
    </row>
    <row r="99" spans="1:12" ht="18">
      <c r="A99" s="32" t="s">
        <v>118</v>
      </c>
      <c r="B99">
        <v>10</v>
      </c>
      <c r="C99" s="15">
        <f t="shared" si="11"/>
        <v>82.54</v>
      </c>
      <c r="D99" s="15">
        <v>0.75</v>
      </c>
      <c r="E99" s="15">
        <f t="shared" ref="E99:E102" si="12">E98+0.8</f>
        <v>57.109999999999992</v>
      </c>
      <c r="F99" s="15">
        <v>1</v>
      </c>
      <c r="G99" s="37">
        <v>1</v>
      </c>
      <c r="H99" s="37">
        <v>1</v>
      </c>
      <c r="I99" s="37">
        <v>2.94</v>
      </c>
      <c r="J99" s="14">
        <v>0</v>
      </c>
      <c r="K99" s="1">
        <v>0</v>
      </c>
      <c r="L99" s="1">
        <v>0</v>
      </c>
    </row>
    <row r="100" spans="1:12" ht="18">
      <c r="A100" s="32" t="s">
        <v>118</v>
      </c>
      <c r="B100">
        <v>10</v>
      </c>
      <c r="C100" s="15">
        <f t="shared" si="11"/>
        <v>82.54</v>
      </c>
      <c r="D100" s="15">
        <v>0.75</v>
      </c>
      <c r="E100" s="15">
        <f t="shared" si="12"/>
        <v>57.909999999999989</v>
      </c>
      <c r="F100" s="15">
        <v>1</v>
      </c>
      <c r="G100" s="37">
        <v>1</v>
      </c>
      <c r="H100" s="37">
        <v>1</v>
      </c>
      <c r="I100" s="37">
        <v>2.94</v>
      </c>
      <c r="J100" s="14">
        <v>0</v>
      </c>
      <c r="K100" s="1">
        <v>0</v>
      </c>
      <c r="L100" s="1">
        <v>0</v>
      </c>
    </row>
    <row r="101" spans="1:12" ht="18">
      <c r="A101" s="32" t="s">
        <v>118</v>
      </c>
      <c r="B101">
        <v>10</v>
      </c>
      <c r="C101" s="15">
        <f t="shared" si="11"/>
        <v>82.54</v>
      </c>
      <c r="D101" s="15">
        <v>0.75</v>
      </c>
      <c r="E101" s="15">
        <f t="shared" si="12"/>
        <v>58.709999999999987</v>
      </c>
      <c r="F101" s="15">
        <v>1</v>
      </c>
      <c r="G101" s="37">
        <v>1</v>
      </c>
      <c r="H101" s="37">
        <v>1</v>
      </c>
      <c r="I101" s="37">
        <v>2.94</v>
      </c>
      <c r="J101" s="14">
        <v>0</v>
      </c>
      <c r="K101" s="1">
        <v>0</v>
      </c>
      <c r="L101" s="1">
        <v>0</v>
      </c>
    </row>
    <row r="102" spans="1:12" ht="18">
      <c r="A102" s="32" t="s">
        <v>127</v>
      </c>
      <c r="B102">
        <v>10</v>
      </c>
      <c r="C102" s="15">
        <f t="shared" si="11"/>
        <v>82.54</v>
      </c>
      <c r="D102" s="15">
        <v>0.75</v>
      </c>
      <c r="E102" s="15">
        <f t="shared" si="12"/>
        <v>59.509999999999984</v>
      </c>
      <c r="F102" s="15">
        <v>1</v>
      </c>
      <c r="G102" s="37">
        <v>1</v>
      </c>
      <c r="H102" s="37">
        <v>1</v>
      </c>
      <c r="I102" s="37">
        <v>2.94</v>
      </c>
      <c r="J102" s="14">
        <v>0</v>
      </c>
      <c r="K102" s="1">
        <v>0</v>
      </c>
      <c r="L102" s="1">
        <v>0</v>
      </c>
    </row>
    <row r="103" spans="1:12" ht="18">
      <c r="A103" s="32" t="s">
        <v>127</v>
      </c>
      <c r="B103">
        <v>10</v>
      </c>
      <c r="C103" s="15">
        <f t="shared" si="11"/>
        <v>82.54</v>
      </c>
      <c r="D103" s="15">
        <v>0.75</v>
      </c>
      <c r="E103" s="15">
        <f>E102+0.675</f>
        <v>60.184999999999981</v>
      </c>
      <c r="F103" s="15">
        <v>1</v>
      </c>
      <c r="G103" s="37">
        <v>1</v>
      </c>
      <c r="H103" s="37">
        <v>1</v>
      </c>
      <c r="I103" s="37">
        <v>2.94</v>
      </c>
      <c r="J103" s="14">
        <v>0</v>
      </c>
      <c r="K103" s="1">
        <v>0</v>
      </c>
      <c r="L103" s="1">
        <v>0</v>
      </c>
    </row>
    <row r="104" spans="1:12" ht="18">
      <c r="A104" s="32" t="s">
        <v>127</v>
      </c>
      <c r="B104">
        <v>10</v>
      </c>
      <c r="C104" s="15">
        <f t="shared" si="11"/>
        <v>82.54</v>
      </c>
      <c r="D104" s="15">
        <v>0.75</v>
      </c>
      <c r="E104" s="15">
        <f t="shared" ref="E104:E113" si="13">E103+0.675</f>
        <v>60.859999999999978</v>
      </c>
      <c r="F104" s="15">
        <v>1</v>
      </c>
      <c r="G104" s="37">
        <v>1</v>
      </c>
      <c r="H104" s="37">
        <v>1</v>
      </c>
      <c r="I104" s="37">
        <v>2.94</v>
      </c>
      <c r="J104" s="14">
        <v>0</v>
      </c>
      <c r="K104" s="1">
        <v>0</v>
      </c>
      <c r="L104" s="1">
        <v>0</v>
      </c>
    </row>
    <row r="105" spans="1:12" ht="18">
      <c r="A105" s="32" t="s">
        <v>127</v>
      </c>
      <c r="B105">
        <v>10</v>
      </c>
      <c r="C105" s="15">
        <f t="shared" si="11"/>
        <v>82.54</v>
      </c>
      <c r="D105" s="15">
        <v>0.75</v>
      </c>
      <c r="E105" s="15">
        <f t="shared" si="13"/>
        <v>61.534999999999975</v>
      </c>
      <c r="F105" s="15">
        <v>1</v>
      </c>
      <c r="G105" s="37">
        <v>1</v>
      </c>
      <c r="H105" s="37">
        <v>1</v>
      </c>
      <c r="I105" s="37">
        <v>2.94</v>
      </c>
      <c r="J105" s="14">
        <v>0</v>
      </c>
      <c r="K105" s="1">
        <v>0</v>
      </c>
      <c r="L105" s="1">
        <v>0</v>
      </c>
    </row>
    <row r="106" spans="1:12" ht="18">
      <c r="A106" s="32" t="s">
        <v>127</v>
      </c>
      <c r="B106">
        <v>10</v>
      </c>
      <c r="C106" s="15">
        <f t="shared" si="11"/>
        <v>82.54</v>
      </c>
      <c r="D106" s="15">
        <v>0.75</v>
      </c>
      <c r="E106" s="15">
        <f t="shared" si="13"/>
        <v>62.209999999999972</v>
      </c>
      <c r="F106" s="15">
        <v>1</v>
      </c>
      <c r="G106" s="37">
        <v>1</v>
      </c>
      <c r="H106" s="37">
        <v>1</v>
      </c>
      <c r="I106" s="37">
        <v>2.94</v>
      </c>
      <c r="J106" s="14">
        <v>0</v>
      </c>
      <c r="K106" s="1">
        <v>0</v>
      </c>
      <c r="L106" s="1">
        <v>0</v>
      </c>
    </row>
    <row r="107" spans="1:12" ht="18">
      <c r="A107" s="32" t="s">
        <v>127</v>
      </c>
      <c r="B107">
        <v>10</v>
      </c>
      <c r="C107" s="15">
        <f t="shared" si="11"/>
        <v>82.54</v>
      </c>
      <c r="D107" s="15">
        <v>0.75</v>
      </c>
      <c r="E107" s="15">
        <f t="shared" si="13"/>
        <v>62.88499999999997</v>
      </c>
      <c r="F107" s="15">
        <v>1</v>
      </c>
      <c r="G107" s="37">
        <v>1</v>
      </c>
      <c r="H107" s="37">
        <v>1</v>
      </c>
      <c r="I107" s="37">
        <v>2.94</v>
      </c>
      <c r="J107" s="14">
        <v>0</v>
      </c>
      <c r="K107" s="1">
        <v>0</v>
      </c>
      <c r="L107" s="1">
        <v>0</v>
      </c>
    </row>
    <row r="108" spans="1:12" ht="18">
      <c r="A108" s="32" t="s">
        <v>127</v>
      </c>
      <c r="B108">
        <v>10</v>
      </c>
      <c r="C108" s="15">
        <f t="shared" si="11"/>
        <v>82.54</v>
      </c>
      <c r="D108" s="15">
        <v>0.75</v>
      </c>
      <c r="E108" s="15">
        <f t="shared" si="13"/>
        <v>63.559999999999967</v>
      </c>
      <c r="F108" s="15">
        <v>1</v>
      </c>
      <c r="G108" s="37">
        <v>1</v>
      </c>
      <c r="H108" s="37">
        <v>1</v>
      </c>
      <c r="I108" s="37">
        <v>2.94</v>
      </c>
      <c r="J108" s="14">
        <v>0</v>
      </c>
      <c r="K108" s="1">
        <v>0</v>
      </c>
      <c r="L108" s="1">
        <v>0</v>
      </c>
    </row>
    <row r="109" spans="1:12" ht="18">
      <c r="A109" s="32" t="s">
        <v>127</v>
      </c>
      <c r="B109">
        <v>10</v>
      </c>
      <c r="C109" s="15">
        <f t="shared" si="11"/>
        <v>82.54</v>
      </c>
      <c r="D109" s="15">
        <v>0.75</v>
      </c>
      <c r="E109" s="15">
        <f t="shared" si="13"/>
        <v>64.234999999999971</v>
      </c>
      <c r="F109" s="15">
        <v>1</v>
      </c>
      <c r="G109" s="37">
        <v>1</v>
      </c>
      <c r="H109" s="37">
        <v>1</v>
      </c>
      <c r="I109" s="37">
        <v>2.94</v>
      </c>
      <c r="J109" s="14">
        <v>0</v>
      </c>
      <c r="K109" s="1">
        <v>0</v>
      </c>
      <c r="L109" s="1">
        <v>0</v>
      </c>
    </row>
    <row r="110" spans="1:12" ht="18">
      <c r="A110" s="32" t="s">
        <v>127</v>
      </c>
      <c r="B110">
        <v>10</v>
      </c>
      <c r="C110" s="15">
        <f t="shared" si="11"/>
        <v>82.54</v>
      </c>
      <c r="D110" s="15">
        <v>0.75</v>
      </c>
      <c r="E110" s="15">
        <f t="shared" si="13"/>
        <v>64.909999999999968</v>
      </c>
      <c r="F110" s="15">
        <v>1</v>
      </c>
      <c r="G110" s="37">
        <v>1</v>
      </c>
      <c r="H110" s="37">
        <v>1</v>
      </c>
      <c r="I110" s="37">
        <v>2.94</v>
      </c>
      <c r="J110" s="14">
        <v>0</v>
      </c>
      <c r="K110" s="1">
        <v>0</v>
      </c>
      <c r="L110" s="1">
        <v>0</v>
      </c>
    </row>
    <row r="111" spans="1:12" ht="18">
      <c r="A111" s="32" t="s">
        <v>127</v>
      </c>
      <c r="B111">
        <v>10</v>
      </c>
      <c r="C111" s="15">
        <f t="shared" si="11"/>
        <v>82.54</v>
      </c>
      <c r="D111" s="15">
        <v>0.75</v>
      </c>
      <c r="E111" s="15">
        <f t="shared" si="13"/>
        <v>65.584999999999965</v>
      </c>
      <c r="F111" s="15">
        <v>1</v>
      </c>
      <c r="G111" s="37">
        <v>1</v>
      </c>
      <c r="H111" s="37">
        <v>1</v>
      </c>
      <c r="I111" s="37">
        <v>2.94</v>
      </c>
      <c r="J111" s="14">
        <v>0</v>
      </c>
      <c r="K111" s="1">
        <v>0</v>
      </c>
      <c r="L111" s="1">
        <v>0</v>
      </c>
    </row>
    <row r="112" spans="1:12" ht="18">
      <c r="A112" s="32" t="s">
        <v>127</v>
      </c>
      <c r="B112">
        <v>10</v>
      </c>
      <c r="C112" s="15">
        <f t="shared" si="11"/>
        <v>82.54</v>
      </c>
      <c r="D112" s="15">
        <v>0.75</v>
      </c>
      <c r="E112" s="15">
        <f t="shared" si="13"/>
        <v>66.259999999999962</v>
      </c>
      <c r="F112" s="15">
        <v>1</v>
      </c>
      <c r="G112" s="37">
        <v>1</v>
      </c>
      <c r="H112" s="37">
        <v>1</v>
      </c>
      <c r="I112" s="37">
        <v>2.94</v>
      </c>
      <c r="J112" s="14">
        <v>0</v>
      </c>
      <c r="K112" s="1">
        <v>0</v>
      </c>
      <c r="L112" s="1">
        <v>0</v>
      </c>
    </row>
    <row r="113" spans="1:12" ht="18">
      <c r="A113" s="32" t="s">
        <v>127</v>
      </c>
      <c r="B113">
        <v>10</v>
      </c>
      <c r="C113" s="15">
        <f t="shared" si="11"/>
        <v>82.54</v>
      </c>
      <c r="D113" s="15">
        <v>0.75</v>
      </c>
      <c r="E113" s="15">
        <f t="shared" si="13"/>
        <v>66.93499999999996</v>
      </c>
      <c r="F113" s="15">
        <v>1</v>
      </c>
      <c r="G113" s="37">
        <v>1</v>
      </c>
      <c r="H113" s="37">
        <v>1</v>
      </c>
      <c r="I113" s="37">
        <v>2.94</v>
      </c>
      <c r="J113" s="14">
        <v>0</v>
      </c>
      <c r="K113" s="1">
        <v>0</v>
      </c>
      <c r="L113" s="1">
        <v>0</v>
      </c>
    </row>
    <row r="114" spans="1:12" ht="18">
      <c r="A114" s="32" t="s">
        <v>113</v>
      </c>
      <c r="B114">
        <v>10</v>
      </c>
      <c r="C114" s="15">
        <f t="shared" si="11"/>
        <v>82.54</v>
      </c>
      <c r="D114" s="15">
        <v>0.75</v>
      </c>
      <c r="E114" s="15">
        <f>E113+0.675 + 0.29</f>
        <v>67.899999999999963</v>
      </c>
      <c r="F114" s="15">
        <v>1</v>
      </c>
      <c r="G114" s="37">
        <v>1</v>
      </c>
      <c r="H114" s="37">
        <v>1</v>
      </c>
      <c r="I114" s="37">
        <v>2.94</v>
      </c>
      <c r="J114" s="14">
        <v>0</v>
      </c>
      <c r="K114" s="1">
        <v>0</v>
      </c>
      <c r="L114" s="1">
        <v>0</v>
      </c>
    </row>
    <row r="115" spans="1:12" ht="18">
      <c r="A115" s="32" t="s">
        <v>135</v>
      </c>
      <c r="B115">
        <v>10</v>
      </c>
      <c r="C115" s="15">
        <f t="shared" si="11"/>
        <v>82.54</v>
      </c>
      <c r="D115" s="15">
        <v>2.4</v>
      </c>
      <c r="E115" s="15">
        <f>E114+6.76</f>
        <v>74.659999999999968</v>
      </c>
      <c r="F115" s="15">
        <v>1</v>
      </c>
      <c r="G115" s="37">
        <v>1</v>
      </c>
      <c r="H115" s="37">
        <v>1</v>
      </c>
      <c r="I115" s="37">
        <v>2.94</v>
      </c>
      <c r="J115" s="14">
        <v>0</v>
      </c>
      <c r="K115" s="1">
        <v>0</v>
      </c>
      <c r="L115" s="1">
        <v>0</v>
      </c>
    </row>
    <row r="116" spans="1:12" ht="18">
      <c r="A116" s="32" t="s">
        <v>117</v>
      </c>
      <c r="B116">
        <v>10</v>
      </c>
      <c r="C116" s="15">
        <f t="shared" si="11"/>
        <v>82.54</v>
      </c>
      <c r="D116" s="15">
        <v>2.4</v>
      </c>
      <c r="E116" s="15">
        <f>E115+0.53</f>
        <v>75.189999999999969</v>
      </c>
      <c r="F116" s="15">
        <v>1</v>
      </c>
      <c r="G116" s="37">
        <v>1</v>
      </c>
      <c r="H116" s="37">
        <v>1</v>
      </c>
      <c r="I116" s="37">
        <v>2.94</v>
      </c>
      <c r="J116" s="14">
        <v>0</v>
      </c>
      <c r="K116" s="1">
        <v>0</v>
      </c>
      <c r="L116" s="1">
        <v>0</v>
      </c>
    </row>
    <row r="117" spans="1:12" ht="18">
      <c r="A117" s="32" t="s">
        <v>118</v>
      </c>
      <c r="B117">
        <v>11</v>
      </c>
      <c r="C117" s="15">
        <v>84.28</v>
      </c>
      <c r="D117" s="15">
        <v>0.75</v>
      </c>
      <c r="E117" s="15">
        <v>56.56</v>
      </c>
      <c r="F117" s="15">
        <v>1</v>
      </c>
      <c r="G117" s="37">
        <v>1</v>
      </c>
      <c r="H117" s="37">
        <v>1</v>
      </c>
      <c r="I117" s="37">
        <v>2.94</v>
      </c>
      <c r="J117" s="14">
        <v>0</v>
      </c>
      <c r="K117" s="1">
        <v>0</v>
      </c>
      <c r="L117" s="1">
        <v>0</v>
      </c>
    </row>
    <row r="118" spans="1:12" ht="18">
      <c r="A118" s="32" t="s">
        <v>118</v>
      </c>
      <c r="B118">
        <v>11</v>
      </c>
      <c r="C118" s="15">
        <v>84.28</v>
      </c>
      <c r="D118" s="15">
        <v>0.75</v>
      </c>
      <c r="E118" s="15">
        <f>E117+0.8</f>
        <v>57.36</v>
      </c>
      <c r="F118" s="15">
        <v>1</v>
      </c>
      <c r="G118" s="37">
        <v>1</v>
      </c>
      <c r="H118" s="37">
        <v>1</v>
      </c>
      <c r="I118" s="37">
        <v>2.94</v>
      </c>
      <c r="J118" s="14">
        <v>0</v>
      </c>
      <c r="K118" s="1">
        <v>0</v>
      </c>
      <c r="L118" s="1">
        <v>0</v>
      </c>
    </row>
    <row r="119" spans="1:12" ht="18">
      <c r="A119" s="32" t="s">
        <v>118</v>
      </c>
      <c r="B119">
        <v>11</v>
      </c>
      <c r="C119" s="15">
        <v>84.28</v>
      </c>
      <c r="D119" s="15">
        <v>0.75</v>
      </c>
      <c r="E119" s="15">
        <f t="shared" ref="E119:E121" si="14">E118+0.8</f>
        <v>58.16</v>
      </c>
      <c r="F119" s="15">
        <v>1</v>
      </c>
      <c r="G119" s="37">
        <v>1</v>
      </c>
      <c r="H119" s="37">
        <v>1</v>
      </c>
      <c r="I119" s="37">
        <v>2.94</v>
      </c>
      <c r="J119" s="14">
        <v>0</v>
      </c>
      <c r="K119" s="1">
        <v>0</v>
      </c>
      <c r="L119" s="1">
        <v>0</v>
      </c>
    </row>
    <row r="120" spans="1:12" ht="18">
      <c r="A120" s="32" t="s">
        <v>118</v>
      </c>
      <c r="B120">
        <v>11</v>
      </c>
      <c r="C120" s="15">
        <v>84.28</v>
      </c>
      <c r="D120" s="15">
        <v>0.75</v>
      </c>
      <c r="E120" s="15">
        <f t="shared" si="14"/>
        <v>58.959999999999994</v>
      </c>
      <c r="F120" s="15">
        <v>1</v>
      </c>
      <c r="G120" s="37">
        <v>1</v>
      </c>
      <c r="H120" s="37">
        <v>1</v>
      </c>
      <c r="I120" s="37">
        <v>2.94</v>
      </c>
      <c r="J120" s="14">
        <v>0</v>
      </c>
      <c r="K120" s="1">
        <v>0</v>
      </c>
      <c r="L120" s="1">
        <v>0</v>
      </c>
    </row>
    <row r="121" spans="1:12" ht="18">
      <c r="A121" s="32" t="s">
        <v>127</v>
      </c>
      <c r="B121">
        <v>11</v>
      </c>
      <c r="C121" s="15">
        <v>84.28</v>
      </c>
      <c r="D121" s="15">
        <v>0.75</v>
      </c>
      <c r="E121" s="15">
        <f t="shared" si="14"/>
        <v>59.759999999999991</v>
      </c>
      <c r="F121" s="15">
        <v>1</v>
      </c>
      <c r="G121" s="37">
        <v>1</v>
      </c>
      <c r="H121" s="37">
        <v>1</v>
      </c>
      <c r="I121" s="37">
        <v>2.94</v>
      </c>
      <c r="J121" s="14">
        <v>0</v>
      </c>
      <c r="K121" s="1">
        <v>0</v>
      </c>
      <c r="L121" s="1">
        <v>0</v>
      </c>
    </row>
    <row r="122" spans="1:12" ht="18">
      <c r="A122" s="32" t="s">
        <v>127</v>
      </c>
      <c r="B122">
        <v>11</v>
      </c>
      <c r="C122" s="15">
        <v>84.28</v>
      </c>
      <c r="D122" s="15">
        <v>0.75</v>
      </c>
      <c r="E122" s="15">
        <f>E121+0.675</f>
        <v>60.434999999999988</v>
      </c>
      <c r="F122" s="15">
        <v>1</v>
      </c>
      <c r="G122" s="37">
        <v>1</v>
      </c>
      <c r="H122" s="37">
        <v>1</v>
      </c>
      <c r="I122" s="37">
        <v>2.94</v>
      </c>
      <c r="J122" s="14">
        <v>0</v>
      </c>
      <c r="K122" s="1">
        <v>0</v>
      </c>
      <c r="L122" s="1">
        <v>0</v>
      </c>
    </row>
    <row r="123" spans="1:12" ht="18">
      <c r="A123" s="32" t="s">
        <v>126</v>
      </c>
      <c r="B123">
        <v>11</v>
      </c>
      <c r="C123" s="15">
        <v>84.28</v>
      </c>
      <c r="D123" s="15">
        <v>0.75</v>
      </c>
      <c r="E123" s="15">
        <f t="shared" ref="E123:E133" si="15">E122+0.675</f>
        <v>61.109999999999985</v>
      </c>
      <c r="F123" s="15">
        <v>1</v>
      </c>
      <c r="G123" s="37">
        <v>1</v>
      </c>
      <c r="H123" s="37">
        <v>1</v>
      </c>
      <c r="I123" s="37">
        <v>2.94</v>
      </c>
      <c r="J123" s="14">
        <v>0</v>
      </c>
      <c r="K123" s="1">
        <v>0</v>
      </c>
      <c r="L123" s="1">
        <v>0</v>
      </c>
    </row>
    <row r="124" spans="1:12" ht="18">
      <c r="A124" s="32" t="s">
        <v>127</v>
      </c>
      <c r="B124">
        <v>11</v>
      </c>
      <c r="C124" s="15">
        <v>84.28</v>
      </c>
      <c r="D124" s="15">
        <v>0.75</v>
      </c>
      <c r="E124" s="15">
        <f t="shared" si="15"/>
        <v>61.784999999999982</v>
      </c>
      <c r="F124" s="15">
        <v>1</v>
      </c>
      <c r="G124" s="37">
        <v>1</v>
      </c>
      <c r="H124" s="37">
        <v>1</v>
      </c>
      <c r="I124" s="37">
        <v>2.94</v>
      </c>
      <c r="J124" s="14">
        <v>0</v>
      </c>
      <c r="K124" s="1">
        <v>0</v>
      </c>
      <c r="L124" s="1">
        <v>0</v>
      </c>
    </row>
    <row r="125" spans="1:12" ht="18">
      <c r="A125" s="32" t="s">
        <v>127</v>
      </c>
      <c r="B125">
        <v>11</v>
      </c>
      <c r="C125" s="15">
        <v>84.28</v>
      </c>
      <c r="D125" s="15">
        <v>0.75</v>
      </c>
      <c r="E125" s="15">
        <f t="shared" si="15"/>
        <v>62.45999999999998</v>
      </c>
      <c r="F125" s="15">
        <v>1</v>
      </c>
      <c r="G125" s="37">
        <v>1</v>
      </c>
      <c r="H125" s="37">
        <v>1</v>
      </c>
      <c r="I125" s="37">
        <v>2.94</v>
      </c>
      <c r="J125" s="14">
        <v>0</v>
      </c>
      <c r="K125" s="1">
        <v>0</v>
      </c>
      <c r="L125" s="1">
        <v>0</v>
      </c>
    </row>
    <row r="126" spans="1:12" ht="18">
      <c r="A126" s="32" t="s">
        <v>126</v>
      </c>
      <c r="B126">
        <v>11</v>
      </c>
      <c r="C126" s="15">
        <v>84.28</v>
      </c>
      <c r="D126" s="15">
        <v>0.75</v>
      </c>
      <c r="E126" s="15">
        <f t="shared" si="15"/>
        <v>63.134999999999977</v>
      </c>
      <c r="F126" s="15">
        <v>1</v>
      </c>
      <c r="G126" s="37">
        <v>1</v>
      </c>
      <c r="H126" s="37">
        <v>1</v>
      </c>
      <c r="I126" s="37">
        <v>2.94</v>
      </c>
      <c r="J126" s="14">
        <v>0</v>
      </c>
      <c r="K126" s="1">
        <v>0</v>
      </c>
      <c r="L126" s="1">
        <v>0</v>
      </c>
    </row>
    <row r="127" spans="1:12" ht="18">
      <c r="A127" s="32" t="s">
        <v>127</v>
      </c>
      <c r="B127">
        <v>11</v>
      </c>
      <c r="C127" s="15">
        <v>84.28</v>
      </c>
      <c r="D127" s="15">
        <v>0.75</v>
      </c>
      <c r="E127" s="15">
        <f t="shared" si="15"/>
        <v>63.809999999999974</v>
      </c>
      <c r="F127" s="15">
        <v>1</v>
      </c>
      <c r="G127" s="37">
        <v>1</v>
      </c>
      <c r="H127" s="37">
        <v>1</v>
      </c>
      <c r="I127" s="37">
        <v>2.94</v>
      </c>
      <c r="J127" s="14">
        <v>0</v>
      </c>
      <c r="K127" s="1">
        <v>0</v>
      </c>
      <c r="L127" s="1">
        <v>0</v>
      </c>
    </row>
    <row r="128" spans="1:12" ht="18">
      <c r="A128" s="32" t="s">
        <v>127</v>
      </c>
      <c r="B128">
        <v>11</v>
      </c>
      <c r="C128" s="15">
        <v>84.28</v>
      </c>
      <c r="D128" s="15">
        <v>0.75</v>
      </c>
      <c r="E128" s="15">
        <f t="shared" si="15"/>
        <v>64.484999999999971</v>
      </c>
      <c r="F128" s="15">
        <v>1</v>
      </c>
      <c r="G128" s="37">
        <v>1</v>
      </c>
      <c r="H128" s="37">
        <v>1</v>
      </c>
      <c r="I128" s="37">
        <v>2.94</v>
      </c>
      <c r="J128" s="14">
        <v>0</v>
      </c>
      <c r="K128" s="1">
        <v>0</v>
      </c>
      <c r="L128" s="1">
        <v>0</v>
      </c>
    </row>
    <row r="129" spans="1:12" ht="18">
      <c r="A129" s="32" t="s">
        <v>127</v>
      </c>
      <c r="B129">
        <v>11</v>
      </c>
      <c r="C129" s="15">
        <v>84.28</v>
      </c>
      <c r="D129" s="15">
        <v>0.75</v>
      </c>
      <c r="E129" s="15">
        <f t="shared" si="15"/>
        <v>65.159999999999968</v>
      </c>
      <c r="F129" s="15">
        <v>1</v>
      </c>
      <c r="G129" s="37">
        <v>1</v>
      </c>
      <c r="H129" s="37">
        <v>1</v>
      </c>
      <c r="I129" s="37">
        <v>2.94</v>
      </c>
      <c r="J129" s="14">
        <v>0</v>
      </c>
      <c r="K129" s="1">
        <v>0</v>
      </c>
      <c r="L129" s="1">
        <v>0</v>
      </c>
    </row>
    <row r="130" spans="1:12" ht="18">
      <c r="A130" s="32" t="s">
        <v>127</v>
      </c>
      <c r="B130">
        <v>11</v>
      </c>
      <c r="C130" s="15">
        <v>84.28</v>
      </c>
      <c r="D130" s="15">
        <v>0.75</v>
      </c>
      <c r="E130" s="15">
        <f t="shared" si="15"/>
        <v>65.834999999999965</v>
      </c>
      <c r="F130" s="15">
        <v>1</v>
      </c>
      <c r="G130" s="37">
        <v>1</v>
      </c>
      <c r="H130" s="37">
        <v>1</v>
      </c>
      <c r="I130" s="37">
        <v>2.94</v>
      </c>
      <c r="J130" s="14">
        <v>0</v>
      </c>
      <c r="K130" s="1">
        <v>0</v>
      </c>
      <c r="L130" s="1">
        <v>0</v>
      </c>
    </row>
    <row r="131" spans="1:12" ht="18">
      <c r="A131" s="32" t="s">
        <v>127</v>
      </c>
      <c r="B131">
        <v>11</v>
      </c>
      <c r="C131" s="15">
        <v>84.28</v>
      </c>
      <c r="D131" s="15">
        <v>0.75</v>
      </c>
      <c r="E131" s="15">
        <f t="shared" si="15"/>
        <v>66.509999999999962</v>
      </c>
      <c r="F131" s="15">
        <v>1</v>
      </c>
      <c r="G131" s="37">
        <v>1</v>
      </c>
      <c r="H131" s="37">
        <v>1</v>
      </c>
      <c r="I131" s="37">
        <v>2.94</v>
      </c>
      <c r="J131" s="14">
        <v>0</v>
      </c>
      <c r="K131" s="1">
        <v>0</v>
      </c>
      <c r="L131" s="1">
        <v>0</v>
      </c>
    </row>
    <row r="132" spans="1:12" ht="18">
      <c r="A132" s="32" t="s">
        <v>126</v>
      </c>
      <c r="B132">
        <v>11</v>
      </c>
      <c r="C132" s="15">
        <v>84.28</v>
      </c>
      <c r="D132" s="15">
        <v>0.75</v>
      </c>
      <c r="E132" s="15">
        <f t="shared" si="15"/>
        <v>67.18499999999996</v>
      </c>
      <c r="F132" s="15">
        <v>1</v>
      </c>
      <c r="G132" s="37">
        <v>1</v>
      </c>
      <c r="H132" s="37">
        <v>1</v>
      </c>
      <c r="I132" s="37">
        <v>2.94</v>
      </c>
      <c r="J132" s="14">
        <v>0</v>
      </c>
      <c r="K132" s="1">
        <v>0</v>
      </c>
      <c r="L132" s="1">
        <v>0</v>
      </c>
    </row>
    <row r="133" spans="1:12" ht="18">
      <c r="A133" s="32" t="s">
        <v>113</v>
      </c>
      <c r="B133">
        <v>11</v>
      </c>
      <c r="C133" s="15">
        <v>84.28</v>
      </c>
      <c r="D133" s="15">
        <v>0.75</v>
      </c>
      <c r="E133" s="15">
        <f t="shared" si="15"/>
        <v>67.859999999999957</v>
      </c>
      <c r="F133" s="15">
        <v>1</v>
      </c>
      <c r="G133" s="37">
        <v>1</v>
      </c>
      <c r="H133" s="37">
        <v>1</v>
      </c>
      <c r="I133" s="37">
        <v>2.94</v>
      </c>
      <c r="J133" s="14">
        <v>0</v>
      </c>
      <c r="K133" s="1">
        <v>0</v>
      </c>
      <c r="L133" s="1">
        <v>0</v>
      </c>
    </row>
    <row r="134" spans="1:12" ht="18">
      <c r="A134" s="32" t="s">
        <v>113</v>
      </c>
      <c r="B134">
        <v>12</v>
      </c>
      <c r="C134" s="15">
        <f>C133+0.97</f>
        <v>85.25</v>
      </c>
      <c r="D134" s="15">
        <v>0.75</v>
      </c>
      <c r="E134" s="15">
        <v>45.97</v>
      </c>
      <c r="F134" s="15">
        <v>1</v>
      </c>
      <c r="G134" s="37">
        <v>1</v>
      </c>
      <c r="H134" s="37">
        <v>1</v>
      </c>
      <c r="I134" s="37">
        <v>2.94</v>
      </c>
      <c r="J134" s="14">
        <v>0</v>
      </c>
      <c r="K134" s="1">
        <v>0</v>
      </c>
      <c r="L134" s="1">
        <v>0</v>
      </c>
    </row>
    <row r="135" spans="1:12" ht="18">
      <c r="A135" s="32" t="s">
        <v>136</v>
      </c>
      <c r="B135">
        <v>12</v>
      </c>
      <c r="C135" s="15">
        <v>85.25</v>
      </c>
      <c r="D135" s="15">
        <v>0.75</v>
      </c>
      <c r="E135" s="15">
        <f>E134+1</f>
        <v>46.97</v>
      </c>
      <c r="F135" s="15">
        <v>1</v>
      </c>
      <c r="G135" s="37">
        <v>1</v>
      </c>
      <c r="H135" s="37">
        <v>1</v>
      </c>
      <c r="I135" s="37">
        <v>2.94</v>
      </c>
      <c r="J135" s="14">
        <v>0</v>
      </c>
      <c r="K135" s="1">
        <v>0</v>
      </c>
      <c r="L135" s="1">
        <v>0</v>
      </c>
    </row>
    <row r="136" spans="1:12" ht="18">
      <c r="A136" s="32" t="s">
        <v>137</v>
      </c>
      <c r="B136">
        <v>12</v>
      </c>
      <c r="C136" s="15">
        <v>85.25</v>
      </c>
      <c r="D136" s="15">
        <v>0.75</v>
      </c>
      <c r="E136" s="15">
        <f>E135+0.77</f>
        <v>47.74</v>
      </c>
      <c r="F136" s="15">
        <v>1</v>
      </c>
      <c r="G136" s="37">
        <v>1</v>
      </c>
      <c r="H136" s="37">
        <v>1</v>
      </c>
      <c r="I136" s="37">
        <v>2.94</v>
      </c>
      <c r="J136" s="14">
        <v>0</v>
      </c>
      <c r="K136" s="1">
        <v>0</v>
      </c>
      <c r="L136" s="1">
        <v>0</v>
      </c>
    </row>
    <row r="137" spans="1:12" ht="18">
      <c r="A137" s="32" t="s">
        <v>137</v>
      </c>
      <c r="B137">
        <v>12</v>
      </c>
      <c r="C137" s="15">
        <v>85.25</v>
      </c>
      <c r="D137" s="15">
        <v>0.75</v>
      </c>
      <c r="E137" s="15">
        <f>E136+4</f>
        <v>51.74</v>
      </c>
      <c r="F137" s="15">
        <v>1</v>
      </c>
      <c r="G137" s="37">
        <v>1</v>
      </c>
      <c r="H137" s="37">
        <v>1</v>
      </c>
      <c r="I137" s="37">
        <v>2.94</v>
      </c>
      <c r="J137" s="14">
        <v>0</v>
      </c>
      <c r="K137" s="1">
        <v>0</v>
      </c>
      <c r="L137" s="1">
        <v>0</v>
      </c>
    </row>
    <row r="138" spans="1:12" ht="18">
      <c r="A138" s="32" t="s">
        <v>136</v>
      </c>
      <c r="B138">
        <v>12</v>
      </c>
      <c r="C138" s="15">
        <v>85.25</v>
      </c>
      <c r="D138" s="15">
        <v>0.75</v>
      </c>
      <c r="E138" s="15">
        <f>E137+4</f>
        <v>55.74</v>
      </c>
      <c r="F138" s="15">
        <v>1</v>
      </c>
      <c r="G138" s="37">
        <v>1</v>
      </c>
      <c r="H138" s="37">
        <v>1</v>
      </c>
      <c r="I138" s="37">
        <v>2.94</v>
      </c>
      <c r="J138" s="14">
        <v>0</v>
      </c>
      <c r="K138" s="1">
        <v>0</v>
      </c>
      <c r="L138" s="1">
        <v>0</v>
      </c>
    </row>
    <row r="139" spans="1:12" ht="18">
      <c r="A139" s="32" t="s">
        <v>137</v>
      </c>
      <c r="B139">
        <v>12</v>
      </c>
      <c r="C139" s="15">
        <v>85.25</v>
      </c>
      <c r="D139" s="15">
        <v>0.75</v>
      </c>
      <c r="E139" s="15">
        <f>E138+0.77</f>
        <v>56.510000000000005</v>
      </c>
      <c r="F139" s="15">
        <v>1</v>
      </c>
      <c r="G139" s="37">
        <v>1</v>
      </c>
      <c r="H139" s="37">
        <v>1</v>
      </c>
      <c r="I139" s="37">
        <v>2.94</v>
      </c>
      <c r="J139" s="14">
        <v>0</v>
      </c>
      <c r="K139" s="1">
        <v>0</v>
      </c>
      <c r="L139" s="1">
        <v>0</v>
      </c>
    </row>
    <row r="140" spans="1:12" ht="18">
      <c r="A140" s="32" t="s">
        <v>137</v>
      </c>
      <c r="B140">
        <v>12</v>
      </c>
      <c r="C140" s="15">
        <v>85.25</v>
      </c>
      <c r="D140" s="15">
        <v>0.75</v>
      </c>
      <c r="E140" s="15">
        <f>E139+4</f>
        <v>60.510000000000005</v>
      </c>
      <c r="F140" s="15">
        <v>1</v>
      </c>
      <c r="G140" s="37">
        <v>1</v>
      </c>
      <c r="H140" s="37">
        <v>1</v>
      </c>
      <c r="I140" s="37">
        <v>2.94</v>
      </c>
      <c r="J140" s="14">
        <v>0</v>
      </c>
      <c r="K140" s="1">
        <v>0</v>
      </c>
      <c r="L140" s="1">
        <v>0</v>
      </c>
    </row>
    <row r="141" spans="1:12" ht="18">
      <c r="A141" s="32" t="s">
        <v>136</v>
      </c>
      <c r="B141">
        <v>12</v>
      </c>
      <c r="C141" s="15">
        <v>85.25</v>
      </c>
      <c r="D141" s="15">
        <v>0.75</v>
      </c>
      <c r="E141" s="15">
        <f>E140+4</f>
        <v>64.510000000000005</v>
      </c>
      <c r="F141" s="15">
        <v>1</v>
      </c>
      <c r="G141" s="37">
        <v>1</v>
      </c>
      <c r="H141" s="37">
        <v>1</v>
      </c>
      <c r="I141" s="37">
        <v>2.94</v>
      </c>
      <c r="J141" s="14">
        <v>0</v>
      </c>
      <c r="K141" s="1">
        <v>0</v>
      </c>
      <c r="L141" s="1">
        <v>0</v>
      </c>
    </row>
    <row r="142" spans="1:12" ht="18">
      <c r="A142" s="32" t="s">
        <v>133</v>
      </c>
      <c r="B142">
        <v>12</v>
      </c>
      <c r="C142" s="15">
        <v>85.25</v>
      </c>
      <c r="D142" s="15">
        <v>0.75</v>
      </c>
      <c r="E142" s="15">
        <f>E141+0.77</f>
        <v>65.28</v>
      </c>
      <c r="F142" s="15">
        <v>1</v>
      </c>
      <c r="G142" s="37">
        <v>1</v>
      </c>
      <c r="H142" s="37">
        <v>1</v>
      </c>
      <c r="I142" s="37">
        <v>2.94</v>
      </c>
      <c r="J142" s="14">
        <v>0</v>
      </c>
      <c r="K142" s="1">
        <v>0</v>
      </c>
      <c r="L142" s="1">
        <v>0</v>
      </c>
    </row>
    <row r="143" spans="1:12" ht="18">
      <c r="A143" s="32" t="s">
        <v>122</v>
      </c>
      <c r="B143">
        <v>12</v>
      </c>
      <c r="C143" s="15">
        <v>85.25</v>
      </c>
      <c r="D143" s="15">
        <v>0.75</v>
      </c>
      <c r="E143" s="15">
        <f>E142+2</f>
        <v>67.28</v>
      </c>
      <c r="F143" s="15">
        <v>1</v>
      </c>
      <c r="G143" s="37">
        <v>1</v>
      </c>
      <c r="H143" s="37">
        <v>1</v>
      </c>
      <c r="I143" s="37">
        <v>2.94</v>
      </c>
      <c r="J143" s="14">
        <v>0</v>
      </c>
      <c r="K143" s="1">
        <v>0</v>
      </c>
      <c r="L143" s="1">
        <v>0</v>
      </c>
    </row>
    <row r="144" spans="1:12" ht="18">
      <c r="A144" s="32" t="s">
        <v>138</v>
      </c>
      <c r="B144">
        <v>13</v>
      </c>
      <c r="C144" s="15">
        <f>C143+0.91</f>
        <v>86.16</v>
      </c>
      <c r="D144" s="15">
        <v>0.75</v>
      </c>
      <c r="E144" s="15">
        <v>49.09</v>
      </c>
      <c r="F144" s="15">
        <v>1</v>
      </c>
      <c r="G144" s="37">
        <v>1</v>
      </c>
      <c r="H144" s="37">
        <v>1</v>
      </c>
      <c r="I144" s="37">
        <v>2.94</v>
      </c>
      <c r="J144" s="14">
        <v>0</v>
      </c>
      <c r="K144" s="1">
        <v>0</v>
      </c>
      <c r="L144" s="1">
        <v>0</v>
      </c>
    </row>
    <row r="145" spans="1:12" ht="18">
      <c r="A145" s="32" t="s">
        <v>138</v>
      </c>
      <c r="B145">
        <v>13</v>
      </c>
      <c r="C145" s="15">
        <v>86.16</v>
      </c>
      <c r="D145" s="15">
        <v>0.75</v>
      </c>
      <c r="E145" s="15">
        <f>E144+8.77</f>
        <v>57.86</v>
      </c>
      <c r="F145" s="15">
        <v>1</v>
      </c>
      <c r="G145" s="37">
        <v>1</v>
      </c>
      <c r="H145" s="37">
        <v>1</v>
      </c>
      <c r="I145" s="37">
        <v>2.94</v>
      </c>
      <c r="J145" s="14">
        <v>0</v>
      </c>
      <c r="K145" s="1">
        <v>0</v>
      </c>
      <c r="L145" s="1">
        <v>0</v>
      </c>
    </row>
    <row r="146" spans="1:12" ht="18">
      <c r="A146" s="32" t="s">
        <v>138</v>
      </c>
      <c r="B146">
        <v>13</v>
      </c>
      <c r="C146" s="15">
        <v>86.16</v>
      </c>
      <c r="D146" s="15">
        <v>0.75</v>
      </c>
      <c r="E146" s="15">
        <f>E145+8.77</f>
        <v>66.63</v>
      </c>
      <c r="F146" s="15">
        <v>1</v>
      </c>
      <c r="G146" s="37">
        <v>1</v>
      </c>
      <c r="H146" s="37">
        <v>1</v>
      </c>
      <c r="I146" s="37">
        <v>2.94</v>
      </c>
      <c r="J146" s="14">
        <v>0</v>
      </c>
      <c r="K146" s="1">
        <v>0</v>
      </c>
      <c r="L146" s="1">
        <v>0</v>
      </c>
    </row>
    <row r="147" spans="1:12" ht="18">
      <c r="A147" s="32" t="s">
        <v>127</v>
      </c>
      <c r="B147">
        <v>14</v>
      </c>
      <c r="C147" s="15">
        <v>85.83</v>
      </c>
      <c r="D147" s="15">
        <v>2.4</v>
      </c>
      <c r="E147" s="15">
        <v>79.17</v>
      </c>
      <c r="F147" s="15">
        <v>1</v>
      </c>
      <c r="G147" s="37">
        <v>1</v>
      </c>
      <c r="H147" s="37">
        <v>1</v>
      </c>
      <c r="I147" s="37">
        <v>2.94</v>
      </c>
      <c r="J147" s="14">
        <v>0</v>
      </c>
      <c r="K147" s="1">
        <v>0</v>
      </c>
      <c r="L147" s="1">
        <v>0</v>
      </c>
    </row>
    <row r="148" spans="1:12" ht="18">
      <c r="A148" s="32" t="s">
        <v>127</v>
      </c>
      <c r="B148">
        <v>14</v>
      </c>
      <c r="C148" s="15">
        <v>85.83</v>
      </c>
      <c r="D148" s="15">
        <v>2.4</v>
      </c>
      <c r="E148" s="15">
        <f>E147+0.675</f>
        <v>79.844999999999999</v>
      </c>
      <c r="F148" s="15">
        <v>1</v>
      </c>
      <c r="G148" s="37">
        <v>1</v>
      </c>
      <c r="H148" s="37">
        <v>1</v>
      </c>
      <c r="I148" s="37">
        <v>2.94</v>
      </c>
      <c r="J148" s="14">
        <v>0</v>
      </c>
      <c r="K148" s="1">
        <v>0</v>
      </c>
      <c r="L148" s="1">
        <v>0</v>
      </c>
    </row>
    <row r="149" spans="1:12" ht="18">
      <c r="A149" s="32" t="s">
        <v>127</v>
      </c>
      <c r="B149">
        <v>14</v>
      </c>
      <c r="C149" s="15">
        <v>85.83</v>
      </c>
      <c r="D149" s="15">
        <v>2.4</v>
      </c>
      <c r="E149" s="15">
        <f t="shared" ref="E149:E150" si="16">E148+0.675</f>
        <v>80.52</v>
      </c>
      <c r="F149" s="15">
        <v>1</v>
      </c>
      <c r="G149" s="37">
        <v>1</v>
      </c>
      <c r="H149" s="37">
        <v>1</v>
      </c>
      <c r="I149" s="37">
        <v>2.94</v>
      </c>
      <c r="J149" s="14">
        <v>0</v>
      </c>
      <c r="K149" s="1">
        <v>0</v>
      </c>
      <c r="L149" s="1">
        <v>0</v>
      </c>
    </row>
    <row r="150" spans="1:12" ht="18">
      <c r="A150" s="32" t="s">
        <v>138</v>
      </c>
      <c r="B150">
        <v>14</v>
      </c>
      <c r="C150" s="15">
        <v>85.83</v>
      </c>
      <c r="D150" s="15">
        <v>2.4</v>
      </c>
      <c r="E150" s="15">
        <f t="shared" si="16"/>
        <v>81.194999999999993</v>
      </c>
      <c r="F150" s="15">
        <v>1</v>
      </c>
      <c r="G150" s="37">
        <v>1</v>
      </c>
      <c r="H150" s="37">
        <v>1</v>
      </c>
      <c r="I150" s="37">
        <v>2.94</v>
      </c>
      <c r="J150" s="14">
        <v>0</v>
      </c>
      <c r="K150" s="1">
        <v>0</v>
      </c>
      <c r="L150" s="1">
        <v>0</v>
      </c>
    </row>
    <row r="151" spans="1:12" ht="18">
      <c r="A151" s="32" t="s">
        <v>127</v>
      </c>
      <c r="B151">
        <v>15</v>
      </c>
      <c r="C151" s="15">
        <f>C150+1.24</f>
        <v>87.07</v>
      </c>
      <c r="D151" s="15">
        <v>2.4</v>
      </c>
      <c r="E151" s="15">
        <v>78.44</v>
      </c>
      <c r="F151" s="15">
        <v>1</v>
      </c>
      <c r="G151" s="37">
        <v>1</v>
      </c>
      <c r="H151" s="37">
        <v>1</v>
      </c>
      <c r="I151" s="37">
        <v>2.94</v>
      </c>
      <c r="J151" s="14">
        <v>0</v>
      </c>
      <c r="K151" s="1">
        <v>0</v>
      </c>
      <c r="L151" s="1">
        <v>0</v>
      </c>
    </row>
    <row r="152" spans="1:12" ht="18">
      <c r="A152" s="32" t="s">
        <v>127</v>
      </c>
      <c r="B152">
        <v>15</v>
      </c>
      <c r="C152" s="15">
        <v>87.07</v>
      </c>
      <c r="D152" s="15">
        <v>2.4</v>
      </c>
      <c r="E152" s="15">
        <f>E151+0.675</f>
        <v>79.114999999999995</v>
      </c>
      <c r="F152" s="15">
        <v>1</v>
      </c>
      <c r="G152" s="37">
        <v>1</v>
      </c>
      <c r="H152" s="37">
        <v>1</v>
      </c>
      <c r="I152" s="37">
        <v>2.94</v>
      </c>
      <c r="J152" s="14">
        <v>0</v>
      </c>
      <c r="K152" s="1">
        <v>0</v>
      </c>
      <c r="L152" s="1">
        <v>0</v>
      </c>
    </row>
    <row r="153" spans="1:12" ht="18">
      <c r="A153" s="32" t="s">
        <v>126</v>
      </c>
      <c r="B153">
        <v>15</v>
      </c>
      <c r="C153" s="15">
        <v>87.07</v>
      </c>
      <c r="D153" s="15">
        <v>2.4</v>
      </c>
      <c r="E153" s="15">
        <f t="shared" ref="E153:E158" si="17">E152+0.675</f>
        <v>79.789999999999992</v>
      </c>
      <c r="F153" s="15">
        <v>1</v>
      </c>
      <c r="G153" s="37">
        <v>1</v>
      </c>
      <c r="H153" s="37">
        <v>1</v>
      </c>
      <c r="I153" s="37">
        <v>2.94</v>
      </c>
      <c r="J153" s="14">
        <v>0</v>
      </c>
      <c r="K153" s="1">
        <v>0</v>
      </c>
      <c r="L153" s="1">
        <v>0</v>
      </c>
    </row>
    <row r="154" spans="1:12" ht="18">
      <c r="A154" s="32" t="s">
        <v>126</v>
      </c>
      <c r="B154">
        <v>15</v>
      </c>
      <c r="C154" s="15">
        <v>87.07</v>
      </c>
      <c r="D154" s="15">
        <v>2.4</v>
      </c>
      <c r="E154" s="15">
        <f t="shared" si="17"/>
        <v>80.464999999999989</v>
      </c>
      <c r="F154" s="15">
        <v>1</v>
      </c>
      <c r="G154" s="37">
        <v>1</v>
      </c>
      <c r="H154" s="37">
        <v>1</v>
      </c>
      <c r="I154" s="37">
        <v>2.94</v>
      </c>
      <c r="J154" s="14">
        <v>0</v>
      </c>
      <c r="K154" s="1">
        <v>0</v>
      </c>
      <c r="L154" s="1">
        <v>0</v>
      </c>
    </row>
    <row r="155" spans="1:12" ht="18">
      <c r="A155" s="32" t="s">
        <v>126</v>
      </c>
      <c r="B155">
        <v>15</v>
      </c>
      <c r="C155" s="15">
        <v>87.07</v>
      </c>
      <c r="D155" s="15">
        <v>2.4</v>
      </c>
      <c r="E155" s="15">
        <f t="shared" si="17"/>
        <v>81.139999999999986</v>
      </c>
      <c r="F155" s="15">
        <v>1</v>
      </c>
      <c r="G155" s="37">
        <v>1</v>
      </c>
      <c r="H155" s="37">
        <v>1</v>
      </c>
      <c r="I155" s="37">
        <v>2.94</v>
      </c>
      <c r="J155" s="14">
        <v>0</v>
      </c>
      <c r="K155" s="1">
        <v>0</v>
      </c>
      <c r="L155" s="1">
        <v>0</v>
      </c>
    </row>
    <row r="156" spans="1:12" ht="18">
      <c r="A156" s="32" t="s">
        <v>126</v>
      </c>
      <c r="B156">
        <v>15</v>
      </c>
      <c r="C156" s="15">
        <v>87.07</v>
      </c>
      <c r="D156" s="15">
        <v>2.4</v>
      </c>
      <c r="E156" s="15">
        <f t="shared" si="17"/>
        <v>81.814999999999984</v>
      </c>
      <c r="F156" s="15">
        <v>1</v>
      </c>
      <c r="G156" s="37">
        <v>1</v>
      </c>
      <c r="H156" s="37">
        <v>1</v>
      </c>
      <c r="I156" s="37">
        <v>2.94</v>
      </c>
      <c r="J156" s="14">
        <v>0</v>
      </c>
      <c r="K156" s="1">
        <v>0</v>
      </c>
      <c r="L156" s="1">
        <v>0</v>
      </c>
    </row>
    <row r="157" spans="1:12" ht="18">
      <c r="A157" s="32" t="s">
        <v>126</v>
      </c>
      <c r="B157">
        <v>15</v>
      </c>
      <c r="C157" s="15">
        <v>87.07</v>
      </c>
      <c r="D157" s="15">
        <v>2.4</v>
      </c>
      <c r="E157" s="15">
        <f t="shared" si="17"/>
        <v>82.489999999999981</v>
      </c>
      <c r="F157" s="15">
        <v>1</v>
      </c>
      <c r="G157" s="37">
        <v>1</v>
      </c>
      <c r="H157" s="37">
        <v>1</v>
      </c>
      <c r="I157" s="37">
        <v>2.94</v>
      </c>
      <c r="J157" s="14">
        <v>0</v>
      </c>
      <c r="K157" s="1">
        <v>0</v>
      </c>
      <c r="L157" s="1">
        <v>0</v>
      </c>
    </row>
    <row r="158" spans="1:12" ht="18">
      <c r="A158" s="32" t="s">
        <v>128</v>
      </c>
      <c r="B158">
        <v>15</v>
      </c>
      <c r="C158" s="15">
        <v>87.07</v>
      </c>
      <c r="D158" s="15">
        <v>2.4</v>
      </c>
      <c r="E158" s="15">
        <f t="shared" si="17"/>
        <v>83.164999999999978</v>
      </c>
      <c r="F158" s="15">
        <v>1</v>
      </c>
      <c r="G158" s="37">
        <v>1</v>
      </c>
      <c r="H158" s="37">
        <v>1</v>
      </c>
      <c r="I158" s="37">
        <v>2.94</v>
      </c>
      <c r="J158" s="14">
        <v>0</v>
      </c>
      <c r="K158" s="1">
        <v>0</v>
      </c>
      <c r="L158" s="1">
        <v>0</v>
      </c>
    </row>
    <row r="159" spans="1:12" ht="18">
      <c r="A159" s="32" t="s">
        <v>140</v>
      </c>
      <c r="B159">
        <v>16</v>
      </c>
      <c r="C159" s="15">
        <v>87.06</v>
      </c>
      <c r="D159" s="15">
        <v>2.4</v>
      </c>
      <c r="E159" s="15">
        <f>E151+8.26</f>
        <v>86.7</v>
      </c>
      <c r="F159" s="15">
        <v>1</v>
      </c>
      <c r="G159" s="37">
        <v>1</v>
      </c>
      <c r="H159" s="37">
        <v>1</v>
      </c>
      <c r="I159" s="37">
        <v>2.94</v>
      </c>
      <c r="J159" s="14">
        <v>0</v>
      </c>
      <c r="K159" s="1">
        <v>0</v>
      </c>
      <c r="L159" s="1">
        <v>0</v>
      </c>
    </row>
    <row r="160" spans="1:12" ht="18">
      <c r="A160" s="32" t="s">
        <v>141</v>
      </c>
      <c r="B160">
        <v>17</v>
      </c>
      <c r="C160" s="15">
        <f>C159+1.27</f>
        <v>88.33</v>
      </c>
      <c r="D160" s="15">
        <v>2.4</v>
      </c>
      <c r="E160" s="15">
        <v>77.239999999999995</v>
      </c>
      <c r="F160" s="15">
        <v>1</v>
      </c>
      <c r="G160" s="37">
        <v>1</v>
      </c>
      <c r="H160" s="37">
        <v>1</v>
      </c>
      <c r="I160" s="37">
        <v>2.94</v>
      </c>
      <c r="J160" s="14">
        <v>0</v>
      </c>
      <c r="K160" s="1">
        <v>0</v>
      </c>
      <c r="L160" s="1">
        <v>0</v>
      </c>
    </row>
    <row r="161" spans="1:12" ht="18">
      <c r="A161" s="32" t="s">
        <v>127</v>
      </c>
      <c r="B161">
        <v>17</v>
      </c>
      <c r="C161" s="15">
        <v>88.33</v>
      </c>
      <c r="D161" s="15">
        <v>2.4</v>
      </c>
      <c r="E161" s="15">
        <f>E160+0.71</f>
        <v>77.949999999999989</v>
      </c>
      <c r="F161" s="15">
        <v>1</v>
      </c>
      <c r="G161" s="37">
        <v>1</v>
      </c>
      <c r="H161" s="37">
        <v>1</v>
      </c>
      <c r="I161" s="37">
        <v>2.94</v>
      </c>
      <c r="J161" s="14">
        <v>0</v>
      </c>
      <c r="K161" s="1">
        <v>0</v>
      </c>
      <c r="L161" s="1">
        <v>0</v>
      </c>
    </row>
    <row r="162" spans="1:12" ht="18">
      <c r="A162" s="32" t="s">
        <v>127</v>
      </c>
      <c r="B162">
        <v>17</v>
      </c>
      <c r="C162" s="15">
        <v>88.33</v>
      </c>
      <c r="D162" s="15">
        <v>2.4</v>
      </c>
      <c r="E162" s="15">
        <f>E161+0.675</f>
        <v>78.624999999999986</v>
      </c>
      <c r="F162" s="15">
        <v>1</v>
      </c>
      <c r="G162" s="37">
        <v>1</v>
      </c>
      <c r="H162" s="37">
        <v>1</v>
      </c>
      <c r="I162" s="37">
        <v>2.94</v>
      </c>
      <c r="J162" s="14">
        <v>0</v>
      </c>
      <c r="K162" s="1">
        <v>0</v>
      </c>
      <c r="L162" s="1">
        <v>0</v>
      </c>
    </row>
    <row r="163" spans="1:12" ht="18">
      <c r="A163" s="32" t="s">
        <v>127</v>
      </c>
      <c r="B163">
        <v>17</v>
      </c>
      <c r="C163" s="15">
        <v>88.33</v>
      </c>
      <c r="D163" s="15">
        <v>2.4</v>
      </c>
      <c r="E163" s="15">
        <f t="shared" ref="E163:E170" si="18">E162+0.675</f>
        <v>79.299999999999983</v>
      </c>
      <c r="F163" s="15">
        <v>1</v>
      </c>
      <c r="G163" s="37">
        <v>1</v>
      </c>
      <c r="H163" s="37">
        <v>1</v>
      </c>
      <c r="I163" s="37">
        <v>2.94</v>
      </c>
      <c r="J163" s="14">
        <v>0</v>
      </c>
      <c r="K163" s="1">
        <v>0</v>
      </c>
      <c r="L163" s="1">
        <v>0</v>
      </c>
    </row>
    <row r="164" spans="1:12" ht="18">
      <c r="A164" s="32" t="s">
        <v>127</v>
      </c>
      <c r="B164">
        <v>17</v>
      </c>
      <c r="C164" s="15">
        <v>88.33</v>
      </c>
      <c r="D164" s="15">
        <v>2.4</v>
      </c>
      <c r="E164" s="15">
        <f t="shared" si="18"/>
        <v>79.97499999999998</v>
      </c>
      <c r="F164" s="15">
        <v>1</v>
      </c>
      <c r="G164" s="37">
        <v>1</v>
      </c>
      <c r="H164" s="37">
        <v>1</v>
      </c>
      <c r="I164" s="37">
        <v>2.94</v>
      </c>
      <c r="J164" s="14">
        <v>0</v>
      </c>
      <c r="K164" s="1">
        <v>0</v>
      </c>
      <c r="L164" s="1">
        <v>0</v>
      </c>
    </row>
    <row r="165" spans="1:12" ht="18">
      <c r="A165" s="32" t="s">
        <v>127</v>
      </c>
      <c r="B165">
        <v>17</v>
      </c>
      <c r="C165" s="15">
        <v>88.33</v>
      </c>
      <c r="D165" s="15">
        <v>2.4</v>
      </c>
      <c r="E165" s="15">
        <f t="shared" si="18"/>
        <v>80.649999999999977</v>
      </c>
      <c r="F165" s="15">
        <v>1</v>
      </c>
      <c r="G165" s="37">
        <v>1</v>
      </c>
      <c r="H165" s="37">
        <v>1</v>
      </c>
      <c r="I165" s="37">
        <v>2.94</v>
      </c>
      <c r="J165" s="14">
        <v>0</v>
      </c>
      <c r="K165" s="1">
        <v>0</v>
      </c>
      <c r="L165" s="1">
        <v>0</v>
      </c>
    </row>
    <row r="166" spans="1:12" ht="18">
      <c r="A166" s="32" t="s">
        <v>127</v>
      </c>
      <c r="B166">
        <v>17</v>
      </c>
      <c r="C166" s="15">
        <v>88.33</v>
      </c>
      <c r="D166" s="15">
        <v>2.4</v>
      </c>
      <c r="E166" s="15">
        <f t="shared" si="18"/>
        <v>81.324999999999974</v>
      </c>
      <c r="F166" s="15">
        <v>1</v>
      </c>
      <c r="G166" s="37">
        <v>1</v>
      </c>
      <c r="H166" s="37">
        <v>1</v>
      </c>
      <c r="I166" s="37">
        <v>2.94</v>
      </c>
      <c r="J166" s="14">
        <v>0</v>
      </c>
      <c r="K166" s="1">
        <v>0</v>
      </c>
      <c r="L166" s="1">
        <v>0</v>
      </c>
    </row>
    <row r="167" spans="1:12" ht="18">
      <c r="A167" s="32" t="s">
        <v>127</v>
      </c>
      <c r="B167">
        <v>17</v>
      </c>
      <c r="C167" s="15">
        <v>88.33</v>
      </c>
      <c r="D167" s="15">
        <v>2.4</v>
      </c>
      <c r="E167" s="15">
        <f t="shared" si="18"/>
        <v>81.999999999999972</v>
      </c>
      <c r="F167" s="15">
        <v>1</v>
      </c>
      <c r="G167" s="37">
        <v>1</v>
      </c>
      <c r="H167" s="37">
        <v>1</v>
      </c>
      <c r="I167" s="37">
        <v>2.94</v>
      </c>
      <c r="J167" s="14">
        <v>0</v>
      </c>
      <c r="K167" s="1">
        <v>0</v>
      </c>
      <c r="L167" s="1">
        <v>0</v>
      </c>
    </row>
    <row r="168" spans="1:12" ht="18">
      <c r="A168" s="32" t="s">
        <v>127</v>
      </c>
      <c r="B168">
        <v>17</v>
      </c>
      <c r="C168" s="15">
        <v>88.33</v>
      </c>
      <c r="D168" s="15">
        <v>2.4</v>
      </c>
      <c r="E168" s="15">
        <f t="shared" si="18"/>
        <v>82.674999999999969</v>
      </c>
      <c r="F168" s="15">
        <v>1</v>
      </c>
      <c r="G168" s="37">
        <v>1</v>
      </c>
      <c r="H168" s="37">
        <v>1</v>
      </c>
      <c r="I168" s="37">
        <v>2.94</v>
      </c>
      <c r="J168" s="14">
        <v>0</v>
      </c>
      <c r="K168" s="1">
        <v>0</v>
      </c>
      <c r="L168" s="1">
        <v>0</v>
      </c>
    </row>
    <row r="169" spans="1:12" ht="18">
      <c r="A169" s="32" t="s">
        <v>127</v>
      </c>
      <c r="B169">
        <v>17</v>
      </c>
      <c r="C169" s="15">
        <v>88.33</v>
      </c>
      <c r="D169" s="15">
        <v>2.4</v>
      </c>
      <c r="E169" s="15">
        <f t="shared" si="18"/>
        <v>83.349999999999966</v>
      </c>
      <c r="F169" s="15">
        <v>1</v>
      </c>
      <c r="G169" s="37">
        <v>1</v>
      </c>
      <c r="H169" s="37">
        <v>1</v>
      </c>
      <c r="I169" s="37">
        <v>2.94</v>
      </c>
      <c r="J169" s="14">
        <v>0</v>
      </c>
      <c r="K169" s="1">
        <v>0</v>
      </c>
      <c r="L169" s="1">
        <v>0</v>
      </c>
    </row>
    <row r="170" spans="1:12" ht="18">
      <c r="A170" s="32" t="s">
        <v>127</v>
      </c>
      <c r="B170">
        <v>17</v>
      </c>
      <c r="C170" s="15">
        <v>88.33</v>
      </c>
      <c r="D170" s="15">
        <v>2.4</v>
      </c>
      <c r="E170" s="15">
        <f t="shared" si="18"/>
        <v>84.024999999999963</v>
      </c>
      <c r="F170" s="15">
        <v>1</v>
      </c>
      <c r="G170" s="37">
        <v>1</v>
      </c>
      <c r="H170" s="37">
        <v>1</v>
      </c>
      <c r="I170" s="37">
        <v>2.94</v>
      </c>
      <c r="J170" s="14">
        <v>0</v>
      </c>
      <c r="K170" s="1">
        <v>0</v>
      </c>
      <c r="L170" s="1">
        <v>0</v>
      </c>
    </row>
    <row r="171" spans="1:12" ht="18">
      <c r="A171" s="32" t="s">
        <v>171</v>
      </c>
      <c r="B171">
        <v>17</v>
      </c>
      <c r="C171" s="15">
        <v>88.33</v>
      </c>
      <c r="D171" s="15">
        <v>2.4</v>
      </c>
      <c r="E171" s="15">
        <f>E170+0.675</f>
        <v>84.69999999999996</v>
      </c>
      <c r="F171" s="15">
        <v>1</v>
      </c>
      <c r="G171" s="37">
        <v>1</v>
      </c>
      <c r="H171" s="37">
        <v>1</v>
      </c>
      <c r="I171" s="37">
        <v>2.94</v>
      </c>
      <c r="J171" s="14">
        <v>0</v>
      </c>
      <c r="K171" s="1">
        <v>0</v>
      </c>
      <c r="L171" s="1">
        <v>0</v>
      </c>
    </row>
    <row r="172" spans="1:12" ht="18">
      <c r="A172" s="32" t="s">
        <v>126</v>
      </c>
      <c r="B172">
        <v>17</v>
      </c>
      <c r="C172" s="15">
        <v>88.33</v>
      </c>
      <c r="D172" s="15">
        <v>2.4</v>
      </c>
      <c r="E172" s="15">
        <f>E171+0.975</f>
        <v>85.674999999999955</v>
      </c>
      <c r="F172" s="15">
        <v>1</v>
      </c>
      <c r="G172" s="37">
        <v>1</v>
      </c>
      <c r="H172" s="37">
        <v>1</v>
      </c>
      <c r="I172" s="37">
        <v>2.94</v>
      </c>
      <c r="J172" s="14">
        <v>0</v>
      </c>
      <c r="K172" s="1">
        <v>0</v>
      </c>
      <c r="L172" s="1">
        <v>0</v>
      </c>
    </row>
    <row r="173" spans="1:12" ht="18">
      <c r="A173" s="32" t="s">
        <v>126</v>
      </c>
      <c r="B173">
        <v>17</v>
      </c>
      <c r="C173" s="15">
        <v>88.33</v>
      </c>
      <c r="D173" s="15">
        <v>2.4</v>
      </c>
      <c r="E173" s="15">
        <f>E172+0.675</f>
        <v>86.349999999999952</v>
      </c>
      <c r="F173" s="15">
        <v>1</v>
      </c>
      <c r="G173" s="37">
        <v>1</v>
      </c>
      <c r="H173" s="37">
        <v>1</v>
      </c>
      <c r="I173" s="37">
        <v>2.94</v>
      </c>
      <c r="J173" s="14">
        <v>0</v>
      </c>
      <c r="K173" s="1">
        <v>0</v>
      </c>
      <c r="L173" s="1">
        <v>0</v>
      </c>
    </row>
    <row r="174" spans="1:12" ht="18">
      <c r="A174" s="32" t="s">
        <v>126</v>
      </c>
      <c r="B174">
        <v>17</v>
      </c>
      <c r="C174" s="15">
        <v>88.33</v>
      </c>
      <c r="D174" s="15">
        <v>2.4</v>
      </c>
      <c r="E174" s="15">
        <f t="shared" ref="E174:E176" si="19">E173+0.675</f>
        <v>87.024999999999949</v>
      </c>
      <c r="F174" s="15">
        <v>1</v>
      </c>
      <c r="G174" s="37">
        <v>1</v>
      </c>
      <c r="H174" s="37">
        <v>1</v>
      </c>
      <c r="I174" s="37">
        <v>2.94</v>
      </c>
      <c r="J174" s="14">
        <v>0</v>
      </c>
      <c r="K174" s="1">
        <v>0</v>
      </c>
      <c r="L174" s="1">
        <v>0</v>
      </c>
    </row>
    <row r="175" spans="1:12" ht="18">
      <c r="A175" s="32" t="s">
        <v>126</v>
      </c>
      <c r="B175">
        <v>17</v>
      </c>
      <c r="C175" s="15">
        <v>88.33</v>
      </c>
      <c r="D175" s="15">
        <v>2.4</v>
      </c>
      <c r="E175" s="15">
        <f t="shared" si="19"/>
        <v>87.699999999999946</v>
      </c>
      <c r="F175" s="15">
        <v>1</v>
      </c>
      <c r="G175" s="37">
        <v>1</v>
      </c>
      <c r="H175" s="37">
        <v>1</v>
      </c>
      <c r="I175" s="37">
        <v>2.94</v>
      </c>
      <c r="J175" s="14">
        <v>0</v>
      </c>
      <c r="K175" s="1">
        <v>0</v>
      </c>
      <c r="L175" s="1">
        <v>0</v>
      </c>
    </row>
    <row r="176" spans="1:12" ht="18">
      <c r="A176" s="32" t="s">
        <v>199</v>
      </c>
      <c r="B176">
        <v>17</v>
      </c>
      <c r="C176" s="15">
        <v>88.33</v>
      </c>
      <c r="D176" s="15">
        <v>2.4</v>
      </c>
      <c r="E176" s="15">
        <f t="shared" si="19"/>
        <v>88.374999999999943</v>
      </c>
      <c r="F176" s="15">
        <v>1</v>
      </c>
      <c r="G176" s="37">
        <v>1</v>
      </c>
      <c r="H176" s="37">
        <v>1</v>
      </c>
      <c r="I176" s="37">
        <v>2.94</v>
      </c>
      <c r="J176" s="14">
        <v>0</v>
      </c>
      <c r="K176" s="1">
        <v>0</v>
      </c>
      <c r="L176" s="1">
        <v>0</v>
      </c>
    </row>
    <row r="177" spans="1:12" ht="18">
      <c r="A177" s="32" t="s">
        <v>144</v>
      </c>
      <c r="B177" s="32">
        <v>1.2</v>
      </c>
      <c r="C177" s="15">
        <v>23.75</v>
      </c>
      <c r="D177" s="15">
        <v>1.2</v>
      </c>
      <c r="E177" s="15">
        <f>E2+19.15</f>
        <v>71.699999999999989</v>
      </c>
      <c r="F177" s="15">
        <v>1</v>
      </c>
      <c r="G177" s="37">
        <v>1</v>
      </c>
      <c r="H177" s="37">
        <v>1</v>
      </c>
      <c r="I177" s="37">
        <v>6</v>
      </c>
      <c r="J177" s="37">
        <v>0</v>
      </c>
      <c r="K177" s="32">
        <v>0</v>
      </c>
      <c r="L177" s="32">
        <v>0</v>
      </c>
    </row>
    <row r="178" spans="1:12" ht="18">
      <c r="A178" s="32" t="s">
        <v>145</v>
      </c>
      <c r="B178" s="32">
        <v>1.2</v>
      </c>
      <c r="C178" s="15">
        <f>C177</f>
        <v>23.75</v>
      </c>
      <c r="D178" s="15">
        <v>1.2</v>
      </c>
      <c r="E178" s="15">
        <f>E177+6</f>
        <v>77.699999999999989</v>
      </c>
      <c r="F178" s="15">
        <v>1</v>
      </c>
      <c r="G178" s="37">
        <v>1</v>
      </c>
      <c r="H178" s="37">
        <v>1</v>
      </c>
      <c r="I178" s="37">
        <v>1.125</v>
      </c>
      <c r="J178" s="37">
        <v>0</v>
      </c>
      <c r="K178" s="32">
        <v>0</v>
      </c>
      <c r="L178" s="32">
        <v>0</v>
      </c>
    </row>
    <row r="179" spans="1:12" ht="18">
      <c r="A179" s="32" t="s">
        <v>126</v>
      </c>
      <c r="B179" s="32">
        <v>1.2</v>
      </c>
      <c r="C179" s="15">
        <f>C178</f>
        <v>23.75</v>
      </c>
      <c r="D179" s="15">
        <v>1.2</v>
      </c>
      <c r="E179" s="15">
        <f>E178+1.125</f>
        <v>78.824999999999989</v>
      </c>
      <c r="F179" s="15">
        <v>1</v>
      </c>
      <c r="G179" s="37">
        <v>1</v>
      </c>
      <c r="H179" s="37">
        <v>1</v>
      </c>
      <c r="I179" s="37">
        <v>1.125</v>
      </c>
      <c r="J179" s="37">
        <v>0</v>
      </c>
      <c r="K179" s="32">
        <v>0</v>
      </c>
      <c r="L179" s="32">
        <v>0</v>
      </c>
    </row>
    <row r="180" spans="1:12" ht="18">
      <c r="A180" s="32" t="s">
        <v>126</v>
      </c>
      <c r="B180" s="32">
        <v>1.2</v>
      </c>
      <c r="C180" s="15">
        <f t="shared" ref="C180:C189" si="20">C179</f>
        <v>23.75</v>
      </c>
      <c r="D180" s="15">
        <v>1.2</v>
      </c>
      <c r="E180" s="15">
        <f>E179+0.675</f>
        <v>79.499999999999986</v>
      </c>
      <c r="F180" s="15">
        <v>1</v>
      </c>
      <c r="G180" s="37">
        <v>1</v>
      </c>
      <c r="H180" s="37">
        <v>1</v>
      </c>
      <c r="I180" s="37">
        <v>1.125</v>
      </c>
      <c r="J180" s="37">
        <v>0</v>
      </c>
      <c r="K180" s="32">
        <v>0</v>
      </c>
      <c r="L180" s="32">
        <v>0</v>
      </c>
    </row>
    <row r="181" spans="1:12" ht="18">
      <c r="A181" s="32" t="s">
        <v>126</v>
      </c>
      <c r="B181" s="32">
        <v>1.2</v>
      </c>
      <c r="C181" s="15">
        <f t="shared" si="20"/>
        <v>23.75</v>
      </c>
      <c r="D181" s="15">
        <v>1.2</v>
      </c>
      <c r="E181" s="15">
        <f t="shared" ref="E181:E189" si="21">E180+0.675</f>
        <v>80.174999999999983</v>
      </c>
      <c r="F181" s="15">
        <v>1</v>
      </c>
      <c r="G181" s="37">
        <v>1</v>
      </c>
      <c r="H181" s="37">
        <v>1</v>
      </c>
      <c r="I181" s="37">
        <v>1.125</v>
      </c>
      <c r="J181" s="37">
        <v>0</v>
      </c>
      <c r="K181" s="32">
        <v>0</v>
      </c>
      <c r="L181" s="32">
        <v>0</v>
      </c>
    </row>
    <row r="182" spans="1:12" ht="18">
      <c r="A182" s="32" t="s">
        <v>126</v>
      </c>
      <c r="B182" s="32">
        <v>1.2</v>
      </c>
      <c r="C182" s="15">
        <f t="shared" si="20"/>
        <v>23.75</v>
      </c>
      <c r="D182" s="15">
        <v>1.2</v>
      </c>
      <c r="E182" s="15">
        <f t="shared" si="21"/>
        <v>80.84999999999998</v>
      </c>
      <c r="F182" s="15">
        <v>1</v>
      </c>
      <c r="G182" s="37">
        <v>1</v>
      </c>
      <c r="H182" s="37">
        <v>1</v>
      </c>
      <c r="I182" s="37">
        <v>1.125</v>
      </c>
      <c r="J182" s="37">
        <v>0</v>
      </c>
      <c r="K182" s="32">
        <v>0</v>
      </c>
      <c r="L182" s="32">
        <v>0</v>
      </c>
    </row>
    <row r="183" spans="1:12" ht="18">
      <c r="A183" s="32" t="s">
        <v>126</v>
      </c>
      <c r="B183" s="32">
        <v>1.2</v>
      </c>
      <c r="C183" s="15">
        <f t="shared" si="20"/>
        <v>23.75</v>
      </c>
      <c r="D183" s="15">
        <v>1.2</v>
      </c>
      <c r="E183" s="15">
        <f t="shared" si="21"/>
        <v>81.524999999999977</v>
      </c>
      <c r="F183" s="15">
        <v>1</v>
      </c>
      <c r="G183" s="37">
        <v>1</v>
      </c>
      <c r="H183" s="37">
        <v>1</v>
      </c>
      <c r="I183" s="37">
        <v>1.125</v>
      </c>
      <c r="J183" s="37">
        <v>0</v>
      </c>
      <c r="K183" s="32">
        <v>0</v>
      </c>
      <c r="L183" s="32">
        <v>0</v>
      </c>
    </row>
    <row r="184" spans="1:12" ht="18">
      <c r="A184" s="32" t="s">
        <v>126</v>
      </c>
      <c r="B184" s="32">
        <v>1.2</v>
      </c>
      <c r="C184" s="15">
        <f t="shared" si="20"/>
        <v>23.75</v>
      </c>
      <c r="D184" s="15">
        <v>1.2</v>
      </c>
      <c r="E184" s="15">
        <f t="shared" si="21"/>
        <v>82.199999999999974</v>
      </c>
      <c r="F184" s="15">
        <v>1</v>
      </c>
      <c r="G184" s="37">
        <v>1</v>
      </c>
      <c r="H184" s="37">
        <v>1</v>
      </c>
      <c r="I184" s="37">
        <v>1.125</v>
      </c>
      <c r="J184" s="37">
        <v>0</v>
      </c>
      <c r="K184" s="32">
        <v>0</v>
      </c>
      <c r="L184" s="32">
        <v>0</v>
      </c>
    </row>
    <row r="185" spans="1:12" ht="18">
      <c r="A185" s="32" t="s">
        <v>126</v>
      </c>
      <c r="B185" s="32">
        <v>1.2</v>
      </c>
      <c r="C185" s="15">
        <f t="shared" si="20"/>
        <v>23.75</v>
      </c>
      <c r="D185" s="15">
        <v>1.2</v>
      </c>
      <c r="E185" s="15">
        <f t="shared" si="21"/>
        <v>82.874999999999972</v>
      </c>
      <c r="F185" s="15">
        <v>1</v>
      </c>
      <c r="G185" s="37">
        <v>1</v>
      </c>
      <c r="H185" s="37">
        <v>1</v>
      </c>
      <c r="I185" s="37">
        <v>1.125</v>
      </c>
      <c r="J185" s="37">
        <v>0</v>
      </c>
      <c r="K185" s="32">
        <v>0</v>
      </c>
      <c r="L185" s="32">
        <v>0</v>
      </c>
    </row>
    <row r="186" spans="1:12" ht="18">
      <c r="A186" s="32" t="s">
        <v>126</v>
      </c>
      <c r="B186" s="32">
        <v>1.2</v>
      </c>
      <c r="C186" s="15">
        <f t="shared" si="20"/>
        <v>23.75</v>
      </c>
      <c r="D186" s="15">
        <v>1.2</v>
      </c>
      <c r="E186" s="15">
        <f t="shared" si="21"/>
        <v>83.549999999999969</v>
      </c>
      <c r="F186" s="15">
        <v>1</v>
      </c>
      <c r="G186" s="37">
        <v>1</v>
      </c>
      <c r="H186" s="37">
        <v>1</v>
      </c>
      <c r="I186" s="37">
        <v>1.125</v>
      </c>
      <c r="J186" s="37">
        <v>0</v>
      </c>
      <c r="K186" s="32">
        <v>0</v>
      </c>
      <c r="L186" s="32">
        <v>0</v>
      </c>
    </row>
    <row r="187" spans="1:12" ht="18">
      <c r="A187" s="32" t="s">
        <v>126</v>
      </c>
      <c r="B187" s="32">
        <v>1.2</v>
      </c>
      <c r="C187" s="15">
        <f t="shared" si="20"/>
        <v>23.75</v>
      </c>
      <c r="D187" s="15">
        <v>1.2</v>
      </c>
      <c r="E187" s="15">
        <f t="shared" si="21"/>
        <v>84.224999999999966</v>
      </c>
      <c r="F187" s="15">
        <v>1</v>
      </c>
      <c r="G187" s="37">
        <v>1</v>
      </c>
      <c r="H187" s="37">
        <v>1</v>
      </c>
      <c r="I187" s="37">
        <v>1.125</v>
      </c>
      <c r="J187" s="37">
        <v>0</v>
      </c>
      <c r="K187" s="32">
        <v>0</v>
      </c>
      <c r="L187" s="32">
        <v>0</v>
      </c>
    </row>
    <row r="188" spans="1:12" ht="18">
      <c r="A188" s="32" t="s">
        <v>126</v>
      </c>
      <c r="B188" s="32">
        <v>1.2</v>
      </c>
      <c r="C188" s="15">
        <f t="shared" si="20"/>
        <v>23.75</v>
      </c>
      <c r="D188" s="15">
        <v>1.2</v>
      </c>
      <c r="E188" s="15">
        <f t="shared" si="21"/>
        <v>84.899999999999963</v>
      </c>
      <c r="F188" s="15">
        <v>1</v>
      </c>
      <c r="G188" s="37">
        <v>1</v>
      </c>
      <c r="H188" s="37">
        <v>1</v>
      </c>
      <c r="I188" s="37">
        <v>1.125</v>
      </c>
      <c r="J188" s="37">
        <v>0</v>
      </c>
      <c r="K188" s="32">
        <v>0</v>
      </c>
      <c r="L188" s="32">
        <v>0</v>
      </c>
    </row>
    <row r="189" spans="1:12" ht="18">
      <c r="A189" s="32" t="s">
        <v>147</v>
      </c>
      <c r="B189" s="32">
        <v>1.2</v>
      </c>
      <c r="C189" s="15">
        <f t="shared" si="20"/>
        <v>23.75</v>
      </c>
      <c r="D189" s="15">
        <v>1.2</v>
      </c>
      <c r="E189" s="15">
        <f t="shared" si="21"/>
        <v>85.57499999999996</v>
      </c>
      <c r="F189" s="15">
        <v>1</v>
      </c>
      <c r="G189" s="37">
        <v>1</v>
      </c>
      <c r="H189" s="37">
        <v>1</v>
      </c>
      <c r="I189" s="37">
        <v>1.125</v>
      </c>
      <c r="J189" s="37">
        <v>0</v>
      </c>
      <c r="K189" s="32">
        <v>0</v>
      </c>
      <c r="L189" s="32">
        <v>0</v>
      </c>
    </row>
    <row r="190" spans="1:12" ht="18">
      <c r="A190" s="32" t="s">
        <v>127</v>
      </c>
      <c r="B190" s="32">
        <v>2.2000000000000002</v>
      </c>
      <c r="C190" s="15">
        <v>25.68</v>
      </c>
      <c r="D190" s="15">
        <v>1.2</v>
      </c>
      <c r="E190" s="15">
        <f>E26</f>
        <v>80.385000000000005</v>
      </c>
      <c r="F190" s="15">
        <v>1</v>
      </c>
      <c r="G190" s="37">
        <v>1</v>
      </c>
      <c r="H190" s="37">
        <v>1</v>
      </c>
      <c r="I190" s="37">
        <v>1.125</v>
      </c>
      <c r="J190" s="37">
        <v>0</v>
      </c>
      <c r="K190" s="32">
        <v>0</v>
      </c>
      <c r="L190" s="32">
        <v>0</v>
      </c>
    </row>
    <row r="191" spans="1:12" ht="18">
      <c r="A191" s="32" t="s">
        <v>127</v>
      </c>
      <c r="B191" s="32">
        <v>2.2000000000000002</v>
      </c>
      <c r="C191" s="15">
        <v>25.68</v>
      </c>
      <c r="D191" s="15">
        <v>1.2</v>
      </c>
      <c r="E191" s="15">
        <f>E190+0.675</f>
        <v>81.06</v>
      </c>
      <c r="F191" s="15">
        <v>1</v>
      </c>
      <c r="G191" s="37">
        <v>1</v>
      </c>
      <c r="H191" s="37">
        <v>1</v>
      </c>
      <c r="I191" s="37">
        <v>1.125</v>
      </c>
      <c r="J191" s="37">
        <v>0</v>
      </c>
      <c r="K191" s="32">
        <v>0</v>
      </c>
      <c r="L191" s="32">
        <v>0</v>
      </c>
    </row>
    <row r="192" spans="1:12" ht="18">
      <c r="A192" s="32" t="s">
        <v>127</v>
      </c>
      <c r="B192" s="32">
        <v>2.2000000000000002</v>
      </c>
      <c r="C192" s="15">
        <v>25.68</v>
      </c>
      <c r="D192" s="15">
        <v>1.2</v>
      </c>
      <c r="E192" s="15">
        <f t="shared" ref="E192:E194" si="22">E191+0.675</f>
        <v>81.734999999999999</v>
      </c>
      <c r="F192" s="15">
        <v>1</v>
      </c>
      <c r="G192" s="37">
        <v>1</v>
      </c>
      <c r="H192" s="37">
        <v>1</v>
      </c>
      <c r="I192" s="37">
        <v>1.125</v>
      </c>
      <c r="J192" s="37">
        <v>0</v>
      </c>
      <c r="K192" s="32">
        <v>0</v>
      </c>
      <c r="L192" s="32">
        <v>0</v>
      </c>
    </row>
    <row r="193" spans="1:12" ht="18">
      <c r="A193" s="32" t="s">
        <v>127</v>
      </c>
      <c r="B193" s="32">
        <v>2.2000000000000002</v>
      </c>
      <c r="C193" s="15">
        <v>25.68</v>
      </c>
      <c r="D193" s="15">
        <v>1.2</v>
      </c>
      <c r="E193" s="15">
        <f t="shared" si="22"/>
        <v>82.41</v>
      </c>
      <c r="F193" s="15">
        <v>1</v>
      </c>
      <c r="G193" s="37">
        <v>1</v>
      </c>
      <c r="H193" s="37">
        <v>1</v>
      </c>
      <c r="I193" s="37">
        <v>1.125</v>
      </c>
      <c r="J193" s="37">
        <v>0</v>
      </c>
      <c r="K193" s="32">
        <v>0</v>
      </c>
      <c r="L193" s="32">
        <v>0</v>
      </c>
    </row>
    <row r="194" spans="1:12" ht="18">
      <c r="A194" s="32" t="s">
        <v>141</v>
      </c>
      <c r="B194" s="32">
        <v>2.2000000000000002</v>
      </c>
      <c r="C194" s="15">
        <v>25.68</v>
      </c>
      <c r="D194" s="15">
        <v>1.2</v>
      </c>
      <c r="E194" s="15">
        <f t="shared" si="22"/>
        <v>83.084999999999994</v>
      </c>
      <c r="F194" s="15">
        <v>1</v>
      </c>
      <c r="G194" s="37">
        <v>1</v>
      </c>
      <c r="H194" s="37">
        <v>1</v>
      </c>
      <c r="I194" s="37">
        <v>1.125</v>
      </c>
      <c r="J194" s="37">
        <v>0</v>
      </c>
      <c r="K194" s="32">
        <v>0</v>
      </c>
      <c r="L194" s="32">
        <v>0</v>
      </c>
    </row>
    <row r="195" spans="1:12" ht="18">
      <c r="A195" s="32" t="s">
        <v>192</v>
      </c>
      <c r="B195" s="32">
        <v>101</v>
      </c>
      <c r="C195" s="15">
        <v>35.049999999999997</v>
      </c>
      <c r="D195" s="15">
        <v>0</v>
      </c>
      <c r="E195" s="15">
        <v>54.96</v>
      </c>
      <c r="F195" s="15">
        <v>1</v>
      </c>
      <c r="G195" s="37">
        <v>1</v>
      </c>
      <c r="H195" s="37">
        <v>1</v>
      </c>
      <c r="I195" s="37">
        <v>1.125</v>
      </c>
      <c r="J195" s="37">
        <v>0</v>
      </c>
      <c r="K195" s="32">
        <v>0</v>
      </c>
      <c r="L195" s="32">
        <v>0</v>
      </c>
    </row>
    <row r="196" spans="1:12" ht="18">
      <c r="A196" s="32" t="s">
        <v>192</v>
      </c>
      <c r="B196" s="32">
        <v>101</v>
      </c>
      <c r="C196" s="15">
        <v>35.049999999999997</v>
      </c>
      <c r="D196" s="15">
        <v>0</v>
      </c>
      <c r="E196" s="15">
        <f>E195+4.43</f>
        <v>59.39</v>
      </c>
      <c r="F196" s="15">
        <v>1</v>
      </c>
      <c r="G196" s="37">
        <v>1</v>
      </c>
      <c r="H196" s="37">
        <v>1</v>
      </c>
      <c r="I196" s="37">
        <v>1.125</v>
      </c>
      <c r="J196" s="37">
        <v>0</v>
      </c>
      <c r="K196" s="32">
        <v>0</v>
      </c>
      <c r="L196" s="32">
        <v>0</v>
      </c>
    </row>
    <row r="197" spans="1:12" ht="18">
      <c r="A197" s="32" t="s">
        <v>192</v>
      </c>
      <c r="B197" s="32">
        <v>101</v>
      </c>
      <c r="C197" s="15">
        <v>35.049999999999997</v>
      </c>
      <c r="D197" s="15">
        <v>0</v>
      </c>
      <c r="E197" s="15">
        <f>E196+9.57</f>
        <v>68.960000000000008</v>
      </c>
      <c r="F197" s="15">
        <v>1</v>
      </c>
      <c r="G197" s="37">
        <v>1</v>
      </c>
      <c r="H197" s="37">
        <v>1</v>
      </c>
      <c r="I197" s="37">
        <v>1.125</v>
      </c>
      <c r="J197" s="37">
        <v>0</v>
      </c>
      <c r="K197" s="32">
        <v>0</v>
      </c>
      <c r="L197" s="32">
        <v>0</v>
      </c>
    </row>
    <row r="198" spans="1:12" ht="18">
      <c r="A198" s="32" t="s">
        <v>192</v>
      </c>
      <c r="B198" s="32">
        <v>101</v>
      </c>
      <c r="C198" s="15">
        <v>35.049999999999997</v>
      </c>
      <c r="D198" s="15">
        <v>0</v>
      </c>
      <c r="E198" s="15">
        <f>E197+4.43</f>
        <v>73.390000000000015</v>
      </c>
      <c r="F198" s="15">
        <v>1</v>
      </c>
      <c r="G198" s="37">
        <v>1</v>
      </c>
      <c r="H198" s="37">
        <v>1</v>
      </c>
      <c r="I198" s="37">
        <v>1.125</v>
      </c>
      <c r="J198" s="37">
        <v>0</v>
      </c>
      <c r="K198" s="32">
        <v>0</v>
      </c>
      <c r="L198" s="32">
        <v>0</v>
      </c>
    </row>
    <row r="199" spans="1:12" ht="18">
      <c r="A199" s="32" t="s">
        <v>193</v>
      </c>
      <c r="B199" s="32">
        <v>102</v>
      </c>
      <c r="C199" s="15">
        <f>C198+1.09</f>
        <v>36.14</v>
      </c>
      <c r="D199" s="15">
        <v>0</v>
      </c>
      <c r="E199" s="15">
        <v>54.96</v>
      </c>
      <c r="F199" s="15">
        <v>1</v>
      </c>
      <c r="G199" s="37">
        <v>1</v>
      </c>
      <c r="H199" s="37">
        <v>1</v>
      </c>
      <c r="I199" s="37">
        <v>1.125</v>
      </c>
      <c r="J199" s="37">
        <v>0</v>
      </c>
      <c r="K199" s="32">
        <v>0</v>
      </c>
      <c r="L199" s="32">
        <v>0</v>
      </c>
    </row>
    <row r="200" spans="1:12" ht="18">
      <c r="A200" s="32" t="s">
        <v>193</v>
      </c>
      <c r="B200" s="32">
        <v>102</v>
      </c>
      <c r="C200" s="15">
        <f>C199</f>
        <v>36.14</v>
      </c>
      <c r="D200" s="15">
        <v>0</v>
      </c>
      <c r="E200" s="15">
        <f>E199+4.43</f>
        <v>59.39</v>
      </c>
      <c r="F200" s="15">
        <v>1</v>
      </c>
      <c r="G200" s="37">
        <v>1</v>
      </c>
      <c r="H200" s="37">
        <v>1</v>
      </c>
      <c r="I200" s="37">
        <v>1.125</v>
      </c>
      <c r="J200" s="37">
        <v>0</v>
      </c>
      <c r="K200" s="32">
        <v>0</v>
      </c>
      <c r="L200" s="32">
        <v>0</v>
      </c>
    </row>
    <row r="201" spans="1:12" ht="18">
      <c r="A201" s="32" t="s">
        <v>193</v>
      </c>
      <c r="B201" s="32">
        <v>102</v>
      </c>
      <c r="C201" s="15">
        <f t="shared" ref="C201:C202" si="23">C200</f>
        <v>36.14</v>
      </c>
      <c r="D201" s="15">
        <v>0</v>
      </c>
      <c r="E201" s="15">
        <f>E200+9.57</f>
        <v>68.960000000000008</v>
      </c>
      <c r="F201" s="15">
        <v>1</v>
      </c>
      <c r="G201" s="37">
        <v>1</v>
      </c>
      <c r="H201" s="37">
        <v>1</v>
      </c>
      <c r="I201" s="37">
        <v>1.125</v>
      </c>
      <c r="J201" s="37">
        <v>0</v>
      </c>
      <c r="K201" s="32">
        <v>0</v>
      </c>
      <c r="L201" s="32">
        <v>0</v>
      </c>
    </row>
    <row r="202" spans="1:12" ht="18">
      <c r="A202" s="32" t="s">
        <v>193</v>
      </c>
      <c r="B202" s="32">
        <v>102</v>
      </c>
      <c r="C202" s="15">
        <f t="shared" si="23"/>
        <v>36.14</v>
      </c>
      <c r="D202" s="15">
        <v>0</v>
      </c>
      <c r="E202" s="15">
        <f>E201+4.43</f>
        <v>73.390000000000015</v>
      </c>
      <c r="F202" s="15">
        <v>1</v>
      </c>
      <c r="G202" s="37">
        <v>1</v>
      </c>
      <c r="H202" s="37">
        <v>1</v>
      </c>
      <c r="I202" s="37">
        <v>1.125</v>
      </c>
      <c r="J202" s="37">
        <v>0</v>
      </c>
      <c r="K202" s="32">
        <v>0</v>
      </c>
      <c r="L202" s="32">
        <v>0</v>
      </c>
    </row>
    <row r="203" spans="1:12" ht="18">
      <c r="A203" s="32" t="s">
        <v>192</v>
      </c>
      <c r="B203" s="32">
        <v>103</v>
      </c>
      <c r="C203" s="15">
        <f>C202+0.55</f>
        <v>36.69</v>
      </c>
      <c r="D203" s="15">
        <v>0</v>
      </c>
      <c r="E203" s="15">
        <v>54.96</v>
      </c>
      <c r="F203" s="15">
        <v>1</v>
      </c>
      <c r="G203" s="37">
        <v>1</v>
      </c>
      <c r="H203" s="37">
        <v>1</v>
      </c>
      <c r="I203" s="37">
        <v>1.125</v>
      </c>
      <c r="J203" s="37">
        <v>0</v>
      </c>
      <c r="K203" s="32">
        <v>0</v>
      </c>
      <c r="L203" s="32">
        <v>0</v>
      </c>
    </row>
    <row r="204" spans="1:12" ht="18">
      <c r="A204" s="32" t="s">
        <v>192</v>
      </c>
      <c r="B204" s="32">
        <v>103</v>
      </c>
      <c r="C204" s="15">
        <f>C203</f>
        <v>36.69</v>
      </c>
      <c r="D204" s="15">
        <v>0</v>
      </c>
      <c r="E204" s="15">
        <f>E203+4.43</f>
        <v>59.39</v>
      </c>
      <c r="F204" s="15">
        <v>1</v>
      </c>
      <c r="G204" s="37">
        <v>1</v>
      </c>
      <c r="H204" s="37">
        <v>1</v>
      </c>
      <c r="I204" s="37">
        <v>1.125</v>
      </c>
      <c r="J204" s="37">
        <v>0</v>
      </c>
      <c r="K204" s="32">
        <v>0</v>
      </c>
      <c r="L204" s="32">
        <v>0</v>
      </c>
    </row>
    <row r="205" spans="1:12" ht="18">
      <c r="A205" s="32" t="s">
        <v>192</v>
      </c>
      <c r="B205" s="32">
        <v>103</v>
      </c>
      <c r="C205" s="15">
        <f t="shared" ref="C205:C206" si="24">C204</f>
        <v>36.69</v>
      </c>
      <c r="D205" s="15">
        <v>0</v>
      </c>
      <c r="E205" s="15">
        <f>E204+9.57</f>
        <v>68.960000000000008</v>
      </c>
      <c r="F205" s="15">
        <v>1</v>
      </c>
      <c r="G205" s="37">
        <v>1</v>
      </c>
      <c r="H205" s="37">
        <v>1</v>
      </c>
      <c r="I205" s="37">
        <v>1.125</v>
      </c>
      <c r="J205" s="37">
        <v>0</v>
      </c>
      <c r="K205" s="32">
        <v>0</v>
      </c>
      <c r="L205" s="32">
        <v>0</v>
      </c>
    </row>
    <row r="206" spans="1:12" ht="18">
      <c r="A206" s="32" t="s">
        <v>192</v>
      </c>
      <c r="B206" s="32">
        <v>103</v>
      </c>
      <c r="C206" s="15">
        <f t="shared" si="24"/>
        <v>36.69</v>
      </c>
      <c r="D206" s="15">
        <v>0</v>
      </c>
      <c r="E206" s="15">
        <f>E205+4.43</f>
        <v>73.390000000000015</v>
      </c>
      <c r="F206" s="15">
        <v>1</v>
      </c>
      <c r="G206" s="37">
        <v>1</v>
      </c>
      <c r="H206" s="37">
        <v>1</v>
      </c>
      <c r="I206" s="37">
        <v>1.125</v>
      </c>
      <c r="J206" s="37">
        <v>0</v>
      </c>
      <c r="K206" s="32">
        <v>0</v>
      </c>
      <c r="L206" s="32">
        <v>0</v>
      </c>
    </row>
    <row r="207" spans="1:12" ht="18">
      <c r="A207" s="32" t="s">
        <v>193</v>
      </c>
      <c r="B207" s="32">
        <v>104</v>
      </c>
      <c r="C207" s="15">
        <f>C203+1.09</f>
        <v>37.78</v>
      </c>
      <c r="D207" s="15">
        <v>0</v>
      </c>
      <c r="E207" s="15">
        <v>54.96</v>
      </c>
      <c r="F207" s="15">
        <v>1</v>
      </c>
      <c r="G207" s="37">
        <v>1</v>
      </c>
      <c r="H207" s="37">
        <v>1</v>
      </c>
      <c r="I207" s="37">
        <v>1.125</v>
      </c>
      <c r="J207" s="37">
        <v>0</v>
      </c>
      <c r="K207" s="32">
        <v>0</v>
      </c>
      <c r="L207" s="32">
        <v>0</v>
      </c>
    </row>
    <row r="208" spans="1:12" ht="18">
      <c r="A208" s="32" t="s">
        <v>193</v>
      </c>
      <c r="B208" s="32">
        <v>104</v>
      </c>
      <c r="C208" s="15">
        <f>C207</f>
        <v>37.78</v>
      </c>
      <c r="D208" s="15">
        <v>0</v>
      </c>
      <c r="E208" s="15">
        <f>E207+4.43</f>
        <v>59.39</v>
      </c>
      <c r="F208" s="15">
        <v>1</v>
      </c>
      <c r="G208" s="37">
        <v>1</v>
      </c>
      <c r="H208" s="37">
        <v>1</v>
      </c>
      <c r="I208" s="37">
        <v>1.125</v>
      </c>
      <c r="J208" s="37">
        <v>0</v>
      </c>
      <c r="K208" s="32">
        <v>0</v>
      </c>
      <c r="L208" s="32">
        <v>0</v>
      </c>
    </row>
    <row r="209" spans="1:12" ht="18">
      <c r="A209" s="32" t="s">
        <v>193</v>
      </c>
      <c r="B209" s="32">
        <v>104</v>
      </c>
      <c r="C209" s="15">
        <f>C208</f>
        <v>37.78</v>
      </c>
      <c r="D209" s="15">
        <v>0</v>
      </c>
      <c r="E209" s="15">
        <f>E208+9.57</f>
        <v>68.960000000000008</v>
      </c>
      <c r="F209" s="15">
        <v>1</v>
      </c>
      <c r="G209" s="37">
        <v>1</v>
      </c>
      <c r="H209" s="37">
        <v>1</v>
      </c>
      <c r="I209" s="37">
        <v>1.125</v>
      </c>
      <c r="J209" s="37">
        <v>0</v>
      </c>
      <c r="K209" s="32">
        <v>0</v>
      </c>
      <c r="L209" s="32">
        <v>0</v>
      </c>
    </row>
    <row r="210" spans="1:12" ht="18">
      <c r="A210" s="32" t="s">
        <v>193</v>
      </c>
      <c r="B210" s="32">
        <v>104</v>
      </c>
      <c r="C210" s="15">
        <f>C209</f>
        <v>37.78</v>
      </c>
      <c r="D210" s="15">
        <v>0</v>
      </c>
      <c r="E210" s="15">
        <f>E209+4.43</f>
        <v>73.390000000000015</v>
      </c>
      <c r="F210" s="15">
        <v>1</v>
      </c>
      <c r="G210" s="37">
        <v>1</v>
      </c>
      <c r="H210" s="37">
        <v>1</v>
      </c>
      <c r="I210" s="37">
        <v>1.125</v>
      </c>
      <c r="J210" s="37">
        <v>0</v>
      </c>
      <c r="K210" s="32">
        <v>0</v>
      </c>
      <c r="L210" s="32">
        <v>0</v>
      </c>
    </row>
    <row r="211" spans="1:12" ht="18">
      <c r="A211" s="32" t="s">
        <v>192</v>
      </c>
      <c r="B211" s="32">
        <v>105</v>
      </c>
      <c r="C211" s="15">
        <f>C210+0.55</f>
        <v>38.33</v>
      </c>
      <c r="D211" s="15">
        <v>0</v>
      </c>
      <c r="E211" s="15">
        <v>54.96</v>
      </c>
      <c r="F211" s="15">
        <v>1</v>
      </c>
      <c r="G211" s="37">
        <v>1</v>
      </c>
      <c r="H211" s="37">
        <v>1</v>
      </c>
      <c r="I211" s="37">
        <v>1.125</v>
      </c>
      <c r="J211" s="37">
        <v>0</v>
      </c>
      <c r="K211" s="32">
        <v>0</v>
      </c>
      <c r="L211" s="32">
        <v>0</v>
      </c>
    </row>
    <row r="212" spans="1:12" ht="18">
      <c r="A212" s="32" t="s">
        <v>192</v>
      </c>
      <c r="B212" s="32">
        <v>105</v>
      </c>
      <c r="C212" s="15">
        <f>C211</f>
        <v>38.33</v>
      </c>
      <c r="D212" s="15">
        <v>0</v>
      </c>
      <c r="E212" s="15">
        <f>E211+4.43</f>
        <v>59.39</v>
      </c>
      <c r="F212" s="15">
        <v>1</v>
      </c>
      <c r="G212" s="37">
        <v>1</v>
      </c>
      <c r="H212" s="37">
        <v>1</v>
      </c>
      <c r="I212" s="37">
        <v>1.125</v>
      </c>
      <c r="J212" s="37">
        <v>0</v>
      </c>
      <c r="K212" s="32">
        <v>0</v>
      </c>
      <c r="L212" s="32">
        <v>0</v>
      </c>
    </row>
    <row r="213" spans="1:12" ht="18">
      <c r="A213" s="32" t="s">
        <v>192</v>
      </c>
      <c r="B213" s="32">
        <v>105</v>
      </c>
      <c r="C213" s="15">
        <f>C212</f>
        <v>38.33</v>
      </c>
      <c r="D213" s="15">
        <v>0</v>
      </c>
      <c r="E213" s="15">
        <f>E212+9.57</f>
        <v>68.960000000000008</v>
      </c>
      <c r="F213" s="15">
        <v>1</v>
      </c>
      <c r="G213" s="37">
        <v>1</v>
      </c>
      <c r="H213" s="37">
        <v>1</v>
      </c>
      <c r="I213" s="37">
        <v>1.125</v>
      </c>
      <c r="J213" s="37">
        <v>0</v>
      </c>
      <c r="K213" s="32">
        <v>0</v>
      </c>
      <c r="L213" s="32">
        <v>0</v>
      </c>
    </row>
    <row r="214" spans="1:12" ht="18">
      <c r="A214" s="32" t="s">
        <v>192</v>
      </c>
      <c r="B214" s="32">
        <v>105</v>
      </c>
      <c r="C214" s="15">
        <f>C213</f>
        <v>38.33</v>
      </c>
      <c r="D214" s="15">
        <v>0</v>
      </c>
      <c r="E214" s="15">
        <f>E213+4.43</f>
        <v>73.390000000000015</v>
      </c>
      <c r="F214" s="15">
        <v>1</v>
      </c>
      <c r="G214" s="37">
        <v>1</v>
      </c>
      <c r="H214" s="37">
        <v>1</v>
      </c>
      <c r="I214" s="37">
        <v>1.125</v>
      </c>
      <c r="J214" s="37">
        <v>0</v>
      </c>
      <c r="K214" s="32">
        <v>0</v>
      </c>
      <c r="L214" s="32">
        <v>0</v>
      </c>
    </row>
    <row r="215" spans="1:12" ht="18">
      <c r="A215" s="32" t="s">
        <v>193</v>
      </c>
      <c r="B215" s="32">
        <v>106</v>
      </c>
      <c r="C215" s="15">
        <f>C214+1.09</f>
        <v>39.42</v>
      </c>
      <c r="D215" s="15">
        <v>0</v>
      </c>
      <c r="E215" s="15">
        <v>54.96</v>
      </c>
      <c r="F215" s="15">
        <v>1</v>
      </c>
      <c r="G215" s="37">
        <v>1</v>
      </c>
      <c r="H215" s="37">
        <v>1</v>
      </c>
      <c r="I215" s="37">
        <v>1.125</v>
      </c>
      <c r="J215" s="37">
        <v>0</v>
      </c>
      <c r="K215" s="32">
        <v>0</v>
      </c>
      <c r="L215" s="32">
        <v>0</v>
      </c>
    </row>
    <row r="216" spans="1:12" ht="18">
      <c r="A216" s="32" t="s">
        <v>193</v>
      </c>
      <c r="B216" s="32">
        <v>106</v>
      </c>
      <c r="C216" s="15">
        <f>C215</f>
        <v>39.42</v>
      </c>
      <c r="D216" s="15">
        <v>0</v>
      </c>
      <c r="E216" s="15">
        <f>E215+4.43</f>
        <v>59.39</v>
      </c>
      <c r="F216" s="15">
        <v>1</v>
      </c>
      <c r="G216" s="37">
        <v>1</v>
      </c>
      <c r="H216" s="37">
        <v>1</v>
      </c>
      <c r="I216" s="37">
        <v>1.125</v>
      </c>
      <c r="J216" s="37">
        <v>0</v>
      </c>
      <c r="K216" s="32">
        <v>0</v>
      </c>
      <c r="L216" s="32">
        <v>0</v>
      </c>
    </row>
    <row r="217" spans="1:12" ht="18">
      <c r="A217" s="32" t="s">
        <v>193</v>
      </c>
      <c r="B217" s="32">
        <v>106</v>
      </c>
      <c r="C217" s="15">
        <f>C216</f>
        <v>39.42</v>
      </c>
      <c r="D217" s="15">
        <v>0</v>
      </c>
      <c r="E217" s="15">
        <f>E216+9.57</f>
        <v>68.960000000000008</v>
      </c>
      <c r="F217" s="15">
        <v>1</v>
      </c>
      <c r="G217" s="37">
        <v>1</v>
      </c>
      <c r="H217" s="37">
        <v>1</v>
      </c>
      <c r="I217" s="37">
        <v>1.125</v>
      </c>
      <c r="J217" s="37">
        <v>0</v>
      </c>
      <c r="K217" s="32">
        <v>0</v>
      </c>
      <c r="L217" s="32">
        <v>0</v>
      </c>
    </row>
    <row r="218" spans="1:12" ht="18">
      <c r="A218" s="32" t="s">
        <v>193</v>
      </c>
      <c r="B218" s="32">
        <v>106</v>
      </c>
      <c r="C218" s="15">
        <f>C217</f>
        <v>39.42</v>
      </c>
      <c r="D218" s="15">
        <v>0</v>
      </c>
      <c r="E218" s="15">
        <f>E217+4.43</f>
        <v>73.390000000000015</v>
      </c>
      <c r="F218" s="15">
        <v>1</v>
      </c>
      <c r="G218" s="37">
        <v>1</v>
      </c>
      <c r="H218" s="37">
        <v>1</v>
      </c>
      <c r="I218" s="37">
        <v>1.125</v>
      </c>
      <c r="J218" s="37">
        <v>0</v>
      </c>
      <c r="K218" s="32">
        <v>0</v>
      </c>
      <c r="L218" s="32">
        <v>0</v>
      </c>
    </row>
    <row r="219" spans="1:12" ht="18">
      <c r="A219" s="32" t="s">
        <v>192</v>
      </c>
      <c r="B219" s="32">
        <v>107</v>
      </c>
      <c r="C219" s="15">
        <f>C218+0.55</f>
        <v>39.97</v>
      </c>
      <c r="D219" s="15">
        <v>0</v>
      </c>
      <c r="E219" s="15">
        <v>54.96</v>
      </c>
      <c r="F219" s="15">
        <v>1</v>
      </c>
      <c r="G219" s="37">
        <v>1</v>
      </c>
      <c r="H219" s="37">
        <v>1</v>
      </c>
      <c r="I219" s="37">
        <v>1.125</v>
      </c>
      <c r="J219" s="37">
        <v>0</v>
      </c>
      <c r="K219" s="32">
        <v>0</v>
      </c>
      <c r="L219" s="32">
        <v>0</v>
      </c>
    </row>
    <row r="220" spans="1:12" ht="18">
      <c r="A220" s="32" t="s">
        <v>192</v>
      </c>
      <c r="B220" s="32">
        <v>107</v>
      </c>
      <c r="C220" s="15">
        <f>C219</f>
        <v>39.97</v>
      </c>
      <c r="D220" s="15">
        <v>0</v>
      </c>
      <c r="E220" s="15">
        <f>E219+4.43</f>
        <v>59.39</v>
      </c>
      <c r="F220" s="15">
        <v>1</v>
      </c>
      <c r="G220" s="37">
        <v>1</v>
      </c>
      <c r="H220" s="37">
        <v>1</v>
      </c>
      <c r="I220" s="37">
        <v>1.125</v>
      </c>
      <c r="J220" s="37">
        <v>0</v>
      </c>
      <c r="K220" s="32">
        <v>0</v>
      </c>
      <c r="L220" s="32">
        <v>0</v>
      </c>
    </row>
    <row r="221" spans="1:12" ht="18">
      <c r="A221" s="32" t="s">
        <v>192</v>
      </c>
      <c r="B221" s="32">
        <v>107</v>
      </c>
      <c r="C221" s="15">
        <f>C220</f>
        <v>39.97</v>
      </c>
      <c r="D221" s="15">
        <v>0</v>
      </c>
      <c r="E221" s="15">
        <f>E220+9.57</f>
        <v>68.960000000000008</v>
      </c>
      <c r="F221" s="15">
        <v>1</v>
      </c>
      <c r="G221" s="37">
        <v>1</v>
      </c>
      <c r="H221" s="37">
        <v>1</v>
      </c>
      <c r="I221" s="37">
        <v>1.125</v>
      </c>
      <c r="J221" s="37">
        <v>0</v>
      </c>
      <c r="K221" s="32">
        <v>0</v>
      </c>
      <c r="L221" s="32">
        <v>0</v>
      </c>
    </row>
    <row r="222" spans="1:12" ht="18">
      <c r="A222" s="32" t="s">
        <v>192</v>
      </c>
      <c r="B222" s="32">
        <v>107</v>
      </c>
      <c r="C222" s="15">
        <f>C221</f>
        <v>39.97</v>
      </c>
      <c r="D222" s="15">
        <v>0</v>
      </c>
      <c r="E222" s="15">
        <f>E221+4.43</f>
        <v>73.390000000000015</v>
      </c>
      <c r="F222" s="15">
        <v>1</v>
      </c>
      <c r="G222" s="37">
        <v>1</v>
      </c>
      <c r="H222" s="37">
        <v>1</v>
      </c>
      <c r="I222" s="37">
        <v>1.125</v>
      </c>
      <c r="J222" s="37">
        <v>0</v>
      </c>
      <c r="K222" s="32">
        <v>0</v>
      </c>
      <c r="L222" s="32">
        <v>0</v>
      </c>
    </row>
    <row r="223" spans="1:12" ht="18">
      <c r="A223" s="32" t="s">
        <v>193</v>
      </c>
      <c r="B223" s="32">
        <v>108</v>
      </c>
      <c r="C223" s="15">
        <f>C222+1.09</f>
        <v>41.06</v>
      </c>
      <c r="D223" s="15">
        <v>0</v>
      </c>
      <c r="E223" s="15">
        <v>54.96</v>
      </c>
      <c r="F223" s="15">
        <v>1</v>
      </c>
      <c r="G223" s="37">
        <v>1</v>
      </c>
      <c r="H223" s="37">
        <v>1</v>
      </c>
      <c r="I223" s="37">
        <v>1.125</v>
      </c>
      <c r="J223" s="37">
        <v>0</v>
      </c>
      <c r="K223" s="32">
        <v>0</v>
      </c>
      <c r="L223" s="32">
        <v>0</v>
      </c>
    </row>
    <row r="224" spans="1:12" ht="18">
      <c r="A224" s="32" t="s">
        <v>193</v>
      </c>
      <c r="B224" s="32">
        <v>108</v>
      </c>
      <c r="C224" s="15">
        <f>C223</f>
        <v>41.06</v>
      </c>
      <c r="D224" s="15">
        <v>0</v>
      </c>
      <c r="E224" s="15">
        <f>E223+4.43</f>
        <v>59.39</v>
      </c>
      <c r="F224" s="15">
        <v>1</v>
      </c>
      <c r="G224" s="37">
        <v>1</v>
      </c>
      <c r="H224" s="37">
        <v>1</v>
      </c>
      <c r="I224" s="37">
        <v>1.125</v>
      </c>
      <c r="J224" s="37">
        <v>0</v>
      </c>
      <c r="K224" s="32">
        <v>0</v>
      </c>
      <c r="L224" s="32">
        <v>0</v>
      </c>
    </row>
    <row r="225" spans="1:12" ht="18">
      <c r="A225" s="32" t="s">
        <v>193</v>
      </c>
      <c r="B225" s="32">
        <v>108</v>
      </c>
      <c r="C225" s="15">
        <f>C224</f>
        <v>41.06</v>
      </c>
      <c r="D225" s="15">
        <v>0</v>
      </c>
      <c r="E225" s="15">
        <f>E224+9.57</f>
        <v>68.960000000000008</v>
      </c>
      <c r="F225" s="15">
        <v>1</v>
      </c>
      <c r="G225" s="37">
        <v>1</v>
      </c>
      <c r="H225" s="37">
        <v>1</v>
      </c>
      <c r="I225" s="37">
        <v>1.125</v>
      </c>
      <c r="J225" s="37">
        <v>0</v>
      </c>
      <c r="K225" s="32">
        <v>0</v>
      </c>
      <c r="L225" s="32">
        <v>0</v>
      </c>
    </row>
    <row r="226" spans="1:12" ht="18">
      <c r="A226" s="32" t="s">
        <v>193</v>
      </c>
      <c r="B226" s="32">
        <v>108</v>
      </c>
      <c r="C226" s="15">
        <f>C225</f>
        <v>41.06</v>
      </c>
      <c r="D226" s="15">
        <v>0</v>
      </c>
      <c r="E226" s="15">
        <f>E225+4.43</f>
        <v>73.390000000000015</v>
      </c>
      <c r="F226" s="15">
        <v>1</v>
      </c>
      <c r="G226" s="37">
        <v>1</v>
      </c>
      <c r="H226" s="37">
        <v>1</v>
      </c>
      <c r="I226" s="37">
        <v>1.125</v>
      </c>
      <c r="J226" s="37">
        <v>0</v>
      </c>
      <c r="K226" s="32">
        <v>0</v>
      </c>
      <c r="L226" s="32">
        <v>0</v>
      </c>
    </row>
    <row r="227" spans="1:12" ht="18">
      <c r="A227" s="32" t="s">
        <v>192</v>
      </c>
      <c r="B227" s="32">
        <v>109</v>
      </c>
      <c r="C227" s="15">
        <f>C226+0.55</f>
        <v>41.61</v>
      </c>
      <c r="D227" s="15">
        <v>0</v>
      </c>
      <c r="E227" s="15">
        <v>54.96</v>
      </c>
      <c r="F227" s="15">
        <v>1</v>
      </c>
      <c r="G227" s="37">
        <v>1</v>
      </c>
      <c r="H227" s="37">
        <v>1</v>
      </c>
      <c r="I227" s="37">
        <v>1.125</v>
      </c>
      <c r="J227" s="37">
        <v>0</v>
      </c>
      <c r="K227" s="32">
        <v>0</v>
      </c>
      <c r="L227" s="32">
        <v>0</v>
      </c>
    </row>
    <row r="228" spans="1:12" ht="18">
      <c r="A228" s="32" t="s">
        <v>192</v>
      </c>
      <c r="B228" s="32">
        <v>109</v>
      </c>
      <c r="C228" s="15">
        <f>C227</f>
        <v>41.61</v>
      </c>
      <c r="D228" s="15">
        <v>0</v>
      </c>
      <c r="E228" s="15">
        <f>E227+4.43</f>
        <v>59.39</v>
      </c>
      <c r="F228" s="15">
        <v>1</v>
      </c>
      <c r="G228" s="37">
        <v>1</v>
      </c>
      <c r="H228" s="37">
        <v>1</v>
      </c>
      <c r="I228" s="37">
        <v>1.125</v>
      </c>
      <c r="J228" s="37">
        <v>0</v>
      </c>
      <c r="K228" s="32">
        <v>0</v>
      </c>
      <c r="L228" s="32">
        <v>0</v>
      </c>
    </row>
    <row r="229" spans="1:12" ht="18">
      <c r="A229" s="32" t="s">
        <v>192</v>
      </c>
      <c r="B229" s="32">
        <v>109</v>
      </c>
      <c r="C229" s="15">
        <f>C228</f>
        <v>41.61</v>
      </c>
      <c r="D229" s="15">
        <v>0</v>
      </c>
      <c r="E229" s="15">
        <f>E228+9.57</f>
        <v>68.960000000000008</v>
      </c>
      <c r="F229" s="15">
        <v>1</v>
      </c>
      <c r="G229" s="37">
        <v>1</v>
      </c>
      <c r="H229" s="37">
        <v>1</v>
      </c>
      <c r="I229" s="37">
        <v>1.125</v>
      </c>
      <c r="J229" s="37">
        <v>0</v>
      </c>
      <c r="K229" s="32">
        <v>0</v>
      </c>
      <c r="L229" s="32">
        <v>0</v>
      </c>
    </row>
    <row r="230" spans="1:12" ht="18">
      <c r="A230" s="32" t="s">
        <v>192</v>
      </c>
      <c r="B230" s="32">
        <v>109</v>
      </c>
      <c r="C230" s="15">
        <f>C229</f>
        <v>41.61</v>
      </c>
      <c r="D230" s="15">
        <v>0</v>
      </c>
      <c r="E230" s="15">
        <f>E229+4.43</f>
        <v>73.390000000000015</v>
      </c>
      <c r="F230" s="15">
        <v>1</v>
      </c>
      <c r="G230" s="37">
        <v>1</v>
      </c>
      <c r="H230" s="37">
        <v>1</v>
      </c>
      <c r="I230" s="37">
        <v>1.125</v>
      </c>
      <c r="J230" s="37">
        <v>0</v>
      </c>
      <c r="K230" s="32">
        <v>0</v>
      </c>
      <c r="L230" s="32">
        <v>0</v>
      </c>
    </row>
    <row r="231" spans="1:12" ht="18">
      <c r="A231" s="32" t="s">
        <v>193</v>
      </c>
      <c r="B231" s="32">
        <v>110</v>
      </c>
      <c r="C231" s="15">
        <f>C230+1.09</f>
        <v>42.7</v>
      </c>
      <c r="D231" s="15">
        <v>0</v>
      </c>
      <c r="E231" s="15">
        <v>54.96</v>
      </c>
      <c r="F231" s="15">
        <v>1</v>
      </c>
      <c r="G231" s="37">
        <v>1</v>
      </c>
      <c r="H231" s="37">
        <v>1</v>
      </c>
      <c r="I231" s="37">
        <v>1.125</v>
      </c>
      <c r="J231" s="37">
        <v>0</v>
      </c>
      <c r="K231" s="32">
        <v>0</v>
      </c>
      <c r="L231" s="32">
        <v>0</v>
      </c>
    </row>
    <row r="232" spans="1:12" ht="18">
      <c r="A232" s="32" t="s">
        <v>193</v>
      </c>
      <c r="B232" s="32">
        <v>110</v>
      </c>
      <c r="C232" s="15">
        <f>C231</f>
        <v>42.7</v>
      </c>
      <c r="D232" s="15">
        <v>0</v>
      </c>
      <c r="E232" s="15">
        <f>E231+4.43</f>
        <v>59.39</v>
      </c>
      <c r="F232" s="15">
        <v>1</v>
      </c>
      <c r="G232" s="37">
        <v>1</v>
      </c>
      <c r="H232" s="37">
        <v>1</v>
      </c>
      <c r="I232" s="37">
        <v>1.125</v>
      </c>
      <c r="J232" s="37">
        <v>0</v>
      </c>
      <c r="K232" s="32">
        <v>0</v>
      </c>
      <c r="L232" s="32">
        <v>0</v>
      </c>
    </row>
    <row r="233" spans="1:12" ht="18">
      <c r="A233" s="32" t="s">
        <v>193</v>
      </c>
      <c r="B233" s="32">
        <v>110</v>
      </c>
      <c r="C233" s="15">
        <f>C232</f>
        <v>42.7</v>
      </c>
      <c r="D233" s="15">
        <v>0</v>
      </c>
      <c r="E233" s="15">
        <f>E232+9.57</f>
        <v>68.960000000000008</v>
      </c>
      <c r="F233" s="15">
        <v>1</v>
      </c>
      <c r="G233" s="37">
        <v>1</v>
      </c>
      <c r="H233" s="37">
        <v>1</v>
      </c>
      <c r="I233" s="37">
        <v>1.125</v>
      </c>
      <c r="J233" s="37">
        <v>0</v>
      </c>
      <c r="K233" s="32">
        <v>0</v>
      </c>
      <c r="L233" s="32">
        <v>0</v>
      </c>
    </row>
    <row r="234" spans="1:12" ht="18">
      <c r="A234" s="32" t="s">
        <v>193</v>
      </c>
      <c r="B234" s="32">
        <v>110</v>
      </c>
      <c r="C234" s="15">
        <f>C233</f>
        <v>42.7</v>
      </c>
      <c r="D234" s="15">
        <v>0</v>
      </c>
      <c r="E234" s="15">
        <f>E233+4.43</f>
        <v>73.390000000000015</v>
      </c>
      <c r="F234" s="15">
        <v>1</v>
      </c>
      <c r="G234" s="37">
        <v>1</v>
      </c>
      <c r="H234" s="37">
        <v>1</v>
      </c>
      <c r="I234" s="37">
        <v>1.125</v>
      </c>
      <c r="J234" s="37">
        <v>0</v>
      </c>
      <c r="K234" s="32">
        <v>0</v>
      </c>
      <c r="L234" s="32">
        <v>0</v>
      </c>
    </row>
    <row r="235" spans="1:12" ht="18">
      <c r="A235" s="32" t="s">
        <v>192</v>
      </c>
      <c r="B235" s="32">
        <v>111</v>
      </c>
      <c r="C235" s="15">
        <f>C234+0.55</f>
        <v>43.25</v>
      </c>
      <c r="D235" s="15">
        <v>0</v>
      </c>
      <c r="E235" s="15">
        <v>54.96</v>
      </c>
      <c r="F235" s="15">
        <v>1</v>
      </c>
      <c r="G235" s="37">
        <v>1</v>
      </c>
      <c r="H235" s="37">
        <v>1</v>
      </c>
      <c r="I235" s="37">
        <v>1.125</v>
      </c>
      <c r="J235" s="37">
        <v>0</v>
      </c>
      <c r="K235" s="32">
        <v>0</v>
      </c>
      <c r="L235" s="32">
        <v>0</v>
      </c>
    </row>
    <row r="236" spans="1:12" ht="18">
      <c r="A236" s="32" t="s">
        <v>192</v>
      </c>
      <c r="B236" s="32">
        <v>111</v>
      </c>
      <c r="C236" s="15">
        <f>C235</f>
        <v>43.25</v>
      </c>
      <c r="D236" s="15">
        <v>0</v>
      </c>
      <c r="E236" s="15">
        <f>E235+4.43</f>
        <v>59.39</v>
      </c>
      <c r="F236" s="15">
        <v>1</v>
      </c>
      <c r="G236" s="37">
        <v>1</v>
      </c>
      <c r="H236" s="37">
        <v>1</v>
      </c>
      <c r="I236" s="37">
        <v>1.125</v>
      </c>
      <c r="J236" s="37">
        <v>0</v>
      </c>
      <c r="K236" s="32">
        <v>0</v>
      </c>
      <c r="L236" s="32">
        <v>0</v>
      </c>
    </row>
    <row r="237" spans="1:12" ht="18">
      <c r="A237" s="32" t="s">
        <v>192</v>
      </c>
      <c r="B237" s="32">
        <v>111</v>
      </c>
      <c r="C237" s="15">
        <f>C236</f>
        <v>43.25</v>
      </c>
      <c r="D237" s="15">
        <v>0</v>
      </c>
      <c r="E237" s="15">
        <f>E236+9.57</f>
        <v>68.960000000000008</v>
      </c>
      <c r="F237" s="15">
        <v>1</v>
      </c>
      <c r="G237" s="37">
        <v>1</v>
      </c>
      <c r="H237" s="37">
        <v>1</v>
      </c>
      <c r="I237" s="37">
        <v>1.125</v>
      </c>
      <c r="J237" s="37">
        <v>0</v>
      </c>
      <c r="K237" s="32">
        <v>0</v>
      </c>
      <c r="L237" s="32">
        <v>0</v>
      </c>
    </row>
    <row r="238" spans="1:12" ht="18">
      <c r="A238" s="32" t="s">
        <v>192</v>
      </c>
      <c r="B238" s="32">
        <v>111</v>
      </c>
      <c r="C238" s="15">
        <f>C237</f>
        <v>43.25</v>
      </c>
      <c r="D238" s="15">
        <v>0</v>
      </c>
      <c r="E238" s="15">
        <f>E237+4.43</f>
        <v>73.390000000000015</v>
      </c>
      <c r="F238" s="15">
        <v>1</v>
      </c>
      <c r="G238" s="37">
        <v>1</v>
      </c>
      <c r="H238" s="37">
        <v>1</v>
      </c>
      <c r="I238" s="37">
        <v>1.125</v>
      </c>
      <c r="J238" s="37">
        <v>0</v>
      </c>
      <c r="K238" s="32">
        <v>0</v>
      </c>
      <c r="L238" s="32">
        <v>0</v>
      </c>
    </row>
    <row r="239" spans="1:12" ht="18">
      <c r="A239" s="32" t="s">
        <v>193</v>
      </c>
      <c r="B239" s="1">
        <v>112</v>
      </c>
      <c r="C239" s="15">
        <f>C238+1.09</f>
        <v>44.34</v>
      </c>
      <c r="D239" s="15">
        <v>0</v>
      </c>
      <c r="E239" s="15">
        <v>54.96</v>
      </c>
      <c r="F239" s="15">
        <v>1</v>
      </c>
      <c r="G239" s="37">
        <v>1</v>
      </c>
      <c r="H239" s="37">
        <v>1</v>
      </c>
      <c r="I239" s="37">
        <v>1.125</v>
      </c>
      <c r="J239" s="37">
        <v>0</v>
      </c>
      <c r="K239" s="32">
        <v>0</v>
      </c>
      <c r="L239" s="32">
        <v>0</v>
      </c>
    </row>
    <row r="240" spans="1:12" ht="18">
      <c r="A240" s="32" t="s">
        <v>193</v>
      </c>
      <c r="B240" s="1">
        <v>112</v>
      </c>
      <c r="C240" s="15">
        <f>C239</f>
        <v>44.34</v>
      </c>
      <c r="D240" s="15">
        <v>0</v>
      </c>
      <c r="E240" s="15">
        <f>E239+4.43</f>
        <v>59.39</v>
      </c>
      <c r="F240" s="15">
        <v>1</v>
      </c>
      <c r="G240" s="37">
        <v>1</v>
      </c>
      <c r="H240" s="37">
        <v>1</v>
      </c>
      <c r="I240" s="37">
        <v>1.125</v>
      </c>
      <c r="J240" s="37">
        <v>0</v>
      </c>
      <c r="K240" s="32">
        <v>0</v>
      </c>
      <c r="L240" s="32">
        <v>0</v>
      </c>
    </row>
    <row r="241" spans="1:12" ht="18">
      <c r="A241" s="32" t="s">
        <v>193</v>
      </c>
      <c r="B241" s="1">
        <v>112</v>
      </c>
      <c r="C241" s="15">
        <f>C240</f>
        <v>44.34</v>
      </c>
      <c r="D241" s="15">
        <v>0</v>
      </c>
      <c r="E241" s="15">
        <f>E240+9.57</f>
        <v>68.960000000000008</v>
      </c>
      <c r="F241" s="15">
        <v>1</v>
      </c>
      <c r="G241" s="37">
        <v>1</v>
      </c>
      <c r="H241" s="37">
        <v>1</v>
      </c>
      <c r="I241" s="37">
        <v>1.125</v>
      </c>
      <c r="J241" s="37">
        <v>0</v>
      </c>
      <c r="K241" s="32">
        <v>0</v>
      </c>
      <c r="L241" s="32">
        <v>0</v>
      </c>
    </row>
    <row r="242" spans="1:12" ht="18">
      <c r="A242" s="32" t="s">
        <v>193</v>
      </c>
      <c r="B242" s="1">
        <v>112</v>
      </c>
      <c r="C242" s="15">
        <f>C241</f>
        <v>44.34</v>
      </c>
      <c r="D242" s="15">
        <v>0</v>
      </c>
      <c r="E242" s="15">
        <f>E241+4.43</f>
        <v>73.390000000000015</v>
      </c>
      <c r="F242" s="15">
        <v>1</v>
      </c>
      <c r="G242" s="37">
        <v>1</v>
      </c>
      <c r="H242" s="37">
        <v>1</v>
      </c>
      <c r="I242" s="37">
        <v>1.125</v>
      </c>
      <c r="J242" s="37">
        <v>0</v>
      </c>
      <c r="K242" s="32">
        <v>0</v>
      </c>
      <c r="L242" s="32">
        <v>0</v>
      </c>
    </row>
    <row r="243" spans="1:12" ht="18">
      <c r="A243" s="32" t="s">
        <v>192</v>
      </c>
      <c r="B243" s="1">
        <v>113</v>
      </c>
      <c r="C243" s="7">
        <f>C242+0.55</f>
        <v>44.89</v>
      </c>
      <c r="D243" s="15">
        <v>0</v>
      </c>
      <c r="E243" s="15">
        <v>54.96</v>
      </c>
      <c r="F243" s="15">
        <v>1</v>
      </c>
      <c r="G243" s="37">
        <v>1</v>
      </c>
      <c r="H243" s="37">
        <v>1</v>
      </c>
      <c r="I243" s="37">
        <v>1.125</v>
      </c>
      <c r="J243" s="37">
        <v>0</v>
      </c>
      <c r="K243" s="32">
        <v>0</v>
      </c>
      <c r="L243" s="32">
        <v>0</v>
      </c>
    </row>
    <row r="244" spans="1:12" ht="18">
      <c r="A244" s="32" t="s">
        <v>192</v>
      </c>
      <c r="B244" s="1">
        <v>113</v>
      </c>
      <c r="C244" s="7">
        <f>C243</f>
        <v>44.89</v>
      </c>
      <c r="D244" s="15">
        <v>0</v>
      </c>
      <c r="E244" s="15">
        <f>E243+4.43</f>
        <v>59.39</v>
      </c>
      <c r="F244" s="15">
        <v>1</v>
      </c>
      <c r="G244" s="37">
        <v>1</v>
      </c>
      <c r="H244" s="37">
        <v>1</v>
      </c>
      <c r="I244" s="37">
        <v>1.125</v>
      </c>
      <c r="J244" s="37">
        <v>0</v>
      </c>
      <c r="K244" s="32">
        <v>0</v>
      </c>
      <c r="L244" s="32">
        <v>0</v>
      </c>
    </row>
    <row r="245" spans="1:12" ht="18">
      <c r="A245" s="32" t="s">
        <v>192</v>
      </c>
      <c r="B245" s="1">
        <v>113</v>
      </c>
      <c r="C245" s="7">
        <f>C244</f>
        <v>44.89</v>
      </c>
      <c r="D245" s="15">
        <v>0</v>
      </c>
      <c r="E245" s="15">
        <f>E244+9.57</f>
        <v>68.960000000000008</v>
      </c>
      <c r="F245" s="15">
        <v>1</v>
      </c>
      <c r="G245" s="37">
        <v>1</v>
      </c>
      <c r="H245" s="37">
        <v>1</v>
      </c>
      <c r="I245" s="37">
        <v>1.125</v>
      </c>
      <c r="J245" s="37">
        <v>0</v>
      </c>
      <c r="K245" s="32">
        <v>0</v>
      </c>
      <c r="L245" s="32">
        <v>0</v>
      </c>
    </row>
    <row r="246" spans="1:12" ht="18">
      <c r="A246" s="32" t="s">
        <v>192</v>
      </c>
      <c r="B246" s="1">
        <v>113</v>
      </c>
      <c r="C246" s="7">
        <f>C245</f>
        <v>44.89</v>
      </c>
      <c r="D246" s="15">
        <v>0</v>
      </c>
      <c r="E246" s="15">
        <f>E245+4.43</f>
        <v>73.390000000000015</v>
      </c>
      <c r="F246" s="15">
        <v>1</v>
      </c>
      <c r="G246" s="37">
        <v>1</v>
      </c>
      <c r="H246" s="37">
        <v>1</v>
      </c>
      <c r="I246" s="37">
        <v>1.125</v>
      </c>
      <c r="J246" s="37">
        <v>0</v>
      </c>
      <c r="K246" s="32">
        <v>0</v>
      </c>
      <c r="L246" s="32">
        <v>0</v>
      </c>
    </row>
    <row r="247" spans="1:12" ht="18">
      <c r="A247" s="32" t="s">
        <v>193</v>
      </c>
      <c r="B247" s="1">
        <v>114</v>
      </c>
      <c r="C247" s="38">
        <f>C246+1.09</f>
        <v>45.980000000000004</v>
      </c>
      <c r="D247" s="15">
        <v>0</v>
      </c>
      <c r="E247" s="15">
        <v>54.96</v>
      </c>
      <c r="F247" s="15">
        <v>1</v>
      </c>
      <c r="G247" s="37">
        <v>1</v>
      </c>
      <c r="H247" s="37">
        <v>1</v>
      </c>
      <c r="I247" s="37">
        <v>1.125</v>
      </c>
      <c r="J247" s="37">
        <v>0</v>
      </c>
      <c r="K247" s="32">
        <v>0</v>
      </c>
      <c r="L247" s="32">
        <v>0</v>
      </c>
    </row>
    <row r="248" spans="1:12" ht="18">
      <c r="A248" s="32" t="s">
        <v>193</v>
      </c>
      <c r="B248" s="1">
        <v>114</v>
      </c>
      <c r="C248" s="38">
        <f>C247</f>
        <v>45.980000000000004</v>
      </c>
      <c r="D248" s="15">
        <v>0</v>
      </c>
      <c r="E248" s="15">
        <f>E247+4.43</f>
        <v>59.39</v>
      </c>
      <c r="F248" s="15">
        <v>1</v>
      </c>
      <c r="G248" s="37">
        <v>1</v>
      </c>
      <c r="H248" s="37">
        <v>1</v>
      </c>
      <c r="I248" s="37">
        <v>1.125</v>
      </c>
      <c r="J248" s="37">
        <v>0</v>
      </c>
      <c r="K248" s="32">
        <v>0</v>
      </c>
      <c r="L248" s="32">
        <v>0</v>
      </c>
    </row>
    <row r="249" spans="1:12" ht="18">
      <c r="A249" s="32" t="s">
        <v>193</v>
      </c>
      <c r="B249" s="1">
        <v>114</v>
      </c>
      <c r="C249" s="38">
        <f>C248</f>
        <v>45.980000000000004</v>
      </c>
      <c r="D249" s="15">
        <v>0</v>
      </c>
      <c r="E249" s="15">
        <f>E248+9.57</f>
        <v>68.960000000000008</v>
      </c>
      <c r="F249" s="15">
        <v>1</v>
      </c>
      <c r="G249" s="37">
        <v>1</v>
      </c>
      <c r="H249" s="37">
        <v>1</v>
      </c>
      <c r="I249" s="37">
        <v>1.125</v>
      </c>
      <c r="J249" s="37">
        <v>0</v>
      </c>
      <c r="K249" s="32">
        <v>0</v>
      </c>
      <c r="L249" s="32">
        <v>0</v>
      </c>
    </row>
    <row r="250" spans="1:12" ht="18">
      <c r="A250" s="32" t="s">
        <v>193</v>
      </c>
      <c r="B250" s="1">
        <v>114</v>
      </c>
      <c r="C250" s="38">
        <f>C249</f>
        <v>45.980000000000004</v>
      </c>
      <c r="D250" s="15">
        <v>0</v>
      </c>
      <c r="E250" s="15">
        <f>E249+4.43</f>
        <v>73.390000000000015</v>
      </c>
      <c r="F250" s="15">
        <v>1</v>
      </c>
      <c r="G250" s="37">
        <v>1</v>
      </c>
      <c r="H250" s="37">
        <v>1</v>
      </c>
      <c r="I250" s="37">
        <v>1.125</v>
      </c>
      <c r="J250" s="37">
        <v>0</v>
      </c>
      <c r="K250" s="32">
        <v>0</v>
      </c>
      <c r="L250" s="32">
        <v>0</v>
      </c>
    </row>
    <row r="251" spans="1:12" ht="18">
      <c r="A251" s="32" t="s">
        <v>192</v>
      </c>
      <c r="B251" s="32">
        <v>101</v>
      </c>
      <c r="C251" s="38">
        <f>C250+2.76</f>
        <v>48.74</v>
      </c>
      <c r="D251" s="15">
        <v>0</v>
      </c>
      <c r="E251" s="15">
        <v>54.96</v>
      </c>
      <c r="F251" s="15">
        <v>1</v>
      </c>
      <c r="G251" s="37">
        <v>1</v>
      </c>
      <c r="H251" s="37">
        <v>1</v>
      </c>
      <c r="I251" s="37">
        <v>1.125</v>
      </c>
      <c r="J251" s="37">
        <v>0</v>
      </c>
      <c r="K251" s="32">
        <v>0</v>
      </c>
      <c r="L251" s="32">
        <v>0</v>
      </c>
    </row>
    <row r="252" spans="1:12" ht="18">
      <c r="A252" s="32" t="s">
        <v>192</v>
      </c>
      <c r="B252" s="32">
        <v>101</v>
      </c>
      <c r="C252" s="38">
        <f>C251</f>
        <v>48.74</v>
      </c>
      <c r="D252" s="15">
        <v>0</v>
      </c>
      <c r="E252" s="15">
        <f>E251+4.43</f>
        <v>59.39</v>
      </c>
      <c r="F252" s="15">
        <v>1</v>
      </c>
      <c r="G252" s="37">
        <v>1</v>
      </c>
      <c r="H252" s="37">
        <v>1</v>
      </c>
      <c r="I252" s="37">
        <v>1.125</v>
      </c>
      <c r="J252" s="37">
        <v>0</v>
      </c>
      <c r="K252" s="32">
        <v>0</v>
      </c>
      <c r="L252" s="32">
        <v>0</v>
      </c>
    </row>
    <row r="253" spans="1:12" ht="18">
      <c r="A253" s="32" t="s">
        <v>192</v>
      </c>
      <c r="B253" s="32">
        <v>101</v>
      </c>
      <c r="C253" s="38">
        <f>C252</f>
        <v>48.74</v>
      </c>
      <c r="D253" s="15">
        <v>0</v>
      </c>
      <c r="E253" s="15">
        <f>E252+9.57</f>
        <v>68.960000000000008</v>
      </c>
      <c r="F253" s="15">
        <v>1</v>
      </c>
      <c r="G253" s="37">
        <v>1</v>
      </c>
      <c r="H253" s="37">
        <v>1</v>
      </c>
      <c r="I253" s="37">
        <v>1.125</v>
      </c>
      <c r="J253" s="37">
        <v>0</v>
      </c>
      <c r="K253" s="32">
        <v>0</v>
      </c>
      <c r="L253" s="32">
        <v>0</v>
      </c>
    </row>
    <row r="254" spans="1:12" ht="18">
      <c r="A254" s="32" t="s">
        <v>192</v>
      </c>
      <c r="B254" s="32">
        <v>101</v>
      </c>
      <c r="C254" s="38">
        <f>C253</f>
        <v>48.74</v>
      </c>
      <c r="D254" s="15">
        <v>0</v>
      </c>
      <c r="E254" s="15">
        <f>E253+4.43</f>
        <v>73.390000000000015</v>
      </c>
      <c r="F254" s="15">
        <v>1</v>
      </c>
      <c r="G254" s="37">
        <v>1</v>
      </c>
      <c r="H254" s="37">
        <v>1</v>
      </c>
      <c r="I254" s="37">
        <v>1.125</v>
      </c>
      <c r="J254" s="37">
        <v>0</v>
      </c>
      <c r="K254" s="32">
        <v>0</v>
      </c>
      <c r="L254" s="32">
        <v>0</v>
      </c>
    </row>
    <row r="255" spans="1:12" ht="18">
      <c r="A255" s="32" t="s">
        <v>193</v>
      </c>
      <c r="B255" s="32">
        <v>102</v>
      </c>
      <c r="C255" s="15">
        <f>C254+1.09</f>
        <v>49.830000000000005</v>
      </c>
      <c r="D255" s="15">
        <v>0</v>
      </c>
      <c r="E255" s="15">
        <v>54.96</v>
      </c>
      <c r="F255" s="15">
        <v>1</v>
      </c>
      <c r="G255" s="37">
        <v>1</v>
      </c>
      <c r="H255" s="37">
        <v>1</v>
      </c>
      <c r="I255" s="37">
        <v>1.125</v>
      </c>
      <c r="J255" s="37">
        <v>0</v>
      </c>
      <c r="K255" s="32">
        <v>0</v>
      </c>
      <c r="L255" s="32">
        <v>0</v>
      </c>
    </row>
    <row r="256" spans="1:12" ht="18">
      <c r="A256" s="32" t="s">
        <v>193</v>
      </c>
      <c r="B256" s="32">
        <v>102</v>
      </c>
      <c r="C256" s="15">
        <f>C255</f>
        <v>49.830000000000005</v>
      </c>
      <c r="D256" s="15">
        <v>0</v>
      </c>
      <c r="E256" s="15">
        <f>E255+4.43</f>
        <v>59.39</v>
      </c>
      <c r="F256" s="15">
        <v>1</v>
      </c>
      <c r="G256" s="37">
        <v>1</v>
      </c>
      <c r="H256" s="37">
        <v>1</v>
      </c>
      <c r="I256" s="37">
        <v>1.125</v>
      </c>
      <c r="J256" s="37">
        <v>0</v>
      </c>
      <c r="K256" s="32">
        <v>0</v>
      </c>
      <c r="L256" s="32">
        <v>0</v>
      </c>
    </row>
    <row r="257" spans="1:12" ht="18">
      <c r="A257" s="32" t="s">
        <v>193</v>
      </c>
      <c r="B257" s="32">
        <v>102</v>
      </c>
      <c r="C257" s="15">
        <f t="shared" ref="C257:C258" si="25">C256</f>
        <v>49.830000000000005</v>
      </c>
      <c r="D257" s="15">
        <v>0</v>
      </c>
      <c r="E257" s="15">
        <f>E256+9.57</f>
        <v>68.960000000000008</v>
      </c>
      <c r="F257" s="15">
        <v>1</v>
      </c>
      <c r="G257" s="37">
        <v>1</v>
      </c>
      <c r="H257" s="37">
        <v>1</v>
      </c>
      <c r="I257" s="37">
        <v>1.125</v>
      </c>
      <c r="J257" s="37">
        <v>0</v>
      </c>
      <c r="K257" s="32">
        <v>0</v>
      </c>
      <c r="L257" s="32">
        <v>0</v>
      </c>
    </row>
    <row r="258" spans="1:12" ht="18">
      <c r="A258" s="32" t="s">
        <v>193</v>
      </c>
      <c r="B258" s="32">
        <v>102</v>
      </c>
      <c r="C258" s="15">
        <f t="shared" si="25"/>
        <v>49.830000000000005</v>
      </c>
      <c r="D258" s="15">
        <v>0</v>
      </c>
      <c r="E258" s="15">
        <f>E257+4.43</f>
        <v>73.390000000000015</v>
      </c>
      <c r="F258" s="15">
        <v>1</v>
      </c>
      <c r="G258" s="37">
        <v>1</v>
      </c>
      <c r="H258" s="37">
        <v>1</v>
      </c>
      <c r="I258" s="37">
        <v>1.125</v>
      </c>
      <c r="J258" s="37">
        <v>0</v>
      </c>
      <c r="K258" s="32">
        <v>0</v>
      </c>
      <c r="L258" s="32">
        <v>0</v>
      </c>
    </row>
    <row r="259" spans="1:12" ht="18">
      <c r="A259" s="32" t="s">
        <v>192</v>
      </c>
      <c r="B259" s="32">
        <v>103</v>
      </c>
      <c r="C259" s="15">
        <f>C258+0.55</f>
        <v>50.38</v>
      </c>
      <c r="D259" s="15">
        <v>0</v>
      </c>
      <c r="E259" s="15">
        <v>54.96</v>
      </c>
      <c r="F259" s="15">
        <v>1</v>
      </c>
      <c r="G259" s="37">
        <v>1</v>
      </c>
      <c r="H259" s="37">
        <v>1</v>
      </c>
      <c r="I259" s="37">
        <v>1.125</v>
      </c>
      <c r="J259" s="37">
        <v>0</v>
      </c>
      <c r="K259" s="32">
        <v>0</v>
      </c>
      <c r="L259" s="32">
        <v>0</v>
      </c>
    </row>
    <row r="260" spans="1:12" ht="18">
      <c r="A260" s="32" t="s">
        <v>192</v>
      </c>
      <c r="B260" s="32">
        <v>103</v>
      </c>
      <c r="C260" s="15">
        <f>C259</f>
        <v>50.38</v>
      </c>
      <c r="D260" s="15">
        <v>0</v>
      </c>
      <c r="E260" s="15">
        <f>E259+4.43</f>
        <v>59.39</v>
      </c>
      <c r="F260" s="15">
        <v>1</v>
      </c>
      <c r="G260" s="37">
        <v>1</v>
      </c>
      <c r="H260" s="37">
        <v>1</v>
      </c>
      <c r="I260" s="37">
        <v>1.125</v>
      </c>
      <c r="J260" s="37">
        <v>0</v>
      </c>
      <c r="K260" s="32">
        <v>0</v>
      </c>
      <c r="L260" s="32">
        <v>0</v>
      </c>
    </row>
    <row r="261" spans="1:12" ht="18">
      <c r="A261" s="32" t="s">
        <v>192</v>
      </c>
      <c r="B261" s="32">
        <v>103</v>
      </c>
      <c r="C261" s="15">
        <f t="shared" ref="C261:C262" si="26">C260</f>
        <v>50.38</v>
      </c>
      <c r="D261" s="15">
        <v>0</v>
      </c>
      <c r="E261" s="15">
        <f>E260+9.57</f>
        <v>68.960000000000008</v>
      </c>
      <c r="F261" s="15">
        <v>1</v>
      </c>
      <c r="G261" s="37">
        <v>1</v>
      </c>
      <c r="H261" s="37">
        <v>1</v>
      </c>
      <c r="I261" s="37">
        <v>1.125</v>
      </c>
      <c r="J261" s="37">
        <v>0</v>
      </c>
      <c r="K261" s="32">
        <v>0</v>
      </c>
      <c r="L261" s="32">
        <v>0</v>
      </c>
    </row>
    <row r="262" spans="1:12" ht="18">
      <c r="A262" s="32" t="s">
        <v>192</v>
      </c>
      <c r="B262" s="32">
        <v>103</v>
      </c>
      <c r="C262" s="15">
        <f t="shared" si="26"/>
        <v>50.38</v>
      </c>
      <c r="D262" s="15">
        <v>0</v>
      </c>
      <c r="E262" s="15">
        <f>E261+4.43</f>
        <v>73.390000000000015</v>
      </c>
      <c r="F262" s="15">
        <v>1</v>
      </c>
      <c r="G262" s="37">
        <v>1</v>
      </c>
      <c r="H262" s="37">
        <v>1</v>
      </c>
      <c r="I262" s="37">
        <v>1.125</v>
      </c>
      <c r="J262" s="37">
        <v>0</v>
      </c>
      <c r="K262" s="32">
        <v>0</v>
      </c>
      <c r="L262" s="32">
        <v>0</v>
      </c>
    </row>
    <row r="263" spans="1:12" ht="18">
      <c r="A263" s="32" t="s">
        <v>193</v>
      </c>
      <c r="B263" s="32">
        <v>104</v>
      </c>
      <c r="C263" s="15">
        <f>C259+1.09</f>
        <v>51.470000000000006</v>
      </c>
      <c r="D263" s="15">
        <v>0</v>
      </c>
      <c r="E263" s="15">
        <v>54.96</v>
      </c>
      <c r="F263" s="15">
        <v>1</v>
      </c>
      <c r="G263" s="37">
        <v>1</v>
      </c>
      <c r="H263" s="37">
        <v>1</v>
      </c>
      <c r="I263" s="37">
        <v>1.125</v>
      </c>
      <c r="J263" s="37">
        <v>0</v>
      </c>
      <c r="K263" s="32">
        <v>0</v>
      </c>
      <c r="L263" s="32">
        <v>0</v>
      </c>
    </row>
    <row r="264" spans="1:12" ht="18">
      <c r="A264" s="32" t="s">
        <v>193</v>
      </c>
      <c r="B264" s="32">
        <v>104</v>
      </c>
      <c r="C264" s="15">
        <f>C263</f>
        <v>51.470000000000006</v>
      </c>
      <c r="D264" s="15">
        <v>0</v>
      </c>
      <c r="E264" s="15">
        <f>E263+4.43</f>
        <v>59.39</v>
      </c>
      <c r="F264" s="15">
        <v>1</v>
      </c>
      <c r="G264" s="37">
        <v>1</v>
      </c>
      <c r="H264" s="37">
        <v>1</v>
      </c>
      <c r="I264" s="37">
        <v>1.125</v>
      </c>
      <c r="J264" s="37">
        <v>0</v>
      </c>
      <c r="K264" s="32">
        <v>0</v>
      </c>
      <c r="L264" s="32">
        <v>0</v>
      </c>
    </row>
    <row r="265" spans="1:12" ht="18">
      <c r="A265" s="32" t="s">
        <v>193</v>
      </c>
      <c r="B265" s="32">
        <v>104</v>
      </c>
      <c r="C265" s="15">
        <f>C264</f>
        <v>51.470000000000006</v>
      </c>
      <c r="D265" s="15">
        <v>0</v>
      </c>
      <c r="E265" s="15">
        <f>E264+9.57</f>
        <v>68.960000000000008</v>
      </c>
      <c r="F265" s="15">
        <v>1</v>
      </c>
      <c r="G265" s="37">
        <v>1</v>
      </c>
      <c r="H265" s="37">
        <v>1</v>
      </c>
      <c r="I265" s="37">
        <v>1.125</v>
      </c>
      <c r="J265" s="37">
        <v>0</v>
      </c>
      <c r="K265" s="32">
        <v>0</v>
      </c>
      <c r="L265" s="32">
        <v>0</v>
      </c>
    </row>
    <row r="266" spans="1:12" ht="18">
      <c r="A266" s="32" t="s">
        <v>193</v>
      </c>
      <c r="B266" s="32">
        <v>104</v>
      </c>
      <c r="C266" s="15">
        <f>C265</f>
        <v>51.470000000000006</v>
      </c>
      <c r="D266" s="15">
        <v>0</v>
      </c>
      <c r="E266" s="15">
        <f>E265+4.43</f>
        <v>73.390000000000015</v>
      </c>
      <c r="F266" s="15">
        <v>1</v>
      </c>
      <c r="G266" s="37">
        <v>1</v>
      </c>
      <c r="H266" s="37">
        <v>1</v>
      </c>
      <c r="I266" s="37">
        <v>1.125</v>
      </c>
      <c r="J266" s="37">
        <v>0</v>
      </c>
      <c r="K266" s="32">
        <v>0</v>
      </c>
      <c r="L266" s="32">
        <v>0</v>
      </c>
    </row>
    <row r="267" spans="1:12" ht="18">
      <c r="A267" s="32" t="s">
        <v>192</v>
      </c>
      <c r="B267" s="32">
        <v>105</v>
      </c>
      <c r="C267" s="15">
        <f>C266+0.55</f>
        <v>52.02</v>
      </c>
      <c r="D267" s="15">
        <v>0</v>
      </c>
      <c r="E267" s="15">
        <v>54.96</v>
      </c>
      <c r="F267" s="15">
        <v>1</v>
      </c>
      <c r="G267" s="37">
        <v>1</v>
      </c>
      <c r="H267" s="37">
        <v>1</v>
      </c>
      <c r="I267" s="37">
        <v>1.125</v>
      </c>
      <c r="J267" s="37">
        <v>0</v>
      </c>
      <c r="K267" s="32">
        <v>0</v>
      </c>
      <c r="L267" s="32">
        <v>0</v>
      </c>
    </row>
    <row r="268" spans="1:12" ht="18">
      <c r="A268" s="32" t="s">
        <v>192</v>
      </c>
      <c r="B268" s="32">
        <v>105</v>
      </c>
      <c r="C268" s="15">
        <f>C267</f>
        <v>52.02</v>
      </c>
      <c r="D268" s="15">
        <v>0</v>
      </c>
      <c r="E268" s="15">
        <f>E267+4.43</f>
        <v>59.39</v>
      </c>
      <c r="F268" s="15">
        <v>1</v>
      </c>
      <c r="G268" s="37">
        <v>1</v>
      </c>
      <c r="H268" s="37">
        <v>1</v>
      </c>
      <c r="I268" s="37">
        <v>1.125</v>
      </c>
      <c r="J268" s="37">
        <v>0</v>
      </c>
      <c r="K268" s="32">
        <v>0</v>
      </c>
      <c r="L268" s="32">
        <v>0</v>
      </c>
    </row>
    <row r="269" spans="1:12" ht="18">
      <c r="A269" s="32" t="s">
        <v>192</v>
      </c>
      <c r="B269" s="32">
        <v>105</v>
      </c>
      <c r="C269" s="15">
        <f>C268</f>
        <v>52.02</v>
      </c>
      <c r="D269" s="15">
        <v>0</v>
      </c>
      <c r="E269" s="15">
        <f>E268+9.57</f>
        <v>68.960000000000008</v>
      </c>
      <c r="F269" s="15">
        <v>1</v>
      </c>
      <c r="G269" s="37">
        <v>1</v>
      </c>
      <c r="H269" s="37">
        <v>1</v>
      </c>
      <c r="I269" s="37">
        <v>1.125</v>
      </c>
      <c r="J269" s="37">
        <v>0</v>
      </c>
      <c r="K269" s="32">
        <v>0</v>
      </c>
      <c r="L269" s="32">
        <v>0</v>
      </c>
    </row>
    <row r="270" spans="1:12" ht="18">
      <c r="A270" s="32" t="s">
        <v>192</v>
      </c>
      <c r="B270" s="32">
        <v>105</v>
      </c>
      <c r="C270" s="15">
        <f>C269</f>
        <v>52.02</v>
      </c>
      <c r="D270" s="15">
        <v>0</v>
      </c>
      <c r="E270" s="15">
        <f>E269+4.43</f>
        <v>73.390000000000015</v>
      </c>
      <c r="F270" s="15">
        <v>1</v>
      </c>
      <c r="G270" s="37">
        <v>1</v>
      </c>
      <c r="H270" s="37">
        <v>1</v>
      </c>
      <c r="I270" s="37">
        <v>1.125</v>
      </c>
      <c r="J270" s="37">
        <v>0</v>
      </c>
      <c r="K270" s="32">
        <v>0</v>
      </c>
      <c r="L270" s="32">
        <v>0</v>
      </c>
    </row>
    <row r="271" spans="1:12" ht="18">
      <c r="A271" s="32" t="s">
        <v>193</v>
      </c>
      <c r="B271" s="32">
        <v>106</v>
      </c>
      <c r="C271" s="15">
        <f>C270+1.09</f>
        <v>53.110000000000007</v>
      </c>
      <c r="D271" s="15">
        <v>0</v>
      </c>
      <c r="E271" s="15">
        <v>54.96</v>
      </c>
      <c r="F271" s="15">
        <v>1</v>
      </c>
      <c r="G271" s="37">
        <v>1</v>
      </c>
      <c r="H271" s="37">
        <v>1</v>
      </c>
      <c r="I271" s="37">
        <v>1.125</v>
      </c>
      <c r="J271" s="37">
        <v>0</v>
      </c>
      <c r="K271" s="32">
        <v>0</v>
      </c>
      <c r="L271" s="32">
        <v>0</v>
      </c>
    </row>
    <row r="272" spans="1:12" ht="18">
      <c r="A272" s="32" t="s">
        <v>193</v>
      </c>
      <c r="B272" s="32">
        <v>106</v>
      </c>
      <c r="C272" s="15">
        <f>C271</f>
        <v>53.110000000000007</v>
      </c>
      <c r="D272" s="15">
        <v>0</v>
      </c>
      <c r="E272" s="15">
        <f>E271+4.43</f>
        <v>59.39</v>
      </c>
      <c r="F272" s="15">
        <v>1</v>
      </c>
      <c r="G272" s="37">
        <v>1</v>
      </c>
      <c r="H272" s="37">
        <v>1</v>
      </c>
      <c r="I272" s="37">
        <v>1.125</v>
      </c>
      <c r="J272" s="37">
        <v>0</v>
      </c>
      <c r="K272" s="32">
        <v>0</v>
      </c>
      <c r="L272" s="32">
        <v>0</v>
      </c>
    </row>
    <row r="273" spans="1:12" ht="18">
      <c r="A273" s="32" t="s">
        <v>193</v>
      </c>
      <c r="B273" s="32">
        <v>106</v>
      </c>
      <c r="C273" s="15">
        <f>C272</f>
        <v>53.110000000000007</v>
      </c>
      <c r="D273" s="15">
        <v>0</v>
      </c>
      <c r="E273" s="15">
        <f>E272+9.57</f>
        <v>68.960000000000008</v>
      </c>
      <c r="F273" s="15">
        <v>1</v>
      </c>
      <c r="G273" s="37">
        <v>1</v>
      </c>
      <c r="H273" s="37">
        <v>1</v>
      </c>
      <c r="I273" s="37">
        <v>1.125</v>
      </c>
      <c r="J273" s="37">
        <v>0</v>
      </c>
      <c r="K273" s="32">
        <v>0</v>
      </c>
      <c r="L273" s="32">
        <v>0</v>
      </c>
    </row>
    <row r="274" spans="1:12" ht="18">
      <c r="A274" s="32" t="s">
        <v>193</v>
      </c>
      <c r="B274" s="32">
        <v>106</v>
      </c>
      <c r="C274" s="15">
        <f>C273</f>
        <v>53.110000000000007</v>
      </c>
      <c r="D274" s="15">
        <v>0</v>
      </c>
      <c r="E274" s="15">
        <f>E273+4.43</f>
        <v>73.390000000000015</v>
      </c>
      <c r="F274" s="15">
        <v>1</v>
      </c>
      <c r="G274" s="37">
        <v>1</v>
      </c>
      <c r="H274" s="37">
        <v>1</v>
      </c>
      <c r="I274" s="37">
        <v>1.125</v>
      </c>
      <c r="J274" s="37">
        <v>0</v>
      </c>
      <c r="K274" s="32">
        <v>0</v>
      </c>
      <c r="L274" s="32">
        <v>0</v>
      </c>
    </row>
    <row r="275" spans="1:12" ht="18">
      <c r="A275" s="32" t="s">
        <v>192</v>
      </c>
      <c r="B275" s="32">
        <v>107</v>
      </c>
      <c r="C275" s="15">
        <f>C274+0.55</f>
        <v>53.660000000000004</v>
      </c>
      <c r="D275" s="15">
        <v>0</v>
      </c>
      <c r="E275" s="15">
        <v>54.96</v>
      </c>
      <c r="F275" s="15">
        <v>1</v>
      </c>
      <c r="G275" s="37">
        <v>1</v>
      </c>
      <c r="H275" s="37">
        <v>1</v>
      </c>
      <c r="I275" s="37">
        <v>1.125</v>
      </c>
      <c r="J275" s="37">
        <v>0</v>
      </c>
      <c r="K275" s="32">
        <v>0</v>
      </c>
      <c r="L275" s="32">
        <v>0</v>
      </c>
    </row>
    <row r="276" spans="1:12" ht="18">
      <c r="A276" s="32" t="s">
        <v>192</v>
      </c>
      <c r="B276" s="32">
        <v>107</v>
      </c>
      <c r="C276" s="15">
        <f>C275</f>
        <v>53.660000000000004</v>
      </c>
      <c r="D276" s="15">
        <v>0</v>
      </c>
      <c r="E276" s="15">
        <f>E275+4.43</f>
        <v>59.39</v>
      </c>
      <c r="F276" s="15">
        <v>1</v>
      </c>
      <c r="G276" s="37">
        <v>1</v>
      </c>
      <c r="H276" s="37">
        <v>1</v>
      </c>
      <c r="I276" s="37">
        <v>1.125</v>
      </c>
      <c r="J276" s="37">
        <v>0</v>
      </c>
      <c r="K276" s="32">
        <v>0</v>
      </c>
      <c r="L276" s="32">
        <v>0</v>
      </c>
    </row>
    <row r="277" spans="1:12" ht="18">
      <c r="A277" s="32" t="s">
        <v>192</v>
      </c>
      <c r="B277" s="32">
        <v>107</v>
      </c>
      <c r="C277" s="15">
        <f>C276</f>
        <v>53.660000000000004</v>
      </c>
      <c r="D277" s="15">
        <v>0</v>
      </c>
      <c r="E277" s="15">
        <f>E276+9.57</f>
        <v>68.960000000000008</v>
      </c>
      <c r="F277" s="15">
        <v>1</v>
      </c>
      <c r="G277" s="37">
        <v>1</v>
      </c>
      <c r="H277" s="37">
        <v>1</v>
      </c>
      <c r="I277" s="37">
        <v>1.125</v>
      </c>
      <c r="J277" s="37">
        <v>0</v>
      </c>
      <c r="K277" s="32">
        <v>0</v>
      </c>
      <c r="L277" s="32">
        <v>0</v>
      </c>
    </row>
    <row r="278" spans="1:12" ht="18">
      <c r="A278" s="32" t="s">
        <v>192</v>
      </c>
      <c r="B278" s="32">
        <v>107</v>
      </c>
      <c r="C278" s="15">
        <f>C277</f>
        <v>53.660000000000004</v>
      </c>
      <c r="D278" s="15">
        <v>0</v>
      </c>
      <c r="E278" s="15">
        <f>E277+4.43</f>
        <v>73.390000000000015</v>
      </c>
      <c r="F278" s="15">
        <v>1</v>
      </c>
      <c r="G278" s="37">
        <v>1</v>
      </c>
      <c r="H278" s="37">
        <v>1</v>
      </c>
      <c r="I278" s="37">
        <v>1.125</v>
      </c>
      <c r="J278" s="37">
        <v>0</v>
      </c>
      <c r="K278" s="32">
        <v>0</v>
      </c>
      <c r="L278" s="32">
        <v>0</v>
      </c>
    </row>
    <row r="279" spans="1:12" ht="18">
      <c r="A279" s="32" t="s">
        <v>193</v>
      </c>
      <c r="B279" s="32">
        <v>108</v>
      </c>
      <c r="C279" s="15">
        <f>C278+1.09</f>
        <v>54.750000000000007</v>
      </c>
      <c r="D279" s="15">
        <v>0</v>
      </c>
      <c r="E279" s="15">
        <v>54.96</v>
      </c>
      <c r="F279" s="15">
        <v>1</v>
      </c>
      <c r="G279" s="37">
        <v>1</v>
      </c>
      <c r="H279" s="37">
        <v>1</v>
      </c>
      <c r="I279" s="37">
        <v>1.125</v>
      </c>
      <c r="J279" s="37">
        <v>0</v>
      </c>
      <c r="K279" s="32">
        <v>0</v>
      </c>
      <c r="L279" s="32">
        <v>0</v>
      </c>
    </row>
    <row r="280" spans="1:12" ht="18">
      <c r="A280" s="32" t="s">
        <v>193</v>
      </c>
      <c r="B280" s="32">
        <v>108</v>
      </c>
      <c r="C280" s="15">
        <f>C279</f>
        <v>54.750000000000007</v>
      </c>
      <c r="D280" s="15">
        <v>0</v>
      </c>
      <c r="E280" s="15">
        <f>E279+4.43</f>
        <v>59.39</v>
      </c>
      <c r="F280" s="15">
        <v>1</v>
      </c>
      <c r="G280" s="37">
        <v>1</v>
      </c>
      <c r="H280" s="37">
        <v>1</v>
      </c>
      <c r="I280" s="37">
        <v>1.125</v>
      </c>
      <c r="J280" s="37">
        <v>0</v>
      </c>
      <c r="K280" s="32">
        <v>0</v>
      </c>
      <c r="L280" s="32">
        <v>0</v>
      </c>
    </row>
    <row r="281" spans="1:12" ht="18">
      <c r="A281" s="32" t="s">
        <v>193</v>
      </c>
      <c r="B281" s="32">
        <v>108</v>
      </c>
      <c r="C281" s="15">
        <f>C280</f>
        <v>54.750000000000007</v>
      </c>
      <c r="D281" s="15">
        <v>0</v>
      </c>
      <c r="E281" s="15">
        <f>E280+9.57</f>
        <v>68.960000000000008</v>
      </c>
      <c r="F281" s="15">
        <v>1</v>
      </c>
      <c r="G281" s="37">
        <v>1</v>
      </c>
      <c r="H281" s="37">
        <v>1</v>
      </c>
      <c r="I281" s="37">
        <v>1.125</v>
      </c>
      <c r="J281" s="37">
        <v>0</v>
      </c>
      <c r="K281" s="32">
        <v>0</v>
      </c>
      <c r="L281" s="32">
        <v>0</v>
      </c>
    </row>
    <row r="282" spans="1:12" ht="18">
      <c r="A282" s="32" t="s">
        <v>193</v>
      </c>
      <c r="B282" s="32">
        <v>108</v>
      </c>
      <c r="C282" s="15">
        <f>C281</f>
        <v>54.750000000000007</v>
      </c>
      <c r="D282" s="15">
        <v>0</v>
      </c>
      <c r="E282" s="15">
        <f>E281+4.43</f>
        <v>73.390000000000015</v>
      </c>
      <c r="F282" s="15">
        <v>1</v>
      </c>
      <c r="G282" s="37">
        <v>1</v>
      </c>
      <c r="H282" s="37">
        <v>1</v>
      </c>
      <c r="I282" s="37">
        <v>1.125</v>
      </c>
      <c r="J282" s="37">
        <v>0</v>
      </c>
      <c r="K282" s="32">
        <v>0</v>
      </c>
      <c r="L282" s="32">
        <v>0</v>
      </c>
    </row>
    <row r="283" spans="1:12" ht="18">
      <c r="A283" s="32" t="s">
        <v>192</v>
      </c>
      <c r="B283" s="32">
        <v>109</v>
      </c>
      <c r="C283" s="15">
        <f>C282+0.55</f>
        <v>55.300000000000004</v>
      </c>
      <c r="D283" s="15">
        <v>0</v>
      </c>
      <c r="E283" s="15">
        <v>54.96</v>
      </c>
      <c r="F283" s="15">
        <v>1</v>
      </c>
      <c r="G283" s="37">
        <v>1</v>
      </c>
      <c r="H283" s="37">
        <v>1</v>
      </c>
      <c r="I283" s="37">
        <v>1.125</v>
      </c>
      <c r="J283" s="37">
        <v>0</v>
      </c>
      <c r="K283" s="32">
        <v>0</v>
      </c>
      <c r="L283" s="32">
        <v>0</v>
      </c>
    </row>
    <row r="284" spans="1:12" ht="18">
      <c r="A284" s="32" t="s">
        <v>192</v>
      </c>
      <c r="B284" s="32">
        <v>109</v>
      </c>
      <c r="C284" s="15">
        <f>C283</f>
        <v>55.300000000000004</v>
      </c>
      <c r="D284" s="15">
        <v>0</v>
      </c>
      <c r="E284" s="15">
        <f>E283+4.43</f>
        <v>59.39</v>
      </c>
      <c r="F284" s="15">
        <v>1</v>
      </c>
      <c r="G284" s="37">
        <v>1</v>
      </c>
      <c r="H284" s="37">
        <v>1</v>
      </c>
      <c r="I284" s="37">
        <v>1.125</v>
      </c>
      <c r="J284" s="37">
        <v>0</v>
      </c>
      <c r="K284" s="32">
        <v>0</v>
      </c>
      <c r="L284" s="32">
        <v>0</v>
      </c>
    </row>
    <row r="285" spans="1:12" ht="18">
      <c r="A285" s="32" t="s">
        <v>192</v>
      </c>
      <c r="B285" s="32">
        <v>109</v>
      </c>
      <c r="C285" s="15">
        <f>C284</f>
        <v>55.300000000000004</v>
      </c>
      <c r="D285" s="15">
        <v>0</v>
      </c>
      <c r="E285" s="15">
        <f>E284+9.57</f>
        <v>68.960000000000008</v>
      </c>
      <c r="F285" s="15">
        <v>1</v>
      </c>
      <c r="G285" s="37">
        <v>1</v>
      </c>
      <c r="H285" s="37">
        <v>1</v>
      </c>
      <c r="I285" s="37">
        <v>1.125</v>
      </c>
      <c r="J285" s="37">
        <v>0</v>
      </c>
      <c r="K285" s="32">
        <v>0</v>
      </c>
      <c r="L285" s="32">
        <v>0</v>
      </c>
    </row>
    <row r="286" spans="1:12" ht="18">
      <c r="A286" s="32" t="s">
        <v>192</v>
      </c>
      <c r="B286" s="32">
        <v>109</v>
      </c>
      <c r="C286" s="15">
        <f>C285</f>
        <v>55.300000000000004</v>
      </c>
      <c r="D286" s="15">
        <v>0</v>
      </c>
      <c r="E286" s="15">
        <f>E285+4.43</f>
        <v>73.390000000000015</v>
      </c>
      <c r="F286" s="15">
        <v>1</v>
      </c>
      <c r="G286" s="37">
        <v>1</v>
      </c>
      <c r="H286" s="37">
        <v>1</v>
      </c>
      <c r="I286" s="37">
        <v>1.125</v>
      </c>
      <c r="J286" s="37">
        <v>0</v>
      </c>
      <c r="K286" s="32">
        <v>0</v>
      </c>
      <c r="L286" s="32">
        <v>0</v>
      </c>
    </row>
    <row r="287" spans="1:12" ht="18">
      <c r="A287" s="32" t="s">
        <v>193</v>
      </c>
      <c r="B287" s="32">
        <v>110</v>
      </c>
      <c r="C287" s="15">
        <f>C286+1.09</f>
        <v>56.390000000000008</v>
      </c>
      <c r="D287" s="15">
        <v>0</v>
      </c>
      <c r="E287" s="15">
        <v>54.96</v>
      </c>
      <c r="F287" s="15">
        <v>1</v>
      </c>
      <c r="G287" s="37">
        <v>1</v>
      </c>
      <c r="H287" s="37">
        <v>1</v>
      </c>
      <c r="I287" s="37">
        <v>1.125</v>
      </c>
      <c r="J287" s="37">
        <v>0</v>
      </c>
      <c r="K287" s="32">
        <v>0</v>
      </c>
      <c r="L287" s="32">
        <v>0</v>
      </c>
    </row>
    <row r="288" spans="1:12" ht="18">
      <c r="A288" s="32" t="s">
        <v>193</v>
      </c>
      <c r="B288" s="32">
        <v>110</v>
      </c>
      <c r="C288" s="15">
        <f>C287</f>
        <v>56.390000000000008</v>
      </c>
      <c r="D288" s="15">
        <v>0</v>
      </c>
      <c r="E288" s="15">
        <f>E287+4.43</f>
        <v>59.39</v>
      </c>
      <c r="F288" s="15">
        <v>1</v>
      </c>
      <c r="G288" s="37">
        <v>1</v>
      </c>
      <c r="H288" s="37">
        <v>1</v>
      </c>
      <c r="I288" s="37">
        <v>1.125</v>
      </c>
      <c r="J288" s="37">
        <v>0</v>
      </c>
      <c r="K288" s="32">
        <v>0</v>
      </c>
      <c r="L288" s="32">
        <v>0</v>
      </c>
    </row>
    <row r="289" spans="1:12" ht="18">
      <c r="A289" s="32" t="s">
        <v>193</v>
      </c>
      <c r="B289" s="32">
        <v>110</v>
      </c>
      <c r="C289" s="15">
        <f>C288</f>
        <v>56.390000000000008</v>
      </c>
      <c r="D289" s="15">
        <v>0</v>
      </c>
      <c r="E289" s="15">
        <f>E288+9.57</f>
        <v>68.960000000000008</v>
      </c>
      <c r="F289" s="15">
        <v>1</v>
      </c>
      <c r="G289" s="37">
        <v>1</v>
      </c>
      <c r="H289" s="37">
        <v>1</v>
      </c>
      <c r="I289" s="37">
        <v>1.125</v>
      </c>
      <c r="J289" s="37">
        <v>0</v>
      </c>
      <c r="K289" s="32">
        <v>0</v>
      </c>
      <c r="L289" s="32">
        <v>0</v>
      </c>
    </row>
    <row r="290" spans="1:12" ht="18">
      <c r="A290" s="32" t="s">
        <v>193</v>
      </c>
      <c r="B290" s="32">
        <v>110</v>
      </c>
      <c r="C290" s="15">
        <f>C289</f>
        <v>56.390000000000008</v>
      </c>
      <c r="D290" s="15">
        <v>0</v>
      </c>
      <c r="E290" s="15">
        <f>E289+4.43</f>
        <v>73.390000000000015</v>
      </c>
      <c r="F290" s="15">
        <v>1</v>
      </c>
      <c r="G290" s="37">
        <v>1</v>
      </c>
      <c r="H290" s="37">
        <v>1</v>
      </c>
      <c r="I290" s="37">
        <v>1.125</v>
      </c>
      <c r="J290" s="37">
        <v>0</v>
      </c>
      <c r="K290" s="32">
        <v>0</v>
      </c>
      <c r="L290" s="32">
        <v>0</v>
      </c>
    </row>
    <row r="291" spans="1:12" ht="18">
      <c r="A291" s="32" t="s">
        <v>192</v>
      </c>
      <c r="B291" s="32">
        <v>111</v>
      </c>
      <c r="C291" s="15">
        <f>C290+0.55</f>
        <v>56.940000000000005</v>
      </c>
      <c r="D291" s="15">
        <v>0</v>
      </c>
      <c r="E291" s="15">
        <v>54.96</v>
      </c>
      <c r="F291" s="15">
        <v>1</v>
      </c>
      <c r="G291" s="37">
        <v>1</v>
      </c>
      <c r="H291" s="37">
        <v>1</v>
      </c>
      <c r="I291" s="37">
        <v>1.125</v>
      </c>
      <c r="J291" s="37">
        <v>0</v>
      </c>
      <c r="K291" s="32">
        <v>0</v>
      </c>
      <c r="L291" s="32">
        <v>0</v>
      </c>
    </row>
    <row r="292" spans="1:12" ht="18">
      <c r="A292" s="32" t="s">
        <v>192</v>
      </c>
      <c r="B292" s="32">
        <v>111</v>
      </c>
      <c r="C292" s="15">
        <f>C291</f>
        <v>56.940000000000005</v>
      </c>
      <c r="D292" s="15">
        <v>0</v>
      </c>
      <c r="E292" s="15">
        <f>E291+4.43</f>
        <v>59.39</v>
      </c>
      <c r="F292" s="15">
        <v>1</v>
      </c>
      <c r="G292" s="37">
        <v>1</v>
      </c>
      <c r="H292" s="37">
        <v>1</v>
      </c>
      <c r="I292" s="37">
        <v>1.125</v>
      </c>
      <c r="J292" s="37">
        <v>0</v>
      </c>
      <c r="K292" s="32">
        <v>0</v>
      </c>
      <c r="L292" s="32">
        <v>0</v>
      </c>
    </row>
    <row r="293" spans="1:12" ht="18">
      <c r="A293" s="32" t="s">
        <v>192</v>
      </c>
      <c r="B293" s="32">
        <v>111</v>
      </c>
      <c r="C293" s="15">
        <f>C292</f>
        <v>56.940000000000005</v>
      </c>
      <c r="D293" s="15">
        <v>0</v>
      </c>
      <c r="E293" s="15">
        <f>E292+9.57</f>
        <v>68.960000000000008</v>
      </c>
      <c r="F293" s="15">
        <v>1</v>
      </c>
      <c r="G293" s="37">
        <v>1</v>
      </c>
      <c r="H293" s="37">
        <v>1</v>
      </c>
      <c r="I293" s="37">
        <v>1.125</v>
      </c>
      <c r="J293" s="37">
        <v>0</v>
      </c>
      <c r="K293" s="32">
        <v>0</v>
      </c>
      <c r="L293" s="32">
        <v>0</v>
      </c>
    </row>
    <row r="294" spans="1:12" ht="18">
      <c r="A294" s="32" t="s">
        <v>192</v>
      </c>
      <c r="B294" s="32">
        <v>111</v>
      </c>
      <c r="C294" s="15">
        <f>C293</f>
        <v>56.940000000000005</v>
      </c>
      <c r="D294" s="15">
        <v>0</v>
      </c>
      <c r="E294" s="15">
        <f>E293+4.43</f>
        <v>73.390000000000015</v>
      </c>
      <c r="F294" s="15">
        <v>1</v>
      </c>
      <c r="G294" s="37">
        <v>1</v>
      </c>
      <c r="H294" s="37">
        <v>1</v>
      </c>
      <c r="I294" s="37">
        <v>1.125</v>
      </c>
      <c r="J294" s="37">
        <v>0</v>
      </c>
      <c r="K294" s="32">
        <v>0</v>
      </c>
      <c r="L294" s="32">
        <v>0</v>
      </c>
    </row>
    <row r="295" spans="1:12" ht="18">
      <c r="A295" s="32" t="s">
        <v>193</v>
      </c>
      <c r="B295" s="1">
        <v>112</v>
      </c>
      <c r="C295" s="15">
        <f>C294+1.09</f>
        <v>58.030000000000008</v>
      </c>
      <c r="D295" s="15">
        <v>0</v>
      </c>
      <c r="E295" s="15">
        <v>54.96</v>
      </c>
      <c r="F295" s="15">
        <v>1</v>
      </c>
      <c r="G295" s="37">
        <v>1</v>
      </c>
      <c r="H295" s="37">
        <v>1</v>
      </c>
      <c r="I295" s="37">
        <v>1.125</v>
      </c>
      <c r="J295" s="37">
        <v>0</v>
      </c>
      <c r="K295" s="32">
        <v>0</v>
      </c>
      <c r="L295" s="32">
        <v>0</v>
      </c>
    </row>
    <row r="296" spans="1:12" ht="18">
      <c r="A296" s="32" t="s">
        <v>193</v>
      </c>
      <c r="B296" s="1">
        <v>112</v>
      </c>
      <c r="C296" s="15">
        <f>C295</f>
        <v>58.030000000000008</v>
      </c>
      <c r="D296" s="15">
        <v>0</v>
      </c>
      <c r="E296" s="15">
        <f>E295+4.43</f>
        <v>59.39</v>
      </c>
      <c r="F296" s="15">
        <v>1</v>
      </c>
      <c r="G296" s="37">
        <v>1</v>
      </c>
      <c r="H296" s="37">
        <v>1</v>
      </c>
      <c r="I296" s="37">
        <v>1.125</v>
      </c>
      <c r="J296" s="37">
        <v>0</v>
      </c>
      <c r="K296" s="32">
        <v>0</v>
      </c>
      <c r="L296" s="32">
        <v>0</v>
      </c>
    </row>
    <row r="297" spans="1:12" ht="18">
      <c r="A297" s="32" t="s">
        <v>193</v>
      </c>
      <c r="B297" s="1">
        <v>112</v>
      </c>
      <c r="C297" s="15">
        <f>C296</f>
        <v>58.030000000000008</v>
      </c>
      <c r="D297" s="15">
        <v>0</v>
      </c>
      <c r="E297" s="15">
        <f>E296+9.57</f>
        <v>68.960000000000008</v>
      </c>
      <c r="F297" s="15">
        <v>1</v>
      </c>
      <c r="G297" s="37">
        <v>1</v>
      </c>
      <c r="H297" s="37">
        <v>1</v>
      </c>
      <c r="I297" s="37">
        <v>1.125</v>
      </c>
      <c r="J297" s="37">
        <v>0</v>
      </c>
      <c r="K297" s="32">
        <v>0</v>
      </c>
      <c r="L297" s="32">
        <v>0</v>
      </c>
    </row>
    <row r="298" spans="1:12" ht="18">
      <c r="A298" s="32" t="s">
        <v>193</v>
      </c>
      <c r="B298" s="1">
        <v>112</v>
      </c>
      <c r="C298" s="15">
        <f>C297</f>
        <v>58.030000000000008</v>
      </c>
      <c r="D298" s="15">
        <v>0</v>
      </c>
      <c r="E298" s="15">
        <f>E297+4.43</f>
        <v>73.390000000000015</v>
      </c>
      <c r="F298" s="15">
        <v>1</v>
      </c>
      <c r="G298" s="37">
        <v>1</v>
      </c>
      <c r="H298" s="37">
        <v>1</v>
      </c>
      <c r="I298" s="37">
        <v>1.125</v>
      </c>
      <c r="J298" s="37">
        <v>0</v>
      </c>
      <c r="K298" s="32">
        <v>0</v>
      </c>
      <c r="L298" s="32">
        <v>0</v>
      </c>
    </row>
    <row r="299" spans="1:12" ht="18">
      <c r="A299" s="32" t="s">
        <v>192</v>
      </c>
      <c r="B299" s="1">
        <v>113</v>
      </c>
      <c r="C299" s="7">
        <f>C298+0.55</f>
        <v>58.580000000000005</v>
      </c>
      <c r="D299" s="15">
        <v>0</v>
      </c>
      <c r="E299" s="15">
        <v>54.96</v>
      </c>
      <c r="F299" s="15">
        <v>1</v>
      </c>
      <c r="G299" s="37">
        <v>1</v>
      </c>
      <c r="H299" s="37">
        <v>1</v>
      </c>
      <c r="I299" s="37">
        <v>1.125</v>
      </c>
      <c r="J299" s="37">
        <v>0</v>
      </c>
      <c r="K299" s="32">
        <v>0</v>
      </c>
      <c r="L299" s="32">
        <v>0</v>
      </c>
    </row>
    <row r="300" spans="1:12" ht="18">
      <c r="A300" s="32" t="s">
        <v>192</v>
      </c>
      <c r="B300" s="1">
        <v>113</v>
      </c>
      <c r="C300" s="7">
        <f>C299</f>
        <v>58.580000000000005</v>
      </c>
      <c r="D300" s="15">
        <v>0</v>
      </c>
      <c r="E300" s="15">
        <f>E299+4.43</f>
        <v>59.39</v>
      </c>
      <c r="F300" s="15">
        <v>1</v>
      </c>
      <c r="G300" s="37">
        <v>1</v>
      </c>
      <c r="H300" s="37">
        <v>1</v>
      </c>
      <c r="I300" s="37">
        <v>1.125</v>
      </c>
      <c r="J300" s="37">
        <v>0</v>
      </c>
      <c r="K300" s="32">
        <v>0</v>
      </c>
      <c r="L300" s="32">
        <v>0</v>
      </c>
    </row>
    <row r="301" spans="1:12" ht="18">
      <c r="A301" s="32" t="s">
        <v>192</v>
      </c>
      <c r="B301" s="1">
        <v>113</v>
      </c>
      <c r="C301" s="7">
        <f>C300</f>
        <v>58.580000000000005</v>
      </c>
      <c r="D301" s="15">
        <v>0</v>
      </c>
      <c r="E301" s="15">
        <f>E300+9.57</f>
        <v>68.960000000000008</v>
      </c>
      <c r="F301" s="15">
        <v>1</v>
      </c>
      <c r="G301" s="37">
        <v>1</v>
      </c>
      <c r="H301" s="37">
        <v>1</v>
      </c>
      <c r="I301" s="37">
        <v>1.125</v>
      </c>
      <c r="J301" s="37">
        <v>0</v>
      </c>
      <c r="K301" s="32">
        <v>0</v>
      </c>
      <c r="L301" s="32">
        <v>0</v>
      </c>
    </row>
    <row r="302" spans="1:12" ht="18">
      <c r="A302" s="32" t="s">
        <v>192</v>
      </c>
      <c r="B302" s="1">
        <v>113</v>
      </c>
      <c r="C302" s="7">
        <f>C301</f>
        <v>58.580000000000005</v>
      </c>
      <c r="D302" s="15">
        <v>0</v>
      </c>
      <c r="E302" s="15">
        <f>E301+4.43</f>
        <v>73.390000000000015</v>
      </c>
      <c r="F302" s="15">
        <v>1</v>
      </c>
      <c r="G302" s="37">
        <v>1</v>
      </c>
      <c r="H302" s="37">
        <v>1</v>
      </c>
      <c r="I302" s="37">
        <v>1.125</v>
      </c>
      <c r="J302" s="37">
        <v>0</v>
      </c>
      <c r="K302" s="32">
        <v>0</v>
      </c>
      <c r="L302" s="32">
        <v>0</v>
      </c>
    </row>
    <row r="303" spans="1:12" ht="18">
      <c r="A303" s="32" t="s">
        <v>193</v>
      </c>
      <c r="B303" s="1">
        <v>114</v>
      </c>
      <c r="C303" s="38">
        <f>C302+1.09</f>
        <v>59.670000000000009</v>
      </c>
      <c r="D303" s="15">
        <v>0</v>
      </c>
      <c r="E303" s="15">
        <v>54.96</v>
      </c>
      <c r="F303" s="15">
        <v>1</v>
      </c>
      <c r="G303" s="37">
        <v>1</v>
      </c>
      <c r="H303" s="37">
        <v>1</v>
      </c>
      <c r="I303" s="37">
        <v>1.125</v>
      </c>
      <c r="J303" s="37">
        <v>0</v>
      </c>
      <c r="K303" s="32">
        <v>0</v>
      </c>
      <c r="L303" s="32">
        <v>0</v>
      </c>
    </row>
    <row r="304" spans="1:12" ht="18">
      <c r="A304" s="32" t="s">
        <v>193</v>
      </c>
      <c r="B304" s="1">
        <v>114</v>
      </c>
      <c r="C304" s="38">
        <f>C303</f>
        <v>59.670000000000009</v>
      </c>
      <c r="D304" s="15">
        <v>0</v>
      </c>
      <c r="E304" s="15">
        <f>E303+4.43</f>
        <v>59.39</v>
      </c>
      <c r="F304" s="15">
        <v>1</v>
      </c>
      <c r="G304" s="37">
        <v>1</v>
      </c>
      <c r="H304" s="37">
        <v>1</v>
      </c>
      <c r="I304" s="37">
        <v>1.125</v>
      </c>
      <c r="J304" s="37">
        <v>0</v>
      </c>
      <c r="K304" s="32">
        <v>0</v>
      </c>
      <c r="L304" s="32">
        <v>0</v>
      </c>
    </row>
    <row r="305" spans="1:12" ht="18">
      <c r="A305" s="32" t="s">
        <v>193</v>
      </c>
      <c r="B305" s="1">
        <v>114</v>
      </c>
      <c r="C305" s="38">
        <f>C304</f>
        <v>59.670000000000009</v>
      </c>
      <c r="D305" s="15">
        <v>0</v>
      </c>
      <c r="E305" s="15">
        <f>E304+9.57</f>
        <v>68.960000000000008</v>
      </c>
      <c r="F305" s="15">
        <v>1</v>
      </c>
      <c r="G305" s="37">
        <v>1</v>
      </c>
      <c r="H305" s="37">
        <v>1</v>
      </c>
      <c r="I305" s="37">
        <v>1.125</v>
      </c>
      <c r="J305" s="37">
        <v>0</v>
      </c>
      <c r="K305" s="32">
        <v>0</v>
      </c>
      <c r="L305" s="32">
        <v>0</v>
      </c>
    </row>
    <row r="306" spans="1:12" ht="18">
      <c r="A306" s="32" t="s">
        <v>193</v>
      </c>
      <c r="B306" s="1">
        <v>114</v>
      </c>
      <c r="C306" s="38">
        <f>C305</f>
        <v>59.670000000000009</v>
      </c>
      <c r="D306" s="15">
        <v>0</v>
      </c>
      <c r="E306" s="15">
        <f>E305+4.43</f>
        <v>73.390000000000015</v>
      </c>
      <c r="F306" s="15">
        <v>1</v>
      </c>
      <c r="G306" s="37">
        <v>1</v>
      </c>
      <c r="H306" s="37">
        <v>1</v>
      </c>
      <c r="I306" s="37">
        <v>1.125</v>
      </c>
      <c r="J306" s="37">
        <v>0</v>
      </c>
      <c r="K306" s="32">
        <v>0</v>
      </c>
      <c r="L306" s="32">
        <v>0</v>
      </c>
    </row>
    <row r="307" spans="1:12" ht="18">
      <c r="A307" s="32" t="s">
        <v>192</v>
      </c>
      <c r="B307" s="1">
        <v>115</v>
      </c>
      <c r="C307" s="38">
        <f>C306+0.55</f>
        <v>60.220000000000006</v>
      </c>
      <c r="D307" s="15">
        <v>0</v>
      </c>
      <c r="E307" s="15">
        <v>54.96</v>
      </c>
      <c r="F307" s="15">
        <v>1</v>
      </c>
      <c r="G307" s="37">
        <v>1</v>
      </c>
      <c r="H307" s="37">
        <v>1</v>
      </c>
      <c r="I307" s="37">
        <v>1.125</v>
      </c>
      <c r="J307" s="37">
        <v>0</v>
      </c>
      <c r="K307" s="32">
        <v>0</v>
      </c>
      <c r="L307" s="32">
        <v>0</v>
      </c>
    </row>
    <row r="308" spans="1:12" ht="18">
      <c r="A308" s="32" t="s">
        <v>192</v>
      </c>
      <c r="B308" s="1">
        <v>115</v>
      </c>
      <c r="C308" s="38">
        <f>C307</f>
        <v>60.220000000000006</v>
      </c>
      <c r="D308" s="15">
        <v>0</v>
      </c>
      <c r="E308" s="15">
        <f>E307+4.43</f>
        <v>59.39</v>
      </c>
      <c r="F308" s="15">
        <v>1</v>
      </c>
      <c r="G308" s="37">
        <v>1</v>
      </c>
      <c r="H308" s="37">
        <v>1</v>
      </c>
      <c r="I308" s="37">
        <v>1.125</v>
      </c>
      <c r="J308" s="37">
        <v>0</v>
      </c>
      <c r="K308" s="32">
        <v>0</v>
      </c>
      <c r="L308" s="32">
        <v>0</v>
      </c>
    </row>
    <row r="309" spans="1:12" ht="18">
      <c r="A309" s="32" t="s">
        <v>192</v>
      </c>
      <c r="B309" s="1">
        <v>115</v>
      </c>
      <c r="C309" s="38">
        <f>C308</f>
        <v>60.220000000000006</v>
      </c>
      <c r="D309" s="15">
        <v>0</v>
      </c>
      <c r="E309" s="15">
        <f>E308+9.57</f>
        <v>68.960000000000008</v>
      </c>
      <c r="F309" s="15">
        <v>1</v>
      </c>
      <c r="G309" s="37">
        <v>1</v>
      </c>
      <c r="H309" s="37">
        <v>1</v>
      </c>
      <c r="I309" s="37">
        <v>1.125</v>
      </c>
      <c r="J309" s="37">
        <v>0</v>
      </c>
      <c r="K309" s="32">
        <v>0</v>
      </c>
      <c r="L309" s="32">
        <v>0</v>
      </c>
    </row>
    <row r="310" spans="1:12" ht="18">
      <c r="A310" s="32" t="s">
        <v>192</v>
      </c>
      <c r="B310" s="1">
        <v>115</v>
      </c>
      <c r="C310" s="38">
        <f>C309</f>
        <v>60.220000000000006</v>
      </c>
      <c r="D310" s="15">
        <v>0</v>
      </c>
      <c r="E310" s="15">
        <f>E309+4.43</f>
        <v>73.390000000000015</v>
      </c>
      <c r="F310" s="15">
        <v>1</v>
      </c>
      <c r="G310" s="37">
        <v>1</v>
      </c>
      <c r="H310" s="37">
        <v>1</v>
      </c>
      <c r="I310" s="37">
        <v>1.125</v>
      </c>
      <c r="J310" s="37">
        <v>0</v>
      </c>
      <c r="K310" s="32">
        <v>0</v>
      </c>
      <c r="L310" s="32">
        <v>0</v>
      </c>
    </row>
    <row r="311" spans="1:12" ht="18">
      <c r="A311" s="32" t="s">
        <v>193</v>
      </c>
      <c r="B311" s="1">
        <v>116</v>
      </c>
      <c r="C311" s="38">
        <f>C310+1.09</f>
        <v>61.310000000000009</v>
      </c>
      <c r="D311" s="15">
        <v>0</v>
      </c>
      <c r="E311" s="15">
        <v>54.96</v>
      </c>
      <c r="F311" s="15">
        <v>1</v>
      </c>
      <c r="G311" s="37">
        <v>1</v>
      </c>
      <c r="H311" s="37">
        <v>1</v>
      </c>
      <c r="I311" s="37">
        <v>1.125</v>
      </c>
      <c r="J311" s="37">
        <v>0</v>
      </c>
      <c r="K311" s="32">
        <v>0</v>
      </c>
      <c r="L311" s="32">
        <v>0</v>
      </c>
    </row>
    <row r="312" spans="1:12" ht="18">
      <c r="A312" s="32" t="s">
        <v>193</v>
      </c>
      <c r="B312" s="1">
        <v>116</v>
      </c>
      <c r="C312" s="38">
        <f>C311</f>
        <v>61.310000000000009</v>
      </c>
      <c r="D312" s="15">
        <v>0</v>
      </c>
      <c r="E312" s="15">
        <f>E311+4.43</f>
        <v>59.39</v>
      </c>
      <c r="F312" s="15">
        <v>1</v>
      </c>
      <c r="G312" s="37">
        <v>1</v>
      </c>
      <c r="H312" s="37">
        <v>1</v>
      </c>
      <c r="I312" s="37">
        <v>1.125</v>
      </c>
      <c r="J312" s="37">
        <v>0</v>
      </c>
      <c r="K312" s="32">
        <v>0</v>
      </c>
      <c r="L312" s="32">
        <v>0</v>
      </c>
    </row>
    <row r="313" spans="1:12" ht="18">
      <c r="A313" s="32" t="s">
        <v>193</v>
      </c>
      <c r="B313" s="1">
        <v>116</v>
      </c>
      <c r="C313" s="38">
        <f>C312</f>
        <v>61.310000000000009</v>
      </c>
      <c r="D313" s="15">
        <v>0</v>
      </c>
      <c r="E313" s="15">
        <f>E312+9.57</f>
        <v>68.960000000000008</v>
      </c>
      <c r="F313" s="15">
        <v>1</v>
      </c>
      <c r="G313" s="37">
        <v>1</v>
      </c>
      <c r="H313" s="37">
        <v>1</v>
      </c>
      <c r="I313" s="37">
        <v>1.125</v>
      </c>
      <c r="J313" s="37">
        <v>0</v>
      </c>
      <c r="K313" s="32">
        <v>0</v>
      </c>
      <c r="L313" s="32">
        <v>0</v>
      </c>
    </row>
    <row r="314" spans="1:12" ht="18">
      <c r="A314" s="32" t="s">
        <v>193</v>
      </c>
      <c r="B314" s="1">
        <v>116</v>
      </c>
      <c r="C314" s="38">
        <f>C313</f>
        <v>61.310000000000009</v>
      </c>
      <c r="D314" s="15">
        <v>0</v>
      </c>
      <c r="E314" s="15">
        <f>E313+4.43</f>
        <v>73.390000000000015</v>
      </c>
      <c r="F314" s="15">
        <v>1</v>
      </c>
      <c r="G314" s="37">
        <v>1</v>
      </c>
      <c r="H314" s="37">
        <v>1</v>
      </c>
      <c r="I314" s="37">
        <v>1.125</v>
      </c>
      <c r="J314" s="37">
        <v>0</v>
      </c>
      <c r="K314" s="32">
        <v>0</v>
      </c>
      <c r="L314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FF7E-9324-E04C-AF86-7D8CD6249276}">
  <sheetPr>
    <outlinePr summaryBelow="0"/>
  </sheetPr>
  <dimension ref="A1:R260"/>
  <sheetViews>
    <sheetView zoomScale="94" workbookViewId="0">
      <selection activeCell="A263" sqref="A263:S339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110</v>
      </c>
      <c r="H1" s="1" t="s">
        <v>111</v>
      </c>
      <c r="I1" s="1" t="s">
        <v>112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137</v>
      </c>
      <c r="B2" s="1">
        <v>1</v>
      </c>
      <c r="C2" s="15">
        <v>25.33</v>
      </c>
      <c r="D2" s="15">
        <v>0</v>
      </c>
      <c r="E2" s="15">
        <v>91.16</v>
      </c>
      <c r="F2" s="15">
        <v>1</v>
      </c>
      <c r="G2" s="37">
        <v>1</v>
      </c>
      <c r="H2" s="37">
        <v>1</v>
      </c>
      <c r="I2" s="37">
        <v>0.67</v>
      </c>
      <c r="J2" s="14">
        <v>0</v>
      </c>
      <c r="K2" s="1">
        <v>0</v>
      </c>
      <c r="L2" s="1">
        <v>0</v>
      </c>
    </row>
    <row r="3" spans="1:12" ht="18">
      <c r="A3" s="32" t="s">
        <v>137</v>
      </c>
      <c r="B3" s="1">
        <v>1</v>
      </c>
      <c r="C3" s="15">
        <f>C2+4</f>
        <v>29.33</v>
      </c>
      <c r="D3" s="15">
        <v>0</v>
      </c>
      <c r="E3" s="15">
        <v>91.16</v>
      </c>
      <c r="F3" s="15">
        <v>1</v>
      </c>
      <c r="G3" s="37">
        <v>1</v>
      </c>
      <c r="H3" s="37">
        <v>1</v>
      </c>
      <c r="I3" s="37">
        <v>0.67</v>
      </c>
      <c r="J3" s="14">
        <v>0</v>
      </c>
      <c r="K3" s="1">
        <v>0</v>
      </c>
      <c r="L3" s="1">
        <v>0</v>
      </c>
    </row>
    <row r="4" spans="1:12" ht="18">
      <c r="A4" s="32" t="s">
        <v>133</v>
      </c>
      <c r="B4" s="32">
        <v>1</v>
      </c>
      <c r="C4" s="15">
        <f>C3+4</f>
        <v>33.33</v>
      </c>
      <c r="D4" s="15">
        <v>0</v>
      </c>
      <c r="E4" s="15">
        <v>91.16</v>
      </c>
      <c r="F4" s="15">
        <v>1</v>
      </c>
      <c r="G4" s="37">
        <v>1</v>
      </c>
      <c r="H4" s="37">
        <v>1</v>
      </c>
      <c r="I4" s="37">
        <v>0.67</v>
      </c>
      <c r="J4" s="37">
        <v>0</v>
      </c>
      <c r="K4" s="32">
        <v>0</v>
      </c>
      <c r="L4" s="32">
        <v>0</v>
      </c>
    </row>
    <row r="5" spans="1:12" ht="18">
      <c r="A5" s="32" t="s">
        <v>148</v>
      </c>
      <c r="B5" s="32">
        <v>1</v>
      </c>
      <c r="C5" s="15">
        <f>C4+2</f>
        <v>35.33</v>
      </c>
      <c r="D5" s="15">
        <v>0</v>
      </c>
      <c r="E5" s="15">
        <v>91.16</v>
      </c>
      <c r="F5" s="15">
        <v>1</v>
      </c>
      <c r="G5" s="37">
        <v>1</v>
      </c>
      <c r="H5" s="37">
        <v>1</v>
      </c>
      <c r="I5" s="37">
        <v>0.67</v>
      </c>
      <c r="J5" s="37">
        <v>0</v>
      </c>
      <c r="K5" s="32">
        <v>0</v>
      </c>
      <c r="L5" s="32">
        <v>0</v>
      </c>
    </row>
    <row r="6" spans="1:12" ht="18">
      <c r="A6" s="32" t="s">
        <v>144</v>
      </c>
      <c r="B6" s="32">
        <v>1</v>
      </c>
      <c r="C6" s="15">
        <f>C5+6.46</f>
        <v>41.79</v>
      </c>
      <c r="D6" s="15">
        <v>0.75</v>
      </c>
      <c r="E6" s="15">
        <v>91.16</v>
      </c>
      <c r="F6" s="15">
        <v>1</v>
      </c>
      <c r="G6" s="37">
        <v>1</v>
      </c>
      <c r="H6" s="37">
        <v>1</v>
      </c>
      <c r="I6" s="37">
        <v>0.67</v>
      </c>
      <c r="J6" s="37">
        <v>0</v>
      </c>
      <c r="K6" s="32">
        <v>0</v>
      </c>
      <c r="L6" s="32">
        <v>0</v>
      </c>
    </row>
    <row r="7" spans="1:12" ht="18">
      <c r="A7" s="32" t="s">
        <v>136</v>
      </c>
      <c r="B7" s="1">
        <v>1</v>
      </c>
      <c r="C7" s="15">
        <f>C6+6</f>
        <v>47.79</v>
      </c>
      <c r="D7" s="15">
        <f t="shared" ref="D7:D17" si="0">1.55-0.8</f>
        <v>0.75</v>
      </c>
      <c r="E7" s="15">
        <v>91.16</v>
      </c>
      <c r="F7" s="15">
        <v>1</v>
      </c>
      <c r="G7" s="37">
        <v>1</v>
      </c>
      <c r="H7" s="37">
        <v>1</v>
      </c>
      <c r="I7" s="37">
        <v>0.67</v>
      </c>
      <c r="J7" s="37">
        <v>0</v>
      </c>
      <c r="K7" s="32">
        <v>0</v>
      </c>
      <c r="L7" s="32">
        <v>0</v>
      </c>
    </row>
    <row r="8" spans="1:12" ht="18">
      <c r="A8" s="32" t="s">
        <v>151</v>
      </c>
      <c r="B8" s="1">
        <v>1</v>
      </c>
      <c r="C8" s="15">
        <f>C7+0.77</f>
        <v>48.56</v>
      </c>
      <c r="D8" s="15">
        <f t="shared" si="0"/>
        <v>0.75</v>
      </c>
      <c r="E8" s="15">
        <v>91.16</v>
      </c>
      <c r="F8" s="15">
        <v>1</v>
      </c>
      <c r="G8" s="37">
        <v>1</v>
      </c>
      <c r="H8" s="37">
        <v>1</v>
      </c>
      <c r="I8" s="37">
        <v>0.67</v>
      </c>
      <c r="J8" s="37">
        <v>0</v>
      </c>
      <c r="K8" s="32">
        <v>0</v>
      </c>
      <c r="L8" s="32">
        <v>0</v>
      </c>
    </row>
    <row r="9" spans="1:12" ht="18">
      <c r="A9" s="32" t="s">
        <v>136</v>
      </c>
      <c r="B9" s="32">
        <v>1</v>
      </c>
      <c r="C9" s="15">
        <f>C8+3.84</f>
        <v>52.400000000000006</v>
      </c>
      <c r="D9" s="15">
        <f t="shared" si="0"/>
        <v>0.75</v>
      </c>
      <c r="E9" s="15">
        <v>91.16</v>
      </c>
      <c r="F9" s="15">
        <v>1</v>
      </c>
      <c r="G9" s="37">
        <v>1</v>
      </c>
      <c r="H9" s="37">
        <v>1</v>
      </c>
      <c r="I9" s="37">
        <v>0.67</v>
      </c>
      <c r="J9" s="37">
        <v>0</v>
      </c>
      <c r="K9" s="32">
        <v>0</v>
      </c>
      <c r="L9" s="32">
        <v>0</v>
      </c>
    </row>
    <row r="10" spans="1:12" ht="18">
      <c r="A10" s="32" t="s">
        <v>152</v>
      </c>
      <c r="B10" s="32">
        <v>1</v>
      </c>
      <c r="C10" s="15">
        <f>C9+0.77</f>
        <v>53.170000000000009</v>
      </c>
      <c r="D10" s="15">
        <f t="shared" si="0"/>
        <v>0.75</v>
      </c>
      <c r="E10" s="15">
        <v>91.16</v>
      </c>
      <c r="F10" s="15">
        <v>1</v>
      </c>
      <c r="G10" s="37">
        <v>1</v>
      </c>
      <c r="H10" s="37">
        <v>1</v>
      </c>
      <c r="I10" s="37">
        <v>0.67</v>
      </c>
      <c r="J10" s="37">
        <v>0</v>
      </c>
      <c r="K10" s="32">
        <v>0</v>
      </c>
      <c r="L10" s="32">
        <v>0</v>
      </c>
    </row>
    <row r="11" spans="1:12" ht="18">
      <c r="A11" s="32" t="s">
        <v>136</v>
      </c>
      <c r="B11" s="32">
        <v>1</v>
      </c>
      <c r="C11" s="15">
        <f>C10+1.8</f>
        <v>54.970000000000006</v>
      </c>
      <c r="D11" s="15">
        <f t="shared" si="0"/>
        <v>0.75</v>
      </c>
      <c r="E11" s="15">
        <v>91.16</v>
      </c>
      <c r="F11" s="15">
        <v>1</v>
      </c>
      <c r="G11" s="37">
        <v>1</v>
      </c>
      <c r="H11" s="37">
        <v>1</v>
      </c>
      <c r="I11" s="37">
        <v>0.67</v>
      </c>
      <c r="J11" s="37">
        <v>0</v>
      </c>
      <c r="K11" s="32">
        <v>0</v>
      </c>
      <c r="L11" s="32">
        <v>0</v>
      </c>
    </row>
    <row r="12" spans="1:12" ht="18">
      <c r="A12" s="32" t="s">
        <v>153</v>
      </c>
      <c r="B12" s="1">
        <v>1</v>
      </c>
      <c r="C12" s="15">
        <f>C11+0.77</f>
        <v>55.740000000000009</v>
      </c>
      <c r="D12" s="15">
        <f t="shared" si="0"/>
        <v>0.75</v>
      </c>
      <c r="E12" s="15">
        <v>91.16</v>
      </c>
      <c r="F12" s="15">
        <v>1</v>
      </c>
      <c r="G12" s="37">
        <v>1</v>
      </c>
      <c r="H12" s="37">
        <v>1</v>
      </c>
      <c r="I12" s="37">
        <v>0.67</v>
      </c>
      <c r="J12" s="37">
        <v>0</v>
      </c>
      <c r="K12" s="32">
        <v>0</v>
      </c>
      <c r="L12" s="32">
        <v>0</v>
      </c>
    </row>
    <row r="13" spans="1:12" ht="18">
      <c r="A13" s="32" t="s">
        <v>154</v>
      </c>
      <c r="B13" s="1">
        <v>1</v>
      </c>
      <c r="C13" s="15">
        <f>C12+3.77</f>
        <v>59.510000000000012</v>
      </c>
      <c r="D13" s="15">
        <f t="shared" si="0"/>
        <v>0.75</v>
      </c>
      <c r="E13" s="15">
        <v>91.16</v>
      </c>
      <c r="F13" s="15">
        <v>1</v>
      </c>
      <c r="G13" s="37">
        <v>1</v>
      </c>
      <c r="H13" s="37">
        <v>1</v>
      </c>
      <c r="I13" s="37">
        <v>0.67</v>
      </c>
      <c r="J13" s="37">
        <v>0</v>
      </c>
      <c r="K13" s="32">
        <v>0</v>
      </c>
      <c r="L13" s="32">
        <v>0</v>
      </c>
    </row>
    <row r="14" spans="1:12" ht="18">
      <c r="A14" s="32" t="s">
        <v>136</v>
      </c>
      <c r="B14" s="32">
        <v>1</v>
      </c>
      <c r="C14" s="15">
        <f>C13+3.78</f>
        <v>63.290000000000013</v>
      </c>
      <c r="D14" s="15">
        <f t="shared" si="0"/>
        <v>0.75</v>
      </c>
      <c r="E14" s="15">
        <v>91.16</v>
      </c>
      <c r="F14" s="15">
        <v>1</v>
      </c>
      <c r="G14" s="37">
        <v>1</v>
      </c>
      <c r="H14" s="37">
        <v>1</v>
      </c>
      <c r="I14" s="37">
        <v>0.67</v>
      </c>
      <c r="J14" s="37">
        <v>0</v>
      </c>
      <c r="K14" s="32">
        <v>0</v>
      </c>
      <c r="L14" s="32">
        <v>0</v>
      </c>
    </row>
    <row r="15" spans="1:12" ht="18">
      <c r="A15" s="32" t="s">
        <v>152</v>
      </c>
      <c r="B15" s="32">
        <v>1</v>
      </c>
      <c r="C15" s="15">
        <f>C14+0.77</f>
        <v>64.060000000000016</v>
      </c>
      <c r="D15" s="15">
        <f t="shared" si="0"/>
        <v>0.75</v>
      </c>
      <c r="E15" s="15">
        <v>91.16</v>
      </c>
      <c r="F15" s="15">
        <v>1</v>
      </c>
      <c r="G15" s="37">
        <v>1</v>
      </c>
      <c r="H15" s="37">
        <v>1</v>
      </c>
      <c r="I15" s="37">
        <v>0.67</v>
      </c>
      <c r="J15" s="37">
        <v>0</v>
      </c>
      <c r="K15" s="32">
        <v>0</v>
      </c>
      <c r="L15" s="32">
        <v>0</v>
      </c>
    </row>
    <row r="16" spans="1:12" ht="18">
      <c r="A16" s="32" t="s">
        <v>136</v>
      </c>
      <c r="B16" s="32">
        <v>1</v>
      </c>
      <c r="C16" s="15">
        <f>C15+1.8</f>
        <v>65.860000000000014</v>
      </c>
      <c r="D16" s="15">
        <f t="shared" si="0"/>
        <v>0.75</v>
      </c>
      <c r="E16" s="15">
        <v>91.16</v>
      </c>
      <c r="F16" s="15">
        <v>1</v>
      </c>
      <c r="G16" s="37">
        <v>1</v>
      </c>
      <c r="H16" s="37">
        <v>1</v>
      </c>
      <c r="I16" s="37">
        <v>0.67</v>
      </c>
      <c r="J16" s="37">
        <v>0</v>
      </c>
      <c r="K16" s="32">
        <v>0</v>
      </c>
      <c r="L16" s="32">
        <v>0</v>
      </c>
    </row>
    <row r="17" spans="1:18" ht="18">
      <c r="A17" s="32" t="s">
        <v>122</v>
      </c>
      <c r="B17" s="32">
        <v>1</v>
      </c>
      <c r="C17" s="15">
        <f>C16+0.77</f>
        <v>66.63000000000001</v>
      </c>
      <c r="D17" s="15">
        <f t="shared" si="0"/>
        <v>0.75</v>
      </c>
      <c r="E17" s="15">
        <v>91.16</v>
      </c>
      <c r="F17" s="15">
        <v>1</v>
      </c>
      <c r="G17" s="37">
        <v>1</v>
      </c>
      <c r="H17" s="37">
        <v>1</v>
      </c>
      <c r="I17" s="37">
        <v>0.67</v>
      </c>
      <c r="J17" s="37">
        <v>0</v>
      </c>
      <c r="K17" s="32">
        <v>0</v>
      </c>
      <c r="L17" s="32">
        <v>0</v>
      </c>
    </row>
    <row r="18" spans="1:18" ht="18">
      <c r="A18" s="32" t="s">
        <v>118</v>
      </c>
      <c r="B18" s="32">
        <v>2</v>
      </c>
      <c r="C18" s="15">
        <v>43.51</v>
      </c>
      <c r="D18" s="15">
        <v>0</v>
      </c>
      <c r="E18" s="15">
        <f>E17+3.07</f>
        <v>94.22999999999999</v>
      </c>
      <c r="F18" s="15">
        <v>1</v>
      </c>
      <c r="G18" s="37">
        <v>1</v>
      </c>
      <c r="H18" s="37">
        <v>1</v>
      </c>
      <c r="I18" s="37">
        <v>0.67</v>
      </c>
      <c r="J18" s="37">
        <v>0</v>
      </c>
      <c r="K18" s="32">
        <v>0</v>
      </c>
      <c r="L18" s="32">
        <v>0</v>
      </c>
      <c r="Q18">
        <v>3.07</v>
      </c>
    </row>
    <row r="19" spans="1:18" ht="18">
      <c r="A19" s="32" t="s">
        <v>159</v>
      </c>
      <c r="B19" s="32">
        <v>3</v>
      </c>
      <c r="C19" s="15">
        <v>71.39</v>
      </c>
      <c r="D19" s="15">
        <v>2.0499999999999998</v>
      </c>
      <c r="E19" s="15">
        <v>95.75</v>
      </c>
      <c r="F19" s="15">
        <v>1</v>
      </c>
      <c r="G19" s="37">
        <v>1</v>
      </c>
      <c r="H19" s="37">
        <v>1</v>
      </c>
      <c r="I19" s="37">
        <v>0.67</v>
      </c>
      <c r="J19" s="37">
        <v>0</v>
      </c>
      <c r="K19" s="32">
        <v>0</v>
      </c>
      <c r="L19" s="32">
        <v>0</v>
      </c>
    </row>
    <row r="20" spans="1:18" ht="18">
      <c r="A20" s="32" t="s">
        <v>161</v>
      </c>
      <c r="B20" s="32">
        <v>4</v>
      </c>
      <c r="C20" s="15">
        <v>72.52</v>
      </c>
      <c r="D20" s="15">
        <v>2.0499999999999998</v>
      </c>
      <c r="E20" s="15">
        <f>E19-0.83</f>
        <v>94.92</v>
      </c>
      <c r="F20" s="15">
        <v>1</v>
      </c>
      <c r="G20" s="37">
        <v>1</v>
      </c>
      <c r="H20" s="37">
        <v>1</v>
      </c>
      <c r="I20" s="37">
        <v>0.67</v>
      </c>
      <c r="J20" s="37">
        <v>0</v>
      </c>
      <c r="K20" s="32">
        <v>0</v>
      </c>
      <c r="L20" s="32">
        <v>0</v>
      </c>
    </row>
    <row r="21" spans="1:18" ht="18">
      <c r="A21" s="32" t="s">
        <v>161</v>
      </c>
      <c r="B21" s="32">
        <v>4</v>
      </c>
      <c r="C21" s="15">
        <f>C20+0.72</f>
        <v>73.239999999999995</v>
      </c>
      <c r="D21" s="15">
        <v>2.0499999999999998</v>
      </c>
      <c r="E21" s="15">
        <f>E20</f>
        <v>94.92</v>
      </c>
      <c r="F21" s="15">
        <v>1</v>
      </c>
      <c r="G21" s="37">
        <v>1</v>
      </c>
      <c r="H21" s="37">
        <v>1</v>
      </c>
      <c r="I21" s="37">
        <v>0.67</v>
      </c>
      <c r="J21" s="37">
        <v>0</v>
      </c>
      <c r="K21" s="32">
        <v>0</v>
      </c>
      <c r="L21" s="32">
        <v>0</v>
      </c>
    </row>
    <row r="22" spans="1:18" ht="18">
      <c r="A22" s="32" t="s">
        <v>144</v>
      </c>
      <c r="B22" s="32">
        <v>5</v>
      </c>
      <c r="C22" s="15">
        <v>45.55</v>
      </c>
      <c r="D22" s="15">
        <v>0</v>
      </c>
      <c r="E22" s="15">
        <v>90.18</v>
      </c>
      <c r="F22" s="15">
        <v>1</v>
      </c>
      <c r="G22" s="37">
        <v>1</v>
      </c>
      <c r="H22" s="37">
        <v>1</v>
      </c>
      <c r="I22" s="37">
        <v>0.67</v>
      </c>
      <c r="J22" s="37">
        <v>0</v>
      </c>
      <c r="K22" s="32">
        <v>0</v>
      </c>
      <c r="L22" s="32">
        <v>0</v>
      </c>
    </row>
    <row r="23" spans="1:18" ht="18">
      <c r="A23" s="32" t="s">
        <v>144</v>
      </c>
      <c r="B23" s="32">
        <v>5</v>
      </c>
      <c r="C23" s="15">
        <f>C22+6</f>
        <v>51.55</v>
      </c>
      <c r="D23" s="15">
        <v>0</v>
      </c>
      <c r="E23" s="15">
        <f>E22</f>
        <v>90.18</v>
      </c>
      <c r="F23" s="15">
        <v>1</v>
      </c>
      <c r="G23" s="37">
        <v>1</v>
      </c>
      <c r="H23" s="37">
        <v>1</v>
      </c>
      <c r="I23" s="37">
        <v>0.67</v>
      </c>
      <c r="J23" s="37">
        <v>0</v>
      </c>
      <c r="K23" s="32">
        <v>0</v>
      </c>
      <c r="L23" s="32">
        <v>0</v>
      </c>
      <c r="R23">
        <v>1.1100000000000001</v>
      </c>
    </row>
    <row r="24" spans="1:18" ht="18">
      <c r="A24" s="32" t="s">
        <v>162</v>
      </c>
      <c r="B24" s="32">
        <v>5</v>
      </c>
      <c r="C24" s="15">
        <f>C23+6</f>
        <v>57.55</v>
      </c>
      <c r="D24" s="15">
        <v>0</v>
      </c>
      <c r="E24" s="15">
        <f>E23</f>
        <v>90.18</v>
      </c>
      <c r="F24" s="15">
        <v>1</v>
      </c>
      <c r="G24" s="37">
        <v>1</v>
      </c>
      <c r="H24" s="37">
        <v>1</v>
      </c>
      <c r="I24" s="37">
        <v>0.67</v>
      </c>
      <c r="J24" s="37">
        <v>0</v>
      </c>
      <c r="K24" s="32">
        <v>0</v>
      </c>
      <c r="L24" s="32">
        <v>0</v>
      </c>
    </row>
    <row r="25" spans="1:18" ht="18">
      <c r="A25" s="32" t="s">
        <v>127</v>
      </c>
      <c r="B25" s="32">
        <v>5</v>
      </c>
      <c r="C25" s="15">
        <f>C24+3.6</f>
        <v>61.15</v>
      </c>
      <c r="D25" s="15">
        <v>0</v>
      </c>
      <c r="E25" s="15">
        <f t="shared" ref="E25:E46" si="1">E24</f>
        <v>90.18</v>
      </c>
      <c r="F25" s="15">
        <v>1</v>
      </c>
      <c r="G25" s="37">
        <v>1</v>
      </c>
      <c r="H25" s="37">
        <v>1</v>
      </c>
      <c r="I25" s="37">
        <v>0.67</v>
      </c>
      <c r="J25" s="37">
        <v>0</v>
      </c>
      <c r="K25" s="32">
        <v>0</v>
      </c>
      <c r="L25" s="32">
        <v>0</v>
      </c>
    </row>
    <row r="26" spans="1:18" ht="18">
      <c r="A26" s="32" t="s">
        <v>127</v>
      </c>
      <c r="B26" s="32">
        <v>5</v>
      </c>
      <c r="C26" s="15">
        <f>C25+0.675</f>
        <v>61.824999999999996</v>
      </c>
      <c r="D26" s="15">
        <v>0</v>
      </c>
      <c r="E26" s="15">
        <f t="shared" si="1"/>
        <v>90.18</v>
      </c>
      <c r="F26" s="15">
        <v>1</v>
      </c>
      <c r="G26" s="37">
        <v>1</v>
      </c>
      <c r="H26" s="37">
        <v>1</v>
      </c>
      <c r="I26" s="37">
        <v>0.67</v>
      </c>
      <c r="J26" s="37">
        <v>0</v>
      </c>
      <c r="K26" s="32">
        <v>0</v>
      </c>
      <c r="L26" s="32">
        <v>0</v>
      </c>
    </row>
    <row r="27" spans="1:18" ht="18">
      <c r="A27" s="32" t="s">
        <v>127</v>
      </c>
      <c r="B27" s="32">
        <v>5</v>
      </c>
      <c r="C27" s="15">
        <f t="shared" ref="C27:C31" si="2">C26+0.675</f>
        <v>62.499999999999993</v>
      </c>
      <c r="D27" s="15">
        <v>0</v>
      </c>
      <c r="E27" s="15">
        <f t="shared" si="1"/>
        <v>90.18</v>
      </c>
      <c r="F27" s="15">
        <v>1</v>
      </c>
      <c r="G27" s="37">
        <v>1</v>
      </c>
      <c r="H27" s="37">
        <v>1</v>
      </c>
      <c r="I27" s="37">
        <v>0.67</v>
      </c>
      <c r="J27" s="37">
        <v>0</v>
      </c>
      <c r="K27" s="32">
        <v>0</v>
      </c>
      <c r="L27" s="32">
        <v>0</v>
      </c>
    </row>
    <row r="28" spans="1:18" ht="18">
      <c r="A28" s="32" t="s">
        <v>127</v>
      </c>
      <c r="B28" s="32">
        <v>5</v>
      </c>
      <c r="C28" s="15">
        <f t="shared" si="2"/>
        <v>63.17499999999999</v>
      </c>
      <c r="D28" s="15">
        <v>0</v>
      </c>
      <c r="E28" s="15">
        <f t="shared" si="1"/>
        <v>90.18</v>
      </c>
      <c r="F28" s="15">
        <v>1</v>
      </c>
      <c r="G28" s="37">
        <v>1</v>
      </c>
      <c r="H28" s="37">
        <v>1</v>
      </c>
      <c r="I28" s="37">
        <v>0.67</v>
      </c>
      <c r="J28" s="37">
        <v>0</v>
      </c>
      <c r="K28" s="32">
        <v>0</v>
      </c>
      <c r="L28" s="32">
        <v>0</v>
      </c>
    </row>
    <row r="29" spans="1:18" ht="18">
      <c r="A29" s="32" t="s">
        <v>127</v>
      </c>
      <c r="B29" s="32">
        <v>5</v>
      </c>
      <c r="C29" s="15">
        <f t="shared" si="2"/>
        <v>63.849999999999987</v>
      </c>
      <c r="D29" s="15">
        <v>0</v>
      </c>
      <c r="E29" s="15">
        <f t="shared" si="1"/>
        <v>90.18</v>
      </c>
      <c r="F29" s="15">
        <v>1</v>
      </c>
      <c r="G29" s="37">
        <v>1</v>
      </c>
      <c r="H29" s="37">
        <v>1</v>
      </c>
      <c r="I29" s="37">
        <v>0.67</v>
      </c>
      <c r="J29" s="37">
        <v>0</v>
      </c>
      <c r="K29" s="32">
        <v>0</v>
      </c>
      <c r="L29" s="32">
        <v>0</v>
      </c>
    </row>
    <row r="30" spans="1:18" ht="18">
      <c r="A30" s="32" t="s">
        <v>127</v>
      </c>
      <c r="B30" s="32">
        <v>5</v>
      </c>
      <c r="C30" s="15">
        <f t="shared" si="2"/>
        <v>64.524999999999991</v>
      </c>
      <c r="D30" s="15">
        <v>0</v>
      </c>
      <c r="E30" s="15">
        <f t="shared" si="1"/>
        <v>90.18</v>
      </c>
      <c r="F30" s="15">
        <v>1</v>
      </c>
      <c r="G30" s="37">
        <v>1</v>
      </c>
      <c r="H30" s="37">
        <v>1</v>
      </c>
      <c r="I30" s="37">
        <v>0.67</v>
      </c>
      <c r="J30" s="37">
        <v>0</v>
      </c>
      <c r="K30" s="32">
        <v>0</v>
      </c>
      <c r="L30" s="32">
        <v>0</v>
      </c>
    </row>
    <row r="31" spans="1:18" ht="18">
      <c r="A31" s="32" t="s">
        <v>156</v>
      </c>
      <c r="B31" s="32">
        <v>5</v>
      </c>
      <c r="C31" s="15">
        <f t="shared" si="2"/>
        <v>65.199999999999989</v>
      </c>
      <c r="D31" s="15">
        <v>0</v>
      </c>
      <c r="E31" s="15">
        <f t="shared" si="1"/>
        <v>90.18</v>
      </c>
      <c r="F31" s="15">
        <v>1</v>
      </c>
      <c r="G31" s="37">
        <v>1</v>
      </c>
      <c r="H31" s="37">
        <v>1</v>
      </c>
      <c r="I31" s="37">
        <v>0.67</v>
      </c>
      <c r="J31" s="37">
        <v>0</v>
      </c>
      <c r="K31" s="32">
        <v>0</v>
      </c>
      <c r="L31" s="32">
        <v>0</v>
      </c>
    </row>
    <row r="32" spans="1:18" ht="18">
      <c r="A32" s="32" t="s">
        <v>127</v>
      </c>
      <c r="B32" s="32">
        <v>5</v>
      </c>
      <c r="C32" s="15">
        <f>C31+0.62</f>
        <v>65.819999999999993</v>
      </c>
      <c r="D32" s="15">
        <v>0</v>
      </c>
      <c r="E32" s="15">
        <f t="shared" si="1"/>
        <v>90.18</v>
      </c>
      <c r="F32" s="15">
        <v>1</v>
      </c>
      <c r="G32" s="37">
        <v>1</v>
      </c>
      <c r="H32" s="37">
        <v>1</v>
      </c>
      <c r="I32" s="37">
        <v>0.67</v>
      </c>
      <c r="J32" s="37">
        <v>0</v>
      </c>
      <c r="K32" s="32">
        <v>0</v>
      </c>
      <c r="L32" s="32">
        <v>0</v>
      </c>
    </row>
    <row r="33" spans="1:12" ht="18">
      <c r="A33" s="32" t="s">
        <v>127</v>
      </c>
      <c r="B33" s="32">
        <v>5</v>
      </c>
      <c r="C33" s="15">
        <f>C32+0.675</f>
        <v>66.49499999999999</v>
      </c>
      <c r="D33" s="15">
        <v>0</v>
      </c>
      <c r="E33" s="15">
        <f t="shared" si="1"/>
        <v>90.18</v>
      </c>
      <c r="F33" s="15">
        <v>1</v>
      </c>
      <c r="G33" s="37">
        <v>1</v>
      </c>
      <c r="H33" s="37">
        <v>1</v>
      </c>
      <c r="I33" s="37">
        <v>0.67</v>
      </c>
      <c r="J33" s="37">
        <v>0</v>
      </c>
      <c r="K33" s="32">
        <v>0</v>
      </c>
      <c r="L33" s="32">
        <v>0</v>
      </c>
    </row>
    <row r="34" spans="1:12" ht="18">
      <c r="A34" s="32" t="s">
        <v>127</v>
      </c>
      <c r="B34" s="32">
        <v>5</v>
      </c>
      <c r="C34" s="15">
        <f t="shared" ref="C34:C37" si="3">C33+0.675</f>
        <v>67.169999999999987</v>
      </c>
      <c r="D34" s="15">
        <v>0</v>
      </c>
      <c r="E34" s="15">
        <f t="shared" si="1"/>
        <v>90.18</v>
      </c>
      <c r="F34" s="15">
        <v>1</v>
      </c>
      <c r="G34" s="37">
        <v>1</v>
      </c>
      <c r="H34" s="37">
        <v>1</v>
      </c>
      <c r="I34" s="37">
        <v>0.67</v>
      </c>
      <c r="J34" s="37">
        <v>0</v>
      </c>
      <c r="K34" s="32">
        <v>0</v>
      </c>
      <c r="L34" s="32">
        <v>0</v>
      </c>
    </row>
    <row r="35" spans="1:12" ht="18">
      <c r="A35" s="32" t="s">
        <v>127</v>
      </c>
      <c r="B35" s="32">
        <v>5</v>
      </c>
      <c r="C35" s="15">
        <f t="shared" si="3"/>
        <v>67.844999999999985</v>
      </c>
      <c r="D35" s="15">
        <v>0</v>
      </c>
      <c r="E35" s="15">
        <f t="shared" si="1"/>
        <v>90.18</v>
      </c>
      <c r="F35" s="15">
        <v>1</v>
      </c>
      <c r="G35" s="37">
        <v>1</v>
      </c>
      <c r="H35" s="37">
        <v>1</v>
      </c>
      <c r="I35" s="37">
        <v>0.67</v>
      </c>
      <c r="J35" s="37">
        <v>0</v>
      </c>
      <c r="K35" s="32">
        <v>0</v>
      </c>
      <c r="L35" s="32">
        <v>0</v>
      </c>
    </row>
    <row r="36" spans="1:12" ht="18">
      <c r="A36" s="32" t="s">
        <v>127</v>
      </c>
      <c r="B36" s="32">
        <v>5</v>
      </c>
      <c r="C36" s="15">
        <f t="shared" si="3"/>
        <v>68.519999999999982</v>
      </c>
      <c r="D36" s="15">
        <v>0</v>
      </c>
      <c r="E36" s="15">
        <f t="shared" si="1"/>
        <v>90.18</v>
      </c>
      <c r="F36" s="15">
        <v>1</v>
      </c>
      <c r="G36" s="37">
        <v>1</v>
      </c>
      <c r="H36" s="37">
        <v>1</v>
      </c>
      <c r="I36" s="37">
        <v>0.67</v>
      </c>
      <c r="J36" s="37">
        <v>0</v>
      </c>
      <c r="K36" s="32">
        <v>0</v>
      </c>
      <c r="L36" s="32">
        <v>0</v>
      </c>
    </row>
    <row r="37" spans="1:12" ht="18">
      <c r="A37" s="32" t="s">
        <v>133</v>
      </c>
      <c r="B37" s="32">
        <v>5</v>
      </c>
      <c r="C37" s="15">
        <f t="shared" si="3"/>
        <v>69.194999999999979</v>
      </c>
      <c r="D37" s="15">
        <v>0</v>
      </c>
      <c r="E37" s="15">
        <f t="shared" si="1"/>
        <v>90.18</v>
      </c>
      <c r="F37" s="15">
        <v>1</v>
      </c>
      <c r="G37" s="37">
        <v>1</v>
      </c>
      <c r="H37" s="37">
        <v>1</v>
      </c>
      <c r="I37" s="37">
        <v>0.67</v>
      </c>
      <c r="J37" s="37">
        <v>0</v>
      </c>
      <c r="K37" s="32">
        <v>0</v>
      </c>
      <c r="L37" s="32">
        <v>0</v>
      </c>
    </row>
    <row r="38" spans="1:12" ht="18">
      <c r="A38" s="32" t="s">
        <v>113</v>
      </c>
      <c r="B38" s="32">
        <v>5</v>
      </c>
      <c r="C38" s="15">
        <f>C37+2</f>
        <v>71.194999999999979</v>
      </c>
      <c r="D38" s="15">
        <v>0</v>
      </c>
      <c r="E38" s="15">
        <f t="shared" si="1"/>
        <v>90.18</v>
      </c>
      <c r="F38" s="15">
        <v>1</v>
      </c>
      <c r="G38" s="37">
        <v>1</v>
      </c>
      <c r="H38" s="37">
        <v>1</v>
      </c>
      <c r="I38" s="37">
        <v>0.67</v>
      </c>
      <c r="J38" s="37">
        <v>0</v>
      </c>
      <c r="K38" s="32">
        <v>0</v>
      </c>
      <c r="L38" s="32">
        <v>0</v>
      </c>
    </row>
    <row r="39" spans="1:12" ht="18">
      <c r="A39" s="32" t="s">
        <v>113</v>
      </c>
      <c r="B39" s="32">
        <v>5</v>
      </c>
      <c r="C39" s="15">
        <f>C38+1</f>
        <v>72.194999999999979</v>
      </c>
      <c r="D39" s="15">
        <v>0</v>
      </c>
      <c r="E39" s="15">
        <f t="shared" si="1"/>
        <v>90.18</v>
      </c>
      <c r="F39" s="15">
        <v>1</v>
      </c>
      <c r="G39" s="37">
        <v>1</v>
      </c>
      <c r="H39" s="37">
        <v>1</v>
      </c>
      <c r="I39" s="37">
        <v>0.67</v>
      </c>
      <c r="J39" s="37">
        <v>0</v>
      </c>
      <c r="K39" s="32">
        <v>0</v>
      </c>
      <c r="L39" s="32">
        <v>0</v>
      </c>
    </row>
    <row r="40" spans="1:12" ht="18">
      <c r="A40" s="32" t="s">
        <v>163</v>
      </c>
      <c r="B40" s="32">
        <v>5</v>
      </c>
      <c r="C40" s="15">
        <f>C39+1</f>
        <v>73.194999999999979</v>
      </c>
      <c r="D40" s="15">
        <v>0</v>
      </c>
      <c r="E40" s="15">
        <f t="shared" si="1"/>
        <v>90.18</v>
      </c>
      <c r="F40" s="15">
        <v>1</v>
      </c>
      <c r="G40" s="37">
        <v>1</v>
      </c>
      <c r="H40" s="37">
        <v>1</v>
      </c>
      <c r="I40" s="37">
        <v>0.67</v>
      </c>
      <c r="J40" s="37">
        <v>0</v>
      </c>
      <c r="K40" s="32">
        <v>0</v>
      </c>
      <c r="L40" s="32">
        <v>0</v>
      </c>
    </row>
    <row r="41" spans="1:12" ht="18">
      <c r="A41" s="32" t="s">
        <v>113</v>
      </c>
      <c r="B41" s="32">
        <v>5</v>
      </c>
      <c r="C41" s="15">
        <f>C40+1.2</f>
        <v>74.394999999999982</v>
      </c>
      <c r="D41" s="15">
        <v>0</v>
      </c>
      <c r="E41" s="15">
        <f t="shared" si="1"/>
        <v>90.18</v>
      </c>
      <c r="F41" s="15">
        <v>1</v>
      </c>
      <c r="G41" s="37">
        <v>1</v>
      </c>
      <c r="H41" s="37">
        <v>1</v>
      </c>
      <c r="I41" s="37">
        <v>0.67</v>
      </c>
      <c r="J41" s="37">
        <v>0</v>
      </c>
      <c r="K41" s="32">
        <v>0</v>
      </c>
      <c r="L41" s="32">
        <v>0</v>
      </c>
    </row>
    <row r="42" spans="1:12" ht="18">
      <c r="A42" s="32" t="s">
        <v>113</v>
      </c>
      <c r="B42" s="32">
        <v>5</v>
      </c>
      <c r="C42" s="15">
        <f>C41+1</f>
        <v>75.394999999999982</v>
      </c>
      <c r="D42" s="15">
        <v>0</v>
      </c>
      <c r="E42" s="15">
        <f t="shared" si="1"/>
        <v>90.18</v>
      </c>
      <c r="F42" s="15">
        <v>1</v>
      </c>
      <c r="G42" s="37">
        <v>1</v>
      </c>
      <c r="H42" s="37">
        <v>1</v>
      </c>
      <c r="I42" s="37">
        <v>0.67</v>
      </c>
      <c r="J42" s="37">
        <v>0</v>
      </c>
      <c r="K42" s="32">
        <v>0</v>
      </c>
      <c r="L42" s="32">
        <v>0</v>
      </c>
    </row>
    <row r="43" spans="1:12" ht="18">
      <c r="A43" s="32" t="s">
        <v>166</v>
      </c>
      <c r="B43" s="32">
        <v>5</v>
      </c>
      <c r="C43" s="15">
        <f>C42+9.38</f>
        <v>84.774999999999977</v>
      </c>
      <c r="D43" s="35">
        <v>2.4</v>
      </c>
      <c r="E43" s="15">
        <f t="shared" si="1"/>
        <v>90.18</v>
      </c>
      <c r="F43" s="15">
        <v>1</v>
      </c>
      <c r="G43" s="37">
        <v>1</v>
      </c>
      <c r="H43" s="37">
        <v>1</v>
      </c>
      <c r="I43" s="37">
        <v>0.67</v>
      </c>
      <c r="J43" s="37">
        <v>0</v>
      </c>
      <c r="K43" s="32">
        <v>0</v>
      </c>
      <c r="L43" s="32">
        <v>0</v>
      </c>
    </row>
    <row r="44" spans="1:12" ht="18">
      <c r="A44" s="32" t="s">
        <v>127</v>
      </c>
      <c r="B44" s="32">
        <v>5</v>
      </c>
      <c r="C44" s="15">
        <f>C43+0.525</f>
        <v>85.299999999999983</v>
      </c>
      <c r="D44" s="35">
        <v>2.4</v>
      </c>
      <c r="E44" s="15">
        <f t="shared" si="1"/>
        <v>90.18</v>
      </c>
      <c r="F44" s="15">
        <v>1</v>
      </c>
      <c r="G44" s="37">
        <v>1</v>
      </c>
      <c r="H44" s="37">
        <v>1</v>
      </c>
      <c r="I44" s="37">
        <v>0.67</v>
      </c>
      <c r="J44" s="37">
        <v>0</v>
      </c>
      <c r="K44" s="32">
        <v>0</v>
      </c>
      <c r="L44" s="32">
        <v>0</v>
      </c>
    </row>
    <row r="45" spans="1:12" ht="18">
      <c r="A45" s="32" t="s">
        <v>127</v>
      </c>
      <c r="B45" s="32">
        <v>5</v>
      </c>
      <c r="C45" s="15">
        <f>C44+0.675</f>
        <v>85.97499999999998</v>
      </c>
      <c r="D45" s="35">
        <v>2.4</v>
      </c>
      <c r="E45" s="15">
        <f t="shared" si="1"/>
        <v>90.18</v>
      </c>
      <c r="F45" s="15">
        <v>1</v>
      </c>
      <c r="G45" s="37">
        <v>1</v>
      </c>
      <c r="H45" s="37">
        <v>1</v>
      </c>
      <c r="I45" s="37">
        <v>0.67</v>
      </c>
      <c r="J45" s="37">
        <v>0</v>
      </c>
      <c r="K45" s="32">
        <v>0</v>
      </c>
      <c r="L45" s="32">
        <v>0</v>
      </c>
    </row>
    <row r="46" spans="1:12" ht="18">
      <c r="A46" s="32" t="s">
        <v>127</v>
      </c>
      <c r="B46" s="32">
        <v>5</v>
      </c>
      <c r="C46" s="15">
        <f>C45+0.675</f>
        <v>86.649999999999977</v>
      </c>
      <c r="D46" s="35">
        <v>2.4</v>
      </c>
      <c r="E46" s="15">
        <f t="shared" si="1"/>
        <v>90.18</v>
      </c>
      <c r="F46" s="15">
        <v>1</v>
      </c>
      <c r="G46" s="37">
        <v>1</v>
      </c>
      <c r="H46" s="37">
        <v>1</v>
      </c>
      <c r="I46" s="37">
        <v>0.67</v>
      </c>
      <c r="J46" s="37">
        <v>0</v>
      </c>
      <c r="K46" s="32">
        <v>0</v>
      </c>
      <c r="L46" s="32">
        <v>0</v>
      </c>
    </row>
    <row r="47" spans="1:12" ht="18">
      <c r="A47" s="32" t="s">
        <v>127</v>
      </c>
      <c r="B47" s="32">
        <v>6</v>
      </c>
      <c r="C47" s="15">
        <v>35.380000000000003</v>
      </c>
      <c r="D47" s="15">
        <v>0</v>
      </c>
      <c r="E47" s="15">
        <f>E2-1.7</f>
        <v>89.46</v>
      </c>
      <c r="F47" s="15">
        <v>1</v>
      </c>
      <c r="G47" s="37">
        <v>1</v>
      </c>
      <c r="H47" s="37">
        <v>1</v>
      </c>
      <c r="I47" s="37">
        <v>0.67</v>
      </c>
      <c r="J47" s="37">
        <v>0</v>
      </c>
      <c r="K47" s="32">
        <v>0</v>
      </c>
      <c r="L47" s="32">
        <v>0</v>
      </c>
    </row>
    <row r="48" spans="1:12" ht="18">
      <c r="A48" s="32" t="s">
        <v>126</v>
      </c>
      <c r="B48" s="32">
        <v>6</v>
      </c>
      <c r="C48" s="15">
        <f>C47+0.675</f>
        <v>36.055</v>
      </c>
      <c r="D48" s="15">
        <v>0</v>
      </c>
      <c r="E48" s="15">
        <v>89.46</v>
      </c>
      <c r="F48" s="15">
        <v>1</v>
      </c>
      <c r="G48" s="37">
        <v>1</v>
      </c>
      <c r="H48" s="37">
        <v>1</v>
      </c>
      <c r="I48" s="37">
        <v>0.67</v>
      </c>
      <c r="J48" s="37">
        <v>0</v>
      </c>
      <c r="K48" s="32">
        <v>0</v>
      </c>
      <c r="L48" s="32">
        <v>0</v>
      </c>
    </row>
    <row r="49" spans="1:12" ht="18">
      <c r="A49" s="32" t="s">
        <v>126</v>
      </c>
      <c r="B49" s="32">
        <v>6</v>
      </c>
      <c r="C49" s="15">
        <f t="shared" ref="C49:C50" si="4">C48+0.675</f>
        <v>36.729999999999997</v>
      </c>
      <c r="D49" s="15">
        <v>0</v>
      </c>
      <c r="E49" s="15">
        <v>89.46</v>
      </c>
      <c r="F49" s="15">
        <v>1</v>
      </c>
      <c r="G49" s="37">
        <v>1</v>
      </c>
      <c r="H49" s="37">
        <v>1</v>
      </c>
      <c r="I49" s="37">
        <v>0.67</v>
      </c>
      <c r="J49" s="37">
        <v>0</v>
      </c>
      <c r="K49" s="32">
        <v>0</v>
      </c>
      <c r="L49" s="32">
        <v>0</v>
      </c>
    </row>
    <row r="50" spans="1:12" ht="18">
      <c r="A50" s="32" t="s">
        <v>113</v>
      </c>
      <c r="B50" s="32">
        <v>6</v>
      </c>
      <c r="C50" s="15">
        <f t="shared" si="4"/>
        <v>37.404999999999994</v>
      </c>
      <c r="D50" s="15">
        <v>0</v>
      </c>
      <c r="E50" s="15">
        <v>89.46</v>
      </c>
      <c r="F50" s="15">
        <v>1</v>
      </c>
      <c r="G50" s="37">
        <v>1</v>
      </c>
      <c r="H50" s="37">
        <v>1</v>
      </c>
      <c r="I50" s="37">
        <v>0.67</v>
      </c>
      <c r="J50" s="37">
        <v>0</v>
      </c>
      <c r="K50" s="32">
        <v>0</v>
      </c>
      <c r="L50" s="32">
        <v>0</v>
      </c>
    </row>
    <row r="51" spans="1:12" ht="18">
      <c r="A51" s="32" t="s">
        <v>126</v>
      </c>
      <c r="B51" s="32">
        <v>6</v>
      </c>
      <c r="C51" s="15">
        <f>C50+3.6</f>
        <v>41.004999999999995</v>
      </c>
      <c r="D51" s="15">
        <f>1.5-0.8</f>
        <v>0.7</v>
      </c>
      <c r="E51" s="15">
        <v>89.46</v>
      </c>
      <c r="F51" s="15">
        <v>1</v>
      </c>
      <c r="G51" s="37">
        <v>1</v>
      </c>
      <c r="H51" s="37">
        <v>1</v>
      </c>
      <c r="I51" s="37">
        <v>0.67</v>
      </c>
      <c r="J51" s="37">
        <v>0</v>
      </c>
      <c r="K51" s="32">
        <v>0</v>
      </c>
      <c r="L51" s="32">
        <v>0</v>
      </c>
    </row>
    <row r="52" spans="1:12" ht="18">
      <c r="A52" s="32" t="s">
        <v>126</v>
      </c>
      <c r="B52" s="32">
        <v>6</v>
      </c>
      <c r="C52" s="15">
        <f>C51+0.675</f>
        <v>41.679999999999993</v>
      </c>
      <c r="D52" s="15">
        <f>1.5-0.8</f>
        <v>0.7</v>
      </c>
      <c r="E52" s="15">
        <v>89.46</v>
      </c>
      <c r="F52" s="15">
        <v>1</v>
      </c>
      <c r="G52" s="37">
        <v>1</v>
      </c>
      <c r="H52" s="37">
        <v>1</v>
      </c>
      <c r="I52" s="37">
        <v>0.67</v>
      </c>
      <c r="J52" s="37">
        <v>0</v>
      </c>
      <c r="K52" s="32">
        <v>0</v>
      </c>
      <c r="L52" s="32">
        <v>0</v>
      </c>
    </row>
    <row r="53" spans="1:12" ht="18">
      <c r="A53" s="32" t="s">
        <v>126</v>
      </c>
      <c r="B53" s="32">
        <v>6</v>
      </c>
      <c r="C53" s="15">
        <f t="shared" ref="C53:C54" si="5">C52+0.675</f>
        <v>42.35499999999999</v>
      </c>
      <c r="D53" s="15">
        <f>1.5-0.8</f>
        <v>0.7</v>
      </c>
      <c r="E53" s="15">
        <v>89.46</v>
      </c>
      <c r="F53" s="15">
        <v>1</v>
      </c>
      <c r="G53" s="37">
        <v>1</v>
      </c>
      <c r="H53" s="37">
        <v>1</v>
      </c>
      <c r="I53" s="37">
        <v>0.67</v>
      </c>
      <c r="J53" s="37">
        <v>0</v>
      </c>
      <c r="K53" s="32">
        <v>0</v>
      </c>
      <c r="L53" s="32">
        <v>0</v>
      </c>
    </row>
    <row r="54" spans="1:12" ht="18">
      <c r="A54" s="32" t="s">
        <v>171</v>
      </c>
      <c r="B54" s="32">
        <v>6</v>
      </c>
      <c r="C54" s="15">
        <f t="shared" si="5"/>
        <v>43.029999999999987</v>
      </c>
      <c r="D54" s="15">
        <f>1.5-0.8</f>
        <v>0.7</v>
      </c>
      <c r="E54" s="15">
        <v>89.46</v>
      </c>
      <c r="F54" s="15">
        <v>1</v>
      </c>
      <c r="G54" s="37">
        <v>1</v>
      </c>
      <c r="H54" s="37">
        <v>1</v>
      </c>
      <c r="I54" s="37">
        <v>0.67</v>
      </c>
      <c r="J54" s="37">
        <v>0</v>
      </c>
      <c r="K54" s="32">
        <v>0</v>
      </c>
      <c r="L54" s="32">
        <v>0</v>
      </c>
    </row>
    <row r="55" spans="1:12" ht="18">
      <c r="A55" s="32" t="s">
        <v>126</v>
      </c>
      <c r="B55" s="32">
        <v>6</v>
      </c>
      <c r="C55" s="15">
        <f>C54+0.975</f>
        <v>44.004999999999988</v>
      </c>
      <c r="D55" s="15">
        <f t="shared" ref="D55:D79" si="6">1.5-0.8</f>
        <v>0.7</v>
      </c>
      <c r="E55" s="15">
        <v>89.46</v>
      </c>
      <c r="F55" s="15">
        <v>1</v>
      </c>
      <c r="G55" s="37">
        <v>1</v>
      </c>
      <c r="H55" s="37">
        <v>1</v>
      </c>
      <c r="I55" s="37">
        <v>0.67</v>
      </c>
      <c r="J55" s="37">
        <v>0</v>
      </c>
      <c r="K55" s="32">
        <v>0</v>
      </c>
      <c r="L55" s="32">
        <v>0</v>
      </c>
    </row>
    <row r="56" spans="1:12" ht="18">
      <c r="A56" s="32" t="s">
        <v>126</v>
      </c>
      <c r="B56" s="32">
        <v>6</v>
      </c>
      <c r="C56" s="15">
        <f>C55+0.675</f>
        <v>44.679999999999986</v>
      </c>
      <c r="D56" s="15">
        <f t="shared" si="6"/>
        <v>0.7</v>
      </c>
      <c r="E56" s="15">
        <v>89.46</v>
      </c>
      <c r="F56" s="15">
        <v>1</v>
      </c>
      <c r="G56" s="37">
        <v>1</v>
      </c>
      <c r="H56" s="37">
        <v>1</v>
      </c>
      <c r="I56" s="37">
        <v>0.67</v>
      </c>
      <c r="J56" s="37">
        <v>0</v>
      </c>
      <c r="K56" s="32">
        <v>0</v>
      </c>
      <c r="L56" s="32">
        <v>0</v>
      </c>
    </row>
    <row r="57" spans="1:12" ht="18">
      <c r="A57" s="32" t="s">
        <v>126</v>
      </c>
      <c r="B57" s="32">
        <v>6</v>
      </c>
      <c r="C57" s="15">
        <f t="shared" ref="C57:C79" si="7">C56+0.675</f>
        <v>45.354999999999983</v>
      </c>
      <c r="D57" s="15">
        <f t="shared" si="6"/>
        <v>0.7</v>
      </c>
      <c r="E57" s="15">
        <v>89.46</v>
      </c>
      <c r="F57" s="15">
        <v>1</v>
      </c>
      <c r="G57" s="37">
        <v>1</v>
      </c>
      <c r="H57" s="37">
        <v>1</v>
      </c>
      <c r="I57" s="37">
        <v>0.67</v>
      </c>
      <c r="J57" s="37">
        <v>0</v>
      </c>
      <c r="K57" s="32">
        <v>0</v>
      </c>
      <c r="L57" s="32">
        <v>0</v>
      </c>
    </row>
    <row r="58" spans="1:12" ht="18">
      <c r="A58" s="32" t="s">
        <v>126</v>
      </c>
      <c r="B58" s="32">
        <v>6</v>
      </c>
      <c r="C58" s="15">
        <f t="shared" si="7"/>
        <v>46.02999999999998</v>
      </c>
      <c r="D58" s="15">
        <f t="shared" si="6"/>
        <v>0.7</v>
      </c>
      <c r="E58" s="15">
        <v>89.46</v>
      </c>
      <c r="F58" s="15">
        <v>1</v>
      </c>
      <c r="G58" s="37">
        <v>1</v>
      </c>
      <c r="H58" s="37">
        <v>1</v>
      </c>
      <c r="I58" s="37">
        <v>0.67</v>
      </c>
      <c r="J58" s="37">
        <v>0</v>
      </c>
      <c r="K58" s="32">
        <v>0</v>
      </c>
      <c r="L58" s="32">
        <v>0</v>
      </c>
    </row>
    <row r="59" spans="1:12" ht="18">
      <c r="A59" s="32" t="s">
        <v>126</v>
      </c>
      <c r="B59" s="32">
        <v>6</v>
      </c>
      <c r="C59" s="15">
        <f t="shared" si="7"/>
        <v>46.704999999999977</v>
      </c>
      <c r="D59" s="15">
        <f t="shared" si="6"/>
        <v>0.7</v>
      </c>
      <c r="E59" s="15">
        <v>89.46</v>
      </c>
      <c r="F59" s="15">
        <v>1</v>
      </c>
      <c r="G59" s="37">
        <v>1</v>
      </c>
      <c r="H59" s="37">
        <v>1</v>
      </c>
      <c r="I59" s="37">
        <v>0.67</v>
      </c>
      <c r="J59" s="37">
        <v>0</v>
      </c>
      <c r="K59" s="32">
        <v>0</v>
      </c>
      <c r="L59" s="32">
        <v>0</v>
      </c>
    </row>
    <row r="60" spans="1:12" ht="18">
      <c r="A60" s="32" t="s">
        <v>126</v>
      </c>
      <c r="B60" s="32">
        <v>6</v>
      </c>
      <c r="C60" s="15">
        <f t="shared" si="7"/>
        <v>47.379999999999974</v>
      </c>
      <c r="D60" s="15">
        <f t="shared" si="6"/>
        <v>0.7</v>
      </c>
      <c r="E60" s="15">
        <v>89.46</v>
      </c>
      <c r="F60" s="15">
        <v>1</v>
      </c>
      <c r="G60" s="37">
        <v>1</v>
      </c>
      <c r="H60" s="37">
        <v>1</v>
      </c>
      <c r="I60" s="37">
        <v>0.67</v>
      </c>
      <c r="J60" s="37">
        <v>0</v>
      </c>
      <c r="K60" s="32">
        <v>0</v>
      </c>
      <c r="L60" s="32">
        <v>0</v>
      </c>
    </row>
    <row r="61" spans="1:12" ht="18">
      <c r="A61" s="32" t="s">
        <v>126</v>
      </c>
      <c r="B61" s="32">
        <v>6</v>
      </c>
      <c r="C61" s="15">
        <f t="shared" si="7"/>
        <v>48.054999999999971</v>
      </c>
      <c r="D61" s="15">
        <f t="shared" si="6"/>
        <v>0.7</v>
      </c>
      <c r="E61" s="15">
        <v>89.46</v>
      </c>
      <c r="F61" s="15">
        <v>1</v>
      </c>
      <c r="G61" s="37">
        <v>1</v>
      </c>
      <c r="H61" s="37">
        <v>1</v>
      </c>
      <c r="I61" s="37">
        <v>0.67</v>
      </c>
      <c r="J61" s="37">
        <v>0</v>
      </c>
      <c r="K61" s="32">
        <v>0</v>
      </c>
      <c r="L61" s="32">
        <v>0</v>
      </c>
    </row>
    <row r="62" spans="1:12" ht="18">
      <c r="A62" s="32" t="s">
        <v>126</v>
      </c>
      <c r="B62" s="32">
        <v>6</v>
      </c>
      <c r="C62" s="15">
        <f t="shared" si="7"/>
        <v>48.729999999999968</v>
      </c>
      <c r="D62" s="15">
        <f t="shared" si="6"/>
        <v>0.7</v>
      </c>
      <c r="E62" s="15">
        <v>89.46</v>
      </c>
      <c r="F62" s="15">
        <v>1</v>
      </c>
      <c r="G62" s="37">
        <v>1</v>
      </c>
      <c r="H62" s="37">
        <v>1</v>
      </c>
      <c r="I62" s="37">
        <v>0.67</v>
      </c>
      <c r="J62" s="37">
        <v>0</v>
      </c>
      <c r="K62" s="32">
        <v>0</v>
      </c>
      <c r="L62" s="32">
        <v>0</v>
      </c>
    </row>
    <row r="63" spans="1:12" ht="18">
      <c r="A63" s="32" t="s">
        <v>126</v>
      </c>
      <c r="B63" s="32">
        <v>6</v>
      </c>
      <c r="C63" s="15">
        <f t="shared" si="7"/>
        <v>49.404999999999966</v>
      </c>
      <c r="D63" s="15">
        <f t="shared" si="6"/>
        <v>0.7</v>
      </c>
      <c r="E63" s="15">
        <v>89.46</v>
      </c>
      <c r="F63" s="15">
        <v>1</v>
      </c>
      <c r="G63" s="37">
        <v>1</v>
      </c>
      <c r="H63" s="37">
        <v>1</v>
      </c>
      <c r="I63" s="37">
        <v>0.67</v>
      </c>
      <c r="J63" s="37">
        <v>0</v>
      </c>
      <c r="K63" s="32">
        <v>0</v>
      </c>
      <c r="L63" s="32">
        <v>0</v>
      </c>
    </row>
    <row r="64" spans="1:12" ht="18">
      <c r="A64" s="32" t="s">
        <v>126</v>
      </c>
      <c r="B64" s="32">
        <v>6</v>
      </c>
      <c r="C64" s="15">
        <f t="shared" si="7"/>
        <v>50.079999999999963</v>
      </c>
      <c r="D64" s="15">
        <f t="shared" si="6"/>
        <v>0.7</v>
      </c>
      <c r="E64" s="15">
        <v>89.46</v>
      </c>
      <c r="F64" s="15">
        <v>1</v>
      </c>
      <c r="G64" s="37">
        <v>1</v>
      </c>
      <c r="H64" s="37">
        <v>1</v>
      </c>
      <c r="I64" s="37">
        <v>0.67</v>
      </c>
      <c r="J64" s="37">
        <v>0</v>
      </c>
      <c r="K64" s="32">
        <v>0</v>
      </c>
      <c r="L64" s="32">
        <v>0</v>
      </c>
    </row>
    <row r="65" spans="1:12" ht="18">
      <c r="A65" s="32" t="s">
        <v>126</v>
      </c>
      <c r="B65" s="32">
        <v>6</v>
      </c>
      <c r="C65" s="15">
        <f t="shared" si="7"/>
        <v>50.75499999999996</v>
      </c>
      <c r="D65" s="15">
        <f t="shared" si="6"/>
        <v>0.7</v>
      </c>
      <c r="E65" s="15">
        <v>89.46</v>
      </c>
      <c r="F65" s="15">
        <v>1</v>
      </c>
      <c r="G65" s="37">
        <v>1</v>
      </c>
      <c r="H65" s="37">
        <v>1</v>
      </c>
      <c r="I65" s="37">
        <v>0.67</v>
      </c>
      <c r="J65" s="37">
        <v>0</v>
      </c>
      <c r="K65" s="32">
        <v>0</v>
      </c>
      <c r="L65" s="32">
        <v>0</v>
      </c>
    </row>
    <row r="66" spans="1:12" ht="18">
      <c r="A66" s="32" t="s">
        <v>126</v>
      </c>
      <c r="B66" s="32">
        <v>6</v>
      </c>
      <c r="C66" s="15">
        <f t="shared" si="7"/>
        <v>51.429999999999957</v>
      </c>
      <c r="D66" s="15">
        <f t="shared" si="6"/>
        <v>0.7</v>
      </c>
      <c r="E66" s="15">
        <v>89.46</v>
      </c>
      <c r="F66" s="15">
        <v>1</v>
      </c>
      <c r="G66" s="37">
        <v>1</v>
      </c>
      <c r="H66" s="37">
        <v>1</v>
      </c>
      <c r="I66" s="37">
        <v>0.67</v>
      </c>
      <c r="J66" s="37">
        <v>0</v>
      </c>
      <c r="K66" s="32">
        <v>0</v>
      </c>
      <c r="L66" s="32">
        <v>0</v>
      </c>
    </row>
    <row r="67" spans="1:12" ht="18">
      <c r="A67" s="32" t="s">
        <v>126</v>
      </c>
      <c r="B67" s="32">
        <v>6</v>
      </c>
      <c r="C67" s="15">
        <f t="shared" si="7"/>
        <v>52.104999999999954</v>
      </c>
      <c r="D67" s="15">
        <f t="shared" si="6"/>
        <v>0.7</v>
      </c>
      <c r="E67" s="15">
        <v>89.46</v>
      </c>
      <c r="F67" s="15">
        <v>1</v>
      </c>
      <c r="G67" s="37">
        <v>1</v>
      </c>
      <c r="H67" s="37">
        <v>1</v>
      </c>
      <c r="I67" s="37">
        <v>0.67</v>
      </c>
      <c r="J67" s="37">
        <v>0</v>
      </c>
      <c r="K67" s="32">
        <v>0</v>
      </c>
      <c r="L67" s="32">
        <v>0</v>
      </c>
    </row>
    <row r="68" spans="1:12" ht="18">
      <c r="A68" s="32" t="s">
        <v>126</v>
      </c>
      <c r="B68" s="32">
        <v>6</v>
      </c>
      <c r="C68" s="15">
        <f t="shared" si="7"/>
        <v>52.779999999999951</v>
      </c>
      <c r="D68" s="15">
        <f t="shared" si="6"/>
        <v>0.7</v>
      </c>
      <c r="E68" s="15">
        <v>89.46</v>
      </c>
      <c r="F68" s="15">
        <v>1</v>
      </c>
      <c r="G68" s="37">
        <v>1</v>
      </c>
      <c r="H68" s="37">
        <v>1</v>
      </c>
      <c r="I68" s="37">
        <v>0.67</v>
      </c>
      <c r="J68" s="37">
        <v>0</v>
      </c>
      <c r="K68" s="32">
        <v>0</v>
      </c>
      <c r="L68" s="32">
        <v>0</v>
      </c>
    </row>
    <row r="69" spans="1:12" ht="18">
      <c r="A69" s="32" t="s">
        <v>126</v>
      </c>
      <c r="B69" s="32">
        <v>6</v>
      </c>
      <c r="C69" s="15">
        <f t="shared" si="7"/>
        <v>53.454999999999949</v>
      </c>
      <c r="D69" s="15">
        <f t="shared" si="6"/>
        <v>0.7</v>
      </c>
      <c r="E69" s="15">
        <v>89.46</v>
      </c>
      <c r="F69" s="15">
        <v>1</v>
      </c>
      <c r="G69" s="37">
        <v>1</v>
      </c>
      <c r="H69" s="37">
        <v>1</v>
      </c>
      <c r="I69" s="37">
        <v>0.67</v>
      </c>
      <c r="J69" s="37">
        <v>0</v>
      </c>
      <c r="K69" s="32">
        <v>0</v>
      </c>
      <c r="L69" s="32">
        <v>0</v>
      </c>
    </row>
    <row r="70" spans="1:12" ht="18">
      <c r="A70" s="32" t="s">
        <v>126</v>
      </c>
      <c r="B70" s="32">
        <v>6</v>
      </c>
      <c r="C70" s="15">
        <f t="shared" si="7"/>
        <v>54.129999999999946</v>
      </c>
      <c r="D70" s="15">
        <f t="shared" si="6"/>
        <v>0.7</v>
      </c>
      <c r="E70" s="15">
        <v>89.46</v>
      </c>
      <c r="F70" s="15">
        <v>1</v>
      </c>
      <c r="G70" s="37">
        <v>1</v>
      </c>
      <c r="H70" s="37">
        <v>1</v>
      </c>
      <c r="I70" s="37">
        <v>0.67</v>
      </c>
      <c r="J70" s="37">
        <v>0</v>
      </c>
      <c r="K70" s="32">
        <v>0</v>
      </c>
      <c r="L70" s="32">
        <v>0</v>
      </c>
    </row>
    <row r="71" spans="1:12" ht="18">
      <c r="A71" s="32" t="s">
        <v>126</v>
      </c>
      <c r="B71" s="32">
        <v>6</v>
      </c>
      <c r="C71" s="15">
        <f t="shared" si="7"/>
        <v>54.804999999999943</v>
      </c>
      <c r="D71" s="15">
        <f t="shared" si="6"/>
        <v>0.7</v>
      </c>
      <c r="E71" s="15">
        <v>89.46</v>
      </c>
      <c r="F71" s="15">
        <v>1</v>
      </c>
      <c r="G71" s="37">
        <v>1</v>
      </c>
      <c r="H71" s="37">
        <v>1</v>
      </c>
      <c r="I71" s="37">
        <v>0.67</v>
      </c>
      <c r="J71" s="37">
        <v>0</v>
      </c>
      <c r="K71" s="32">
        <v>0</v>
      </c>
      <c r="L71" s="32">
        <v>0</v>
      </c>
    </row>
    <row r="72" spans="1:12" ht="18">
      <c r="A72" s="32" t="s">
        <v>126</v>
      </c>
      <c r="B72" s="32">
        <v>6</v>
      </c>
      <c r="C72" s="15">
        <f t="shared" si="7"/>
        <v>55.47999999999994</v>
      </c>
      <c r="D72" s="15">
        <f t="shared" si="6"/>
        <v>0.7</v>
      </c>
      <c r="E72" s="15">
        <v>89.46</v>
      </c>
      <c r="F72" s="15">
        <v>1</v>
      </c>
      <c r="G72" s="37">
        <v>1</v>
      </c>
      <c r="H72" s="37">
        <v>1</v>
      </c>
      <c r="I72" s="37">
        <v>0.67</v>
      </c>
      <c r="J72" s="37">
        <v>0</v>
      </c>
      <c r="K72" s="32">
        <v>0</v>
      </c>
      <c r="L72" s="32">
        <v>0</v>
      </c>
    </row>
    <row r="73" spans="1:12" ht="18">
      <c r="A73" s="32" t="s">
        <v>126</v>
      </c>
      <c r="B73" s="32">
        <v>6</v>
      </c>
      <c r="C73" s="15">
        <f t="shared" si="7"/>
        <v>56.154999999999937</v>
      </c>
      <c r="D73" s="15">
        <f t="shared" si="6"/>
        <v>0.7</v>
      </c>
      <c r="E73" s="15">
        <v>89.46</v>
      </c>
      <c r="F73" s="15">
        <v>1</v>
      </c>
      <c r="G73" s="37">
        <v>1</v>
      </c>
      <c r="H73" s="37">
        <v>1</v>
      </c>
      <c r="I73" s="37">
        <v>0.67</v>
      </c>
      <c r="J73" s="37">
        <v>0</v>
      </c>
      <c r="K73" s="32">
        <v>0</v>
      </c>
      <c r="L73" s="32">
        <v>0</v>
      </c>
    </row>
    <row r="74" spans="1:12" ht="18">
      <c r="A74" s="32" t="s">
        <v>126</v>
      </c>
      <c r="B74" s="32">
        <v>6</v>
      </c>
      <c r="C74" s="15">
        <f t="shared" si="7"/>
        <v>56.829999999999934</v>
      </c>
      <c r="D74" s="15">
        <f t="shared" si="6"/>
        <v>0.7</v>
      </c>
      <c r="E74" s="15">
        <v>89.46</v>
      </c>
      <c r="F74" s="15">
        <v>1</v>
      </c>
      <c r="G74" s="37">
        <v>1</v>
      </c>
      <c r="H74" s="37">
        <v>1</v>
      </c>
      <c r="I74" s="37">
        <v>0.67</v>
      </c>
      <c r="J74" s="37">
        <v>0</v>
      </c>
      <c r="K74" s="32">
        <v>0</v>
      </c>
      <c r="L74" s="32">
        <v>0</v>
      </c>
    </row>
    <row r="75" spans="1:12" ht="18">
      <c r="A75" s="32" t="s">
        <v>126</v>
      </c>
      <c r="B75" s="32">
        <v>6</v>
      </c>
      <c r="C75" s="15">
        <f t="shared" si="7"/>
        <v>57.504999999999932</v>
      </c>
      <c r="D75" s="15">
        <f t="shared" si="6"/>
        <v>0.7</v>
      </c>
      <c r="E75" s="15">
        <v>89.46</v>
      </c>
      <c r="F75" s="15">
        <v>1</v>
      </c>
      <c r="G75" s="37">
        <v>1</v>
      </c>
      <c r="H75" s="37">
        <v>1</v>
      </c>
      <c r="I75" s="37">
        <v>0.67</v>
      </c>
      <c r="J75" s="37">
        <v>0</v>
      </c>
      <c r="K75" s="32">
        <v>0</v>
      </c>
      <c r="L75" s="32">
        <v>0</v>
      </c>
    </row>
    <row r="76" spans="1:12" ht="18">
      <c r="A76" s="32" t="s">
        <v>126</v>
      </c>
      <c r="B76" s="32">
        <v>6</v>
      </c>
      <c r="C76" s="15">
        <f t="shared" si="7"/>
        <v>58.179999999999929</v>
      </c>
      <c r="D76" s="15">
        <f t="shared" si="6"/>
        <v>0.7</v>
      </c>
      <c r="E76" s="15">
        <v>89.46</v>
      </c>
      <c r="F76" s="15">
        <v>1</v>
      </c>
      <c r="G76" s="37">
        <v>1</v>
      </c>
      <c r="H76" s="37">
        <v>1</v>
      </c>
      <c r="I76" s="37">
        <v>0.67</v>
      </c>
      <c r="J76" s="37">
        <v>0</v>
      </c>
      <c r="K76" s="32">
        <v>0</v>
      </c>
      <c r="L76" s="32">
        <v>0</v>
      </c>
    </row>
    <row r="77" spans="1:12" ht="18">
      <c r="A77" s="32" t="s">
        <v>126</v>
      </c>
      <c r="B77" s="32">
        <v>6</v>
      </c>
      <c r="C77" s="15">
        <f t="shared" si="7"/>
        <v>58.854999999999926</v>
      </c>
      <c r="D77" s="15">
        <f t="shared" si="6"/>
        <v>0.7</v>
      </c>
      <c r="E77" s="15">
        <v>89.46</v>
      </c>
      <c r="F77" s="15">
        <v>1</v>
      </c>
      <c r="G77" s="37">
        <v>1</v>
      </c>
      <c r="H77" s="37">
        <v>1</v>
      </c>
      <c r="I77" s="37">
        <v>0.67</v>
      </c>
      <c r="J77" s="37">
        <v>0</v>
      </c>
      <c r="K77" s="32">
        <v>0</v>
      </c>
      <c r="L77" s="32">
        <v>0</v>
      </c>
    </row>
    <row r="78" spans="1:12" ht="18">
      <c r="A78" s="32" t="s">
        <v>126</v>
      </c>
      <c r="B78" s="32">
        <v>6</v>
      </c>
      <c r="C78" s="15">
        <f t="shared" si="7"/>
        <v>59.529999999999923</v>
      </c>
      <c r="D78" s="15">
        <f t="shared" si="6"/>
        <v>0.7</v>
      </c>
      <c r="E78" s="15">
        <v>89.46</v>
      </c>
      <c r="F78" s="15">
        <v>1</v>
      </c>
      <c r="G78" s="37">
        <v>1</v>
      </c>
      <c r="H78" s="37">
        <v>1</v>
      </c>
      <c r="I78" s="37">
        <v>0.67</v>
      </c>
      <c r="J78" s="37">
        <v>0</v>
      </c>
      <c r="K78" s="32">
        <v>0</v>
      </c>
      <c r="L78" s="32">
        <v>0</v>
      </c>
    </row>
    <row r="79" spans="1:12" ht="18">
      <c r="A79" s="32" t="s">
        <v>169</v>
      </c>
      <c r="B79" s="32">
        <v>6</v>
      </c>
      <c r="C79" s="15">
        <f t="shared" si="7"/>
        <v>60.20499999999992</v>
      </c>
      <c r="D79" s="15">
        <f t="shared" si="6"/>
        <v>0.7</v>
      </c>
      <c r="E79" s="15">
        <v>89.46</v>
      </c>
      <c r="F79" s="15">
        <v>1</v>
      </c>
      <c r="G79" s="37">
        <v>1</v>
      </c>
      <c r="H79" s="37">
        <v>1</v>
      </c>
      <c r="I79" s="37">
        <v>0.67</v>
      </c>
      <c r="J79" s="37">
        <v>0</v>
      </c>
      <c r="K79" s="32">
        <v>0</v>
      </c>
      <c r="L79" s="32">
        <v>0</v>
      </c>
    </row>
    <row r="80" spans="1:12" ht="18">
      <c r="A80" s="32" t="s">
        <v>126</v>
      </c>
      <c r="B80" s="32">
        <v>7</v>
      </c>
      <c r="C80" s="15">
        <f>C55-0.02</f>
        <v>43.984999999999985</v>
      </c>
      <c r="D80" s="15">
        <v>0</v>
      </c>
      <c r="E80" s="15">
        <v>89.46</v>
      </c>
      <c r="F80" s="15">
        <v>1</v>
      </c>
      <c r="G80" s="37">
        <v>1</v>
      </c>
      <c r="H80" s="37">
        <v>1</v>
      </c>
      <c r="I80" s="37">
        <v>0.67</v>
      </c>
      <c r="J80" s="37">
        <v>0</v>
      </c>
      <c r="K80" s="32">
        <v>0</v>
      </c>
      <c r="L80" s="32">
        <v>0</v>
      </c>
    </row>
    <row r="81" spans="1:12" ht="18">
      <c r="A81" s="32" t="s">
        <v>126</v>
      </c>
      <c r="B81" s="32">
        <v>7</v>
      </c>
      <c r="C81" s="15">
        <f>C80+0.675</f>
        <v>44.659999999999982</v>
      </c>
      <c r="D81" s="15">
        <v>0</v>
      </c>
      <c r="E81" s="15">
        <v>89.46</v>
      </c>
      <c r="F81" s="15">
        <v>1</v>
      </c>
      <c r="G81" s="37">
        <v>1</v>
      </c>
      <c r="H81" s="37">
        <v>1</v>
      </c>
      <c r="I81" s="37">
        <v>0.67</v>
      </c>
      <c r="J81" s="37">
        <v>0</v>
      </c>
      <c r="K81" s="32">
        <v>0</v>
      </c>
      <c r="L81" s="32">
        <v>0</v>
      </c>
    </row>
    <row r="82" spans="1:12" ht="18">
      <c r="A82" s="32" t="s">
        <v>126</v>
      </c>
      <c r="B82" s="32">
        <v>7</v>
      </c>
      <c r="C82" s="15">
        <f t="shared" ref="C82:C104" si="8">C81+0.675</f>
        <v>45.33499999999998</v>
      </c>
      <c r="D82" s="15">
        <v>0</v>
      </c>
      <c r="E82" s="15">
        <v>89.46</v>
      </c>
      <c r="F82" s="15">
        <v>1</v>
      </c>
      <c r="G82" s="37">
        <v>1</v>
      </c>
      <c r="H82" s="37">
        <v>1</v>
      </c>
      <c r="I82" s="37">
        <v>0.67</v>
      </c>
      <c r="J82" s="37">
        <v>0</v>
      </c>
      <c r="K82" s="32">
        <v>0</v>
      </c>
      <c r="L82" s="32">
        <v>0</v>
      </c>
    </row>
    <row r="83" spans="1:12" ht="18">
      <c r="A83" s="32" t="s">
        <v>126</v>
      </c>
      <c r="B83" s="32">
        <v>7</v>
      </c>
      <c r="C83" s="15">
        <f t="shared" si="8"/>
        <v>46.009999999999977</v>
      </c>
      <c r="D83" s="15">
        <v>0</v>
      </c>
      <c r="E83" s="15">
        <v>89.46</v>
      </c>
      <c r="F83" s="15">
        <v>1</v>
      </c>
      <c r="G83" s="37">
        <v>1</v>
      </c>
      <c r="H83" s="37">
        <v>1</v>
      </c>
      <c r="I83" s="37">
        <v>0.67</v>
      </c>
      <c r="J83" s="37">
        <v>0</v>
      </c>
      <c r="K83" s="32">
        <v>0</v>
      </c>
      <c r="L83" s="32">
        <v>0</v>
      </c>
    </row>
    <row r="84" spans="1:12" ht="18">
      <c r="A84" s="32" t="s">
        <v>126</v>
      </c>
      <c r="B84" s="32">
        <v>7</v>
      </c>
      <c r="C84" s="15">
        <f t="shared" si="8"/>
        <v>46.684999999999974</v>
      </c>
      <c r="D84" s="15">
        <v>0</v>
      </c>
      <c r="E84" s="15">
        <v>89.46</v>
      </c>
      <c r="F84" s="15">
        <v>1</v>
      </c>
      <c r="G84" s="37">
        <v>1</v>
      </c>
      <c r="H84" s="37">
        <v>1</v>
      </c>
      <c r="I84" s="37">
        <v>0.67</v>
      </c>
      <c r="J84" s="37">
        <v>0</v>
      </c>
      <c r="K84" s="32">
        <v>0</v>
      </c>
      <c r="L84" s="32">
        <v>0</v>
      </c>
    </row>
    <row r="85" spans="1:12" ht="18">
      <c r="A85" s="32" t="s">
        <v>126</v>
      </c>
      <c r="B85" s="32">
        <v>7</v>
      </c>
      <c r="C85" s="15">
        <f t="shared" si="8"/>
        <v>47.359999999999971</v>
      </c>
      <c r="D85" s="15">
        <v>0</v>
      </c>
      <c r="E85" s="15">
        <v>89.46</v>
      </c>
      <c r="F85" s="15">
        <v>1</v>
      </c>
      <c r="G85" s="37">
        <v>1</v>
      </c>
      <c r="H85" s="37">
        <v>1</v>
      </c>
      <c r="I85" s="37">
        <v>0.67</v>
      </c>
      <c r="J85" s="37">
        <v>0</v>
      </c>
      <c r="K85" s="32">
        <v>0</v>
      </c>
      <c r="L85" s="32">
        <v>0</v>
      </c>
    </row>
    <row r="86" spans="1:12" ht="18">
      <c r="A86" s="32" t="s">
        <v>126</v>
      </c>
      <c r="B86" s="32">
        <v>7</v>
      </c>
      <c r="C86" s="15">
        <f t="shared" si="8"/>
        <v>48.034999999999968</v>
      </c>
      <c r="D86" s="15">
        <v>0</v>
      </c>
      <c r="E86" s="15">
        <v>89.46</v>
      </c>
      <c r="F86" s="15">
        <v>1</v>
      </c>
      <c r="G86" s="37">
        <v>1</v>
      </c>
      <c r="H86" s="37">
        <v>1</v>
      </c>
      <c r="I86" s="37">
        <v>0.67</v>
      </c>
      <c r="J86" s="37">
        <v>0</v>
      </c>
      <c r="K86" s="32">
        <v>0</v>
      </c>
      <c r="L86" s="32">
        <v>0</v>
      </c>
    </row>
    <row r="87" spans="1:12" ht="18">
      <c r="A87" s="32" t="s">
        <v>126</v>
      </c>
      <c r="B87" s="32">
        <v>7</v>
      </c>
      <c r="C87" s="15">
        <f t="shared" si="8"/>
        <v>48.709999999999965</v>
      </c>
      <c r="D87" s="15">
        <v>0</v>
      </c>
      <c r="E87" s="15">
        <v>89.46</v>
      </c>
      <c r="F87" s="15">
        <v>1</v>
      </c>
      <c r="G87" s="37">
        <v>1</v>
      </c>
      <c r="H87" s="37">
        <v>1</v>
      </c>
      <c r="I87" s="37">
        <v>0.67</v>
      </c>
      <c r="J87" s="37">
        <v>0</v>
      </c>
      <c r="K87" s="32">
        <v>0</v>
      </c>
      <c r="L87" s="32">
        <v>0</v>
      </c>
    </row>
    <row r="88" spans="1:12" ht="18">
      <c r="A88" s="32" t="s">
        <v>126</v>
      </c>
      <c r="B88" s="32">
        <v>7</v>
      </c>
      <c r="C88" s="15">
        <f t="shared" si="8"/>
        <v>49.384999999999962</v>
      </c>
      <c r="D88" s="15">
        <v>0</v>
      </c>
      <c r="E88" s="15">
        <v>89.46</v>
      </c>
      <c r="F88" s="15">
        <v>1</v>
      </c>
      <c r="G88" s="37">
        <v>1</v>
      </c>
      <c r="H88" s="37">
        <v>1</v>
      </c>
      <c r="I88" s="37">
        <v>0.67</v>
      </c>
      <c r="J88" s="37">
        <v>0</v>
      </c>
      <c r="K88" s="32">
        <v>0</v>
      </c>
      <c r="L88" s="32">
        <v>0</v>
      </c>
    </row>
    <row r="89" spans="1:12" ht="18">
      <c r="A89" s="32" t="s">
        <v>126</v>
      </c>
      <c r="B89" s="32">
        <v>7</v>
      </c>
      <c r="C89" s="15">
        <f t="shared" si="8"/>
        <v>50.05999999999996</v>
      </c>
      <c r="D89" s="15">
        <v>0</v>
      </c>
      <c r="E89" s="15">
        <v>89.46</v>
      </c>
      <c r="F89" s="15">
        <v>1</v>
      </c>
      <c r="G89" s="37">
        <v>1</v>
      </c>
      <c r="H89" s="37">
        <v>1</v>
      </c>
      <c r="I89" s="37">
        <v>0.67</v>
      </c>
      <c r="J89" s="37">
        <v>0</v>
      </c>
      <c r="K89" s="32">
        <v>0</v>
      </c>
      <c r="L89" s="32">
        <v>0</v>
      </c>
    </row>
    <row r="90" spans="1:12" ht="18">
      <c r="A90" s="32" t="s">
        <v>126</v>
      </c>
      <c r="B90" s="32">
        <v>7</v>
      </c>
      <c r="C90" s="15">
        <f t="shared" si="8"/>
        <v>50.734999999999957</v>
      </c>
      <c r="D90" s="15">
        <v>0</v>
      </c>
      <c r="E90" s="15">
        <v>89.46</v>
      </c>
      <c r="F90" s="15">
        <v>1</v>
      </c>
      <c r="G90" s="37">
        <v>1</v>
      </c>
      <c r="H90" s="37">
        <v>1</v>
      </c>
      <c r="I90" s="37">
        <v>0.67</v>
      </c>
      <c r="J90" s="37">
        <v>0</v>
      </c>
      <c r="K90" s="32">
        <v>0</v>
      </c>
      <c r="L90" s="32">
        <v>0</v>
      </c>
    </row>
    <row r="91" spans="1:12" ht="18">
      <c r="A91" s="32" t="s">
        <v>126</v>
      </c>
      <c r="B91" s="32">
        <v>7</v>
      </c>
      <c r="C91" s="15">
        <f t="shared" si="8"/>
        <v>51.409999999999954</v>
      </c>
      <c r="D91" s="15">
        <v>0</v>
      </c>
      <c r="E91" s="15">
        <v>89.46</v>
      </c>
      <c r="F91" s="15">
        <v>1</v>
      </c>
      <c r="G91" s="37">
        <v>1</v>
      </c>
      <c r="H91" s="37">
        <v>1</v>
      </c>
      <c r="I91" s="37">
        <v>0.67</v>
      </c>
      <c r="J91" s="37">
        <v>0</v>
      </c>
      <c r="K91" s="32">
        <v>0</v>
      </c>
      <c r="L91" s="32">
        <v>0</v>
      </c>
    </row>
    <row r="92" spans="1:12" ht="18">
      <c r="A92" s="32" t="s">
        <v>126</v>
      </c>
      <c r="B92" s="32">
        <v>7</v>
      </c>
      <c r="C92" s="15">
        <f t="shared" si="8"/>
        <v>52.084999999999951</v>
      </c>
      <c r="D92" s="15">
        <v>0</v>
      </c>
      <c r="E92" s="15">
        <v>89.46</v>
      </c>
      <c r="F92" s="15">
        <v>1</v>
      </c>
      <c r="G92" s="37">
        <v>1</v>
      </c>
      <c r="H92" s="37">
        <v>1</v>
      </c>
      <c r="I92" s="37">
        <v>0.67</v>
      </c>
      <c r="J92" s="37">
        <v>0</v>
      </c>
      <c r="K92" s="32">
        <v>0</v>
      </c>
      <c r="L92" s="32">
        <v>0</v>
      </c>
    </row>
    <row r="93" spans="1:12" ht="18">
      <c r="A93" s="32" t="s">
        <v>126</v>
      </c>
      <c r="B93" s="32">
        <v>7</v>
      </c>
      <c r="C93" s="15">
        <f t="shared" si="8"/>
        <v>52.759999999999948</v>
      </c>
      <c r="D93" s="15">
        <v>0</v>
      </c>
      <c r="E93" s="15">
        <v>89.46</v>
      </c>
      <c r="F93" s="15">
        <v>1</v>
      </c>
      <c r="G93" s="37">
        <v>1</v>
      </c>
      <c r="H93" s="37">
        <v>1</v>
      </c>
      <c r="I93" s="37">
        <v>0.67</v>
      </c>
      <c r="J93" s="37">
        <v>0</v>
      </c>
      <c r="K93" s="32">
        <v>0</v>
      </c>
      <c r="L93" s="32">
        <v>0</v>
      </c>
    </row>
    <row r="94" spans="1:12" ht="18">
      <c r="A94" s="32" t="s">
        <v>126</v>
      </c>
      <c r="B94" s="32">
        <v>7</v>
      </c>
      <c r="C94" s="15">
        <f t="shared" si="8"/>
        <v>53.434999999999945</v>
      </c>
      <c r="D94" s="15">
        <v>0</v>
      </c>
      <c r="E94" s="15">
        <v>89.46</v>
      </c>
      <c r="F94" s="15">
        <v>1</v>
      </c>
      <c r="G94" s="37">
        <v>1</v>
      </c>
      <c r="H94" s="37">
        <v>1</v>
      </c>
      <c r="I94" s="37">
        <v>0.67</v>
      </c>
      <c r="J94" s="37">
        <v>0</v>
      </c>
      <c r="K94" s="32">
        <v>0</v>
      </c>
      <c r="L94" s="32">
        <v>0</v>
      </c>
    </row>
    <row r="95" spans="1:12" ht="18">
      <c r="A95" s="32" t="s">
        <v>126</v>
      </c>
      <c r="B95" s="32">
        <v>7</v>
      </c>
      <c r="C95" s="15">
        <f t="shared" si="8"/>
        <v>54.109999999999943</v>
      </c>
      <c r="D95" s="15">
        <v>0</v>
      </c>
      <c r="E95" s="15">
        <v>89.46</v>
      </c>
      <c r="F95" s="15">
        <v>1</v>
      </c>
      <c r="G95" s="37">
        <v>1</v>
      </c>
      <c r="H95" s="37">
        <v>1</v>
      </c>
      <c r="I95" s="37">
        <v>0.67</v>
      </c>
      <c r="J95" s="37">
        <v>0</v>
      </c>
      <c r="K95" s="32">
        <v>0</v>
      </c>
      <c r="L95" s="32">
        <v>0</v>
      </c>
    </row>
    <row r="96" spans="1:12" ht="18">
      <c r="A96" s="32" t="s">
        <v>126</v>
      </c>
      <c r="B96" s="32">
        <v>7</v>
      </c>
      <c r="C96" s="15">
        <f t="shared" si="8"/>
        <v>54.78499999999994</v>
      </c>
      <c r="D96" s="15">
        <v>0</v>
      </c>
      <c r="E96" s="15">
        <v>89.46</v>
      </c>
      <c r="F96" s="15">
        <v>1</v>
      </c>
      <c r="G96" s="37">
        <v>1</v>
      </c>
      <c r="H96" s="37">
        <v>1</v>
      </c>
      <c r="I96" s="37">
        <v>0.67</v>
      </c>
      <c r="J96" s="37">
        <v>0</v>
      </c>
      <c r="K96" s="32">
        <v>0</v>
      </c>
      <c r="L96" s="32">
        <v>0</v>
      </c>
    </row>
    <row r="97" spans="1:12" ht="18">
      <c r="A97" s="32" t="s">
        <v>126</v>
      </c>
      <c r="B97" s="32">
        <v>7</v>
      </c>
      <c r="C97" s="15">
        <f t="shared" si="8"/>
        <v>55.459999999999937</v>
      </c>
      <c r="D97" s="15">
        <v>0</v>
      </c>
      <c r="E97" s="15">
        <v>89.46</v>
      </c>
      <c r="F97" s="15">
        <v>1</v>
      </c>
      <c r="G97" s="37">
        <v>1</v>
      </c>
      <c r="H97" s="37">
        <v>1</v>
      </c>
      <c r="I97" s="37">
        <v>0.67</v>
      </c>
      <c r="J97" s="37">
        <v>0</v>
      </c>
      <c r="K97" s="32">
        <v>0</v>
      </c>
      <c r="L97" s="32">
        <v>0</v>
      </c>
    </row>
    <row r="98" spans="1:12" ht="18">
      <c r="A98" s="32" t="s">
        <v>126</v>
      </c>
      <c r="B98" s="32">
        <v>7</v>
      </c>
      <c r="C98" s="15">
        <f t="shared" si="8"/>
        <v>56.134999999999934</v>
      </c>
      <c r="D98" s="15">
        <v>0</v>
      </c>
      <c r="E98" s="15">
        <v>89.46</v>
      </c>
      <c r="F98" s="15">
        <v>1</v>
      </c>
      <c r="G98" s="37">
        <v>1</v>
      </c>
      <c r="H98" s="37">
        <v>1</v>
      </c>
      <c r="I98" s="37">
        <v>0.67</v>
      </c>
      <c r="J98" s="37">
        <v>0</v>
      </c>
      <c r="K98" s="32">
        <v>0</v>
      </c>
      <c r="L98" s="32">
        <v>0</v>
      </c>
    </row>
    <row r="99" spans="1:12" ht="18">
      <c r="A99" s="32" t="s">
        <v>126</v>
      </c>
      <c r="B99" s="32">
        <v>7</v>
      </c>
      <c r="C99" s="15">
        <f t="shared" si="8"/>
        <v>56.809999999999931</v>
      </c>
      <c r="D99" s="15">
        <v>0</v>
      </c>
      <c r="E99" s="15">
        <v>89.46</v>
      </c>
      <c r="F99" s="15">
        <v>1</v>
      </c>
      <c r="G99" s="37">
        <v>1</v>
      </c>
      <c r="H99" s="37">
        <v>1</v>
      </c>
      <c r="I99" s="37">
        <v>0.67</v>
      </c>
      <c r="J99" s="37">
        <v>0</v>
      </c>
      <c r="K99" s="32">
        <v>0</v>
      </c>
      <c r="L99" s="32">
        <v>0</v>
      </c>
    </row>
    <row r="100" spans="1:12" ht="18">
      <c r="A100" s="32" t="s">
        <v>126</v>
      </c>
      <c r="B100" s="32">
        <v>7</v>
      </c>
      <c r="C100" s="15">
        <f t="shared" si="8"/>
        <v>57.484999999999928</v>
      </c>
      <c r="D100" s="15">
        <v>0</v>
      </c>
      <c r="E100" s="15">
        <v>89.46</v>
      </c>
      <c r="F100" s="15">
        <v>1</v>
      </c>
      <c r="G100" s="37">
        <v>1</v>
      </c>
      <c r="H100" s="37">
        <v>1</v>
      </c>
      <c r="I100" s="37">
        <v>0.67</v>
      </c>
      <c r="J100" s="37">
        <v>0</v>
      </c>
      <c r="K100" s="32">
        <v>0</v>
      </c>
      <c r="L100" s="32">
        <v>0</v>
      </c>
    </row>
    <row r="101" spans="1:12" ht="18">
      <c r="A101" s="32" t="s">
        <v>126</v>
      </c>
      <c r="B101" s="32">
        <v>7</v>
      </c>
      <c r="C101" s="15">
        <f t="shared" si="8"/>
        <v>58.159999999999926</v>
      </c>
      <c r="D101" s="15">
        <v>0</v>
      </c>
      <c r="E101" s="15">
        <v>89.46</v>
      </c>
      <c r="F101" s="15">
        <v>1</v>
      </c>
      <c r="G101" s="37">
        <v>1</v>
      </c>
      <c r="H101" s="37">
        <v>1</v>
      </c>
      <c r="I101" s="37">
        <v>0.67</v>
      </c>
      <c r="J101" s="37">
        <v>0</v>
      </c>
      <c r="K101" s="32">
        <v>0</v>
      </c>
      <c r="L101" s="32">
        <v>0</v>
      </c>
    </row>
    <row r="102" spans="1:12" ht="18">
      <c r="A102" s="32" t="s">
        <v>126</v>
      </c>
      <c r="B102" s="32">
        <v>7</v>
      </c>
      <c r="C102" s="15">
        <f t="shared" si="8"/>
        <v>58.834999999999923</v>
      </c>
      <c r="D102" s="15">
        <v>0</v>
      </c>
      <c r="E102" s="15">
        <v>89.46</v>
      </c>
      <c r="F102" s="15">
        <v>1</v>
      </c>
      <c r="G102" s="37">
        <v>1</v>
      </c>
      <c r="H102" s="37">
        <v>1</v>
      </c>
      <c r="I102" s="37">
        <v>0.67</v>
      </c>
      <c r="J102" s="37">
        <v>0</v>
      </c>
      <c r="K102" s="32">
        <v>0</v>
      </c>
      <c r="L102" s="32">
        <v>0</v>
      </c>
    </row>
    <row r="103" spans="1:12" ht="18">
      <c r="A103" s="32" t="s">
        <v>126</v>
      </c>
      <c r="B103" s="32">
        <v>7</v>
      </c>
      <c r="C103" s="15">
        <f t="shared" si="8"/>
        <v>59.50999999999992</v>
      </c>
      <c r="D103" s="15">
        <v>0</v>
      </c>
      <c r="E103" s="15">
        <v>89.46</v>
      </c>
      <c r="F103" s="15">
        <v>1</v>
      </c>
      <c r="G103" s="37">
        <v>1</v>
      </c>
      <c r="H103" s="37">
        <v>1</v>
      </c>
      <c r="I103" s="37">
        <v>0.67</v>
      </c>
      <c r="J103" s="37">
        <v>0</v>
      </c>
      <c r="K103" s="32">
        <v>0</v>
      </c>
      <c r="L103" s="32">
        <v>0</v>
      </c>
    </row>
    <row r="104" spans="1:12" ht="18">
      <c r="A104" s="32" t="s">
        <v>169</v>
      </c>
      <c r="B104" s="32">
        <v>7</v>
      </c>
      <c r="C104" s="15">
        <f t="shared" si="8"/>
        <v>60.184999999999917</v>
      </c>
      <c r="D104" s="15">
        <v>0</v>
      </c>
      <c r="E104" s="15">
        <v>89.46</v>
      </c>
      <c r="F104" s="15">
        <v>1</v>
      </c>
      <c r="G104" s="37">
        <v>1</v>
      </c>
      <c r="H104" s="37">
        <v>1</v>
      </c>
      <c r="I104" s="37">
        <v>0.67</v>
      </c>
      <c r="J104" s="37">
        <v>0</v>
      </c>
      <c r="K104" s="32">
        <v>0</v>
      </c>
      <c r="L104" s="32">
        <v>0</v>
      </c>
    </row>
    <row r="105" spans="1:12" ht="18">
      <c r="A105" s="32" t="s">
        <v>126</v>
      </c>
      <c r="B105" s="32">
        <v>8</v>
      </c>
      <c r="C105" s="15">
        <v>68.7</v>
      </c>
      <c r="D105" s="15">
        <v>0</v>
      </c>
      <c r="E105" s="15">
        <v>88.34</v>
      </c>
      <c r="F105" s="15">
        <v>1</v>
      </c>
      <c r="G105" s="37">
        <v>1</v>
      </c>
      <c r="H105" s="37">
        <v>1</v>
      </c>
      <c r="I105" s="37">
        <v>0.67</v>
      </c>
      <c r="J105" s="37">
        <v>0</v>
      </c>
      <c r="K105" s="32">
        <v>0</v>
      </c>
      <c r="L105" s="32">
        <v>0</v>
      </c>
    </row>
    <row r="106" spans="1:12" ht="18">
      <c r="A106" s="32" t="s">
        <v>126</v>
      </c>
      <c r="B106" s="32">
        <v>8</v>
      </c>
      <c r="C106" s="15">
        <f>C105+0.675</f>
        <v>69.375</v>
      </c>
      <c r="D106" s="15">
        <v>0</v>
      </c>
      <c r="E106" s="15">
        <v>88.34</v>
      </c>
      <c r="F106" s="15">
        <v>1</v>
      </c>
      <c r="G106" s="37">
        <v>1</v>
      </c>
      <c r="H106" s="37">
        <v>1</v>
      </c>
      <c r="I106" s="37">
        <v>0.67</v>
      </c>
      <c r="J106" s="37">
        <v>0</v>
      </c>
      <c r="K106" s="32">
        <v>0</v>
      </c>
      <c r="L106" s="32">
        <v>0</v>
      </c>
    </row>
    <row r="107" spans="1:12" ht="18">
      <c r="A107" s="32" t="s">
        <v>133</v>
      </c>
      <c r="B107" s="32">
        <v>8</v>
      </c>
      <c r="C107" s="15">
        <f>C106+0.675</f>
        <v>70.05</v>
      </c>
      <c r="D107" s="15">
        <v>0</v>
      </c>
      <c r="E107" s="15">
        <v>88.34</v>
      </c>
      <c r="F107" s="15">
        <v>1</v>
      </c>
      <c r="G107" s="37">
        <v>1</v>
      </c>
      <c r="H107" s="37">
        <v>1</v>
      </c>
      <c r="I107" s="37">
        <v>0.67</v>
      </c>
      <c r="J107" s="37">
        <v>0</v>
      </c>
      <c r="K107" s="32">
        <v>0</v>
      </c>
      <c r="L107" s="32">
        <v>0</v>
      </c>
    </row>
    <row r="108" spans="1:12" ht="18">
      <c r="A108" s="32" t="s">
        <v>113</v>
      </c>
      <c r="B108" s="32">
        <v>8</v>
      </c>
      <c r="C108" s="15">
        <f>C107+2</f>
        <v>72.05</v>
      </c>
      <c r="D108" s="15">
        <v>0</v>
      </c>
      <c r="E108" s="15">
        <v>88.34</v>
      </c>
      <c r="F108" s="15">
        <v>1</v>
      </c>
      <c r="G108" s="37">
        <v>1</v>
      </c>
      <c r="H108" s="37">
        <v>1</v>
      </c>
      <c r="I108" s="37">
        <v>0.67</v>
      </c>
      <c r="J108" s="37">
        <v>0</v>
      </c>
      <c r="K108" s="32">
        <v>0</v>
      </c>
      <c r="L108" s="32">
        <v>0</v>
      </c>
    </row>
    <row r="109" spans="1:12" ht="18">
      <c r="A109" s="32" t="s">
        <v>113</v>
      </c>
      <c r="B109" s="32">
        <v>8</v>
      </c>
      <c r="C109" s="15">
        <f>C108+1</f>
        <v>73.05</v>
      </c>
      <c r="D109" s="15">
        <v>0</v>
      </c>
      <c r="E109" s="15">
        <v>88.34</v>
      </c>
      <c r="F109" s="15">
        <v>1</v>
      </c>
      <c r="G109" s="37">
        <v>1</v>
      </c>
      <c r="H109" s="37">
        <v>1</v>
      </c>
      <c r="I109" s="37">
        <v>0.67</v>
      </c>
      <c r="J109" s="37">
        <v>0</v>
      </c>
      <c r="K109" s="32">
        <v>0</v>
      </c>
      <c r="L109" s="32">
        <v>0</v>
      </c>
    </row>
    <row r="110" spans="1:12" ht="18">
      <c r="A110" s="32" t="s">
        <v>163</v>
      </c>
      <c r="B110" s="32">
        <v>8</v>
      </c>
      <c r="C110" s="15">
        <f>C109+1</f>
        <v>74.05</v>
      </c>
      <c r="D110" s="15">
        <v>0</v>
      </c>
      <c r="E110" s="15">
        <v>88.34</v>
      </c>
      <c r="F110" s="15">
        <v>1</v>
      </c>
      <c r="G110" s="37">
        <v>1</v>
      </c>
      <c r="H110" s="37">
        <v>1</v>
      </c>
      <c r="I110" s="37">
        <v>0.67</v>
      </c>
      <c r="J110" s="37">
        <v>0</v>
      </c>
      <c r="K110" s="32">
        <v>0</v>
      </c>
      <c r="L110" s="32">
        <v>0</v>
      </c>
    </row>
    <row r="111" spans="1:12" ht="18">
      <c r="A111" s="32" t="s">
        <v>113</v>
      </c>
      <c r="B111" s="32">
        <v>8</v>
      </c>
      <c r="C111" s="15">
        <f>C110+1.2</f>
        <v>75.25</v>
      </c>
      <c r="D111" s="15">
        <v>0</v>
      </c>
      <c r="E111" s="15">
        <v>88.34</v>
      </c>
      <c r="F111" s="15">
        <v>1</v>
      </c>
      <c r="G111" s="37">
        <v>1</v>
      </c>
      <c r="H111" s="37">
        <v>1</v>
      </c>
      <c r="I111" s="37">
        <v>0.67</v>
      </c>
      <c r="J111" s="37">
        <v>0</v>
      </c>
      <c r="K111" s="32">
        <v>0</v>
      </c>
      <c r="L111" s="32">
        <v>0</v>
      </c>
    </row>
    <row r="112" spans="1:12" ht="18">
      <c r="A112" s="32" t="s">
        <v>198</v>
      </c>
      <c r="B112" s="32">
        <v>8</v>
      </c>
      <c r="C112" s="15">
        <f>C111+9.38</f>
        <v>84.63</v>
      </c>
      <c r="D112" s="35">
        <v>2.4</v>
      </c>
      <c r="E112" s="15">
        <v>88.34</v>
      </c>
      <c r="F112" s="15">
        <v>1</v>
      </c>
      <c r="G112" s="37">
        <v>1</v>
      </c>
      <c r="H112" s="37">
        <v>1</v>
      </c>
      <c r="I112" s="37">
        <v>0.67</v>
      </c>
      <c r="J112" s="37">
        <v>0</v>
      </c>
      <c r="K112" s="32">
        <v>0</v>
      </c>
      <c r="L112" s="32">
        <v>0</v>
      </c>
    </row>
    <row r="113" spans="1:12" ht="18">
      <c r="A113" s="32" t="s">
        <v>127</v>
      </c>
      <c r="B113" s="32">
        <v>8</v>
      </c>
      <c r="C113" s="15">
        <f>C112+0.75</f>
        <v>85.38</v>
      </c>
      <c r="D113" s="35">
        <v>2.4</v>
      </c>
      <c r="E113" s="15">
        <v>88.34</v>
      </c>
      <c r="F113" s="15">
        <v>1</v>
      </c>
      <c r="G113" s="37">
        <v>1</v>
      </c>
      <c r="H113" s="37">
        <v>1</v>
      </c>
      <c r="I113" s="37">
        <v>0.67</v>
      </c>
      <c r="J113" s="37">
        <v>0</v>
      </c>
      <c r="K113" s="32">
        <v>0</v>
      </c>
      <c r="L113" s="32">
        <v>0</v>
      </c>
    </row>
    <row r="114" spans="1:12" ht="18">
      <c r="A114" s="32" t="s">
        <v>127</v>
      </c>
      <c r="B114" s="32">
        <v>9</v>
      </c>
      <c r="C114" s="15">
        <v>35.380000000000003</v>
      </c>
      <c r="D114" s="15">
        <v>0</v>
      </c>
      <c r="E114" s="15">
        <f>89.46-2</f>
        <v>87.46</v>
      </c>
      <c r="F114" s="15">
        <v>1</v>
      </c>
      <c r="G114" s="37">
        <v>1</v>
      </c>
      <c r="H114" s="37">
        <v>1</v>
      </c>
      <c r="I114" s="37">
        <v>0.67</v>
      </c>
      <c r="J114" s="37">
        <v>0</v>
      </c>
      <c r="K114" s="32">
        <v>0</v>
      </c>
      <c r="L114" s="32">
        <v>0</v>
      </c>
    </row>
    <row r="115" spans="1:12" ht="18">
      <c r="A115" s="32" t="s">
        <v>126</v>
      </c>
      <c r="B115" s="32">
        <v>9</v>
      </c>
      <c r="C115" s="15">
        <f>C114+0.675</f>
        <v>36.055</v>
      </c>
      <c r="D115" s="15">
        <v>0</v>
      </c>
      <c r="E115" s="15">
        <f>89.46-2</f>
        <v>87.46</v>
      </c>
      <c r="F115" s="15">
        <v>1</v>
      </c>
      <c r="G115" s="37">
        <v>1</v>
      </c>
      <c r="H115" s="37">
        <v>1</v>
      </c>
      <c r="I115" s="37">
        <v>0.67</v>
      </c>
      <c r="J115" s="37">
        <v>0</v>
      </c>
      <c r="K115" s="32">
        <v>0</v>
      </c>
      <c r="L115" s="32">
        <v>0</v>
      </c>
    </row>
    <row r="116" spans="1:12" ht="18">
      <c r="A116" s="32" t="s">
        <v>126</v>
      </c>
      <c r="B116" s="32">
        <v>9</v>
      </c>
      <c r="C116" s="15">
        <f t="shared" ref="C116:C117" si="9">C115+0.675</f>
        <v>36.729999999999997</v>
      </c>
      <c r="D116" s="15">
        <v>0</v>
      </c>
      <c r="E116" s="15">
        <f>89.46-2</f>
        <v>87.46</v>
      </c>
      <c r="F116" s="15">
        <v>1</v>
      </c>
      <c r="G116" s="37">
        <v>1</v>
      </c>
      <c r="H116" s="37">
        <v>1</v>
      </c>
      <c r="I116" s="37">
        <v>0.67</v>
      </c>
      <c r="J116" s="37">
        <v>0</v>
      </c>
      <c r="K116" s="32">
        <v>0</v>
      </c>
      <c r="L116" s="32">
        <v>0</v>
      </c>
    </row>
    <row r="117" spans="1:12" ht="18">
      <c r="A117" s="32" t="s">
        <v>113</v>
      </c>
      <c r="B117" s="32">
        <v>9</v>
      </c>
      <c r="C117" s="15">
        <f t="shared" si="9"/>
        <v>37.404999999999994</v>
      </c>
      <c r="D117" s="15">
        <v>0</v>
      </c>
      <c r="E117" s="15">
        <f>89.46-2</f>
        <v>87.46</v>
      </c>
      <c r="F117" s="15">
        <v>1</v>
      </c>
      <c r="G117" s="37">
        <v>1</v>
      </c>
      <c r="H117" s="37">
        <v>1</v>
      </c>
      <c r="I117" s="37">
        <v>0.67</v>
      </c>
      <c r="J117" s="37">
        <v>0</v>
      </c>
      <c r="K117" s="32">
        <v>0</v>
      </c>
      <c r="L117" s="32">
        <v>0</v>
      </c>
    </row>
    <row r="118" spans="1:12" ht="18">
      <c r="A118" s="32" t="s">
        <v>183</v>
      </c>
      <c r="B118" s="32">
        <v>9</v>
      </c>
      <c r="C118" s="15">
        <f>C117+3.6</f>
        <v>41.004999999999995</v>
      </c>
      <c r="D118" s="15">
        <v>0.7</v>
      </c>
      <c r="E118" s="15">
        <f>89.46-2</f>
        <v>87.46</v>
      </c>
      <c r="F118" s="15">
        <v>1</v>
      </c>
      <c r="G118" s="37">
        <v>1</v>
      </c>
      <c r="H118" s="37">
        <v>1</v>
      </c>
      <c r="I118" s="37">
        <v>0.67</v>
      </c>
      <c r="J118" s="37">
        <v>0</v>
      </c>
      <c r="K118" s="32">
        <v>0</v>
      </c>
      <c r="L118" s="32">
        <v>0</v>
      </c>
    </row>
    <row r="119" spans="1:12" ht="18">
      <c r="A119" s="32" t="s">
        <v>144</v>
      </c>
      <c r="B119" s="32">
        <v>10</v>
      </c>
      <c r="C119" s="15">
        <v>44.26</v>
      </c>
      <c r="D119" s="15">
        <v>0</v>
      </c>
      <c r="E119" s="15">
        <v>82.79</v>
      </c>
      <c r="F119" s="15">
        <v>1</v>
      </c>
      <c r="G119" s="37">
        <v>1</v>
      </c>
      <c r="H119" s="37">
        <v>1</v>
      </c>
      <c r="I119" s="37">
        <v>0.67</v>
      </c>
      <c r="J119" s="37">
        <v>0</v>
      </c>
      <c r="K119" s="32">
        <v>0</v>
      </c>
      <c r="L119" s="32">
        <v>0</v>
      </c>
    </row>
    <row r="120" spans="1:12" ht="18">
      <c r="A120" s="32" t="s">
        <v>144</v>
      </c>
      <c r="B120" s="32">
        <v>10</v>
      </c>
      <c r="C120" s="15">
        <f>C119+6</f>
        <v>50.26</v>
      </c>
      <c r="D120" s="15">
        <v>0</v>
      </c>
      <c r="E120" s="15">
        <v>82.79</v>
      </c>
      <c r="F120" s="15">
        <v>1</v>
      </c>
      <c r="G120" s="37">
        <v>1</v>
      </c>
      <c r="H120" s="37">
        <v>1</v>
      </c>
      <c r="I120" s="37">
        <v>0.67</v>
      </c>
      <c r="J120" s="37">
        <v>0</v>
      </c>
      <c r="K120" s="32">
        <v>0</v>
      </c>
      <c r="L120" s="32">
        <v>0</v>
      </c>
    </row>
    <row r="121" spans="1:12" ht="18">
      <c r="A121" s="32" t="s">
        <v>162</v>
      </c>
      <c r="B121" s="32">
        <v>10</v>
      </c>
      <c r="C121" s="15">
        <f>C120+6</f>
        <v>56.26</v>
      </c>
      <c r="D121" s="15">
        <v>0</v>
      </c>
      <c r="E121" s="15">
        <v>82.79</v>
      </c>
      <c r="F121" s="15">
        <v>1</v>
      </c>
      <c r="G121" s="37">
        <v>1</v>
      </c>
      <c r="H121" s="37">
        <v>1</v>
      </c>
      <c r="I121" s="37">
        <v>0.67</v>
      </c>
      <c r="J121" s="37">
        <v>0</v>
      </c>
      <c r="K121" s="32">
        <v>0</v>
      </c>
      <c r="L121" s="32">
        <v>0</v>
      </c>
    </row>
    <row r="122" spans="1:12" ht="18">
      <c r="A122" s="32" t="s">
        <v>126</v>
      </c>
      <c r="B122" s="32">
        <v>10</v>
      </c>
      <c r="C122" s="15">
        <f>C121+3.6</f>
        <v>59.86</v>
      </c>
      <c r="D122" s="15">
        <v>0</v>
      </c>
      <c r="E122" s="15">
        <v>82.79</v>
      </c>
      <c r="F122" s="15">
        <v>1</v>
      </c>
      <c r="G122" s="37">
        <v>1</v>
      </c>
      <c r="H122" s="37">
        <v>1</v>
      </c>
      <c r="I122" s="37">
        <v>0.67</v>
      </c>
      <c r="J122" s="37">
        <v>0</v>
      </c>
      <c r="K122" s="32">
        <v>0</v>
      </c>
      <c r="L122" s="32">
        <v>0</v>
      </c>
    </row>
    <row r="123" spans="1:12" ht="18">
      <c r="A123" s="32" t="s">
        <v>126</v>
      </c>
      <c r="B123" s="32">
        <v>10</v>
      </c>
      <c r="C123" s="15">
        <f>C122+0.675</f>
        <v>60.534999999999997</v>
      </c>
      <c r="D123" s="15">
        <v>0</v>
      </c>
      <c r="E123" s="15">
        <v>82.79</v>
      </c>
      <c r="F123" s="15">
        <v>1</v>
      </c>
      <c r="G123" s="37">
        <v>1</v>
      </c>
      <c r="H123" s="37">
        <v>1</v>
      </c>
      <c r="I123" s="37">
        <v>0.67</v>
      </c>
      <c r="J123" s="37">
        <v>0</v>
      </c>
      <c r="K123" s="32">
        <v>0</v>
      </c>
      <c r="L123" s="32">
        <v>0</v>
      </c>
    </row>
    <row r="124" spans="1:12" ht="18">
      <c r="A124" s="32" t="s">
        <v>126</v>
      </c>
      <c r="B124" s="32">
        <v>10</v>
      </c>
      <c r="C124" s="15">
        <f t="shared" ref="C124:C128" si="10">C123+0.675</f>
        <v>61.209999999999994</v>
      </c>
      <c r="D124" s="15">
        <v>0</v>
      </c>
      <c r="E124" s="15">
        <v>82.79</v>
      </c>
      <c r="F124" s="15">
        <v>1</v>
      </c>
      <c r="G124" s="37">
        <v>1</v>
      </c>
      <c r="H124" s="37">
        <v>1</v>
      </c>
      <c r="I124" s="37">
        <v>0.67</v>
      </c>
      <c r="J124" s="37">
        <v>0</v>
      </c>
      <c r="K124" s="32">
        <v>0</v>
      </c>
      <c r="L124" s="32">
        <v>0</v>
      </c>
    </row>
    <row r="125" spans="1:12" ht="18">
      <c r="A125" s="32" t="s">
        <v>126</v>
      </c>
      <c r="B125" s="32">
        <v>10</v>
      </c>
      <c r="C125" s="15">
        <f t="shared" si="10"/>
        <v>61.884999999999991</v>
      </c>
      <c r="D125" s="15">
        <v>0</v>
      </c>
      <c r="E125" s="15">
        <v>82.79</v>
      </c>
      <c r="F125" s="15">
        <v>1</v>
      </c>
      <c r="G125" s="37">
        <v>1</v>
      </c>
      <c r="H125" s="37">
        <v>1</v>
      </c>
      <c r="I125" s="37">
        <v>0.67</v>
      </c>
      <c r="J125" s="37">
        <v>0</v>
      </c>
      <c r="K125" s="32">
        <v>0</v>
      </c>
      <c r="L125" s="32">
        <v>0</v>
      </c>
    </row>
    <row r="126" spans="1:12" ht="18">
      <c r="A126" s="32" t="s">
        <v>126</v>
      </c>
      <c r="B126" s="32">
        <v>10</v>
      </c>
      <c r="C126" s="15">
        <f t="shared" si="10"/>
        <v>62.559999999999988</v>
      </c>
      <c r="D126" s="15">
        <v>0</v>
      </c>
      <c r="E126" s="15">
        <v>82.79</v>
      </c>
      <c r="F126" s="15">
        <v>1</v>
      </c>
      <c r="G126" s="37">
        <v>1</v>
      </c>
      <c r="H126" s="37">
        <v>1</v>
      </c>
      <c r="I126" s="37">
        <v>0.67</v>
      </c>
      <c r="J126" s="37">
        <v>0</v>
      </c>
      <c r="K126" s="32">
        <v>0</v>
      </c>
      <c r="L126" s="32">
        <v>0</v>
      </c>
    </row>
    <row r="127" spans="1:12" ht="18">
      <c r="A127" s="32" t="s">
        <v>126</v>
      </c>
      <c r="B127" s="32">
        <v>10</v>
      </c>
      <c r="C127" s="15">
        <f t="shared" si="10"/>
        <v>63.234999999999985</v>
      </c>
      <c r="D127" s="15">
        <v>0</v>
      </c>
      <c r="E127" s="15">
        <v>82.79</v>
      </c>
      <c r="F127" s="15">
        <v>1</v>
      </c>
      <c r="G127" s="37">
        <v>1</v>
      </c>
      <c r="H127" s="37">
        <v>1</v>
      </c>
      <c r="I127" s="37">
        <v>0.67</v>
      </c>
      <c r="J127" s="37">
        <v>0</v>
      </c>
      <c r="K127" s="32">
        <v>0</v>
      </c>
      <c r="L127" s="32">
        <v>0</v>
      </c>
    </row>
    <row r="128" spans="1:12" ht="18">
      <c r="A128" s="32" t="s">
        <v>156</v>
      </c>
      <c r="B128" s="32">
        <v>10</v>
      </c>
      <c r="C128" s="15">
        <f t="shared" si="10"/>
        <v>63.909999999999982</v>
      </c>
      <c r="D128" s="15">
        <v>0</v>
      </c>
      <c r="E128" s="15">
        <v>82.79</v>
      </c>
      <c r="F128" s="15">
        <v>1</v>
      </c>
      <c r="G128" s="37">
        <v>1</v>
      </c>
      <c r="H128" s="37">
        <v>1</v>
      </c>
      <c r="I128" s="37">
        <v>0.67</v>
      </c>
      <c r="J128" s="37">
        <v>0</v>
      </c>
      <c r="K128" s="32">
        <v>0</v>
      </c>
      <c r="L128" s="32">
        <v>0</v>
      </c>
    </row>
    <row r="129" spans="1:12" ht="18">
      <c r="A129" s="32" t="s">
        <v>126</v>
      </c>
      <c r="B129" s="32">
        <v>10</v>
      </c>
      <c r="C129" s="15">
        <f>C128+0.62</f>
        <v>64.529999999999987</v>
      </c>
      <c r="D129" s="15">
        <v>0</v>
      </c>
      <c r="E129" s="15">
        <v>82.79</v>
      </c>
      <c r="F129" s="15">
        <v>1</v>
      </c>
      <c r="G129" s="37">
        <v>1</v>
      </c>
      <c r="H129" s="37">
        <v>1</v>
      </c>
      <c r="I129" s="37">
        <v>0.67</v>
      </c>
      <c r="J129" s="37">
        <v>0</v>
      </c>
      <c r="K129" s="32">
        <v>0</v>
      </c>
      <c r="L129" s="32">
        <v>0</v>
      </c>
    </row>
    <row r="130" spans="1:12" ht="18">
      <c r="A130" s="32" t="s">
        <v>126</v>
      </c>
      <c r="B130" s="32">
        <v>10</v>
      </c>
      <c r="C130" s="15">
        <f>C129+0.675</f>
        <v>65.204999999999984</v>
      </c>
      <c r="D130" s="15">
        <v>0</v>
      </c>
      <c r="E130" s="15">
        <v>82.79</v>
      </c>
      <c r="F130" s="15">
        <v>1</v>
      </c>
      <c r="G130" s="37">
        <v>1</v>
      </c>
      <c r="H130" s="37">
        <v>1</v>
      </c>
      <c r="I130" s="37">
        <v>0.67</v>
      </c>
      <c r="J130" s="37">
        <v>0</v>
      </c>
      <c r="K130" s="32">
        <v>0</v>
      </c>
      <c r="L130" s="32">
        <v>0</v>
      </c>
    </row>
    <row r="131" spans="1:12" ht="18">
      <c r="A131" s="32" t="s">
        <v>126</v>
      </c>
      <c r="B131" s="32">
        <v>10</v>
      </c>
      <c r="C131" s="15">
        <f t="shared" ref="C131:C134" si="11">C130+0.675</f>
        <v>65.879999999999981</v>
      </c>
      <c r="D131" s="15">
        <v>0</v>
      </c>
      <c r="E131" s="15">
        <v>82.79</v>
      </c>
      <c r="F131" s="15">
        <v>1</v>
      </c>
      <c r="G131" s="37">
        <v>1</v>
      </c>
      <c r="H131" s="37">
        <v>1</v>
      </c>
      <c r="I131" s="37">
        <v>0.67</v>
      </c>
      <c r="J131" s="37">
        <v>0</v>
      </c>
      <c r="K131" s="32">
        <v>0</v>
      </c>
      <c r="L131" s="32">
        <v>0</v>
      </c>
    </row>
    <row r="132" spans="1:12" ht="18">
      <c r="A132" s="32" t="s">
        <v>126</v>
      </c>
      <c r="B132" s="32">
        <v>10</v>
      </c>
      <c r="C132" s="15">
        <f t="shared" si="11"/>
        <v>66.554999999999978</v>
      </c>
      <c r="D132" s="15">
        <v>0</v>
      </c>
      <c r="E132" s="15">
        <v>82.79</v>
      </c>
      <c r="F132" s="15">
        <v>1</v>
      </c>
      <c r="G132" s="37">
        <v>1</v>
      </c>
      <c r="H132" s="37">
        <v>1</v>
      </c>
      <c r="I132" s="37">
        <v>0.67</v>
      </c>
      <c r="J132" s="37">
        <v>0</v>
      </c>
      <c r="K132" s="32">
        <v>0</v>
      </c>
      <c r="L132" s="32">
        <v>0</v>
      </c>
    </row>
    <row r="133" spans="1:12" ht="18">
      <c r="A133" s="32" t="s">
        <v>126</v>
      </c>
      <c r="B133" s="32">
        <v>10</v>
      </c>
      <c r="C133" s="15">
        <f t="shared" si="11"/>
        <v>67.229999999999976</v>
      </c>
      <c r="D133" s="15">
        <v>0</v>
      </c>
      <c r="E133" s="15">
        <v>82.79</v>
      </c>
      <c r="F133" s="15">
        <v>1</v>
      </c>
      <c r="G133" s="37">
        <v>1</v>
      </c>
      <c r="H133" s="37">
        <v>1</v>
      </c>
      <c r="I133" s="37">
        <v>0.67</v>
      </c>
      <c r="J133" s="37">
        <v>0</v>
      </c>
      <c r="K133" s="32">
        <v>0</v>
      </c>
      <c r="L133" s="32">
        <v>0</v>
      </c>
    </row>
    <row r="134" spans="1:12" ht="18">
      <c r="A134" s="32" t="s">
        <v>133</v>
      </c>
      <c r="B134" s="32">
        <v>10</v>
      </c>
      <c r="C134" s="15">
        <f t="shared" si="11"/>
        <v>67.904999999999973</v>
      </c>
      <c r="D134" s="15">
        <v>0</v>
      </c>
      <c r="E134" s="15">
        <v>82.79</v>
      </c>
      <c r="F134" s="15">
        <v>1</v>
      </c>
      <c r="G134" s="37">
        <v>1</v>
      </c>
      <c r="H134" s="37">
        <v>1</v>
      </c>
      <c r="I134" s="37">
        <v>0.67</v>
      </c>
      <c r="J134" s="37">
        <v>0</v>
      </c>
      <c r="K134" s="32">
        <v>0</v>
      </c>
      <c r="L134" s="32">
        <v>0</v>
      </c>
    </row>
    <row r="135" spans="1:12" ht="18">
      <c r="A135" s="32" t="s">
        <v>113</v>
      </c>
      <c r="B135" s="32">
        <v>10</v>
      </c>
      <c r="C135" s="15">
        <f>C134+2</f>
        <v>69.904999999999973</v>
      </c>
      <c r="D135" s="15">
        <v>0</v>
      </c>
      <c r="E135" s="15">
        <v>82.79</v>
      </c>
      <c r="F135" s="15">
        <v>1</v>
      </c>
      <c r="G135" s="37">
        <v>1</v>
      </c>
      <c r="H135" s="37">
        <v>1</v>
      </c>
      <c r="I135" s="37">
        <v>0.67</v>
      </c>
      <c r="J135" s="37">
        <v>0</v>
      </c>
      <c r="K135" s="32">
        <v>0</v>
      </c>
      <c r="L135" s="32">
        <v>0</v>
      </c>
    </row>
    <row r="136" spans="1:12" ht="18">
      <c r="A136" s="32" t="s">
        <v>113</v>
      </c>
      <c r="B136" s="32">
        <v>10</v>
      </c>
      <c r="C136" s="15">
        <f>C135+1</f>
        <v>70.904999999999973</v>
      </c>
      <c r="D136" s="15">
        <v>0</v>
      </c>
      <c r="E136" s="15">
        <v>82.79</v>
      </c>
      <c r="F136" s="15">
        <v>1</v>
      </c>
      <c r="G136" s="37">
        <v>1</v>
      </c>
      <c r="H136" s="37">
        <v>1</v>
      </c>
      <c r="I136" s="37">
        <v>0.67</v>
      </c>
      <c r="J136" s="37">
        <v>0</v>
      </c>
      <c r="K136" s="32">
        <v>0</v>
      </c>
      <c r="L136" s="32">
        <v>0</v>
      </c>
    </row>
    <row r="137" spans="1:12" ht="18">
      <c r="A137" s="32" t="s">
        <v>163</v>
      </c>
      <c r="B137" s="32">
        <v>10</v>
      </c>
      <c r="C137" s="15">
        <f>C136+1</f>
        <v>71.904999999999973</v>
      </c>
      <c r="D137" s="15">
        <v>0</v>
      </c>
      <c r="E137" s="15">
        <v>82.79</v>
      </c>
      <c r="F137" s="15">
        <v>1</v>
      </c>
      <c r="G137" s="37">
        <v>1</v>
      </c>
      <c r="H137" s="37">
        <v>1</v>
      </c>
      <c r="I137" s="37">
        <v>0.67</v>
      </c>
      <c r="J137" s="37">
        <v>0</v>
      </c>
      <c r="K137" s="32">
        <v>0</v>
      </c>
      <c r="L137" s="32">
        <v>0</v>
      </c>
    </row>
    <row r="138" spans="1:12" ht="18">
      <c r="A138" s="32" t="s">
        <v>108</v>
      </c>
      <c r="B138" s="32">
        <v>10</v>
      </c>
      <c r="C138" s="15">
        <f>C137+1.2</f>
        <v>73.104999999999976</v>
      </c>
      <c r="D138" s="15">
        <v>0</v>
      </c>
      <c r="E138" s="15">
        <v>82.79</v>
      </c>
      <c r="F138" s="15">
        <v>1</v>
      </c>
      <c r="G138" s="37">
        <v>1</v>
      </c>
      <c r="H138" s="37">
        <v>1</v>
      </c>
      <c r="I138" s="37">
        <v>0.67</v>
      </c>
      <c r="J138" s="37">
        <v>0</v>
      </c>
      <c r="K138" s="32">
        <v>0</v>
      </c>
      <c r="L138" s="32">
        <v>0</v>
      </c>
    </row>
    <row r="139" spans="1:12" ht="18">
      <c r="A139" s="32" t="s">
        <v>126</v>
      </c>
      <c r="B139" s="32">
        <v>10</v>
      </c>
      <c r="C139" s="15">
        <f>C138+1</f>
        <v>74.104999999999976</v>
      </c>
      <c r="D139" s="15">
        <v>0</v>
      </c>
      <c r="E139" s="15">
        <v>82.79</v>
      </c>
      <c r="F139" s="15">
        <v>1</v>
      </c>
      <c r="G139" s="37">
        <v>1</v>
      </c>
      <c r="H139" s="37">
        <v>1</v>
      </c>
      <c r="I139" s="37">
        <v>0.67</v>
      </c>
      <c r="J139" s="37">
        <v>0</v>
      </c>
      <c r="K139" s="32">
        <v>0</v>
      </c>
      <c r="L139" s="32">
        <v>0</v>
      </c>
    </row>
    <row r="140" spans="1:12" ht="18">
      <c r="A140" s="32" t="s">
        <v>126</v>
      </c>
      <c r="B140" s="32">
        <v>10</v>
      </c>
      <c r="C140" s="15">
        <f>C139+0.675</f>
        <v>74.779999999999973</v>
      </c>
      <c r="D140" s="15">
        <v>0</v>
      </c>
      <c r="E140" s="15">
        <v>82.79</v>
      </c>
      <c r="F140" s="15">
        <v>1</v>
      </c>
      <c r="G140" s="37">
        <v>1</v>
      </c>
      <c r="H140" s="37">
        <v>1</v>
      </c>
      <c r="I140" s="37">
        <v>0.67</v>
      </c>
      <c r="J140" s="37">
        <v>0</v>
      </c>
      <c r="K140" s="32">
        <v>0</v>
      </c>
      <c r="L140" s="32">
        <v>0</v>
      </c>
    </row>
    <row r="141" spans="1:12" ht="18">
      <c r="A141" s="32" t="s">
        <v>108</v>
      </c>
      <c r="B141" s="32">
        <v>10</v>
      </c>
      <c r="C141" s="15">
        <f>C140+0.675</f>
        <v>75.45499999999997</v>
      </c>
      <c r="D141" s="15">
        <v>0</v>
      </c>
      <c r="E141" s="15">
        <v>82.79</v>
      </c>
      <c r="F141" s="15">
        <v>1</v>
      </c>
      <c r="G141" s="37">
        <v>1</v>
      </c>
      <c r="H141" s="37">
        <v>1</v>
      </c>
      <c r="I141" s="37">
        <v>0.67</v>
      </c>
      <c r="J141" s="37">
        <v>0</v>
      </c>
      <c r="K141" s="32">
        <v>0</v>
      </c>
      <c r="L141" s="32">
        <v>0</v>
      </c>
    </row>
    <row r="142" spans="1:12" ht="18">
      <c r="A142" s="32" t="s">
        <v>127</v>
      </c>
      <c r="B142" s="32">
        <v>10</v>
      </c>
      <c r="C142" s="15">
        <v>67.41</v>
      </c>
      <c r="D142" s="15">
        <v>0</v>
      </c>
      <c r="E142" s="15">
        <f>E138+1.82</f>
        <v>84.61</v>
      </c>
      <c r="F142" s="15">
        <v>1</v>
      </c>
      <c r="G142" s="37">
        <v>1</v>
      </c>
      <c r="H142" s="37">
        <v>1</v>
      </c>
      <c r="I142" s="37">
        <v>0.67</v>
      </c>
      <c r="J142" s="37">
        <v>0</v>
      </c>
      <c r="K142" s="32">
        <v>0</v>
      </c>
      <c r="L142" s="32">
        <v>0</v>
      </c>
    </row>
    <row r="143" spans="1:12" ht="18">
      <c r="A143" s="32" t="s">
        <v>127</v>
      </c>
      <c r="B143" s="32">
        <v>11</v>
      </c>
      <c r="C143" s="15">
        <f>C142+0.675</f>
        <v>68.084999999999994</v>
      </c>
      <c r="D143" s="15">
        <v>0</v>
      </c>
      <c r="E143" s="15">
        <v>84.61</v>
      </c>
      <c r="F143" s="15">
        <v>1</v>
      </c>
      <c r="G143" s="37">
        <v>1</v>
      </c>
      <c r="H143" s="37">
        <v>1</v>
      </c>
      <c r="I143" s="37">
        <v>0.67</v>
      </c>
      <c r="J143" s="37">
        <v>0</v>
      </c>
      <c r="K143" s="32">
        <v>0</v>
      </c>
      <c r="L143" s="32">
        <v>0</v>
      </c>
    </row>
    <row r="144" spans="1:12" ht="18">
      <c r="A144" s="32" t="s">
        <v>133</v>
      </c>
      <c r="B144" s="32">
        <v>11</v>
      </c>
      <c r="C144" s="15">
        <f>C143+0.675</f>
        <v>68.759999999999991</v>
      </c>
      <c r="D144" s="15">
        <v>0</v>
      </c>
      <c r="E144" s="15">
        <v>84.61</v>
      </c>
      <c r="F144" s="15">
        <v>1</v>
      </c>
      <c r="G144" s="37">
        <v>1</v>
      </c>
      <c r="H144" s="37">
        <v>1</v>
      </c>
      <c r="I144" s="37">
        <v>0.67</v>
      </c>
      <c r="J144" s="37">
        <v>0</v>
      </c>
      <c r="K144" s="32">
        <v>0</v>
      </c>
      <c r="L144" s="32">
        <v>0</v>
      </c>
    </row>
    <row r="145" spans="1:12" ht="18">
      <c r="A145" s="32" t="s">
        <v>113</v>
      </c>
      <c r="B145" s="32">
        <v>11</v>
      </c>
      <c r="C145" s="15">
        <f>C144+2</f>
        <v>70.759999999999991</v>
      </c>
      <c r="D145" s="15">
        <v>0</v>
      </c>
      <c r="E145" s="15">
        <v>84.61</v>
      </c>
      <c r="F145" s="15">
        <v>1</v>
      </c>
      <c r="G145" s="37">
        <v>1</v>
      </c>
      <c r="H145" s="37">
        <v>1</v>
      </c>
      <c r="I145" s="37">
        <v>0.67</v>
      </c>
      <c r="J145" s="37">
        <v>0</v>
      </c>
      <c r="K145" s="32">
        <v>0</v>
      </c>
      <c r="L145" s="32">
        <v>0</v>
      </c>
    </row>
    <row r="146" spans="1:12" ht="18">
      <c r="A146" s="32" t="s">
        <v>113</v>
      </c>
      <c r="B146" s="32">
        <v>11</v>
      </c>
      <c r="C146" s="15">
        <f>C145+1</f>
        <v>71.759999999999991</v>
      </c>
      <c r="D146" s="15">
        <v>0</v>
      </c>
      <c r="E146" s="15">
        <v>84.61</v>
      </c>
      <c r="F146" s="15">
        <v>1</v>
      </c>
      <c r="G146" s="37">
        <v>1</v>
      </c>
      <c r="H146" s="37">
        <v>1</v>
      </c>
      <c r="I146" s="37">
        <v>0.67</v>
      </c>
      <c r="J146" s="37">
        <v>0</v>
      </c>
      <c r="K146" s="32">
        <v>0</v>
      </c>
      <c r="L146" s="32">
        <v>0</v>
      </c>
    </row>
    <row r="147" spans="1:12" ht="18">
      <c r="A147" s="32" t="s">
        <v>163</v>
      </c>
      <c r="B147" s="32">
        <v>11</v>
      </c>
      <c r="C147" s="15">
        <f>C146+1</f>
        <v>72.759999999999991</v>
      </c>
      <c r="D147" s="15">
        <v>0</v>
      </c>
      <c r="E147" s="15">
        <v>84.61</v>
      </c>
      <c r="F147" s="15">
        <v>1</v>
      </c>
      <c r="G147" s="37">
        <v>1</v>
      </c>
      <c r="H147" s="37">
        <v>1</v>
      </c>
      <c r="I147" s="37">
        <v>0.67</v>
      </c>
      <c r="J147" s="37">
        <v>0</v>
      </c>
      <c r="K147" s="32">
        <v>0</v>
      </c>
      <c r="L147" s="32">
        <v>0</v>
      </c>
    </row>
    <row r="148" spans="1:12" ht="18">
      <c r="A148" s="32" t="s">
        <v>108</v>
      </c>
      <c r="B148" s="32">
        <v>11</v>
      </c>
      <c r="C148" s="15">
        <f>C147+1.2</f>
        <v>73.959999999999994</v>
      </c>
      <c r="D148" s="15">
        <v>0</v>
      </c>
      <c r="E148" s="15">
        <v>84.61</v>
      </c>
      <c r="F148" s="15">
        <v>1</v>
      </c>
      <c r="G148" s="37">
        <v>1</v>
      </c>
      <c r="H148" s="37">
        <v>1</v>
      </c>
      <c r="I148" s="37">
        <v>0.67</v>
      </c>
      <c r="J148" s="37">
        <v>0</v>
      </c>
      <c r="K148" s="32">
        <v>0</v>
      </c>
      <c r="L148" s="32">
        <v>0</v>
      </c>
    </row>
    <row r="149" spans="1:12" ht="18">
      <c r="A149" s="32" t="s">
        <v>127</v>
      </c>
      <c r="B149" s="32">
        <v>11</v>
      </c>
      <c r="C149" s="15">
        <f>C148+1</f>
        <v>74.959999999999994</v>
      </c>
      <c r="D149" s="15">
        <v>0</v>
      </c>
      <c r="E149" s="15">
        <v>84.61</v>
      </c>
      <c r="F149" s="15">
        <v>1</v>
      </c>
      <c r="G149" s="37">
        <v>1</v>
      </c>
      <c r="H149" s="37">
        <v>1</v>
      </c>
      <c r="I149" s="37">
        <v>0.67</v>
      </c>
      <c r="J149" s="37">
        <v>0</v>
      </c>
      <c r="K149" s="32">
        <v>0</v>
      </c>
      <c r="L149" s="32">
        <v>0</v>
      </c>
    </row>
    <row r="150" spans="1:12" ht="18">
      <c r="A150" s="32" t="s">
        <v>108</v>
      </c>
      <c r="B150" s="32">
        <v>11</v>
      </c>
      <c r="C150" s="15">
        <f>C149+0.675</f>
        <v>75.634999999999991</v>
      </c>
      <c r="D150" s="15">
        <v>0</v>
      </c>
      <c r="E150" s="15">
        <v>84.61</v>
      </c>
      <c r="F150" s="15">
        <v>1</v>
      </c>
      <c r="G150" s="37">
        <v>1</v>
      </c>
      <c r="H150" s="37">
        <v>1</v>
      </c>
      <c r="I150" s="37">
        <v>0.67</v>
      </c>
      <c r="J150" s="37">
        <v>0</v>
      </c>
      <c r="K150" s="32">
        <v>0</v>
      </c>
      <c r="L150" s="32">
        <v>0</v>
      </c>
    </row>
    <row r="151" spans="1:12" ht="18">
      <c r="A151" s="32" t="s">
        <v>127</v>
      </c>
      <c r="B151" s="32">
        <v>12</v>
      </c>
      <c r="C151" s="15">
        <v>32.56</v>
      </c>
      <c r="D151" s="15">
        <v>0</v>
      </c>
      <c r="E151" s="15">
        <v>82.48</v>
      </c>
      <c r="F151" s="15">
        <v>1</v>
      </c>
      <c r="G151" s="37">
        <v>1</v>
      </c>
      <c r="H151" s="37">
        <v>1</v>
      </c>
      <c r="I151" s="37">
        <v>0.67</v>
      </c>
      <c r="J151" s="37">
        <v>0</v>
      </c>
      <c r="K151" s="32">
        <v>0</v>
      </c>
      <c r="L151" s="32">
        <v>0</v>
      </c>
    </row>
    <row r="152" spans="1:12" ht="18">
      <c r="A152" s="32" t="s">
        <v>127</v>
      </c>
      <c r="B152" s="33">
        <v>12</v>
      </c>
      <c r="C152" s="15">
        <f>C151+0.675</f>
        <v>33.234999999999999</v>
      </c>
      <c r="D152" s="15">
        <v>0</v>
      </c>
      <c r="E152" s="15">
        <v>82.48</v>
      </c>
      <c r="F152" s="15">
        <v>1</v>
      </c>
      <c r="G152" s="37">
        <v>1</v>
      </c>
      <c r="H152" s="37">
        <v>1</v>
      </c>
      <c r="I152" s="37">
        <v>0.67</v>
      </c>
      <c r="J152" s="37">
        <v>0</v>
      </c>
      <c r="K152" s="32">
        <v>0</v>
      </c>
      <c r="L152" s="32">
        <v>0</v>
      </c>
    </row>
    <row r="153" spans="1:12" ht="18">
      <c r="A153" s="32" t="s">
        <v>127</v>
      </c>
      <c r="B153" s="32">
        <v>12</v>
      </c>
      <c r="C153" s="15">
        <f>C152+0.675</f>
        <v>33.909999999999997</v>
      </c>
      <c r="D153" s="15">
        <v>0</v>
      </c>
      <c r="E153" s="15">
        <v>82.48</v>
      </c>
      <c r="F153" s="15">
        <v>1</v>
      </c>
      <c r="G153" s="37">
        <v>1</v>
      </c>
      <c r="H153" s="37">
        <v>1</v>
      </c>
      <c r="I153" s="37">
        <v>0.67</v>
      </c>
      <c r="J153" s="37">
        <v>0</v>
      </c>
      <c r="K153" s="32">
        <v>0</v>
      </c>
      <c r="L153" s="32">
        <v>0</v>
      </c>
    </row>
    <row r="154" spans="1:12" ht="18">
      <c r="A154" s="32" t="s">
        <v>113</v>
      </c>
      <c r="B154" s="32">
        <v>12</v>
      </c>
      <c r="C154" s="15">
        <f>C153+0.675</f>
        <v>34.584999999999994</v>
      </c>
      <c r="D154" s="15">
        <v>0</v>
      </c>
      <c r="E154" s="15">
        <v>82.48</v>
      </c>
      <c r="F154" s="15">
        <v>1</v>
      </c>
      <c r="G154" s="37">
        <v>1</v>
      </c>
      <c r="H154" s="37">
        <v>1</v>
      </c>
      <c r="I154" s="37">
        <v>0.67</v>
      </c>
      <c r="J154" s="37">
        <v>0</v>
      </c>
      <c r="K154" s="32">
        <v>0</v>
      </c>
      <c r="L154" s="32">
        <v>0</v>
      </c>
    </row>
    <row r="155" spans="1:12" ht="18">
      <c r="A155" s="32" t="s">
        <v>127</v>
      </c>
      <c r="B155" s="33">
        <v>12</v>
      </c>
      <c r="C155" s="15">
        <f>C154+1</f>
        <v>35.584999999999994</v>
      </c>
      <c r="D155" s="15">
        <v>0</v>
      </c>
      <c r="E155" s="15">
        <v>82.48</v>
      </c>
      <c r="F155" s="15">
        <v>1</v>
      </c>
      <c r="G155" s="37">
        <v>1</v>
      </c>
      <c r="H155" s="37">
        <v>1</v>
      </c>
      <c r="I155" s="37">
        <v>0.67</v>
      </c>
      <c r="J155" s="37">
        <v>0</v>
      </c>
      <c r="K155" s="32">
        <v>0</v>
      </c>
      <c r="L155" s="32">
        <v>0</v>
      </c>
    </row>
    <row r="156" spans="1:12" ht="18">
      <c r="A156" s="32" t="s">
        <v>127</v>
      </c>
      <c r="B156" s="32">
        <v>12</v>
      </c>
      <c r="C156" s="15">
        <f>C155+0.675</f>
        <v>36.259999999999991</v>
      </c>
      <c r="D156" s="15">
        <v>0</v>
      </c>
      <c r="E156" s="15">
        <v>82.48</v>
      </c>
      <c r="F156" s="15">
        <v>1</v>
      </c>
      <c r="G156" s="37">
        <v>1</v>
      </c>
      <c r="H156" s="37">
        <v>1</v>
      </c>
      <c r="I156" s="37">
        <v>0.67</v>
      </c>
      <c r="J156" s="37">
        <v>0</v>
      </c>
      <c r="K156" s="32">
        <v>0</v>
      </c>
      <c r="L156" s="32">
        <v>0</v>
      </c>
    </row>
    <row r="157" spans="1:12" ht="18">
      <c r="A157" s="32" t="s">
        <v>127</v>
      </c>
      <c r="B157" s="32">
        <v>12</v>
      </c>
      <c r="C157" s="15">
        <f t="shared" ref="C157:C159" si="12">C156+0.675</f>
        <v>36.934999999999988</v>
      </c>
      <c r="D157" s="15">
        <v>0</v>
      </c>
      <c r="E157" s="15">
        <v>82.48</v>
      </c>
      <c r="F157" s="15">
        <v>1</v>
      </c>
      <c r="G157" s="37">
        <v>1</v>
      </c>
      <c r="H157" s="37">
        <v>1</v>
      </c>
      <c r="I157" s="37">
        <v>0.67</v>
      </c>
      <c r="J157" s="37">
        <v>0</v>
      </c>
      <c r="K157" s="32">
        <v>0</v>
      </c>
      <c r="L157" s="32">
        <v>0</v>
      </c>
    </row>
    <row r="158" spans="1:12" ht="18">
      <c r="A158" s="32" t="s">
        <v>127</v>
      </c>
      <c r="B158" s="33">
        <v>12</v>
      </c>
      <c r="C158" s="15">
        <f t="shared" si="12"/>
        <v>37.609999999999985</v>
      </c>
      <c r="D158" s="15">
        <v>0</v>
      </c>
      <c r="E158" s="15">
        <v>82.48</v>
      </c>
      <c r="F158" s="15">
        <v>1</v>
      </c>
      <c r="G158" s="37">
        <v>1</v>
      </c>
      <c r="H158" s="37">
        <v>1</v>
      </c>
      <c r="I158" s="37">
        <v>0.67</v>
      </c>
      <c r="J158" s="37">
        <v>0</v>
      </c>
      <c r="K158" s="32">
        <v>0</v>
      </c>
      <c r="L158" s="32">
        <v>0</v>
      </c>
    </row>
    <row r="159" spans="1:12" ht="18">
      <c r="A159" s="32" t="s">
        <v>127</v>
      </c>
      <c r="B159" s="32">
        <v>12</v>
      </c>
      <c r="C159" s="15">
        <f t="shared" si="12"/>
        <v>38.284999999999982</v>
      </c>
      <c r="D159" s="15">
        <v>0</v>
      </c>
      <c r="E159" s="15">
        <v>82.48</v>
      </c>
      <c r="F159" s="15">
        <v>1</v>
      </c>
      <c r="G159" s="37">
        <v>1</v>
      </c>
      <c r="H159" s="37">
        <v>1</v>
      </c>
      <c r="I159" s="37">
        <v>0.67</v>
      </c>
      <c r="J159" s="37">
        <v>0</v>
      </c>
      <c r="K159" s="32">
        <v>0</v>
      </c>
      <c r="L159" s="32">
        <v>0</v>
      </c>
    </row>
    <row r="160" spans="1:12" ht="18">
      <c r="A160" s="32" t="s">
        <v>118</v>
      </c>
      <c r="B160" s="32">
        <v>12</v>
      </c>
      <c r="C160" s="15">
        <f>C159+0.675</f>
        <v>38.95999999999998</v>
      </c>
      <c r="D160" s="15">
        <v>0</v>
      </c>
      <c r="E160" s="15">
        <v>82.48</v>
      </c>
      <c r="F160" s="15">
        <v>1</v>
      </c>
      <c r="G160" s="37">
        <v>1</v>
      </c>
      <c r="H160" s="37">
        <v>1</v>
      </c>
      <c r="I160" s="37">
        <v>0.67</v>
      </c>
      <c r="J160" s="37">
        <v>0</v>
      </c>
      <c r="K160" s="32">
        <v>0</v>
      </c>
      <c r="L160" s="32">
        <v>0</v>
      </c>
    </row>
    <row r="161" spans="1:12" ht="18">
      <c r="A161" s="32" t="s">
        <v>174</v>
      </c>
      <c r="B161" s="33">
        <v>12</v>
      </c>
      <c r="C161" s="15">
        <f>C160+2.6</f>
        <v>41.559999999999981</v>
      </c>
      <c r="D161" s="15">
        <v>0.7</v>
      </c>
      <c r="E161" s="15">
        <v>82.48</v>
      </c>
      <c r="F161" s="15">
        <v>1</v>
      </c>
      <c r="G161" s="37">
        <v>1</v>
      </c>
      <c r="H161" s="37">
        <v>1</v>
      </c>
      <c r="I161" s="37">
        <v>0.67</v>
      </c>
      <c r="J161" s="37">
        <v>0</v>
      </c>
      <c r="K161" s="32">
        <v>0</v>
      </c>
      <c r="L161" s="32">
        <v>0</v>
      </c>
    </row>
    <row r="162" spans="1:12" ht="18">
      <c r="A162" s="32" t="s">
        <v>127</v>
      </c>
      <c r="B162" s="32">
        <v>12</v>
      </c>
      <c r="C162" s="15">
        <f>C161+0.825</f>
        <v>42.384999999999984</v>
      </c>
      <c r="D162" s="15">
        <v>0.7</v>
      </c>
      <c r="E162" s="15">
        <v>82.48</v>
      </c>
      <c r="F162" s="15">
        <v>1</v>
      </c>
      <c r="G162" s="37">
        <v>1</v>
      </c>
      <c r="H162" s="37">
        <v>1</v>
      </c>
      <c r="I162" s="37">
        <v>0.67</v>
      </c>
      <c r="J162" s="37">
        <v>0</v>
      </c>
      <c r="K162" s="32">
        <v>0</v>
      </c>
      <c r="L162" s="32">
        <v>0</v>
      </c>
    </row>
    <row r="163" spans="1:12" ht="18">
      <c r="A163" s="32" t="s">
        <v>171</v>
      </c>
      <c r="B163" s="32">
        <v>12</v>
      </c>
      <c r="C163" s="15">
        <f>C162+0.675</f>
        <v>43.059999999999981</v>
      </c>
      <c r="D163" s="15">
        <v>0.7</v>
      </c>
      <c r="E163" s="15">
        <v>82.48</v>
      </c>
      <c r="F163" s="15">
        <v>1</v>
      </c>
      <c r="G163" s="37">
        <v>1</v>
      </c>
      <c r="H163" s="37">
        <v>1</v>
      </c>
      <c r="I163" s="37">
        <v>0.67</v>
      </c>
      <c r="J163" s="37">
        <v>0</v>
      </c>
      <c r="K163" s="32">
        <v>0</v>
      </c>
      <c r="L163" s="32">
        <v>0</v>
      </c>
    </row>
    <row r="164" spans="1:12" ht="18">
      <c r="A164" s="32" t="s">
        <v>175</v>
      </c>
      <c r="B164" s="33">
        <v>12</v>
      </c>
      <c r="C164" s="15">
        <f>C163+0.975</f>
        <v>44.034999999999982</v>
      </c>
      <c r="D164" s="15">
        <v>0.7</v>
      </c>
      <c r="E164" s="15">
        <v>82.48</v>
      </c>
      <c r="F164" s="15">
        <v>1</v>
      </c>
      <c r="G164" s="37">
        <v>1</v>
      </c>
      <c r="H164" s="37">
        <v>1</v>
      </c>
      <c r="I164" s="37">
        <v>0.67</v>
      </c>
      <c r="J164" s="37">
        <v>0</v>
      </c>
      <c r="K164" s="32">
        <v>0</v>
      </c>
      <c r="L164" s="32">
        <v>0</v>
      </c>
    </row>
    <row r="165" spans="1:12" ht="18">
      <c r="A165" s="32" t="s">
        <v>127</v>
      </c>
      <c r="B165" s="32">
        <v>12</v>
      </c>
      <c r="C165" s="15">
        <f>C164+0.745</f>
        <v>44.77999999999998</v>
      </c>
      <c r="D165" s="15">
        <v>0.7</v>
      </c>
      <c r="E165" s="15">
        <v>82.48</v>
      </c>
      <c r="F165" s="15">
        <v>1</v>
      </c>
      <c r="G165" s="37">
        <v>1</v>
      </c>
      <c r="H165" s="37">
        <v>1</v>
      </c>
      <c r="I165" s="37">
        <v>0.67</v>
      </c>
      <c r="J165" s="37">
        <v>0</v>
      </c>
      <c r="K165" s="32">
        <v>0</v>
      </c>
      <c r="L165" s="32">
        <v>0</v>
      </c>
    </row>
    <row r="166" spans="1:12" ht="18">
      <c r="A166" s="32" t="s">
        <v>127</v>
      </c>
      <c r="B166" s="32">
        <v>12</v>
      </c>
      <c r="C166" s="15">
        <f>C165+0.675</f>
        <v>45.454999999999977</v>
      </c>
      <c r="D166" s="15">
        <v>0.7</v>
      </c>
      <c r="E166" s="15">
        <v>82.48</v>
      </c>
      <c r="F166" s="15">
        <v>1</v>
      </c>
      <c r="G166" s="37">
        <v>1</v>
      </c>
      <c r="H166" s="37">
        <v>1</v>
      </c>
      <c r="I166" s="37">
        <v>0.67</v>
      </c>
      <c r="J166" s="37">
        <v>0</v>
      </c>
      <c r="K166" s="32">
        <v>0</v>
      </c>
      <c r="L166" s="32">
        <v>0</v>
      </c>
    </row>
    <row r="167" spans="1:12" ht="18">
      <c r="A167" s="32" t="s">
        <v>127</v>
      </c>
      <c r="B167" s="33">
        <v>12</v>
      </c>
      <c r="C167" s="15">
        <f t="shared" ref="C167:C184" si="13">C166+0.675</f>
        <v>46.129999999999974</v>
      </c>
      <c r="D167" s="15">
        <v>0.7</v>
      </c>
      <c r="E167" s="15">
        <v>82.48</v>
      </c>
      <c r="F167" s="15">
        <v>1</v>
      </c>
      <c r="G167" s="37">
        <v>1</v>
      </c>
      <c r="H167" s="37">
        <v>1</v>
      </c>
      <c r="I167" s="37">
        <v>0.67</v>
      </c>
      <c r="J167" s="37">
        <v>0</v>
      </c>
      <c r="K167" s="32">
        <v>0</v>
      </c>
      <c r="L167" s="32">
        <v>0</v>
      </c>
    </row>
    <row r="168" spans="1:12" ht="18">
      <c r="A168" s="32" t="s">
        <v>127</v>
      </c>
      <c r="B168" s="32">
        <v>12</v>
      </c>
      <c r="C168" s="15">
        <f t="shared" si="13"/>
        <v>46.804999999999971</v>
      </c>
      <c r="D168" s="15">
        <v>0.7</v>
      </c>
      <c r="E168" s="15">
        <v>82.48</v>
      </c>
      <c r="F168" s="15">
        <v>1</v>
      </c>
      <c r="G168" s="37">
        <v>1</v>
      </c>
      <c r="H168" s="37">
        <v>1</v>
      </c>
      <c r="I168" s="37">
        <v>0.67</v>
      </c>
      <c r="J168" s="37">
        <v>0</v>
      </c>
      <c r="K168" s="32">
        <v>0</v>
      </c>
      <c r="L168" s="32">
        <v>0</v>
      </c>
    </row>
    <row r="169" spans="1:12" ht="18">
      <c r="A169" s="32" t="s">
        <v>127</v>
      </c>
      <c r="B169" s="32">
        <v>12</v>
      </c>
      <c r="C169" s="15">
        <f t="shared" si="13"/>
        <v>47.479999999999968</v>
      </c>
      <c r="D169" s="15">
        <v>0.7</v>
      </c>
      <c r="E169" s="15">
        <v>82.48</v>
      </c>
      <c r="F169" s="15">
        <v>1</v>
      </c>
      <c r="G169" s="37">
        <v>1</v>
      </c>
      <c r="H169" s="37">
        <v>1</v>
      </c>
      <c r="I169" s="37">
        <v>0.67</v>
      </c>
      <c r="J169" s="37">
        <v>0</v>
      </c>
      <c r="K169" s="32">
        <v>0</v>
      </c>
      <c r="L169" s="32">
        <v>0</v>
      </c>
    </row>
    <row r="170" spans="1:12" ht="18">
      <c r="A170" s="32" t="s">
        <v>127</v>
      </c>
      <c r="B170" s="33">
        <v>12</v>
      </c>
      <c r="C170" s="15">
        <f t="shared" si="13"/>
        <v>48.154999999999966</v>
      </c>
      <c r="D170" s="15">
        <v>0.7</v>
      </c>
      <c r="E170" s="15">
        <v>82.48</v>
      </c>
      <c r="F170" s="15">
        <v>1</v>
      </c>
      <c r="G170" s="37">
        <v>1</v>
      </c>
      <c r="H170" s="37">
        <v>1</v>
      </c>
      <c r="I170" s="37">
        <v>0.67</v>
      </c>
      <c r="J170" s="37">
        <v>0</v>
      </c>
      <c r="K170" s="32">
        <v>0</v>
      </c>
      <c r="L170" s="32">
        <v>0</v>
      </c>
    </row>
    <row r="171" spans="1:12" ht="18">
      <c r="A171" s="32" t="s">
        <v>127</v>
      </c>
      <c r="B171" s="32">
        <v>12</v>
      </c>
      <c r="C171" s="15">
        <f t="shared" si="13"/>
        <v>48.829999999999963</v>
      </c>
      <c r="D171" s="15">
        <v>0.7</v>
      </c>
      <c r="E171" s="15">
        <v>82.48</v>
      </c>
      <c r="F171" s="15">
        <v>1</v>
      </c>
      <c r="G171" s="37">
        <v>1</v>
      </c>
      <c r="H171" s="37">
        <v>1</v>
      </c>
      <c r="I171" s="37">
        <v>0.67</v>
      </c>
      <c r="J171" s="37">
        <v>0</v>
      </c>
      <c r="K171" s="32">
        <v>0</v>
      </c>
      <c r="L171" s="32">
        <v>0</v>
      </c>
    </row>
    <row r="172" spans="1:12" ht="18">
      <c r="A172" s="32" t="s">
        <v>127</v>
      </c>
      <c r="B172" s="32">
        <v>12</v>
      </c>
      <c r="C172" s="15">
        <f t="shared" si="13"/>
        <v>49.50499999999996</v>
      </c>
      <c r="D172" s="15">
        <v>0.7</v>
      </c>
      <c r="E172" s="15">
        <v>82.48</v>
      </c>
      <c r="F172" s="15">
        <v>1</v>
      </c>
      <c r="G172" s="37">
        <v>1</v>
      </c>
      <c r="H172" s="37">
        <v>1</v>
      </c>
      <c r="I172" s="37">
        <v>0.67</v>
      </c>
      <c r="J172" s="37">
        <v>0</v>
      </c>
      <c r="K172" s="32">
        <v>0</v>
      </c>
      <c r="L172" s="32">
        <v>0</v>
      </c>
    </row>
    <row r="173" spans="1:12" ht="18">
      <c r="A173" s="32" t="s">
        <v>127</v>
      </c>
      <c r="B173" s="33">
        <v>12</v>
      </c>
      <c r="C173" s="15">
        <f t="shared" si="13"/>
        <v>50.179999999999957</v>
      </c>
      <c r="D173" s="15">
        <v>0.7</v>
      </c>
      <c r="E173" s="15">
        <v>82.48</v>
      </c>
      <c r="F173" s="15">
        <v>1</v>
      </c>
      <c r="G173" s="37">
        <v>1</v>
      </c>
      <c r="H173" s="37">
        <v>1</v>
      </c>
      <c r="I173" s="37">
        <v>0.67</v>
      </c>
      <c r="J173" s="37">
        <v>0</v>
      </c>
      <c r="K173" s="32">
        <v>0</v>
      </c>
      <c r="L173" s="32">
        <v>0</v>
      </c>
    </row>
    <row r="174" spans="1:12" ht="18">
      <c r="A174" s="32" t="s">
        <v>127</v>
      </c>
      <c r="B174" s="32">
        <v>12</v>
      </c>
      <c r="C174" s="15">
        <f t="shared" si="13"/>
        <v>50.854999999999954</v>
      </c>
      <c r="D174" s="15">
        <v>0.7</v>
      </c>
      <c r="E174" s="15">
        <v>82.48</v>
      </c>
      <c r="F174" s="15">
        <v>1</v>
      </c>
      <c r="G174" s="37">
        <v>1</v>
      </c>
      <c r="H174" s="37">
        <v>1</v>
      </c>
      <c r="I174" s="37">
        <v>0.67</v>
      </c>
      <c r="J174" s="37">
        <v>0</v>
      </c>
      <c r="K174" s="32">
        <v>0</v>
      </c>
      <c r="L174" s="32">
        <v>0</v>
      </c>
    </row>
    <row r="175" spans="1:12" ht="18">
      <c r="A175" s="32" t="s">
        <v>127</v>
      </c>
      <c r="B175" s="32">
        <v>12</v>
      </c>
      <c r="C175" s="15">
        <f t="shared" si="13"/>
        <v>51.529999999999951</v>
      </c>
      <c r="D175" s="15">
        <v>0.7</v>
      </c>
      <c r="E175" s="15">
        <v>82.48</v>
      </c>
      <c r="F175" s="15">
        <v>1</v>
      </c>
      <c r="G175" s="37">
        <v>1</v>
      </c>
      <c r="H175" s="37">
        <v>1</v>
      </c>
      <c r="I175" s="37">
        <v>0.67</v>
      </c>
      <c r="J175" s="37">
        <v>0</v>
      </c>
      <c r="K175" s="32">
        <v>0</v>
      </c>
      <c r="L175" s="32">
        <v>0</v>
      </c>
    </row>
    <row r="176" spans="1:12" ht="18">
      <c r="A176" s="32" t="s">
        <v>127</v>
      </c>
      <c r="B176" s="33">
        <v>12</v>
      </c>
      <c r="C176" s="15">
        <f t="shared" si="13"/>
        <v>52.204999999999949</v>
      </c>
      <c r="D176" s="15">
        <v>0.7</v>
      </c>
      <c r="E176" s="15">
        <v>82.48</v>
      </c>
      <c r="F176" s="15">
        <v>1</v>
      </c>
      <c r="G176" s="37">
        <v>1</v>
      </c>
      <c r="H176" s="37">
        <v>1</v>
      </c>
      <c r="I176" s="37">
        <v>0.67</v>
      </c>
      <c r="J176" s="37">
        <v>0</v>
      </c>
      <c r="K176" s="32">
        <v>0</v>
      </c>
      <c r="L176" s="32">
        <v>0</v>
      </c>
    </row>
    <row r="177" spans="1:12" ht="18">
      <c r="A177" s="32" t="s">
        <v>127</v>
      </c>
      <c r="B177" s="32">
        <v>12</v>
      </c>
      <c r="C177" s="15">
        <f t="shared" si="13"/>
        <v>52.879999999999946</v>
      </c>
      <c r="D177" s="15">
        <v>0.7</v>
      </c>
      <c r="E177" s="15">
        <v>82.48</v>
      </c>
      <c r="F177" s="15">
        <v>1</v>
      </c>
      <c r="G177" s="37">
        <v>1</v>
      </c>
      <c r="H177" s="37">
        <v>1</v>
      </c>
      <c r="I177" s="37">
        <v>0.67</v>
      </c>
      <c r="J177" s="37">
        <v>0</v>
      </c>
      <c r="K177" s="32">
        <v>0</v>
      </c>
      <c r="L177" s="32">
        <v>0</v>
      </c>
    </row>
    <row r="178" spans="1:12" ht="18">
      <c r="A178" s="32" t="s">
        <v>127</v>
      </c>
      <c r="B178" s="32">
        <v>12</v>
      </c>
      <c r="C178" s="15">
        <f t="shared" si="13"/>
        <v>53.554999999999943</v>
      </c>
      <c r="D178" s="15">
        <v>0.7</v>
      </c>
      <c r="E178" s="15">
        <v>82.48</v>
      </c>
      <c r="F178" s="15">
        <v>1</v>
      </c>
      <c r="G178" s="37">
        <v>1</v>
      </c>
      <c r="H178" s="37">
        <v>1</v>
      </c>
      <c r="I178" s="37">
        <v>0.67</v>
      </c>
      <c r="J178" s="37">
        <v>0</v>
      </c>
      <c r="K178" s="32">
        <v>0</v>
      </c>
      <c r="L178" s="32">
        <v>0</v>
      </c>
    </row>
    <row r="179" spans="1:12" ht="18">
      <c r="A179" s="32" t="s">
        <v>127</v>
      </c>
      <c r="B179" s="33">
        <v>12</v>
      </c>
      <c r="C179" s="15">
        <f t="shared" si="13"/>
        <v>54.22999999999994</v>
      </c>
      <c r="D179" s="15">
        <v>0.7</v>
      </c>
      <c r="E179" s="15">
        <v>82.48</v>
      </c>
      <c r="F179" s="15">
        <v>1</v>
      </c>
      <c r="G179" s="37">
        <v>1</v>
      </c>
      <c r="H179" s="37">
        <v>1</v>
      </c>
      <c r="I179" s="37">
        <v>0.67</v>
      </c>
      <c r="J179" s="37">
        <v>0</v>
      </c>
      <c r="K179" s="32">
        <v>0</v>
      </c>
      <c r="L179" s="32">
        <v>0</v>
      </c>
    </row>
    <row r="180" spans="1:12" ht="18">
      <c r="A180" s="32" t="s">
        <v>127</v>
      </c>
      <c r="B180" s="32">
        <v>12</v>
      </c>
      <c r="C180" s="15">
        <f t="shared" si="13"/>
        <v>54.904999999999937</v>
      </c>
      <c r="D180" s="15">
        <v>0.7</v>
      </c>
      <c r="E180" s="15">
        <v>82.48</v>
      </c>
      <c r="F180" s="15">
        <v>1</v>
      </c>
      <c r="G180" s="37">
        <v>1</v>
      </c>
      <c r="H180" s="37">
        <v>1</v>
      </c>
      <c r="I180" s="37">
        <v>0.67</v>
      </c>
      <c r="J180" s="37">
        <v>0</v>
      </c>
      <c r="K180" s="32">
        <v>0</v>
      </c>
      <c r="L180" s="32">
        <v>0</v>
      </c>
    </row>
    <row r="181" spans="1:12" ht="18">
      <c r="A181" s="32" t="s">
        <v>127</v>
      </c>
      <c r="B181" s="32">
        <v>12</v>
      </c>
      <c r="C181" s="15">
        <f t="shared" si="13"/>
        <v>55.579999999999934</v>
      </c>
      <c r="D181" s="15">
        <v>0.7</v>
      </c>
      <c r="E181" s="15">
        <v>82.48</v>
      </c>
      <c r="F181" s="15">
        <v>1</v>
      </c>
      <c r="G181" s="37">
        <v>1</v>
      </c>
      <c r="H181" s="37">
        <v>1</v>
      </c>
      <c r="I181" s="37">
        <v>0.67</v>
      </c>
      <c r="J181" s="37">
        <v>0</v>
      </c>
      <c r="K181" s="32">
        <v>0</v>
      </c>
      <c r="L181" s="32">
        <v>0</v>
      </c>
    </row>
    <row r="182" spans="1:12" ht="18">
      <c r="A182" s="32" t="s">
        <v>127</v>
      </c>
      <c r="B182" s="33">
        <v>12</v>
      </c>
      <c r="C182" s="15">
        <f t="shared" si="13"/>
        <v>56.254999999999932</v>
      </c>
      <c r="D182" s="15">
        <v>0.7</v>
      </c>
      <c r="E182" s="15">
        <v>82.48</v>
      </c>
      <c r="F182" s="15">
        <v>1</v>
      </c>
      <c r="G182" s="37">
        <v>1</v>
      </c>
      <c r="H182" s="37">
        <v>1</v>
      </c>
      <c r="I182" s="37">
        <v>0.67</v>
      </c>
      <c r="J182" s="37">
        <v>0</v>
      </c>
      <c r="K182" s="32">
        <v>0</v>
      </c>
      <c r="L182" s="32">
        <v>0</v>
      </c>
    </row>
    <row r="183" spans="1:12" ht="18">
      <c r="A183" s="32" t="s">
        <v>127</v>
      </c>
      <c r="B183" s="32">
        <v>12</v>
      </c>
      <c r="C183" s="15">
        <f t="shared" si="13"/>
        <v>56.929999999999929</v>
      </c>
      <c r="D183" s="15">
        <v>0.7</v>
      </c>
      <c r="E183" s="15">
        <v>82.48</v>
      </c>
      <c r="F183" s="15">
        <v>1</v>
      </c>
      <c r="G183" s="37">
        <v>1</v>
      </c>
      <c r="H183" s="37">
        <v>1</v>
      </c>
      <c r="I183" s="37">
        <v>0.67</v>
      </c>
      <c r="J183" s="37">
        <v>0</v>
      </c>
      <c r="K183" s="32">
        <v>0</v>
      </c>
      <c r="L183" s="32">
        <v>0</v>
      </c>
    </row>
    <row r="184" spans="1:12" ht="18">
      <c r="A184" s="32" t="s">
        <v>127</v>
      </c>
      <c r="B184" s="32">
        <v>12</v>
      </c>
      <c r="C184" s="15">
        <f t="shared" si="13"/>
        <v>57.604999999999926</v>
      </c>
      <c r="D184" s="15">
        <v>0.7</v>
      </c>
      <c r="E184" s="15">
        <v>82.48</v>
      </c>
      <c r="F184" s="15">
        <v>1</v>
      </c>
      <c r="G184" s="37">
        <v>1</v>
      </c>
      <c r="H184" s="37">
        <v>1</v>
      </c>
      <c r="I184" s="37">
        <v>0.67</v>
      </c>
      <c r="J184" s="37">
        <v>0</v>
      </c>
      <c r="K184" s="32">
        <v>0</v>
      </c>
      <c r="L184" s="32">
        <v>0</v>
      </c>
    </row>
    <row r="185" spans="1:12" ht="18">
      <c r="A185" s="32" t="s">
        <v>174</v>
      </c>
      <c r="B185" s="32">
        <v>12</v>
      </c>
      <c r="C185" s="15">
        <f>C184+0.675</f>
        <v>58.279999999999923</v>
      </c>
      <c r="D185" s="15">
        <v>0.7</v>
      </c>
      <c r="E185" s="15">
        <v>82.48</v>
      </c>
      <c r="F185" s="15">
        <v>1</v>
      </c>
      <c r="G185" s="37">
        <v>1</v>
      </c>
      <c r="H185" s="37">
        <v>1</v>
      </c>
      <c r="I185" s="37">
        <v>0.67</v>
      </c>
      <c r="J185" s="37">
        <v>0</v>
      </c>
      <c r="K185" s="32">
        <v>0</v>
      </c>
      <c r="L185" s="32">
        <v>0</v>
      </c>
    </row>
    <row r="186" spans="1:12" ht="18">
      <c r="A186" s="32" t="s">
        <v>127</v>
      </c>
      <c r="B186" s="32">
        <v>13</v>
      </c>
      <c r="C186" s="15">
        <v>32.56</v>
      </c>
      <c r="D186" s="15">
        <v>0</v>
      </c>
      <c r="E186" s="15">
        <v>80.48</v>
      </c>
      <c r="F186" s="15">
        <v>1</v>
      </c>
      <c r="G186" s="37">
        <v>1</v>
      </c>
      <c r="H186" s="37">
        <v>1</v>
      </c>
      <c r="I186" s="37">
        <v>0.67</v>
      </c>
      <c r="J186" s="37">
        <v>0</v>
      </c>
      <c r="K186" s="32">
        <v>0</v>
      </c>
      <c r="L186" s="32">
        <v>0</v>
      </c>
    </row>
    <row r="187" spans="1:12" ht="18">
      <c r="A187" s="32" t="s">
        <v>127</v>
      </c>
      <c r="B187" s="33">
        <v>13</v>
      </c>
      <c r="C187" s="15">
        <f>C186+0.675</f>
        <v>33.234999999999999</v>
      </c>
      <c r="D187" s="15">
        <v>0</v>
      </c>
      <c r="E187" s="15">
        <v>80.48</v>
      </c>
      <c r="F187" s="15">
        <v>1</v>
      </c>
      <c r="G187" s="37">
        <v>1</v>
      </c>
      <c r="H187" s="37">
        <v>1</v>
      </c>
      <c r="I187" s="37">
        <v>0.67</v>
      </c>
      <c r="J187" s="37">
        <v>0</v>
      </c>
      <c r="K187" s="32">
        <v>0</v>
      </c>
      <c r="L187" s="32">
        <v>0</v>
      </c>
    </row>
    <row r="188" spans="1:12" ht="18">
      <c r="A188" s="32" t="s">
        <v>127</v>
      </c>
      <c r="B188" s="32">
        <v>13</v>
      </c>
      <c r="C188" s="15">
        <f>C187+0.675</f>
        <v>33.909999999999997</v>
      </c>
      <c r="D188" s="15">
        <v>0</v>
      </c>
      <c r="E188" s="15">
        <v>80.48</v>
      </c>
      <c r="F188" s="15">
        <v>1</v>
      </c>
      <c r="G188" s="37">
        <v>1</v>
      </c>
      <c r="H188" s="37">
        <v>1</v>
      </c>
      <c r="I188" s="37">
        <v>0.67</v>
      </c>
      <c r="J188" s="37">
        <v>0</v>
      </c>
      <c r="K188" s="32">
        <v>0</v>
      </c>
      <c r="L188" s="32">
        <v>0</v>
      </c>
    </row>
    <row r="189" spans="1:12" ht="18">
      <c r="A189" s="32" t="s">
        <v>113</v>
      </c>
      <c r="B189" s="32">
        <v>13</v>
      </c>
      <c r="C189" s="15">
        <f>C188+0.675</f>
        <v>34.584999999999994</v>
      </c>
      <c r="D189" s="15">
        <v>0</v>
      </c>
      <c r="E189" s="15">
        <v>80.48</v>
      </c>
      <c r="F189" s="15">
        <v>1</v>
      </c>
      <c r="G189" s="37">
        <v>1</v>
      </c>
      <c r="H189" s="37">
        <v>1</v>
      </c>
      <c r="I189" s="37">
        <v>0.67</v>
      </c>
      <c r="J189" s="37">
        <v>0</v>
      </c>
      <c r="K189" s="32">
        <v>0</v>
      </c>
      <c r="L189" s="32">
        <v>0</v>
      </c>
    </row>
    <row r="190" spans="1:12" ht="18">
      <c r="A190" s="32" t="s">
        <v>127</v>
      </c>
      <c r="B190" s="32">
        <v>14</v>
      </c>
      <c r="C190" s="15">
        <v>32.56</v>
      </c>
      <c r="D190" s="15">
        <v>0</v>
      </c>
      <c r="E190" s="15">
        <v>78.48</v>
      </c>
      <c r="F190" s="15">
        <v>1</v>
      </c>
      <c r="G190" s="37">
        <v>1</v>
      </c>
      <c r="H190" s="37">
        <v>1</v>
      </c>
      <c r="I190" s="37">
        <v>0.67</v>
      </c>
      <c r="J190" s="37">
        <v>0</v>
      </c>
      <c r="K190" s="32">
        <v>0</v>
      </c>
      <c r="L190" s="32">
        <v>0</v>
      </c>
    </row>
    <row r="191" spans="1:12" ht="18">
      <c r="A191" s="32" t="s">
        <v>127</v>
      </c>
      <c r="B191" s="33">
        <v>14</v>
      </c>
      <c r="C191" s="15">
        <f>C190+0.675</f>
        <v>33.234999999999999</v>
      </c>
      <c r="D191" s="15">
        <v>0</v>
      </c>
      <c r="E191" s="15">
        <v>78.48</v>
      </c>
      <c r="F191" s="15">
        <v>1</v>
      </c>
      <c r="G191" s="37">
        <v>1</v>
      </c>
      <c r="H191" s="37">
        <v>1</v>
      </c>
      <c r="I191" s="37">
        <v>0.67</v>
      </c>
      <c r="J191" s="37">
        <v>0</v>
      </c>
      <c r="K191" s="32">
        <v>0</v>
      </c>
      <c r="L191" s="32">
        <v>0</v>
      </c>
    </row>
    <row r="192" spans="1:12" ht="18">
      <c r="A192" s="32" t="s">
        <v>127</v>
      </c>
      <c r="B192" s="32">
        <v>14</v>
      </c>
      <c r="C192" s="15">
        <f>C191+0.675</f>
        <v>33.909999999999997</v>
      </c>
      <c r="D192" s="15">
        <v>0</v>
      </c>
      <c r="E192" s="15">
        <v>78.48</v>
      </c>
      <c r="F192" s="15">
        <v>1</v>
      </c>
      <c r="G192" s="37">
        <v>1</v>
      </c>
      <c r="H192" s="37">
        <v>1</v>
      </c>
      <c r="I192" s="37">
        <v>0.67</v>
      </c>
      <c r="J192" s="37">
        <v>0</v>
      </c>
      <c r="K192" s="32">
        <v>0</v>
      </c>
      <c r="L192" s="32">
        <v>0</v>
      </c>
    </row>
    <row r="193" spans="1:12" ht="18">
      <c r="A193" s="32" t="s">
        <v>113</v>
      </c>
      <c r="B193" s="32">
        <v>14</v>
      </c>
      <c r="C193" s="15">
        <f>C192+0.675</f>
        <v>34.584999999999994</v>
      </c>
      <c r="D193" s="15">
        <v>0</v>
      </c>
      <c r="E193" s="15">
        <v>78.48</v>
      </c>
      <c r="F193" s="15">
        <v>1</v>
      </c>
      <c r="G193" s="37">
        <v>1</v>
      </c>
      <c r="H193" s="37">
        <v>1</v>
      </c>
      <c r="I193" s="37">
        <v>0.67</v>
      </c>
      <c r="J193" s="37">
        <v>0</v>
      </c>
      <c r="K193" s="32">
        <v>0</v>
      </c>
      <c r="L193" s="32">
        <v>0</v>
      </c>
    </row>
    <row r="194" spans="1:12" ht="18">
      <c r="A194" s="32" t="s">
        <v>127</v>
      </c>
      <c r="B194" s="32">
        <v>14.5</v>
      </c>
      <c r="C194" s="15">
        <v>85.72</v>
      </c>
      <c r="D194" s="15">
        <v>2.4</v>
      </c>
      <c r="E194" s="15">
        <v>75.63</v>
      </c>
      <c r="F194" s="15">
        <v>1</v>
      </c>
      <c r="G194" s="37">
        <v>1</v>
      </c>
      <c r="H194" s="37">
        <v>1</v>
      </c>
      <c r="I194" s="37">
        <v>0.67</v>
      </c>
      <c r="J194" s="37">
        <v>0</v>
      </c>
      <c r="K194" s="32">
        <v>0</v>
      </c>
      <c r="L194" s="32">
        <v>0</v>
      </c>
    </row>
    <row r="195" spans="1:12" ht="18">
      <c r="A195" s="32" t="s">
        <v>127</v>
      </c>
      <c r="B195" s="32">
        <v>14.5</v>
      </c>
      <c r="C195" s="15">
        <f>C194+0.675</f>
        <v>86.394999999999996</v>
      </c>
      <c r="D195" s="15">
        <v>2.4</v>
      </c>
      <c r="E195" s="15">
        <v>75.63</v>
      </c>
      <c r="F195" s="15">
        <v>1</v>
      </c>
      <c r="G195" s="37">
        <v>1</v>
      </c>
      <c r="H195" s="37">
        <v>1</v>
      </c>
      <c r="I195" s="37">
        <v>0.67</v>
      </c>
      <c r="J195" s="37">
        <v>0</v>
      </c>
      <c r="K195" s="32">
        <v>0</v>
      </c>
      <c r="L195" s="32"/>
    </row>
    <row r="196" spans="1:12" ht="18">
      <c r="A196" s="32" t="s">
        <v>202</v>
      </c>
      <c r="B196" s="32">
        <v>14.5</v>
      </c>
      <c r="C196" s="15">
        <f>C195+0.675</f>
        <v>87.07</v>
      </c>
      <c r="D196" s="15">
        <v>2.4</v>
      </c>
      <c r="E196" s="15">
        <v>75.63</v>
      </c>
      <c r="F196" s="15">
        <v>1</v>
      </c>
      <c r="G196" s="37">
        <v>1</v>
      </c>
      <c r="H196" s="37">
        <v>1</v>
      </c>
      <c r="I196" s="37">
        <v>0.67</v>
      </c>
      <c r="J196" s="37">
        <v>0</v>
      </c>
      <c r="K196" s="32">
        <v>0</v>
      </c>
      <c r="L196" s="32"/>
    </row>
    <row r="197" spans="1:12" ht="18">
      <c r="A197" s="32" t="s">
        <v>127</v>
      </c>
      <c r="B197" s="32">
        <v>15</v>
      </c>
      <c r="C197" s="15">
        <v>69.290000000000006</v>
      </c>
      <c r="D197" s="15">
        <v>0</v>
      </c>
      <c r="E197" s="15">
        <v>74.23</v>
      </c>
      <c r="F197" s="15">
        <v>1</v>
      </c>
      <c r="G197" s="37">
        <v>1</v>
      </c>
      <c r="H197" s="37">
        <v>1</v>
      </c>
      <c r="I197" s="37">
        <v>0.67</v>
      </c>
      <c r="J197" s="37">
        <v>0</v>
      </c>
      <c r="K197" s="32">
        <v>0</v>
      </c>
      <c r="L197" s="32">
        <v>0</v>
      </c>
    </row>
    <row r="198" spans="1:12" ht="18">
      <c r="A198" s="32" t="s">
        <v>127</v>
      </c>
      <c r="B198" s="32">
        <v>15</v>
      </c>
      <c r="C198" s="15">
        <f>C197+0.675</f>
        <v>69.965000000000003</v>
      </c>
      <c r="D198" s="15">
        <v>0</v>
      </c>
      <c r="E198" s="15">
        <v>74.23</v>
      </c>
      <c r="F198" s="15">
        <v>1</v>
      </c>
      <c r="G198" s="37">
        <v>1</v>
      </c>
      <c r="H198" s="37">
        <v>1</v>
      </c>
      <c r="I198" s="37">
        <v>0.67</v>
      </c>
      <c r="J198" s="37">
        <v>0</v>
      </c>
      <c r="K198" s="32">
        <v>0</v>
      </c>
      <c r="L198" s="32">
        <v>0</v>
      </c>
    </row>
    <row r="199" spans="1:12" ht="18">
      <c r="A199" s="32" t="s">
        <v>127</v>
      </c>
      <c r="B199" s="32">
        <v>15</v>
      </c>
      <c r="C199" s="15">
        <f t="shared" ref="C199:C210" si="14">C198+0.675</f>
        <v>70.64</v>
      </c>
      <c r="D199" s="15">
        <v>0</v>
      </c>
      <c r="E199" s="15">
        <v>74.23</v>
      </c>
      <c r="F199" s="15">
        <v>1</v>
      </c>
      <c r="G199" s="37">
        <v>1</v>
      </c>
      <c r="H199" s="37">
        <v>1</v>
      </c>
      <c r="I199" s="37">
        <v>0.67</v>
      </c>
      <c r="J199" s="37">
        <v>0</v>
      </c>
      <c r="K199" s="32">
        <v>0</v>
      </c>
      <c r="L199" s="32">
        <v>0</v>
      </c>
    </row>
    <row r="200" spans="1:12" ht="18">
      <c r="A200" s="32" t="s">
        <v>127</v>
      </c>
      <c r="B200" s="32">
        <v>15</v>
      </c>
      <c r="C200" s="15">
        <f t="shared" si="14"/>
        <v>71.314999999999998</v>
      </c>
      <c r="D200" s="15">
        <v>0</v>
      </c>
      <c r="E200" s="15">
        <v>74.23</v>
      </c>
      <c r="F200" s="15">
        <v>1</v>
      </c>
      <c r="G200" s="37">
        <v>1</v>
      </c>
      <c r="H200" s="37">
        <v>1</v>
      </c>
      <c r="I200" s="37">
        <v>0.67</v>
      </c>
      <c r="J200" s="37">
        <v>0</v>
      </c>
      <c r="K200" s="32">
        <v>0</v>
      </c>
      <c r="L200" s="32">
        <v>0</v>
      </c>
    </row>
    <row r="201" spans="1:12" ht="18">
      <c r="A201" s="32" t="s">
        <v>127</v>
      </c>
      <c r="B201" s="32">
        <v>15</v>
      </c>
      <c r="C201" s="15">
        <f t="shared" si="14"/>
        <v>71.989999999999995</v>
      </c>
      <c r="D201" s="15">
        <v>0</v>
      </c>
      <c r="E201" s="15">
        <v>74.23</v>
      </c>
      <c r="F201" s="15">
        <v>1</v>
      </c>
      <c r="G201" s="37">
        <v>1</v>
      </c>
      <c r="H201" s="37">
        <v>1</v>
      </c>
      <c r="I201" s="37">
        <v>0.67</v>
      </c>
      <c r="J201" s="37">
        <v>0</v>
      </c>
      <c r="K201" s="32">
        <v>0</v>
      </c>
      <c r="L201" s="32">
        <v>0</v>
      </c>
    </row>
    <row r="202" spans="1:12" ht="18">
      <c r="A202" s="32" t="s">
        <v>127</v>
      </c>
      <c r="B202" s="32">
        <v>15</v>
      </c>
      <c r="C202" s="15">
        <f t="shared" si="14"/>
        <v>72.664999999999992</v>
      </c>
      <c r="D202" s="15">
        <v>0</v>
      </c>
      <c r="E202" s="15">
        <v>74.23</v>
      </c>
      <c r="F202" s="15">
        <v>1</v>
      </c>
      <c r="G202" s="37">
        <v>1</v>
      </c>
      <c r="H202" s="37">
        <v>1</v>
      </c>
      <c r="I202" s="37">
        <v>0.67</v>
      </c>
      <c r="J202" s="37">
        <v>0</v>
      </c>
      <c r="K202" s="32">
        <v>0</v>
      </c>
      <c r="L202" s="32">
        <v>0</v>
      </c>
    </row>
    <row r="203" spans="1:12" ht="18">
      <c r="A203" s="32" t="s">
        <v>127</v>
      </c>
      <c r="B203" s="32">
        <v>15</v>
      </c>
      <c r="C203" s="15">
        <f t="shared" si="14"/>
        <v>73.339999999999989</v>
      </c>
      <c r="D203" s="15">
        <v>0</v>
      </c>
      <c r="E203" s="15">
        <v>74.23</v>
      </c>
      <c r="F203" s="15">
        <v>1</v>
      </c>
      <c r="G203" s="37">
        <v>1</v>
      </c>
      <c r="H203" s="37">
        <v>1</v>
      </c>
      <c r="I203" s="37">
        <v>0.67</v>
      </c>
      <c r="J203" s="37">
        <v>0</v>
      </c>
      <c r="K203" s="32">
        <v>0</v>
      </c>
      <c r="L203" s="32">
        <v>0</v>
      </c>
    </row>
    <row r="204" spans="1:12" ht="18">
      <c r="A204" s="32" t="s">
        <v>127</v>
      </c>
      <c r="B204" s="32">
        <v>15</v>
      </c>
      <c r="C204" s="15">
        <f t="shared" si="14"/>
        <v>74.014999999999986</v>
      </c>
      <c r="D204" s="15">
        <v>0</v>
      </c>
      <c r="E204" s="15">
        <v>74.23</v>
      </c>
      <c r="F204" s="15">
        <v>1</v>
      </c>
      <c r="G204" s="37">
        <v>1</v>
      </c>
      <c r="H204" s="37">
        <v>1</v>
      </c>
      <c r="I204" s="37">
        <v>0.67</v>
      </c>
      <c r="J204" s="37">
        <v>0</v>
      </c>
      <c r="K204" s="32">
        <v>0</v>
      </c>
      <c r="L204" s="32">
        <v>0</v>
      </c>
    </row>
    <row r="205" spans="1:12" ht="18">
      <c r="A205" s="32" t="s">
        <v>127</v>
      </c>
      <c r="B205" s="32">
        <v>15</v>
      </c>
      <c r="C205" s="15">
        <f t="shared" si="14"/>
        <v>74.689999999999984</v>
      </c>
      <c r="D205" s="15">
        <v>0</v>
      </c>
      <c r="E205" s="15">
        <v>74.23</v>
      </c>
      <c r="F205" s="15">
        <v>1</v>
      </c>
      <c r="G205" s="37">
        <v>1</v>
      </c>
      <c r="H205" s="37">
        <v>1</v>
      </c>
      <c r="I205" s="37">
        <v>0.67</v>
      </c>
      <c r="J205" s="37">
        <v>0</v>
      </c>
      <c r="K205" s="32">
        <v>0</v>
      </c>
      <c r="L205" s="32">
        <v>0</v>
      </c>
    </row>
    <row r="206" spans="1:12" ht="18">
      <c r="A206" s="32" t="s">
        <v>127</v>
      </c>
      <c r="B206" s="32">
        <v>15</v>
      </c>
      <c r="C206" s="15">
        <f t="shared" si="14"/>
        <v>75.364999999999981</v>
      </c>
      <c r="D206" s="15">
        <v>0</v>
      </c>
      <c r="E206" s="15">
        <v>74.23</v>
      </c>
      <c r="F206" s="15">
        <v>1</v>
      </c>
      <c r="G206" s="37">
        <v>1</v>
      </c>
      <c r="H206" s="37">
        <v>1</v>
      </c>
      <c r="I206" s="37">
        <v>0.67</v>
      </c>
      <c r="J206" s="37">
        <v>0</v>
      </c>
      <c r="K206" s="32">
        <v>0</v>
      </c>
      <c r="L206" s="32">
        <v>0</v>
      </c>
    </row>
    <row r="207" spans="1:12" ht="18">
      <c r="A207" s="32" t="s">
        <v>127</v>
      </c>
      <c r="B207" s="32">
        <v>15</v>
      </c>
      <c r="C207" s="15">
        <f t="shared" si="14"/>
        <v>76.039999999999978</v>
      </c>
      <c r="D207" s="15">
        <v>0</v>
      </c>
      <c r="E207" s="15">
        <v>74.23</v>
      </c>
      <c r="F207" s="15">
        <v>1</v>
      </c>
      <c r="G207" s="37">
        <v>1</v>
      </c>
      <c r="H207" s="37">
        <v>1</v>
      </c>
      <c r="I207" s="37">
        <v>0.67</v>
      </c>
      <c r="J207" s="37">
        <v>0</v>
      </c>
      <c r="K207" s="32">
        <v>0</v>
      </c>
      <c r="L207" s="32">
        <v>0</v>
      </c>
    </row>
    <row r="208" spans="1:12" ht="18">
      <c r="A208" s="32" t="s">
        <v>127</v>
      </c>
      <c r="B208" s="32">
        <v>15</v>
      </c>
      <c r="C208" s="15">
        <f t="shared" si="14"/>
        <v>76.714999999999975</v>
      </c>
      <c r="D208" s="15">
        <v>0</v>
      </c>
      <c r="E208" s="15">
        <v>74.23</v>
      </c>
      <c r="F208" s="15">
        <v>1</v>
      </c>
      <c r="G208" s="37">
        <v>1</v>
      </c>
      <c r="H208" s="37">
        <v>1</v>
      </c>
      <c r="I208" s="37">
        <v>0.67</v>
      </c>
      <c r="J208" s="37">
        <v>0</v>
      </c>
      <c r="K208" s="32">
        <v>0</v>
      </c>
      <c r="L208" s="32">
        <v>0</v>
      </c>
    </row>
    <row r="209" spans="1:12" ht="18">
      <c r="A209" s="32" t="s">
        <v>127</v>
      </c>
      <c r="B209" s="32">
        <v>15</v>
      </c>
      <c r="C209" s="15">
        <f t="shared" si="14"/>
        <v>77.389999999999972</v>
      </c>
      <c r="D209" s="15">
        <v>0</v>
      </c>
      <c r="E209" s="15">
        <v>74.23</v>
      </c>
      <c r="F209" s="15">
        <v>1</v>
      </c>
      <c r="G209" s="37">
        <v>1</v>
      </c>
      <c r="H209" s="37">
        <v>1</v>
      </c>
      <c r="I209" s="37">
        <v>0.67</v>
      </c>
      <c r="J209" s="37">
        <v>0</v>
      </c>
      <c r="K209" s="32">
        <v>0</v>
      </c>
      <c r="L209" s="32">
        <v>0</v>
      </c>
    </row>
    <row r="210" spans="1:12" ht="18">
      <c r="A210" s="32" t="s">
        <v>127</v>
      </c>
      <c r="B210" s="32">
        <v>15</v>
      </c>
      <c r="C210" s="15">
        <f t="shared" si="14"/>
        <v>78.064999999999969</v>
      </c>
      <c r="D210" s="15">
        <v>0</v>
      </c>
      <c r="E210" s="15">
        <v>74.23</v>
      </c>
      <c r="F210" s="15">
        <v>1</v>
      </c>
      <c r="G210" s="37">
        <v>1</v>
      </c>
      <c r="H210" s="37">
        <v>1</v>
      </c>
      <c r="I210" s="37">
        <v>0.67</v>
      </c>
      <c r="J210" s="37">
        <v>0</v>
      </c>
      <c r="K210" s="32">
        <v>0</v>
      </c>
      <c r="L210" s="32">
        <v>0</v>
      </c>
    </row>
    <row r="211" spans="1:12" ht="18">
      <c r="A211" s="32" t="s">
        <v>166</v>
      </c>
      <c r="B211" s="32">
        <v>15</v>
      </c>
      <c r="C211" s="15">
        <f>C210+0.675</f>
        <v>78.739999999999966</v>
      </c>
      <c r="D211" s="15">
        <v>0</v>
      </c>
      <c r="E211" s="15">
        <v>74.23</v>
      </c>
      <c r="F211" s="15">
        <v>1</v>
      </c>
      <c r="G211" s="37">
        <v>1</v>
      </c>
      <c r="H211" s="37">
        <v>1</v>
      </c>
      <c r="I211" s="37">
        <v>0.67</v>
      </c>
      <c r="J211" s="37">
        <v>0</v>
      </c>
      <c r="K211" s="32">
        <v>0</v>
      </c>
      <c r="L211" s="32">
        <v>0</v>
      </c>
    </row>
    <row r="212" spans="1:12" ht="18">
      <c r="A212" s="32" t="s">
        <v>118</v>
      </c>
      <c r="B212" s="32">
        <v>15.5</v>
      </c>
      <c r="C212" s="15">
        <v>71.55</v>
      </c>
      <c r="D212" s="15">
        <v>0</v>
      </c>
      <c r="E212" s="15">
        <f>E211+1.31</f>
        <v>75.540000000000006</v>
      </c>
      <c r="F212" s="15">
        <v>1</v>
      </c>
      <c r="G212" s="37">
        <v>1</v>
      </c>
      <c r="H212" s="37">
        <v>1</v>
      </c>
      <c r="I212" s="37">
        <v>0.67</v>
      </c>
      <c r="J212" s="37">
        <v>0</v>
      </c>
      <c r="K212" s="32">
        <v>0</v>
      </c>
      <c r="L212" s="32">
        <v>0</v>
      </c>
    </row>
    <row r="213" spans="1:12" ht="18">
      <c r="A213" s="32" t="s">
        <v>127</v>
      </c>
      <c r="B213" s="32">
        <v>16</v>
      </c>
      <c r="C213" s="15">
        <v>68.459999999999994</v>
      </c>
      <c r="D213" s="15">
        <v>0</v>
      </c>
      <c r="E213" s="15">
        <f>E211-7.68</f>
        <v>66.550000000000011</v>
      </c>
      <c r="F213" s="15">
        <v>1</v>
      </c>
      <c r="G213" s="37">
        <v>1</v>
      </c>
      <c r="H213" s="37">
        <v>1</v>
      </c>
      <c r="I213" s="37">
        <v>0.67</v>
      </c>
      <c r="J213" s="37">
        <v>0</v>
      </c>
      <c r="K213" s="32">
        <v>0</v>
      </c>
      <c r="L213" s="32">
        <v>0</v>
      </c>
    </row>
    <row r="214" spans="1:12" ht="18">
      <c r="A214" s="32" t="s">
        <v>127</v>
      </c>
      <c r="B214" s="32">
        <v>16</v>
      </c>
      <c r="C214" s="15">
        <f>C213+0.675</f>
        <v>69.134999999999991</v>
      </c>
      <c r="D214" s="15">
        <v>0</v>
      </c>
      <c r="E214" s="15">
        <v>66.55</v>
      </c>
      <c r="F214" s="15">
        <v>1</v>
      </c>
      <c r="G214" s="37">
        <v>1</v>
      </c>
      <c r="H214" s="37">
        <v>1</v>
      </c>
      <c r="I214" s="37">
        <v>0.67</v>
      </c>
      <c r="J214" s="37">
        <v>0</v>
      </c>
      <c r="K214" s="32">
        <v>0</v>
      </c>
      <c r="L214" s="32">
        <v>0</v>
      </c>
    </row>
    <row r="215" spans="1:12" ht="18">
      <c r="A215" s="32" t="s">
        <v>127</v>
      </c>
      <c r="B215" s="32">
        <v>16</v>
      </c>
      <c r="C215" s="15">
        <f t="shared" ref="C215:C228" si="15">C214+0.675</f>
        <v>69.809999999999988</v>
      </c>
      <c r="D215" s="15">
        <v>0</v>
      </c>
      <c r="E215" s="15">
        <v>66.55</v>
      </c>
      <c r="F215" s="15">
        <v>1</v>
      </c>
      <c r="G215" s="37">
        <v>1</v>
      </c>
      <c r="H215" s="37">
        <v>1</v>
      </c>
      <c r="I215" s="37">
        <v>0.67</v>
      </c>
      <c r="J215" s="37">
        <v>0</v>
      </c>
      <c r="K215" s="32">
        <v>0</v>
      </c>
      <c r="L215" s="32">
        <v>0</v>
      </c>
    </row>
    <row r="216" spans="1:12" ht="18">
      <c r="A216" s="32" t="s">
        <v>127</v>
      </c>
      <c r="B216" s="32">
        <v>16</v>
      </c>
      <c r="C216" s="15">
        <f t="shared" si="15"/>
        <v>70.484999999999985</v>
      </c>
      <c r="D216" s="15">
        <v>0</v>
      </c>
      <c r="E216" s="15">
        <v>66.55</v>
      </c>
      <c r="F216" s="15">
        <v>1</v>
      </c>
      <c r="G216" s="37">
        <v>1</v>
      </c>
      <c r="H216" s="37">
        <v>1</v>
      </c>
      <c r="I216" s="37">
        <v>0.67</v>
      </c>
      <c r="J216" s="37">
        <v>0</v>
      </c>
      <c r="K216" s="32">
        <v>0</v>
      </c>
      <c r="L216" s="32">
        <v>0</v>
      </c>
    </row>
    <row r="217" spans="1:12" ht="18">
      <c r="A217" s="32" t="s">
        <v>127</v>
      </c>
      <c r="B217" s="32">
        <v>16</v>
      </c>
      <c r="C217" s="15">
        <f t="shared" si="15"/>
        <v>71.159999999999982</v>
      </c>
      <c r="D217" s="15">
        <v>0</v>
      </c>
      <c r="E217" s="15">
        <v>66.55</v>
      </c>
      <c r="F217" s="15">
        <v>1</v>
      </c>
      <c r="G217" s="37">
        <v>1</v>
      </c>
      <c r="H217" s="37">
        <v>1</v>
      </c>
      <c r="I217" s="37">
        <v>0.67</v>
      </c>
      <c r="J217" s="37">
        <v>0</v>
      </c>
      <c r="K217" s="32">
        <v>0</v>
      </c>
      <c r="L217" s="32">
        <v>0</v>
      </c>
    </row>
    <row r="218" spans="1:12" ht="18">
      <c r="A218" s="32" t="s">
        <v>127</v>
      </c>
      <c r="B218" s="32">
        <v>16</v>
      </c>
      <c r="C218" s="15">
        <f t="shared" si="15"/>
        <v>71.83499999999998</v>
      </c>
      <c r="D218" s="15">
        <v>0</v>
      </c>
      <c r="E218" s="15">
        <v>66.55</v>
      </c>
      <c r="F218" s="15">
        <v>1</v>
      </c>
      <c r="G218" s="37">
        <v>1</v>
      </c>
      <c r="H218" s="37">
        <v>1</v>
      </c>
      <c r="I218" s="37">
        <v>0.67</v>
      </c>
      <c r="J218" s="37">
        <v>0</v>
      </c>
      <c r="K218" s="32">
        <v>0</v>
      </c>
      <c r="L218" s="32">
        <v>0</v>
      </c>
    </row>
    <row r="219" spans="1:12" ht="18">
      <c r="A219" s="32" t="s">
        <v>127</v>
      </c>
      <c r="B219" s="32">
        <v>16</v>
      </c>
      <c r="C219" s="15">
        <f t="shared" si="15"/>
        <v>72.509999999999977</v>
      </c>
      <c r="D219" s="15">
        <v>0</v>
      </c>
      <c r="E219" s="15">
        <v>66.55</v>
      </c>
      <c r="F219" s="15">
        <v>1</v>
      </c>
      <c r="G219" s="37">
        <v>1</v>
      </c>
      <c r="H219" s="37">
        <v>1</v>
      </c>
      <c r="I219" s="37">
        <v>0.67</v>
      </c>
      <c r="J219" s="37">
        <v>0</v>
      </c>
      <c r="K219" s="32">
        <v>0</v>
      </c>
      <c r="L219" s="32">
        <v>0</v>
      </c>
    </row>
    <row r="220" spans="1:12" ht="18">
      <c r="A220" s="32" t="s">
        <v>127</v>
      </c>
      <c r="B220" s="32">
        <v>16</v>
      </c>
      <c r="C220" s="15">
        <f t="shared" si="15"/>
        <v>73.184999999999974</v>
      </c>
      <c r="D220" s="15">
        <v>0</v>
      </c>
      <c r="E220" s="15">
        <v>66.55</v>
      </c>
      <c r="F220" s="15">
        <v>1</v>
      </c>
      <c r="G220" s="37">
        <v>1</v>
      </c>
      <c r="H220" s="37">
        <v>1</v>
      </c>
      <c r="I220" s="37">
        <v>0.67</v>
      </c>
      <c r="J220" s="37">
        <v>0</v>
      </c>
      <c r="K220" s="32">
        <v>0</v>
      </c>
      <c r="L220" s="32">
        <v>0</v>
      </c>
    </row>
    <row r="221" spans="1:12" ht="18">
      <c r="A221" s="32" t="s">
        <v>127</v>
      </c>
      <c r="B221" s="32">
        <v>16</v>
      </c>
      <c r="C221" s="15">
        <f t="shared" si="15"/>
        <v>73.859999999999971</v>
      </c>
      <c r="D221" s="15">
        <v>0</v>
      </c>
      <c r="E221" s="15">
        <v>66.55</v>
      </c>
      <c r="F221" s="15">
        <v>1</v>
      </c>
      <c r="G221" s="37">
        <v>1</v>
      </c>
      <c r="H221" s="37">
        <v>1</v>
      </c>
      <c r="I221" s="37">
        <v>0.67</v>
      </c>
      <c r="J221" s="37">
        <v>0</v>
      </c>
      <c r="K221" s="32">
        <v>0</v>
      </c>
      <c r="L221" s="32">
        <v>0</v>
      </c>
    </row>
    <row r="222" spans="1:12" ht="18">
      <c r="A222" s="32" t="s">
        <v>127</v>
      </c>
      <c r="B222" s="32">
        <v>16</v>
      </c>
      <c r="C222" s="15">
        <f t="shared" si="15"/>
        <v>74.534999999999968</v>
      </c>
      <c r="D222" s="15">
        <v>0</v>
      </c>
      <c r="E222" s="15">
        <v>66.55</v>
      </c>
      <c r="F222" s="15">
        <v>1</v>
      </c>
      <c r="G222" s="37">
        <v>1</v>
      </c>
      <c r="H222" s="37">
        <v>1</v>
      </c>
      <c r="I222" s="37">
        <v>0.67</v>
      </c>
      <c r="J222" s="37">
        <v>0</v>
      </c>
      <c r="K222" s="32">
        <v>0</v>
      </c>
      <c r="L222" s="32">
        <v>0</v>
      </c>
    </row>
    <row r="223" spans="1:12" ht="18">
      <c r="A223" s="32" t="s">
        <v>127</v>
      </c>
      <c r="B223" s="32">
        <v>16</v>
      </c>
      <c r="C223" s="15">
        <f t="shared" si="15"/>
        <v>75.209999999999965</v>
      </c>
      <c r="D223" s="15">
        <v>0</v>
      </c>
      <c r="E223" s="15">
        <v>66.55</v>
      </c>
      <c r="F223" s="15">
        <v>1</v>
      </c>
      <c r="G223" s="37">
        <v>1</v>
      </c>
      <c r="H223" s="37">
        <v>1</v>
      </c>
      <c r="I223" s="37">
        <v>0.67</v>
      </c>
      <c r="J223" s="37">
        <v>0</v>
      </c>
      <c r="K223" s="32">
        <v>0</v>
      </c>
      <c r="L223" s="32">
        <v>0</v>
      </c>
    </row>
    <row r="224" spans="1:12" ht="18">
      <c r="A224" s="32" t="s">
        <v>127</v>
      </c>
      <c r="B224" s="32">
        <v>16</v>
      </c>
      <c r="C224" s="15">
        <f t="shared" si="15"/>
        <v>75.884999999999962</v>
      </c>
      <c r="D224" s="15">
        <v>0</v>
      </c>
      <c r="E224" s="15">
        <v>66.55</v>
      </c>
      <c r="F224" s="15">
        <v>1</v>
      </c>
      <c r="G224" s="37">
        <v>1</v>
      </c>
      <c r="H224" s="37">
        <v>1</v>
      </c>
      <c r="I224" s="37">
        <v>0.67</v>
      </c>
      <c r="J224" s="37">
        <v>0</v>
      </c>
      <c r="K224" s="32">
        <v>0</v>
      </c>
      <c r="L224" s="32">
        <v>0</v>
      </c>
    </row>
    <row r="225" spans="1:12" ht="18">
      <c r="A225" s="32" t="s">
        <v>127</v>
      </c>
      <c r="B225" s="32">
        <v>16</v>
      </c>
      <c r="C225" s="15">
        <f t="shared" si="15"/>
        <v>76.55999999999996</v>
      </c>
      <c r="D225" s="15">
        <v>0</v>
      </c>
      <c r="E225" s="15">
        <v>66.55</v>
      </c>
      <c r="F225" s="15">
        <v>1</v>
      </c>
      <c r="G225" s="37">
        <v>1</v>
      </c>
      <c r="H225" s="37">
        <v>1</v>
      </c>
      <c r="I225" s="37">
        <v>0.67</v>
      </c>
      <c r="J225" s="37">
        <v>0</v>
      </c>
      <c r="K225" s="32">
        <v>0</v>
      </c>
      <c r="L225" s="32">
        <v>0</v>
      </c>
    </row>
    <row r="226" spans="1:12" ht="18">
      <c r="A226" s="32" t="s">
        <v>127</v>
      </c>
      <c r="B226" s="32">
        <v>16</v>
      </c>
      <c r="C226" s="15">
        <f t="shared" si="15"/>
        <v>77.234999999999957</v>
      </c>
      <c r="D226" s="15">
        <v>0</v>
      </c>
      <c r="E226" s="15">
        <v>66.55</v>
      </c>
      <c r="F226" s="15">
        <v>1</v>
      </c>
      <c r="G226" s="37">
        <v>1</v>
      </c>
      <c r="H226" s="37">
        <v>1</v>
      </c>
      <c r="I226" s="37">
        <v>0.67</v>
      </c>
      <c r="J226" s="37">
        <v>0</v>
      </c>
      <c r="K226" s="32">
        <v>0</v>
      </c>
      <c r="L226" s="32">
        <v>0</v>
      </c>
    </row>
    <row r="227" spans="1:12" ht="18">
      <c r="A227" s="32" t="s">
        <v>127</v>
      </c>
      <c r="B227" s="32">
        <v>16</v>
      </c>
      <c r="C227" s="15">
        <f t="shared" si="15"/>
        <v>77.909999999999954</v>
      </c>
      <c r="D227" s="15">
        <v>0</v>
      </c>
      <c r="E227" s="15">
        <v>66.55</v>
      </c>
      <c r="F227" s="15">
        <v>1</v>
      </c>
      <c r="G227" s="37">
        <v>1</v>
      </c>
      <c r="H227" s="37">
        <v>1</v>
      </c>
      <c r="I227" s="37">
        <v>0.67</v>
      </c>
      <c r="J227" s="37">
        <v>0</v>
      </c>
      <c r="K227" s="32">
        <v>0</v>
      </c>
      <c r="L227" s="32">
        <v>0</v>
      </c>
    </row>
    <row r="228" spans="1:12" ht="18">
      <c r="A228" s="32" t="s">
        <v>127</v>
      </c>
      <c r="B228" s="32">
        <v>16</v>
      </c>
      <c r="C228" s="15">
        <f t="shared" si="15"/>
        <v>78.584999999999951</v>
      </c>
      <c r="D228" s="15">
        <v>0</v>
      </c>
      <c r="E228" s="15">
        <v>66.55</v>
      </c>
      <c r="F228" s="15">
        <v>1</v>
      </c>
      <c r="G228" s="37">
        <v>1</v>
      </c>
      <c r="H228" s="37">
        <v>1</v>
      </c>
      <c r="I228" s="37">
        <v>0.67</v>
      </c>
      <c r="J228" s="37">
        <v>0</v>
      </c>
      <c r="K228" s="32">
        <v>0</v>
      </c>
      <c r="L228" s="32">
        <v>0</v>
      </c>
    </row>
    <row r="229" spans="1:12" ht="18">
      <c r="A229" s="32" t="s">
        <v>171</v>
      </c>
      <c r="B229" s="32">
        <v>17</v>
      </c>
      <c r="C229" s="15">
        <v>68.099999999999994</v>
      </c>
      <c r="D229" s="15">
        <v>0</v>
      </c>
      <c r="E229" s="15">
        <f>E227-7.73</f>
        <v>58.819999999999993</v>
      </c>
      <c r="F229" s="15">
        <v>1</v>
      </c>
      <c r="G229" s="37">
        <v>1</v>
      </c>
      <c r="H229" s="37">
        <v>1</v>
      </c>
      <c r="I229" s="37">
        <v>0.67</v>
      </c>
      <c r="J229" s="37">
        <v>0</v>
      </c>
      <c r="K229" s="32">
        <v>0</v>
      </c>
      <c r="L229" s="32">
        <v>0</v>
      </c>
    </row>
    <row r="230" spans="1:12" ht="18">
      <c r="A230" s="32" t="s">
        <v>174</v>
      </c>
      <c r="B230" s="32">
        <v>17</v>
      </c>
      <c r="C230" s="15">
        <f>C229+0.975</f>
        <v>69.074999999999989</v>
      </c>
      <c r="D230" s="15">
        <v>0</v>
      </c>
      <c r="E230" s="15">
        <v>58.82</v>
      </c>
      <c r="F230" s="15">
        <v>1</v>
      </c>
      <c r="G230" s="37">
        <v>1</v>
      </c>
      <c r="H230" s="37">
        <v>1</v>
      </c>
      <c r="I230" s="37">
        <v>0.67</v>
      </c>
      <c r="J230" s="37">
        <v>0</v>
      </c>
      <c r="K230" s="32">
        <v>0</v>
      </c>
      <c r="L230" s="32">
        <v>0</v>
      </c>
    </row>
    <row r="231" spans="1:12" ht="18">
      <c r="A231" s="32" t="s">
        <v>127</v>
      </c>
      <c r="B231" s="32">
        <v>17</v>
      </c>
      <c r="C231" s="15">
        <f>C230+0.825</f>
        <v>69.899999999999991</v>
      </c>
      <c r="D231" s="15">
        <v>0</v>
      </c>
      <c r="E231" s="15">
        <v>58.82</v>
      </c>
      <c r="F231" s="15">
        <v>1</v>
      </c>
      <c r="G231" s="37">
        <v>1</v>
      </c>
      <c r="H231" s="37">
        <v>1</v>
      </c>
      <c r="I231" s="37">
        <v>0.67</v>
      </c>
      <c r="J231" s="37">
        <v>0</v>
      </c>
      <c r="K231" s="32">
        <v>0</v>
      </c>
      <c r="L231" s="32">
        <v>0</v>
      </c>
    </row>
    <row r="232" spans="1:12" ht="18">
      <c r="A232" s="32" t="s">
        <v>127</v>
      </c>
      <c r="B232" s="32">
        <v>17</v>
      </c>
      <c r="C232" s="15">
        <f>C231+0.675</f>
        <v>70.574999999999989</v>
      </c>
      <c r="D232" s="15">
        <v>0</v>
      </c>
      <c r="E232" s="15">
        <v>58.82</v>
      </c>
      <c r="F232" s="15">
        <v>1</v>
      </c>
      <c r="G232" s="37">
        <v>1</v>
      </c>
      <c r="H232" s="37">
        <v>1</v>
      </c>
      <c r="I232" s="37">
        <v>0.67</v>
      </c>
      <c r="J232" s="37">
        <v>0</v>
      </c>
      <c r="K232" s="32">
        <v>0</v>
      </c>
      <c r="L232" s="32">
        <v>0</v>
      </c>
    </row>
    <row r="233" spans="1:12" ht="18">
      <c r="A233" s="32" t="s">
        <v>127</v>
      </c>
      <c r="B233" s="32">
        <v>17</v>
      </c>
      <c r="C233" s="15">
        <f t="shared" ref="C233:C242" si="16">C232+0.675</f>
        <v>71.249999999999986</v>
      </c>
      <c r="D233" s="15">
        <v>0</v>
      </c>
      <c r="E233" s="15">
        <v>58.82</v>
      </c>
      <c r="F233" s="15">
        <v>1</v>
      </c>
      <c r="G233" s="37">
        <v>1</v>
      </c>
      <c r="H233" s="37">
        <v>1</v>
      </c>
      <c r="I233" s="37">
        <v>0.67</v>
      </c>
      <c r="J233" s="37">
        <v>0</v>
      </c>
      <c r="K233" s="32">
        <v>0</v>
      </c>
      <c r="L233" s="32">
        <v>0</v>
      </c>
    </row>
    <row r="234" spans="1:12" ht="18">
      <c r="A234" s="32" t="s">
        <v>127</v>
      </c>
      <c r="B234" s="32">
        <v>17</v>
      </c>
      <c r="C234" s="15">
        <f t="shared" si="16"/>
        <v>71.924999999999983</v>
      </c>
      <c r="D234" s="15">
        <v>0</v>
      </c>
      <c r="E234" s="15">
        <v>58.82</v>
      </c>
      <c r="F234" s="15">
        <v>1</v>
      </c>
      <c r="G234" s="37">
        <v>1</v>
      </c>
      <c r="H234" s="37">
        <v>1</v>
      </c>
      <c r="I234" s="37">
        <v>0.67</v>
      </c>
      <c r="J234" s="37">
        <v>0</v>
      </c>
      <c r="K234" s="32">
        <v>0</v>
      </c>
      <c r="L234" s="32">
        <v>0</v>
      </c>
    </row>
    <row r="235" spans="1:12" ht="18">
      <c r="A235" s="32" t="s">
        <v>127</v>
      </c>
      <c r="B235" s="32">
        <v>17</v>
      </c>
      <c r="C235" s="15">
        <f t="shared" si="16"/>
        <v>72.59999999999998</v>
      </c>
      <c r="D235" s="15">
        <v>0</v>
      </c>
      <c r="E235" s="15">
        <v>58.82</v>
      </c>
      <c r="F235" s="15">
        <v>1</v>
      </c>
      <c r="G235" s="37">
        <v>1</v>
      </c>
      <c r="H235" s="37">
        <v>1</v>
      </c>
      <c r="I235" s="37">
        <v>0.67</v>
      </c>
      <c r="J235" s="37">
        <v>0</v>
      </c>
      <c r="K235" s="32">
        <v>0</v>
      </c>
      <c r="L235" s="32">
        <v>0</v>
      </c>
    </row>
    <row r="236" spans="1:12" ht="18">
      <c r="A236" s="32" t="s">
        <v>127</v>
      </c>
      <c r="B236" s="32">
        <v>17</v>
      </c>
      <c r="C236" s="15">
        <f t="shared" si="16"/>
        <v>73.274999999999977</v>
      </c>
      <c r="D236" s="15">
        <v>0</v>
      </c>
      <c r="E236" s="15">
        <v>58.82</v>
      </c>
      <c r="F236" s="15">
        <v>1</v>
      </c>
      <c r="G236" s="37">
        <v>1</v>
      </c>
      <c r="H236" s="37">
        <v>1</v>
      </c>
      <c r="I236" s="37">
        <v>0.67</v>
      </c>
      <c r="J236" s="37">
        <v>0</v>
      </c>
      <c r="K236" s="32">
        <v>0</v>
      </c>
      <c r="L236" s="32">
        <v>0</v>
      </c>
    </row>
    <row r="237" spans="1:12" ht="18">
      <c r="A237" s="32" t="s">
        <v>127</v>
      </c>
      <c r="B237" s="32">
        <v>17</v>
      </c>
      <c r="C237" s="15">
        <f t="shared" si="16"/>
        <v>73.949999999999974</v>
      </c>
      <c r="D237" s="15">
        <v>0</v>
      </c>
      <c r="E237" s="15">
        <v>58.82</v>
      </c>
      <c r="F237" s="15">
        <v>1</v>
      </c>
      <c r="G237" s="37">
        <v>1</v>
      </c>
      <c r="H237" s="37">
        <v>1</v>
      </c>
      <c r="I237" s="37">
        <v>0.67</v>
      </c>
      <c r="J237" s="37">
        <v>0</v>
      </c>
      <c r="K237" s="32">
        <v>0</v>
      </c>
      <c r="L237" s="32">
        <v>0</v>
      </c>
    </row>
    <row r="238" spans="1:12" ht="18">
      <c r="A238" s="32" t="s">
        <v>127</v>
      </c>
      <c r="B238" s="32">
        <v>17</v>
      </c>
      <c r="C238" s="15">
        <f t="shared" si="16"/>
        <v>74.624999999999972</v>
      </c>
      <c r="D238" s="15">
        <v>0</v>
      </c>
      <c r="E238" s="15">
        <v>58.82</v>
      </c>
      <c r="F238" s="15">
        <v>1</v>
      </c>
      <c r="G238" s="37">
        <v>1</v>
      </c>
      <c r="H238" s="37">
        <v>1</v>
      </c>
      <c r="I238" s="37">
        <v>0.67</v>
      </c>
      <c r="J238" s="37">
        <v>0</v>
      </c>
      <c r="K238" s="32">
        <v>0</v>
      </c>
      <c r="L238" s="32">
        <v>0</v>
      </c>
    </row>
    <row r="239" spans="1:12" ht="18">
      <c r="A239" s="32" t="s">
        <v>127</v>
      </c>
      <c r="B239" s="32">
        <v>17</v>
      </c>
      <c r="C239" s="15">
        <f t="shared" si="16"/>
        <v>75.299999999999969</v>
      </c>
      <c r="D239" s="15">
        <v>0</v>
      </c>
      <c r="E239" s="15">
        <v>58.82</v>
      </c>
      <c r="F239" s="15">
        <v>1</v>
      </c>
      <c r="G239" s="37">
        <v>1</v>
      </c>
      <c r="H239" s="37">
        <v>1</v>
      </c>
      <c r="I239" s="37">
        <v>0.67</v>
      </c>
      <c r="J239" s="37">
        <v>0</v>
      </c>
      <c r="K239" s="32">
        <v>0</v>
      </c>
      <c r="L239" s="32">
        <v>0</v>
      </c>
    </row>
    <row r="240" spans="1:12" ht="18">
      <c r="A240" s="32" t="s">
        <v>127</v>
      </c>
      <c r="B240" s="32">
        <v>17</v>
      </c>
      <c r="C240" s="15">
        <f t="shared" si="16"/>
        <v>75.974999999999966</v>
      </c>
      <c r="D240" s="15">
        <v>0</v>
      </c>
      <c r="E240" s="15">
        <v>58.82</v>
      </c>
      <c r="F240" s="15">
        <v>1</v>
      </c>
      <c r="G240" s="37">
        <v>1</v>
      </c>
      <c r="H240" s="37">
        <v>1</v>
      </c>
      <c r="I240" s="37">
        <v>0.67</v>
      </c>
      <c r="J240" s="37">
        <v>0</v>
      </c>
      <c r="K240" s="32">
        <v>0</v>
      </c>
      <c r="L240" s="32">
        <v>0</v>
      </c>
    </row>
    <row r="241" spans="1:12" ht="18">
      <c r="A241" s="32" t="s">
        <v>127</v>
      </c>
      <c r="B241" s="32">
        <v>17</v>
      </c>
      <c r="C241" s="15">
        <f t="shared" si="16"/>
        <v>76.649999999999963</v>
      </c>
      <c r="D241" s="15">
        <v>0</v>
      </c>
      <c r="E241" s="15">
        <v>58.82</v>
      </c>
      <c r="F241" s="15">
        <v>1</v>
      </c>
      <c r="G241" s="37">
        <v>1</v>
      </c>
      <c r="H241" s="37">
        <v>1</v>
      </c>
      <c r="I241" s="37">
        <v>0.67</v>
      </c>
      <c r="J241" s="37">
        <v>0</v>
      </c>
      <c r="K241" s="32">
        <v>0</v>
      </c>
      <c r="L241" s="32">
        <v>0</v>
      </c>
    </row>
    <row r="242" spans="1:12" ht="18">
      <c r="A242" s="32" t="s">
        <v>127</v>
      </c>
      <c r="B242" s="32">
        <v>17</v>
      </c>
      <c r="C242" s="15">
        <f t="shared" si="16"/>
        <v>77.32499999999996</v>
      </c>
      <c r="D242" s="15">
        <v>0</v>
      </c>
      <c r="E242" s="15">
        <v>58.82</v>
      </c>
      <c r="F242" s="15">
        <v>1</v>
      </c>
      <c r="G242" s="37">
        <v>1</v>
      </c>
      <c r="H242" s="37">
        <v>1</v>
      </c>
      <c r="I242" s="37">
        <v>0.67</v>
      </c>
      <c r="J242" s="37">
        <v>0</v>
      </c>
      <c r="K242" s="32">
        <v>0</v>
      </c>
      <c r="L242" s="32">
        <v>0</v>
      </c>
    </row>
    <row r="243" spans="1:12" ht="18">
      <c r="A243" s="32" t="s">
        <v>171</v>
      </c>
      <c r="B243" s="32">
        <v>18</v>
      </c>
      <c r="C243" s="15">
        <v>68.099999999999994</v>
      </c>
      <c r="D243" s="15">
        <v>0</v>
      </c>
      <c r="E243" s="15">
        <f>E242-1.97</f>
        <v>56.85</v>
      </c>
      <c r="F243" s="15">
        <v>1</v>
      </c>
      <c r="G243" s="37">
        <v>1</v>
      </c>
      <c r="H243" s="37">
        <v>1</v>
      </c>
      <c r="I243" s="37">
        <v>0.67</v>
      </c>
      <c r="J243" s="37">
        <v>0</v>
      </c>
      <c r="K243" s="32">
        <v>0</v>
      </c>
      <c r="L243" s="32">
        <v>0</v>
      </c>
    </row>
    <row r="244" spans="1:12" ht="18">
      <c r="A244" s="32" t="s">
        <v>174</v>
      </c>
      <c r="B244" s="32">
        <v>18</v>
      </c>
      <c r="C244" s="15">
        <f>C243+0.975</f>
        <v>69.074999999999989</v>
      </c>
      <c r="D244" s="15">
        <v>0</v>
      </c>
      <c r="E244" s="15">
        <v>56.85</v>
      </c>
      <c r="F244" s="15">
        <v>1</v>
      </c>
      <c r="G244" s="37">
        <v>1</v>
      </c>
      <c r="H244" s="37">
        <v>1</v>
      </c>
      <c r="I244" s="37">
        <v>0.67</v>
      </c>
      <c r="J244" s="37">
        <v>0</v>
      </c>
      <c r="K244" s="32">
        <v>0</v>
      </c>
      <c r="L244" s="32">
        <v>0</v>
      </c>
    </row>
    <row r="245" spans="1:12" ht="18">
      <c r="A245" s="32" t="s">
        <v>127</v>
      </c>
      <c r="B245" s="32">
        <v>18</v>
      </c>
      <c r="C245" s="15">
        <f>C244+0.825</f>
        <v>69.899999999999991</v>
      </c>
      <c r="D245" s="15">
        <v>0</v>
      </c>
      <c r="E245" s="15">
        <v>56.85</v>
      </c>
      <c r="F245" s="15">
        <v>1</v>
      </c>
      <c r="G245" s="37">
        <v>1</v>
      </c>
      <c r="H245" s="37">
        <v>1</v>
      </c>
      <c r="I245" s="37">
        <v>0.67</v>
      </c>
      <c r="J245" s="37">
        <v>0</v>
      </c>
      <c r="K245" s="32">
        <v>0</v>
      </c>
      <c r="L245" s="32">
        <v>0</v>
      </c>
    </row>
    <row r="246" spans="1:12" ht="18">
      <c r="A246" s="32" t="s">
        <v>127</v>
      </c>
      <c r="B246" s="32">
        <v>18</v>
      </c>
      <c r="C246" s="15">
        <f>C245+0.675</f>
        <v>70.574999999999989</v>
      </c>
      <c r="D246" s="15">
        <v>0</v>
      </c>
      <c r="E246" s="15">
        <v>56.85</v>
      </c>
      <c r="F246" s="15">
        <v>1</v>
      </c>
      <c r="G246" s="37">
        <v>1</v>
      </c>
      <c r="H246" s="37">
        <v>1</v>
      </c>
      <c r="I246" s="37">
        <v>0.67</v>
      </c>
      <c r="J246" s="37">
        <v>0</v>
      </c>
      <c r="K246" s="32">
        <v>0</v>
      </c>
      <c r="L246" s="32">
        <v>0</v>
      </c>
    </row>
    <row r="247" spans="1:12" ht="18">
      <c r="A247" s="32" t="s">
        <v>127</v>
      </c>
      <c r="B247" s="32">
        <v>18</v>
      </c>
      <c r="C247" s="15">
        <f t="shared" ref="C247:C256" si="17">C246+0.675</f>
        <v>71.249999999999986</v>
      </c>
      <c r="D247" s="15">
        <v>0</v>
      </c>
      <c r="E247" s="15">
        <v>56.85</v>
      </c>
      <c r="F247" s="15">
        <v>1</v>
      </c>
      <c r="G247" s="37">
        <v>1</v>
      </c>
      <c r="H247" s="37">
        <v>1</v>
      </c>
      <c r="I247" s="37">
        <v>0.67</v>
      </c>
      <c r="J247" s="37">
        <v>0</v>
      </c>
      <c r="K247" s="32">
        <v>0</v>
      </c>
      <c r="L247" s="32">
        <v>0</v>
      </c>
    </row>
    <row r="248" spans="1:12" ht="18">
      <c r="A248" s="32" t="s">
        <v>127</v>
      </c>
      <c r="B248" s="32">
        <v>18</v>
      </c>
      <c r="C248" s="15">
        <f t="shared" si="17"/>
        <v>71.924999999999983</v>
      </c>
      <c r="D248" s="15">
        <v>0</v>
      </c>
      <c r="E248" s="15">
        <v>56.85</v>
      </c>
      <c r="F248" s="15">
        <v>1</v>
      </c>
      <c r="G248" s="37">
        <v>1</v>
      </c>
      <c r="H248" s="37">
        <v>1</v>
      </c>
      <c r="I248" s="37">
        <v>0.67</v>
      </c>
      <c r="J248" s="37">
        <v>0</v>
      </c>
      <c r="K248" s="32">
        <v>0</v>
      </c>
      <c r="L248" s="32">
        <v>0</v>
      </c>
    </row>
    <row r="249" spans="1:12" ht="18">
      <c r="A249" s="32" t="s">
        <v>127</v>
      </c>
      <c r="B249" s="32">
        <v>18</v>
      </c>
      <c r="C249" s="15">
        <f t="shared" si="17"/>
        <v>72.59999999999998</v>
      </c>
      <c r="D249" s="15">
        <v>0</v>
      </c>
      <c r="E249" s="15">
        <v>56.85</v>
      </c>
      <c r="F249" s="15">
        <v>1</v>
      </c>
      <c r="G249" s="37">
        <v>1</v>
      </c>
      <c r="H249" s="37">
        <v>1</v>
      </c>
      <c r="I249" s="37">
        <v>0.67</v>
      </c>
      <c r="J249" s="37">
        <v>0</v>
      </c>
      <c r="K249" s="32">
        <v>0</v>
      </c>
      <c r="L249" s="32">
        <v>0</v>
      </c>
    </row>
    <row r="250" spans="1:12" ht="18">
      <c r="A250" s="32" t="s">
        <v>127</v>
      </c>
      <c r="B250" s="32">
        <v>18</v>
      </c>
      <c r="C250" s="15">
        <f t="shared" si="17"/>
        <v>73.274999999999977</v>
      </c>
      <c r="D250" s="15">
        <v>0</v>
      </c>
      <c r="E250" s="15">
        <v>56.85</v>
      </c>
      <c r="F250" s="15">
        <v>1</v>
      </c>
      <c r="G250" s="37">
        <v>1</v>
      </c>
      <c r="H250" s="37">
        <v>1</v>
      </c>
      <c r="I250" s="37">
        <v>0.67</v>
      </c>
      <c r="J250" s="37">
        <v>0</v>
      </c>
      <c r="K250" s="32">
        <v>0</v>
      </c>
      <c r="L250" s="32">
        <v>0</v>
      </c>
    </row>
    <row r="251" spans="1:12" ht="18">
      <c r="A251" s="32" t="s">
        <v>127</v>
      </c>
      <c r="B251" s="32">
        <v>18</v>
      </c>
      <c r="C251" s="15">
        <f t="shared" si="17"/>
        <v>73.949999999999974</v>
      </c>
      <c r="D251" s="15">
        <v>0</v>
      </c>
      <c r="E251" s="15">
        <v>56.85</v>
      </c>
      <c r="F251" s="15">
        <v>1</v>
      </c>
      <c r="G251" s="37">
        <v>1</v>
      </c>
      <c r="H251" s="37">
        <v>1</v>
      </c>
      <c r="I251" s="37">
        <v>0.67</v>
      </c>
      <c r="J251" s="37">
        <v>0</v>
      </c>
      <c r="K251" s="32">
        <v>0</v>
      </c>
      <c r="L251" s="32">
        <v>0</v>
      </c>
    </row>
    <row r="252" spans="1:12" ht="18">
      <c r="A252" s="32" t="s">
        <v>127</v>
      </c>
      <c r="B252" s="32">
        <v>18</v>
      </c>
      <c r="C252" s="15">
        <f t="shared" si="17"/>
        <v>74.624999999999972</v>
      </c>
      <c r="D252" s="15">
        <v>0</v>
      </c>
      <c r="E252" s="15">
        <v>56.85</v>
      </c>
      <c r="F252" s="15">
        <v>1</v>
      </c>
      <c r="G252" s="37">
        <v>1</v>
      </c>
      <c r="H252" s="37">
        <v>1</v>
      </c>
      <c r="I252" s="37">
        <v>0.67</v>
      </c>
      <c r="J252" s="37">
        <v>0</v>
      </c>
      <c r="K252" s="32">
        <v>0</v>
      </c>
      <c r="L252" s="32">
        <v>0</v>
      </c>
    </row>
    <row r="253" spans="1:12" ht="18">
      <c r="A253" s="32" t="s">
        <v>127</v>
      </c>
      <c r="B253" s="32">
        <v>18</v>
      </c>
      <c r="C253" s="15">
        <f t="shared" si="17"/>
        <v>75.299999999999969</v>
      </c>
      <c r="D253" s="15">
        <v>0</v>
      </c>
      <c r="E253" s="15">
        <v>56.85</v>
      </c>
      <c r="F253" s="15">
        <v>1</v>
      </c>
      <c r="G253" s="37">
        <v>1</v>
      </c>
      <c r="H253" s="37">
        <v>1</v>
      </c>
      <c r="I253" s="37">
        <v>0.67</v>
      </c>
      <c r="J253" s="37">
        <v>0</v>
      </c>
      <c r="K253" s="32">
        <v>0</v>
      </c>
      <c r="L253" s="32">
        <v>0</v>
      </c>
    </row>
    <row r="254" spans="1:12" ht="18">
      <c r="A254" s="32" t="s">
        <v>127</v>
      </c>
      <c r="B254" s="32">
        <v>18</v>
      </c>
      <c r="C254" s="15">
        <f t="shared" si="17"/>
        <v>75.974999999999966</v>
      </c>
      <c r="D254" s="15">
        <v>0</v>
      </c>
      <c r="E254" s="15">
        <v>56.85</v>
      </c>
      <c r="F254" s="15">
        <v>1</v>
      </c>
      <c r="G254" s="37">
        <v>1</v>
      </c>
      <c r="H254" s="37">
        <v>1</v>
      </c>
      <c r="I254" s="37">
        <v>0.67</v>
      </c>
      <c r="J254" s="37">
        <v>0</v>
      </c>
      <c r="K254" s="32">
        <v>0</v>
      </c>
      <c r="L254" s="32">
        <v>0</v>
      </c>
    </row>
    <row r="255" spans="1:12" ht="18">
      <c r="A255" s="32" t="s">
        <v>127</v>
      </c>
      <c r="B255" s="32">
        <v>18</v>
      </c>
      <c r="C255" s="15">
        <f t="shared" si="17"/>
        <v>76.649999999999963</v>
      </c>
      <c r="D255" s="15">
        <v>0</v>
      </c>
      <c r="E255" s="15">
        <v>56.85</v>
      </c>
      <c r="F255" s="15">
        <v>1</v>
      </c>
      <c r="G255" s="37">
        <v>1</v>
      </c>
      <c r="H255" s="37">
        <v>1</v>
      </c>
      <c r="I255" s="37">
        <v>0.67</v>
      </c>
      <c r="J255" s="37">
        <v>0</v>
      </c>
      <c r="K255" s="32">
        <v>0</v>
      </c>
      <c r="L255" s="32">
        <v>0</v>
      </c>
    </row>
    <row r="256" spans="1:12" ht="18">
      <c r="A256" s="32" t="s">
        <v>127</v>
      </c>
      <c r="B256" s="32">
        <v>18</v>
      </c>
      <c r="C256" s="15">
        <f t="shared" si="17"/>
        <v>77.32499999999996</v>
      </c>
      <c r="D256" s="15">
        <v>0</v>
      </c>
      <c r="E256" s="15">
        <v>56.85</v>
      </c>
      <c r="F256" s="15">
        <v>1</v>
      </c>
      <c r="G256" s="37">
        <v>1</v>
      </c>
      <c r="H256" s="37">
        <v>1</v>
      </c>
      <c r="I256" s="37">
        <v>0.67</v>
      </c>
      <c r="J256" s="37">
        <v>0</v>
      </c>
      <c r="K256" s="32">
        <v>0</v>
      </c>
      <c r="L256" s="32">
        <v>0</v>
      </c>
    </row>
    <row r="257" spans="1:12" ht="18">
      <c r="A257" s="32" t="s">
        <v>126</v>
      </c>
      <c r="B257" s="32">
        <v>19</v>
      </c>
      <c r="C257" s="15">
        <v>25.36</v>
      </c>
      <c r="D257" s="15">
        <v>1.2</v>
      </c>
      <c r="E257" s="15">
        <v>86.79</v>
      </c>
      <c r="F257" s="15">
        <v>1</v>
      </c>
      <c r="G257" s="37">
        <v>1</v>
      </c>
      <c r="H257" s="37">
        <v>1</v>
      </c>
      <c r="I257" s="37">
        <v>0.67</v>
      </c>
      <c r="J257" s="37">
        <v>0</v>
      </c>
      <c r="K257" s="32">
        <v>0</v>
      </c>
      <c r="L257" s="32">
        <v>0</v>
      </c>
    </row>
    <row r="258" spans="1:12" ht="18">
      <c r="A258" s="32" t="s">
        <v>126</v>
      </c>
      <c r="B258" s="32">
        <v>19</v>
      </c>
      <c r="C258" s="15">
        <f>C257+0.675</f>
        <v>26.035</v>
      </c>
      <c r="D258" s="15">
        <v>1.2</v>
      </c>
      <c r="E258" s="15">
        <f>E257</f>
        <v>86.79</v>
      </c>
      <c r="F258" s="15">
        <v>1</v>
      </c>
      <c r="G258" s="37">
        <v>1</v>
      </c>
      <c r="H258" s="37">
        <v>1</v>
      </c>
      <c r="I258" s="37">
        <v>0.67</v>
      </c>
      <c r="J258" s="37">
        <v>0</v>
      </c>
      <c r="K258" s="32">
        <v>0</v>
      </c>
      <c r="L258" s="32">
        <v>0</v>
      </c>
    </row>
    <row r="259" spans="1:12" ht="18">
      <c r="A259" s="32" t="s">
        <v>125</v>
      </c>
      <c r="B259" s="32">
        <v>19</v>
      </c>
      <c r="C259" s="15">
        <f>C257+0.675</f>
        <v>26.035</v>
      </c>
      <c r="D259" s="15">
        <v>1.2</v>
      </c>
      <c r="E259" s="15">
        <f>E258</f>
        <v>86.79</v>
      </c>
      <c r="F259" s="15">
        <v>1</v>
      </c>
      <c r="G259" s="37">
        <v>1</v>
      </c>
      <c r="H259" s="37">
        <v>1</v>
      </c>
      <c r="I259" s="37">
        <v>0.67</v>
      </c>
      <c r="J259" s="37">
        <v>0</v>
      </c>
      <c r="K259" s="32">
        <v>0</v>
      </c>
      <c r="L259" s="32">
        <v>0</v>
      </c>
    </row>
    <row r="260" spans="1:12" ht="18">
      <c r="A260" s="32" t="s">
        <v>166</v>
      </c>
      <c r="B260" s="32">
        <v>20</v>
      </c>
      <c r="C260" s="15">
        <v>27.11</v>
      </c>
      <c r="D260" s="15">
        <v>1.2</v>
      </c>
      <c r="E260" s="15">
        <f>E259-2</f>
        <v>84.79</v>
      </c>
      <c r="F260" s="15">
        <v>1</v>
      </c>
      <c r="G260" s="37">
        <v>1</v>
      </c>
      <c r="H260" s="37">
        <v>1</v>
      </c>
      <c r="I260" s="37">
        <v>0.67</v>
      </c>
      <c r="J260" s="37">
        <v>0</v>
      </c>
      <c r="K260" s="32">
        <v>0</v>
      </c>
      <c r="L260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B01-75F6-8447-AA93-3D1715D3C0B7}">
  <sheetPr>
    <outlinePr summaryBelow="0"/>
  </sheetPr>
  <dimension ref="A1:S61"/>
  <sheetViews>
    <sheetView topLeftCell="A36" workbookViewId="0">
      <selection activeCell="C61" sqref="C61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9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110</v>
      </c>
      <c r="H1" s="1" t="s">
        <v>111</v>
      </c>
      <c r="I1" s="1" t="s">
        <v>112</v>
      </c>
      <c r="J1" s="1" t="s">
        <v>64</v>
      </c>
      <c r="K1" s="1" t="s">
        <v>65</v>
      </c>
      <c r="L1" s="1" t="s">
        <v>66</v>
      </c>
      <c r="S1">
        <v>0</v>
      </c>
    </row>
    <row r="2" spans="1:19" ht="18">
      <c r="A2" s="32" t="s">
        <v>192</v>
      </c>
      <c r="B2" s="32">
        <v>101</v>
      </c>
      <c r="C2" s="15">
        <v>37.56</v>
      </c>
      <c r="D2" s="15">
        <v>0</v>
      </c>
      <c r="E2" s="15">
        <v>69.06</v>
      </c>
      <c r="F2" s="15">
        <v>1</v>
      </c>
      <c r="G2" s="37">
        <v>1</v>
      </c>
      <c r="H2" s="37">
        <v>1</v>
      </c>
      <c r="I2" s="37">
        <v>1.125</v>
      </c>
      <c r="J2" s="37">
        <v>0</v>
      </c>
      <c r="K2" s="32">
        <v>0</v>
      </c>
      <c r="L2" s="32">
        <v>0</v>
      </c>
    </row>
    <row r="3" spans="1:19" ht="18">
      <c r="A3" s="32" t="s">
        <v>192</v>
      </c>
      <c r="B3" s="32">
        <v>101</v>
      </c>
      <c r="C3" s="15">
        <f>C2</f>
        <v>37.56</v>
      </c>
      <c r="D3" s="15">
        <v>0</v>
      </c>
      <c r="E3" s="15">
        <f>E2+4.43</f>
        <v>73.490000000000009</v>
      </c>
      <c r="F3" s="15">
        <v>1</v>
      </c>
      <c r="G3" s="37">
        <v>1</v>
      </c>
      <c r="H3" s="37">
        <v>1</v>
      </c>
      <c r="I3" s="37">
        <v>1.125</v>
      </c>
      <c r="J3" s="37">
        <v>0</v>
      </c>
      <c r="K3" s="32">
        <v>0</v>
      </c>
      <c r="L3" s="32">
        <v>0</v>
      </c>
    </row>
    <row r="4" spans="1:19" ht="18">
      <c r="A4" s="32" t="s">
        <v>193</v>
      </c>
      <c r="B4" s="32">
        <v>102</v>
      </c>
      <c r="C4" s="15">
        <f>C2 + 1.09</f>
        <v>38.650000000000006</v>
      </c>
      <c r="D4" s="15">
        <v>0</v>
      </c>
      <c r="E4" s="15">
        <f>E2</f>
        <v>69.06</v>
      </c>
      <c r="F4" s="15">
        <v>1</v>
      </c>
      <c r="G4" s="37">
        <v>1</v>
      </c>
      <c r="H4" s="37">
        <v>1</v>
      </c>
      <c r="I4" s="37">
        <v>1.125</v>
      </c>
      <c r="J4" s="37">
        <v>0</v>
      </c>
      <c r="K4" s="32">
        <v>0</v>
      </c>
      <c r="L4" s="32">
        <v>0</v>
      </c>
    </row>
    <row r="5" spans="1:19" ht="18">
      <c r="A5" s="32" t="s">
        <v>193</v>
      </c>
      <c r="B5" s="32">
        <v>102</v>
      </c>
      <c r="C5" s="15">
        <f>C4</f>
        <v>38.650000000000006</v>
      </c>
      <c r="D5" s="15">
        <v>0</v>
      </c>
      <c r="E5" s="15">
        <f>E4+4.43</f>
        <v>73.490000000000009</v>
      </c>
      <c r="F5" s="15">
        <v>1</v>
      </c>
      <c r="G5" s="37">
        <v>1</v>
      </c>
      <c r="H5" s="37">
        <v>1</v>
      </c>
      <c r="I5" s="37">
        <v>1.125</v>
      </c>
      <c r="J5" s="37">
        <v>0</v>
      </c>
      <c r="K5" s="32">
        <v>0</v>
      </c>
      <c r="L5" s="32">
        <v>0</v>
      </c>
    </row>
    <row r="6" spans="1:19" ht="18">
      <c r="A6" s="32" t="s">
        <v>192</v>
      </c>
      <c r="B6" s="32">
        <v>103</v>
      </c>
      <c r="C6" s="15">
        <f>C4+0.55</f>
        <v>39.200000000000003</v>
      </c>
      <c r="D6" s="15">
        <v>0</v>
      </c>
      <c r="E6" s="15">
        <f>E4</f>
        <v>69.06</v>
      </c>
      <c r="F6" s="15">
        <v>1</v>
      </c>
      <c r="G6" s="37">
        <v>1</v>
      </c>
      <c r="H6" s="37">
        <v>1</v>
      </c>
      <c r="I6" s="37">
        <v>1.125</v>
      </c>
      <c r="J6" s="37">
        <v>0</v>
      </c>
      <c r="K6" s="32">
        <v>0</v>
      </c>
      <c r="L6" s="32">
        <v>0</v>
      </c>
    </row>
    <row r="7" spans="1:19" ht="18">
      <c r="A7" s="32" t="s">
        <v>192</v>
      </c>
      <c r="B7" s="32">
        <v>103</v>
      </c>
      <c r="C7" s="15">
        <f>C6</f>
        <v>39.200000000000003</v>
      </c>
      <c r="D7" s="15">
        <v>0</v>
      </c>
      <c r="E7" s="15">
        <f>E6+4.43</f>
        <v>73.490000000000009</v>
      </c>
      <c r="F7" s="15">
        <v>1</v>
      </c>
      <c r="G7" s="37">
        <v>1</v>
      </c>
      <c r="H7" s="37">
        <v>1</v>
      </c>
      <c r="I7" s="37">
        <v>1.125</v>
      </c>
      <c r="J7" s="37">
        <v>0</v>
      </c>
      <c r="K7" s="32">
        <v>0</v>
      </c>
      <c r="L7" s="32">
        <v>0</v>
      </c>
    </row>
    <row r="8" spans="1:19" ht="18">
      <c r="A8" s="32" t="s">
        <v>193</v>
      </c>
      <c r="B8" s="32">
        <v>104</v>
      </c>
      <c r="C8" s="15">
        <f>C6+1.09</f>
        <v>40.290000000000006</v>
      </c>
      <c r="D8" s="15">
        <v>0</v>
      </c>
      <c r="E8" s="15">
        <f>E6</f>
        <v>69.06</v>
      </c>
      <c r="F8" s="15">
        <v>1</v>
      </c>
      <c r="G8" s="37">
        <v>1</v>
      </c>
      <c r="H8" s="37">
        <v>1</v>
      </c>
      <c r="I8" s="37">
        <v>1.125</v>
      </c>
      <c r="J8" s="37">
        <v>0</v>
      </c>
      <c r="K8" s="32">
        <v>0</v>
      </c>
      <c r="L8" s="32">
        <v>0</v>
      </c>
    </row>
    <row r="9" spans="1:19" ht="18">
      <c r="A9" s="32" t="s">
        <v>193</v>
      </c>
      <c r="B9" s="32">
        <v>104</v>
      </c>
      <c r="C9" s="15">
        <f>C8</f>
        <v>40.290000000000006</v>
      </c>
      <c r="D9" s="15">
        <v>0</v>
      </c>
      <c r="E9" s="15">
        <f>E8+4.43</f>
        <v>73.490000000000009</v>
      </c>
      <c r="F9" s="15">
        <v>1</v>
      </c>
      <c r="G9" s="37">
        <v>1</v>
      </c>
      <c r="H9" s="37">
        <v>1</v>
      </c>
      <c r="I9" s="37">
        <v>1.125</v>
      </c>
      <c r="J9" s="37">
        <v>0</v>
      </c>
      <c r="K9" s="32">
        <v>0</v>
      </c>
      <c r="L9" s="32">
        <v>0</v>
      </c>
    </row>
    <row r="10" spans="1:19" ht="18">
      <c r="A10" s="32" t="s">
        <v>192</v>
      </c>
      <c r="B10" s="32">
        <v>105</v>
      </c>
      <c r="C10" s="15">
        <f>C9+0.55</f>
        <v>40.840000000000003</v>
      </c>
      <c r="D10" s="15">
        <v>0</v>
      </c>
      <c r="E10" s="15">
        <f>E8</f>
        <v>69.06</v>
      </c>
      <c r="F10" s="15">
        <v>1</v>
      </c>
      <c r="G10" s="37">
        <v>1</v>
      </c>
      <c r="H10" s="37">
        <v>1</v>
      </c>
      <c r="I10" s="37">
        <v>1.125</v>
      </c>
      <c r="J10" s="37">
        <v>0</v>
      </c>
      <c r="K10" s="32">
        <v>0</v>
      </c>
      <c r="L10" s="32">
        <v>0</v>
      </c>
    </row>
    <row r="11" spans="1:19" ht="18">
      <c r="A11" s="32" t="s">
        <v>192</v>
      </c>
      <c r="B11" s="32">
        <v>105</v>
      </c>
      <c r="C11" s="15">
        <f>C10</f>
        <v>40.840000000000003</v>
      </c>
      <c r="D11" s="15">
        <v>0</v>
      </c>
      <c r="E11" s="15">
        <f>E10+4.43</f>
        <v>73.490000000000009</v>
      </c>
      <c r="F11" s="15">
        <v>1</v>
      </c>
      <c r="G11" s="37">
        <v>1</v>
      </c>
      <c r="H11" s="37">
        <v>1</v>
      </c>
      <c r="I11" s="37">
        <v>1.125</v>
      </c>
      <c r="J11" s="37">
        <v>0</v>
      </c>
      <c r="K11" s="32">
        <v>0</v>
      </c>
      <c r="L11" s="32">
        <v>0</v>
      </c>
    </row>
    <row r="12" spans="1:19" ht="18">
      <c r="A12" s="32" t="s">
        <v>193</v>
      </c>
      <c r="B12" s="32">
        <v>106</v>
      </c>
      <c r="C12" s="15">
        <f>C11+1.09</f>
        <v>41.930000000000007</v>
      </c>
      <c r="D12" s="15">
        <v>0</v>
      </c>
      <c r="E12" s="15">
        <f t="shared" ref="E12" si="0">E10</f>
        <v>69.06</v>
      </c>
      <c r="F12" s="15">
        <v>1</v>
      </c>
      <c r="G12" s="37">
        <v>1</v>
      </c>
      <c r="H12" s="37">
        <v>1</v>
      </c>
      <c r="I12" s="37">
        <v>1.125</v>
      </c>
      <c r="J12" s="37">
        <v>0</v>
      </c>
      <c r="K12" s="32">
        <v>0</v>
      </c>
      <c r="L12" s="32">
        <v>0</v>
      </c>
    </row>
    <row r="13" spans="1:19" ht="18">
      <c r="A13" s="32" t="s">
        <v>193</v>
      </c>
      <c r="B13" s="32">
        <v>106</v>
      </c>
      <c r="C13" s="15">
        <f>C12</f>
        <v>41.930000000000007</v>
      </c>
      <c r="D13" s="15">
        <v>0</v>
      </c>
      <c r="E13" s="15">
        <f t="shared" ref="E13" si="1">E12+4.43</f>
        <v>73.490000000000009</v>
      </c>
      <c r="F13" s="15">
        <v>1</v>
      </c>
      <c r="G13" s="37">
        <v>1</v>
      </c>
      <c r="H13" s="37">
        <v>1</v>
      </c>
      <c r="I13" s="37">
        <v>1.125</v>
      </c>
      <c r="J13" s="37">
        <v>0</v>
      </c>
      <c r="K13" s="32">
        <v>0</v>
      </c>
      <c r="L13" s="32">
        <v>0</v>
      </c>
    </row>
    <row r="14" spans="1:19" ht="18">
      <c r="A14" s="32" t="s">
        <v>192</v>
      </c>
      <c r="B14" s="32">
        <v>107</v>
      </c>
      <c r="C14" s="15">
        <f>C13+0.55</f>
        <v>42.480000000000004</v>
      </c>
      <c r="D14" s="15">
        <v>0</v>
      </c>
      <c r="E14" s="15">
        <f t="shared" ref="E14" si="2">E12</f>
        <v>69.06</v>
      </c>
      <c r="F14" s="15">
        <v>1</v>
      </c>
      <c r="G14" s="37">
        <v>1</v>
      </c>
      <c r="H14" s="37">
        <v>1</v>
      </c>
      <c r="I14" s="37">
        <v>1.125</v>
      </c>
      <c r="J14" s="37">
        <v>0</v>
      </c>
      <c r="K14" s="32">
        <v>0</v>
      </c>
      <c r="L14" s="32">
        <v>0</v>
      </c>
    </row>
    <row r="15" spans="1:19" ht="18">
      <c r="A15" s="32" t="s">
        <v>192</v>
      </c>
      <c r="B15" s="32">
        <v>107</v>
      </c>
      <c r="C15" s="15">
        <f>C14</f>
        <v>42.480000000000004</v>
      </c>
      <c r="D15" s="15">
        <v>0</v>
      </c>
      <c r="E15" s="15">
        <f t="shared" ref="E15" si="3">E14+4.43</f>
        <v>73.490000000000009</v>
      </c>
      <c r="F15" s="15">
        <v>1</v>
      </c>
      <c r="G15" s="37">
        <v>1</v>
      </c>
      <c r="H15" s="37">
        <v>1</v>
      </c>
      <c r="I15" s="37">
        <v>1.125</v>
      </c>
      <c r="J15" s="37">
        <v>0</v>
      </c>
      <c r="K15" s="32">
        <v>0</v>
      </c>
      <c r="L15" s="32">
        <v>0</v>
      </c>
    </row>
    <row r="16" spans="1:19" ht="18">
      <c r="A16" s="32" t="s">
        <v>193</v>
      </c>
      <c r="B16" s="32">
        <v>108</v>
      </c>
      <c r="C16" s="15">
        <f>C15+1.09</f>
        <v>43.570000000000007</v>
      </c>
      <c r="D16" s="15">
        <v>0</v>
      </c>
      <c r="E16" s="15">
        <f t="shared" ref="E16" si="4">E14</f>
        <v>69.06</v>
      </c>
      <c r="F16" s="15">
        <v>1</v>
      </c>
      <c r="G16" s="37">
        <v>1</v>
      </c>
      <c r="H16" s="37">
        <v>1</v>
      </c>
      <c r="I16" s="37">
        <v>1.125</v>
      </c>
      <c r="J16" s="37">
        <v>0</v>
      </c>
      <c r="K16" s="32">
        <v>0</v>
      </c>
      <c r="L16" s="32">
        <v>0</v>
      </c>
    </row>
    <row r="17" spans="1:12" ht="18">
      <c r="A17" s="32" t="s">
        <v>193</v>
      </c>
      <c r="B17" s="32">
        <v>108</v>
      </c>
      <c r="C17" s="15">
        <f>C16</f>
        <v>43.570000000000007</v>
      </c>
      <c r="D17" s="15">
        <v>0</v>
      </c>
      <c r="E17" s="15">
        <f t="shared" ref="E17" si="5">E16+4.43</f>
        <v>73.490000000000009</v>
      </c>
      <c r="F17" s="15">
        <v>1</v>
      </c>
      <c r="G17" s="37">
        <v>1</v>
      </c>
      <c r="H17" s="37">
        <v>1</v>
      </c>
      <c r="I17" s="37">
        <v>1.125</v>
      </c>
      <c r="J17" s="37">
        <v>0</v>
      </c>
      <c r="K17" s="32">
        <v>0</v>
      </c>
      <c r="L17" s="32">
        <v>0</v>
      </c>
    </row>
    <row r="18" spans="1:12" ht="18">
      <c r="A18" s="32" t="s">
        <v>192</v>
      </c>
      <c r="B18" s="32">
        <v>109</v>
      </c>
      <c r="C18" s="15">
        <f>C17+0.55</f>
        <v>44.120000000000005</v>
      </c>
      <c r="D18" s="15">
        <v>0</v>
      </c>
      <c r="E18" s="15">
        <f t="shared" ref="E18" si="6">E16</f>
        <v>69.06</v>
      </c>
      <c r="F18" s="15">
        <v>1</v>
      </c>
      <c r="G18" s="37">
        <v>1</v>
      </c>
      <c r="H18" s="37">
        <v>1</v>
      </c>
      <c r="I18" s="37">
        <v>1.125</v>
      </c>
      <c r="J18" s="37">
        <v>0</v>
      </c>
      <c r="K18" s="32">
        <v>0</v>
      </c>
      <c r="L18" s="32">
        <v>0</v>
      </c>
    </row>
    <row r="19" spans="1:12" ht="18">
      <c r="A19" s="32" t="s">
        <v>192</v>
      </c>
      <c r="B19" s="32">
        <v>109</v>
      </c>
      <c r="C19" s="15">
        <f>C18</f>
        <v>44.120000000000005</v>
      </c>
      <c r="D19" s="15">
        <v>0</v>
      </c>
      <c r="E19" s="15">
        <f t="shared" ref="E19" si="7">E18+4.43</f>
        <v>73.490000000000009</v>
      </c>
      <c r="F19" s="15">
        <v>1</v>
      </c>
      <c r="G19" s="37">
        <v>1</v>
      </c>
      <c r="H19" s="37">
        <v>1</v>
      </c>
      <c r="I19" s="37">
        <v>1.125</v>
      </c>
      <c r="J19" s="37">
        <v>0</v>
      </c>
      <c r="K19" s="32">
        <v>0</v>
      </c>
      <c r="L19" s="32">
        <v>0</v>
      </c>
    </row>
    <row r="20" spans="1:12" ht="18">
      <c r="A20" s="32" t="s">
        <v>193</v>
      </c>
      <c r="B20" s="32">
        <v>110</v>
      </c>
      <c r="C20" s="15">
        <f>C19+1.09</f>
        <v>45.210000000000008</v>
      </c>
      <c r="D20" s="15">
        <v>0</v>
      </c>
      <c r="E20" s="15">
        <f t="shared" ref="E20" si="8">E18</f>
        <v>69.06</v>
      </c>
      <c r="F20" s="15">
        <v>1</v>
      </c>
      <c r="G20" s="37">
        <v>1</v>
      </c>
      <c r="H20" s="37">
        <v>1</v>
      </c>
      <c r="I20" s="37">
        <v>1.125</v>
      </c>
      <c r="J20" s="37">
        <v>0</v>
      </c>
      <c r="K20" s="32">
        <v>0</v>
      </c>
      <c r="L20" s="32">
        <v>0</v>
      </c>
    </row>
    <row r="21" spans="1:12" ht="18">
      <c r="A21" s="32" t="s">
        <v>193</v>
      </c>
      <c r="B21" s="32">
        <v>110</v>
      </c>
      <c r="C21" s="15">
        <f>C20</f>
        <v>45.210000000000008</v>
      </c>
      <c r="D21" s="15">
        <v>0</v>
      </c>
      <c r="E21" s="15">
        <f t="shared" ref="E21" si="9">E20+4.43</f>
        <v>73.490000000000009</v>
      </c>
      <c r="F21" s="15">
        <v>1</v>
      </c>
      <c r="G21" s="37">
        <v>1</v>
      </c>
      <c r="H21" s="37">
        <v>1</v>
      </c>
      <c r="I21" s="37">
        <v>1.125</v>
      </c>
      <c r="J21" s="37">
        <v>0</v>
      </c>
      <c r="K21" s="32">
        <v>0</v>
      </c>
      <c r="L21" s="32">
        <v>0</v>
      </c>
    </row>
    <row r="22" spans="1:12" ht="18">
      <c r="A22" s="32" t="s">
        <v>192</v>
      </c>
      <c r="B22" s="32">
        <v>111</v>
      </c>
      <c r="C22" s="15">
        <f>C21+0.55</f>
        <v>45.760000000000005</v>
      </c>
      <c r="D22" s="15">
        <v>0</v>
      </c>
      <c r="E22" s="15">
        <f t="shared" ref="E22" si="10">E20</f>
        <v>69.06</v>
      </c>
      <c r="F22" s="15">
        <v>1</v>
      </c>
      <c r="G22" s="37">
        <v>1</v>
      </c>
      <c r="H22" s="37">
        <v>1</v>
      </c>
      <c r="I22" s="37">
        <v>1.125</v>
      </c>
      <c r="J22" s="37">
        <v>0</v>
      </c>
      <c r="K22" s="32">
        <v>0</v>
      </c>
      <c r="L22" s="32">
        <v>0</v>
      </c>
    </row>
    <row r="23" spans="1:12" ht="18">
      <c r="A23" s="32" t="s">
        <v>192</v>
      </c>
      <c r="B23" s="32">
        <v>111</v>
      </c>
      <c r="C23" s="15">
        <f>C22</f>
        <v>45.760000000000005</v>
      </c>
      <c r="D23" s="15">
        <v>0</v>
      </c>
      <c r="E23" s="15">
        <f t="shared" ref="E23" si="11">E22+4.43</f>
        <v>73.490000000000009</v>
      </c>
      <c r="F23" s="15">
        <v>1</v>
      </c>
      <c r="G23" s="37">
        <v>1</v>
      </c>
      <c r="H23" s="37">
        <v>1</v>
      </c>
      <c r="I23" s="37">
        <v>1.125</v>
      </c>
      <c r="J23" s="37">
        <v>0</v>
      </c>
      <c r="K23" s="32">
        <v>0</v>
      </c>
      <c r="L23" s="32">
        <v>0</v>
      </c>
    </row>
    <row r="24" spans="1:12" ht="18">
      <c r="A24" s="32" t="s">
        <v>193</v>
      </c>
      <c r="B24" s="1">
        <v>112</v>
      </c>
      <c r="C24" s="15">
        <f>C23+1.09</f>
        <v>46.850000000000009</v>
      </c>
      <c r="D24" s="15">
        <v>0</v>
      </c>
      <c r="E24" s="15">
        <f t="shared" ref="E24" si="12">E22</f>
        <v>69.06</v>
      </c>
      <c r="F24" s="15">
        <v>1</v>
      </c>
      <c r="G24" s="37">
        <v>1</v>
      </c>
      <c r="H24" s="37">
        <v>1</v>
      </c>
      <c r="I24" s="37">
        <v>1.125</v>
      </c>
      <c r="J24" s="37">
        <v>0</v>
      </c>
      <c r="K24" s="32">
        <v>0</v>
      </c>
      <c r="L24" s="32">
        <v>0</v>
      </c>
    </row>
    <row r="25" spans="1:12" ht="18">
      <c r="A25" s="32" t="s">
        <v>193</v>
      </c>
      <c r="B25" s="1">
        <v>112</v>
      </c>
      <c r="C25" s="15">
        <f>C24</f>
        <v>46.850000000000009</v>
      </c>
      <c r="D25" s="15">
        <v>0</v>
      </c>
      <c r="E25" s="15">
        <f t="shared" ref="E25" si="13">E24+4.43</f>
        <v>73.490000000000009</v>
      </c>
      <c r="F25" s="15">
        <v>1</v>
      </c>
      <c r="G25" s="37">
        <v>1</v>
      </c>
      <c r="H25" s="37">
        <v>1</v>
      </c>
      <c r="I25" s="37">
        <v>1.125</v>
      </c>
      <c r="J25" s="37">
        <v>0</v>
      </c>
      <c r="K25" s="32">
        <v>0</v>
      </c>
      <c r="L25" s="32">
        <v>0</v>
      </c>
    </row>
    <row r="26" spans="1:12" ht="18">
      <c r="A26" s="32" t="s">
        <v>192</v>
      </c>
      <c r="B26" s="1">
        <v>113</v>
      </c>
      <c r="C26" s="7">
        <f>C25+0.55</f>
        <v>47.400000000000006</v>
      </c>
      <c r="D26" s="15">
        <v>0</v>
      </c>
      <c r="E26" s="15">
        <f t="shared" ref="E26" si="14">E24</f>
        <v>69.06</v>
      </c>
      <c r="F26" s="15">
        <v>1</v>
      </c>
      <c r="G26" s="37">
        <v>1</v>
      </c>
      <c r="H26" s="37">
        <v>1</v>
      </c>
      <c r="I26" s="37">
        <v>1.125</v>
      </c>
      <c r="J26" s="37">
        <v>0</v>
      </c>
      <c r="K26" s="32">
        <v>0</v>
      </c>
      <c r="L26" s="32">
        <v>0</v>
      </c>
    </row>
    <row r="27" spans="1:12" ht="18">
      <c r="A27" s="32" t="s">
        <v>192</v>
      </c>
      <c r="B27" s="1">
        <v>113</v>
      </c>
      <c r="C27" s="7">
        <f>C26</f>
        <v>47.400000000000006</v>
      </c>
      <c r="D27" s="15">
        <v>0</v>
      </c>
      <c r="E27" s="15">
        <f t="shared" ref="E27" si="15">E26+4.43</f>
        <v>73.490000000000009</v>
      </c>
      <c r="F27" s="15">
        <v>1</v>
      </c>
      <c r="G27" s="37">
        <v>1</v>
      </c>
      <c r="H27" s="37">
        <v>1</v>
      </c>
      <c r="I27" s="37">
        <v>1.125</v>
      </c>
      <c r="J27" s="37">
        <v>0</v>
      </c>
      <c r="K27" s="32">
        <v>0</v>
      </c>
      <c r="L27" s="32">
        <v>0</v>
      </c>
    </row>
    <row r="28" spans="1:12" ht="18">
      <c r="A28" s="32" t="s">
        <v>193</v>
      </c>
      <c r="B28" s="1">
        <v>114</v>
      </c>
      <c r="C28" s="38">
        <f>C27+1.09</f>
        <v>48.490000000000009</v>
      </c>
      <c r="D28" s="15">
        <v>0</v>
      </c>
      <c r="E28" s="15">
        <f t="shared" ref="E28" si="16">E26</f>
        <v>69.06</v>
      </c>
      <c r="F28" s="15">
        <v>1</v>
      </c>
      <c r="G28" s="37">
        <v>1</v>
      </c>
      <c r="H28" s="37">
        <v>1</v>
      </c>
      <c r="I28" s="37">
        <v>1.125</v>
      </c>
      <c r="J28" s="37">
        <v>0</v>
      </c>
      <c r="K28" s="32">
        <v>0</v>
      </c>
      <c r="L28" s="32">
        <v>0</v>
      </c>
    </row>
    <row r="29" spans="1:12" ht="18">
      <c r="A29" s="32" t="s">
        <v>193</v>
      </c>
      <c r="B29" s="1">
        <v>114</v>
      </c>
      <c r="C29" s="38">
        <f>C28</f>
        <v>48.490000000000009</v>
      </c>
      <c r="D29" s="15">
        <v>0</v>
      </c>
      <c r="E29" s="15">
        <f t="shared" ref="E29" si="17">E28+4.43</f>
        <v>73.490000000000009</v>
      </c>
      <c r="F29" s="15">
        <v>1</v>
      </c>
      <c r="G29" s="37">
        <v>1</v>
      </c>
      <c r="H29" s="37">
        <v>1</v>
      </c>
      <c r="I29" s="37">
        <v>1.125</v>
      </c>
      <c r="J29" s="37">
        <v>0</v>
      </c>
      <c r="K29" s="32">
        <v>0</v>
      </c>
      <c r="L29" s="32">
        <v>0</v>
      </c>
    </row>
    <row r="30" spans="1:12" ht="18">
      <c r="A30" s="32" t="s">
        <v>192</v>
      </c>
      <c r="B30" s="32">
        <v>101</v>
      </c>
      <c r="C30" s="38">
        <f>C28+2.76</f>
        <v>51.250000000000007</v>
      </c>
      <c r="D30" s="15">
        <v>0</v>
      </c>
      <c r="E30" s="15">
        <f t="shared" ref="E30" si="18">E28</f>
        <v>69.06</v>
      </c>
      <c r="F30" s="15">
        <v>1</v>
      </c>
      <c r="G30" s="37">
        <v>1</v>
      </c>
      <c r="H30" s="37">
        <v>1</v>
      </c>
      <c r="I30" s="37">
        <v>1.125</v>
      </c>
      <c r="J30" s="37">
        <v>0</v>
      </c>
      <c r="K30" s="32">
        <v>0</v>
      </c>
      <c r="L30" s="32">
        <v>0</v>
      </c>
    </row>
    <row r="31" spans="1:12" ht="18">
      <c r="A31" s="32" t="s">
        <v>192</v>
      </c>
      <c r="B31" s="32">
        <v>101</v>
      </c>
      <c r="C31" s="38">
        <f>C30</f>
        <v>51.250000000000007</v>
      </c>
      <c r="D31" s="15">
        <v>0</v>
      </c>
      <c r="E31" s="15">
        <f t="shared" ref="E31" si="19">E30+4.43</f>
        <v>73.490000000000009</v>
      </c>
      <c r="F31" s="15">
        <v>1</v>
      </c>
      <c r="G31" s="37">
        <v>1</v>
      </c>
      <c r="H31" s="37">
        <v>1</v>
      </c>
      <c r="I31" s="37">
        <v>1.125</v>
      </c>
      <c r="J31" s="37">
        <v>0</v>
      </c>
      <c r="K31" s="32">
        <v>0</v>
      </c>
      <c r="L31" s="32">
        <v>0</v>
      </c>
    </row>
    <row r="32" spans="1:12" ht="18">
      <c r="A32" s="32" t="s">
        <v>193</v>
      </c>
      <c r="B32" s="32">
        <v>102</v>
      </c>
      <c r="C32" s="38">
        <f>C30+1.09</f>
        <v>52.340000000000011</v>
      </c>
      <c r="D32" s="15">
        <v>0</v>
      </c>
      <c r="E32" s="15">
        <f t="shared" ref="E32" si="20">E30</f>
        <v>69.06</v>
      </c>
      <c r="F32" s="15">
        <v>1</v>
      </c>
      <c r="G32" s="37">
        <v>1</v>
      </c>
      <c r="H32" s="37">
        <v>1</v>
      </c>
      <c r="I32" s="37">
        <v>1.125</v>
      </c>
      <c r="J32" s="37">
        <v>0</v>
      </c>
      <c r="K32" s="32">
        <v>0</v>
      </c>
      <c r="L32" s="32">
        <v>0</v>
      </c>
    </row>
    <row r="33" spans="1:12" ht="18">
      <c r="A33" s="32" t="s">
        <v>193</v>
      </c>
      <c r="B33" s="32">
        <v>102</v>
      </c>
      <c r="C33" s="15">
        <f>C32</f>
        <v>52.340000000000011</v>
      </c>
      <c r="D33" s="15">
        <v>0</v>
      </c>
      <c r="E33" s="15">
        <f t="shared" ref="E33" si="21">E32+4.43</f>
        <v>73.490000000000009</v>
      </c>
      <c r="F33" s="15">
        <v>1</v>
      </c>
      <c r="G33" s="37">
        <v>1</v>
      </c>
      <c r="H33" s="37">
        <v>1</v>
      </c>
      <c r="I33" s="37">
        <v>1.125</v>
      </c>
      <c r="J33" s="37">
        <v>0</v>
      </c>
      <c r="K33" s="32">
        <v>0</v>
      </c>
      <c r="L33" s="32">
        <v>0</v>
      </c>
    </row>
    <row r="34" spans="1:12" ht="18">
      <c r="A34" s="32" t="s">
        <v>192</v>
      </c>
      <c r="B34" s="32">
        <v>103</v>
      </c>
      <c r="C34" s="38">
        <f>C32+0.55</f>
        <v>52.890000000000008</v>
      </c>
      <c r="D34" s="15">
        <v>0</v>
      </c>
      <c r="E34" s="15">
        <f t="shared" ref="E34" si="22">E32</f>
        <v>69.06</v>
      </c>
      <c r="F34" s="15">
        <v>1</v>
      </c>
      <c r="G34" s="37">
        <v>1</v>
      </c>
      <c r="H34" s="37">
        <v>1</v>
      </c>
      <c r="I34" s="37">
        <v>1.125</v>
      </c>
      <c r="J34" s="37">
        <v>0</v>
      </c>
      <c r="K34" s="32">
        <v>0</v>
      </c>
      <c r="L34" s="32">
        <v>0</v>
      </c>
    </row>
    <row r="35" spans="1:12" ht="18">
      <c r="A35" s="32" t="s">
        <v>192</v>
      </c>
      <c r="B35" s="32">
        <v>103</v>
      </c>
      <c r="C35" s="15">
        <f>C34</f>
        <v>52.890000000000008</v>
      </c>
      <c r="D35" s="15">
        <v>0</v>
      </c>
      <c r="E35" s="15">
        <f t="shared" ref="E35" si="23">E34+4.43</f>
        <v>73.490000000000009</v>
      </c>
      <c r="F35" s="15">
        <v>1</v>
      </c>
      <c r="G35" s="37">
        <v>1</v>
      </c>
      <c r="H35" s="37">
        <v>1</v>
      </c>
      <c r="I35" s="37">
        <v>1.125</v>
      </c>
      <c r="J35" s="37">
        <v>0</v>
      </c>
      <c r="K35" s="32">
        <v>0</v>
      </c>
      <c r="L35" s="32">
        <v>0</v>
      </c>
    </row>
    <row r="36" spans="1:12" ht="18">
      <c r="A36" s="32" t="s">
        <v>193</v>
      </c>
      <c r="B36" s="32">
        <v>104</v>
      </c>
      <c r="C36" s="15">
        <f>C34+1.09</f>
        <v>53.980000000000011</v>
      </c>
      <c r="D36" s="15">
        <v>0</v>
      </c>
      <c r="E36" s="15">
        <f t="shared" ref="E36" si="24">E34</f>
        <v>69.06</v>
      </c>
      <c r="F36" s="15">
        <v>1</v>
      </c>
      <c r="G36" s="37">
        <v>1</v>
      </c>
      <c r="H36" s="37">
        <v>1</v>
      </c>
      <c r="I36" s="37">
        <v>1.125</v>
      </c>
      <c r="J36" s="37">
        <v>0</v>
      </c>
      <c r="K36" s="32">
        <v>0</v>
      </c>
      <c r="L36" s="32">
        <v>0</v>
      </c>
    </row>
    <row r="37" spans="1:12" ht="18">
      <c r="A37" s="32" t="s">
        <v>193</v>
      </c>
      <c r="B37" s="32">
        <v>104</v>
      </c>
      <c r="C37" s="15">
        <f>C36</f>
        <v>53.980000000000011</v>
      </c>
      <c r="D37" s="15">
        <v>0</v>
      </c>
      <c r="E37" s="15">
        <f t="shared" ref="E37" si="25">E36+4.43</f>
        <v>73.490000000000009</v>
      </c>
      <c r="F37" s="15">
        <v>1</v>
      </c>
      <c r="G37" s="37">
        <v>1</v>
      </c>
      <c r="H37" s="37">
        <v>1</v>
      </c>
      <c r="I37" s="37">
        <v>1.125</v>
      </c>
      <c r="J37" s="37">
        <v>0</v>
      </c>
      <c r="K37" s="32">
        <v>0</v>
      </c>
      <c r="L37" s="32">
        <v>0</v>
      </c>
    </row>
    <row r="38" spans="1:12" ht="18">
      <c r="A38" s="32" t="s">
        <v>192</v>
      </c>
      <c r="B38" s="32">
        <v>105</v>
      </c>
      <c r="C38" s="15">
        <f>C36+0.55</f>
        <v>54.530000000000008</v>
      </c>
      <c r="D38" s="15">
        <v>0</v>
      </c>
      <c r="E38" s="15">
        <f t="shared" ref="E38" si="26">E36</f>
        <v>69.06</v>
      </c>
      <c r="F38" s="15">
        <v>1</v>
      </c>
      <c r="G38" s="37">
        <v>1</v>
      </c>
      <c r="H38" s="37">
        <v>1</v>
      </c>
      <c r="I38" s="37">
        <v>1.125</v>
      </c>
      <c r="J38" s="37">
        <v>0</v>
      </c>
      <c r="K38" s="32">
        <v>0</v>
      </c>
      <c r="L38" s="32">
        <v>0</v>
      </c>
    </row>
    <row r="39" spans="1:12" ht="18">
      <c r="A39" s="32" t="s">
        <v>192</v>
      </c>
      <c r="B39" s="32">
        <v>105</v>
      </c>
      <c r="C39" s="15">
        <f>C38</f>
        <v>54.530000000000008</v>
      </c>
      <c r="D39" s="15">
        <v>0</v>
      </c>
      <c r="E39" s="15">
        <f t="shared" ref="E39" si="27">E38+4.43</f>
        <v>73.490000000000009</v>
      </c>
      <c r="F39" s="15">
        <v>1</v>
      </c>
      <c r="G39" s="37">
        <v>1</v>
      </c>
      <c r="H39" s="37">
        <v>1</v>
      </c>
      <c r="I39" s="37">
        <v>1.125</v>
      </c>
      <c r="J39" s="37">
        <v>0</v>
      </c>
      <c r="K39" s="32">
        <v>0</v>
      </c>
      <c r="L39" s="32">
        <v>0</v>
      </c>
    </row>
    <row r="40" spans="1:12" ht="18">
      <c r="A40" s="32" t="s">
        <v>193</v>
      </c>
      <c r="B40" s="32">
        <v>106</v>
      </c>
      <c r="C40" s="15">
        <f>C38+1.09</f>
        <v>55.620000000000012</v>
      </c>
      <c r="D40" s="15">
        <v>0</v>
      </c>
      <c r="E40" s="15">
        <f t="shared" ref="E40" si="28">E38</f>
        <v>69.06</v>
      </c>
      <c r="F40" s="15">
        <v>1</v>
      </c>
      <c r="G40" s="37">
        <v>1</v>
      </c>
      <c r="H40" s="37">
        <v>1</v>
      </c>
      <c r="I40" s="37">
        <v>1.125</v>
      </c>
      <c r="J40" s="37">
        <v>0</v>
      </c>
      <c r="K40" s="32">
        <v>0</v>
      </c>
      <c r="L40" s="32">
        <v>0</v>
      </c>
    </row>
    <row r="41" spans="1:12" ht="18">
      <c r="A41" s="32" t="s">
        <v>193</v>
      </c>
      <c r="B41" s="32">
        <v>106</v>
      </c>
      <c r="C41" s="15">
        <f>C40</f>
        <v>55.620000000000012</v>
      </c>
      <c r="D41" s="15">
        <v>0</v>
      </c>
      <c r="E41" s="15">
        <f t="shared" ref="E41" si="29">E40+4.43</f>
        <v>73.490000000000009</v>
      </c>
      <c r="F41" s="15">
        <v>1</v>
      </c>
      <c r="G41" s="37">
        <v>1</v>
      </c>
      <c r="H41" s="37">
        <v>1</v>
      </c>
      <c r="I41" s="37">
        <v>1.125</v>
      </c>
      <c r="J41" s="37">
        <v>0</v>
      </c>
      <c r="K41" s="32">
        <v>0</v>
      </c>
      <c r="L41" s="32">
        <v>0</v>
      </c>
    </row>
    <row r="42" spans="1:12" ht="18">
      <c r="A42" s="32" t="s">
        <v>192</v>
      </c>
      <c r="B42" s="32">
        <v>107</v>
      </c>
      <c r="C42" s="15">
        <f>C41+0.55</f>
        <v>56.170000000000009</v>
      </c>
      <c r="D42" s="15">
        <v>0</v>
      </c>
      <c r="E42" s="15">
        <f t="shared" ref="E42" si="30">E40</f>
        <v>69.06</v>
      </c>
      <c r="F42" s="15">
        <v>1</v>
      </c>
      <c r="G42" s="37">
        <v>1</v>
      </c>
      <c r="H42" s="37">
        <v>1</v>
      </c>
      <c r="I42" s="37">
        <v>1.125</v>
      </c>
      <c r="J42" s="37">
        <v>0</v>
      </c>
      <c r="K42" s="32">
        <v>0</v>
      </c>
      <c r="L42" s="32">
        <v>0</v>
      </c>
    </row>
    <row r="43" spans="1:12" ht="18">
      <c r="A43" s="32" t="s">
        <v>192</v>
      </c>
      <c r="B43" s="32">
        <v>107</v>
      </c>
      <c r="C43" s="15">
        <f>C42</f>
        <v>56.170000000000009</v>
      </c>
      <c r="D43" s="15">
        <v>0</v>
      </c>
      <c r="E43" s="15">
        <f t="shared" ref="E43" si="31">E42+4.43</f>
        <v>73.490000000000009</v>
      </c>
      <c r="F43" s="15">
        <v>1</v>
      </c>
      <c r="G43" s="37">
        <v>1</v>
      </c>
      <c r="H43" s="37">
        <v>1</v>
      </c>
      <c r="I43" s="37">
        <v>1.125</v>
      </c>
      <c r="J43" s="37">
        <v>0</v>
      </c>
      <c r="K43" s="32">
        <v>0</v>
      </c>
      <c r="L43" s="32">
        <v>0</v>
      </c>
    </row>
    <row r="44" spans="1:12" ht="18">
      <c r="A44" s="32" t="s">
        <v>193</v>
      </c>
      <c r="B44" s="32">
        <v>108</v>
      </c>
      <c r="C44" s="15">
        <f>C42+1.09</f>
        <v>57.260000000000012</v>
      </c>
      <c r="D44" s="15">
        <v>0</v>
      </c>
      <c r="E44" s="15">
        <f t="shared" ref="E44" si="32">E42</f>
        <v>69.06</v>
      </c>
      <c r="F44" s="15">
        <v>1</v>
      </c>
      <c r="G44" s="37">
        <v>1</v>
      </c>
      <c r="H44" s="37">
        <v>1</v>
      </c>
      <c r="I44" s="37">
        <v>1.125</v>
      </c>
      <c r="J44" s="37">
        <v>0</v>
      </c>
      <c r="K44" s="32">
        <v>0</v>
      </c>
      <c r="L44" s="32">
        <v>0</v>
      </c>
    </row>
    <row r="45" spans="1:12" ht="18">
      <c r="A45" s="32" t="s">
        <v>193</v>
      </c>
      <c r="B45" s="32">
        <v>108</v>
      </c>
      <c r="C45" s="15">
        <f>C44</f>
        <v>57.260000000000012</v>
      </c>
      <c r="D45" s="15">
        <v>0</v>
      </c>
      <c r="E45" s="15">
        <f t="shared" ref="E45" si="33">E44+4.43</f>
        <v>73.490000000000009</v>
      </c>
      <c r="F45" s="15">
        <v>1</v>
      </c>
      <c r="G45" s="37">
        <v>1</v>
      </c>
      <c r="H45" s="37">
        <v>1</v>
      </c>
      <c r="I45" s="37">
        <v>1.125</v>
      </c>
      <c r="J45" s="37">
        <v>0</v>
      </c>
      <c r="K45" s="32">
        <v>0</v>
      </c>
      <c r="L45" s="32">
        <v>0</v>
      </c>
    </row>
    <row r="46" spans="1:12" ht="18">
      <c r="A46" s="32" t="s">
        <v>192</v>
      </c>
      <c r="B46" s="32">
        <v>109</v>
      </c>
      <c r="C46" s="15">
        <f>C44+0.55</f>
        <v>57.810000000000009</v>
      </c>
      <c r="D46" s="15">
        <v>0</v>
      </c>
      <c r="E46" s="15">
        <f t="shared" ref="E46" si="34">E44</f>
        <v>69.06</v>
      </c>
      <c r="F46" s="15">
        <v>1</v>
      </c>
      <c r="G46" s="37">
        <v>1</v>
      </c>
      <c r="H46" s="37">
        <v>1</v>
      </c>
      <c r="I46" s="37">
        <v>1.125</v>
      </c>
      <c r="J46" s="37">
        <v>0</v>
      </c>
      <c r="K46" s="32">
        <v>0</v>
      </c>
      <c r="L46" s="32">
        <v>0</v>
      </c>
    </row>
    <row r="47" spans="1:12" ht="18">
      <c r="A47" s="32" t="s">
        <v>192</v>
      </c>
      <c r="B47" s="32">
        <v>109</v>
      </c>
      <c r="C47" s="15">
        <f>C46</f>
        <v>57.810000000000009</v>
      </c>
      <c r="D47" s="15">
        <v>0</v>
      </c>
      <c r="E47" s="15">
        <f t="shared" ref="E47" si="35">E46+4.43</f>
        <v>73.490000000000009</v>
      </c>
      <c r="F47" s="15">
        <v>1</v>
      </c>
      <c r="G47" s="37">
        <v>1</v>
      </c>
      <c r="H47" s="37">
        <v>1</v>
      </c>
      <c r="I47" s="37">
        <v>1.125</v>
      </c>
      <c r="J47" s="37">
        <v>0</v>
      </c>
      <c r="K47" s="32">
        <v>0</v>
      </c>
      <c r="L47" s="32">
        <v>0</v>
      </c>
    </row>
    <row r="48" spans="1:12" ht="18">
      <c r="A48" s="32" t="s">
        <v>193</v>
      </c>
      <c r="B48" s="32">
        <v>110</v>
      </c>
      <c r="C48" s="15">
        <f>C46+1.09</f>
        <v>58.900000000000013</v>
      </c>
      <c r="D48" s="15">
        <v>0</v>
      </c>
      <c r="E48" s="15">
        <f t="shared" ref="E48" si="36">E46</f>
        <v>69.06</v>
      </c>
      <c r="F48" s="15">
        <v>1</v>
      </c>
      <c r="G48" s="37">
        <v>1</v>
      </c>
      <c r="H48" s="37">
        <v>1</v>
      </c>
      <c r="I48" s="37">
        <v>1.125</v>
      </c>
      <c r="J48" s="37">
        <v>0</v>
      </c>
      <c r="K48" s="32">
        <v>0</v>
      </c>
      <c r="L48" s="32">
        <v>0</v>
      </c>
    </row>
    <row r="49" spans="1:12" ht="18">
      <c r="A49" s="32" t="s">
        <v>193</v>
      </c>
      <c r="B49" s="32">
        <v>110</v>
      </c>
      <c r="C49" s="15">
        <f>C48</f>
        <v>58.900000000000013</v>
      </c>
      <c r="D49" s="15">
        <v>0</v>
      </c>
      <c r="E49" s="15">
        <f t="shared" ref="E49" si="37">E48+4.43</f>
        <v>73.490000000000009</v>
      </c>
      <c r="F49" s="15">
        <v>1</v>
      </c>
      <c r="G49" s="37">
        <v>1</v>
      </c>
      <c r="H49" s="37">
        <v>1</v>
      </c>
      <c r="I49" s="37">
        <v>1.125</v>
      </c>
      <c r="J49" s="37">
        <v>0</v>
      </c>
      <c r="K49" s="32">
        <v>0</v>
      </c>
      <c r="L49" s="32">
        <v>0</v>
      </c>
    </row>
    <row r="50" spans="1:12" ht="18">
      <c r="A50" s="32" t="s">
        <v>192</v>
      </c>
      <c r="B50" s="32">
        <v>111</v>
      </c>
      <c r="C50" s="15">
        <f>C48+0.55</f>
        <v>59.45000000000001</v>
      </c>
      <c r="D50" s="15">
        <v>0</v>
      </c>
      <c r="E50" s="15">
        <f t="shared" ref="E50" si="38">E48</f>
        <v>69.06</v>
      </c>
      <c r="F50" s="15">
        <v>1</v>
      </c>
      <c r="G50" s="37">
        <v>1</v>
      </c>
      <c r="H50" s="37">
        <v>1</v>
      </c>
      <c r="I50" s="37">
        <v>1.125</v>
      </c>
      <c r="J50" s="37">
        <v>0</v>
      </c>
      <c r="K50" s="32">
        <v>0</v>
      </c>
      <c r="L50" s="32">
        <v>0</v>
      </c>
    </row>
    <row r="51" spans="1:12" ht="18">
      <c r="A51" s="32" t="s">
        <v>192</v>
      </c>
      <c r="B51" s="32">
        <v>111</v>
      </c>
      <c r="C51" s="15">
        <f>C50</f>
        <v>59.45000000000001</v>
      </c>
      <c r="D51" s="15">
        <v>0</v>
      </c>
      <c r="E51" s="15">
        <f t="shared" ref="E51" si="39">E50+4.43</f>
        <v>73.490000000000009</v>
      </c>
      <c r="F51" s="15">
        <v>1</v>
      </c>
      <c r="G51" s="37">
        <v>1</v>
      </c>
      <c r="H51" s="37">
        <v>1</v>
      </c>
      <c r="I51" s="37">
        <v>1.125</v>
      </c>
      <c r="J51" s="37">
        <v>0</v>
      </c>
      <c r="K51" s="32">
        <v>0</v>
      </c>
      <c r="L51" s="32">
        <v>0</v>
      </c>
    </row>
    <row r="52" spans="1:12" ht="18">
      <c r="A52" s="32" t="s">
        <v>193</v>
      </c>
      <c r="B52" s="1">
        <v>112</v>
      </c>
      <c r="C52" s="15">
        <f>C50+1.09</f>
        <v>60.540000000000013</v>
      </c>
      <c r="D52" s="15">
        <v>0</v>
      </c>
      <c r="E52" s="15">
        <f t="shared" ref="E52" si="40">E50</f>
        <v>69.06</v>
      </c>
      <c r="F52" s="15">
        <v>1</v>
      </c>
      <c r="G52" s="37">
        <v>1</v>
      </c>
      <c r="H52" s="37">
        <v>1</v>
      </c>
      <c r="I52" s="37">
        <v>1.125</v>
      </c>
      <c r="J52" s="37">
        <v>0</v>
      </c>
      <c r="K52" s="32">
        <v>0</v>
      </c>
      <c r="L52" s="32">
        <v>0</v>
      </c>
    </row>
    <row r="53" spans="1:12" ht="18">
      <c r="A53" s="32" t="s">
        <v>193</v>
      </c>
      <c r="B53" s="1">
        <v>112</v>
      </c>
      <c r="C53" s="15">
        <f>C52</f>
        <v>60.540000000000013</v>
      </c>
      <c r="D53" s="15">
        <v>0</v>
      </c>
      <c r="E53" s="15">
        <f t="shared" ref="E53" si="41">E52+4.43</f>
        <v>73.490000000000009</v>
      </c>
      <c r="F53" s="15">
        <v>1</v>
      </c>
      <c r="G53" s="37">
        <v>1</v>
      </c>
      <c r="H53" s="37">
        <v>1</v>
      </c>
      <c r="I53" s="37">
        <v>1.125</v>
      </c>
      <c r="J53" s="37">
        <v>0</v>
      </c>
      <c r="K53" s="32">
        <v>0</v>
      </c>
      <c r="L53" s="32">
        <v>0</v>
      </c>
    </row>
    <row r="54" spans="1:12" ht="18">
      <c r="A54" s="32" t="s">
        <v>192</v>
      </c>
      <c r="B54" s="1">
        <v>113</v>
      </c>
      <c r="C54" s="7">
        <f>C52+0.55</f>
        <v>61.090000000000011</v>
      </c>
      <c r="D54" s="15">
        <v>0</v>
      </c>
      <c r="E54" s="15">
        <f t="shared" ref="E54" si="42">E52</f>
        <v>69.06</v>
      </c>
      <c r="F54" s="15">
        <v>1</v>
      </c>
      <c r="G54" s="37">
        <v>1</v>
      </c>
      <c r="H54" s="37">
        <v>1</v>
      </c>
      <c r="I54" s="37">
        <v>1.125</v>
      </c>
      <c r="J54" s="37">
        <v>0</v>
      </c>
      <c r="K54" s="32">
        <v>0</v>
      </c>
      <c r="L54" s="32">
        <v>0</v>
      </c>
    </row>
    <row r="55" spans="1:12" ht="18">
      <c r="A55" s="32" t="s">
        <v>192</v>
      </c>
      <c r="B55" s="1">
        <v>113</v>
      </c>
      <c r="C55" s="7">
        <f>C54</f>
        <v>61.090000000000011</v>
      </c>
      <c r="D55" s="15">
        <v>0</v>
      </c>
      <c r="E55" s="15">
        <f t="shared" ref="E55" si="43">E54+4.43</f>
        <v>73.490000000000009</v>
      </c>
      <c r="F55" s="15">
        <v>1</v>
      </c>
      <c r="G55" s="37">
        <v>1</v>
      </c>
      <c r="H55" s="37">
        <v>1</v>
      </c>
      <c r="I55" s="37">
        <v>1.125</v>
      </c>
      <c r="J55" s="37">
        <v>0</v>
      </c>
      <c r="K55" s="32">
        <v>0</v>
      </c>
      <c r="L55" s="32">
        <v>0</v>
      </c>
    </row>
    <row r="56" spans="1:12" ht="18">
      <c r="A56" s="32" t="s">
        <v>193</v>
      </c>
      <c r="B56" s="1">
        <v>114</v>
      </c>
      <c r="C56" s="38">
        <f>C54+1.09</f>
        <v>62.180000000000014</v>
      </c>
      <c r="D56" s="15">
        <v>0</v>
      </c>
      <c r="E56" s="15">
        <f t="shared" ref="E56" si="44">E54</f>
        <v>69.06</v>
      </c>
      <c r="F56" s="15">
        <v>1</v>
      </c>
      <c r="G56" s="37">
        <v>1</v>
      </c>
      <c r="H56" s="37">
        <v>1</v>
      </c>
      <c r="I56" s="37">
        <v>1.125</v>
      </c>
      <c r="J56" s="37">
        <v>0</v>
      </c>
      <c r="K56" s="32">
        <v>0</v>
      </c>
      <c r="L56" s="32">
        <v>0</v>
      </c>
    </row>
    <row r="57" spans="1:12" ht="18">
      <c r="A57" s="32" t="s">
        <v>193</v>
      </c>
      <c r="B57" s="1">
        <v>114</v>
      </c>
      <c r="C57" s="38">
        <f>C56</f>
        <v>62.180000000000014</v>
      </c>
      <c r="D57" s="15">
        <v>0</v>
      </c>
      <c r="E57" s="15">
        <f t="shared" ref="E57" si="45">E56+4.43</f>
        <v>73.490000000000009</v>
      </c>
      <c r="F57" s="15">
        <v>1</v>
      </c>
      <c r="G57" s="37">
        <v>1</v>
      </c>
      <c r="H57" s="37">
        <v>1</v>
      </c>
      <c r="I57" s="37">
        <v>1.125</v>
      </c>
      <c r="J57" s="37">
        <v>0</v>
      </c>
      <c r="K57" s="32">
        <v>0</v>
      </c>
      <c r="L57" s="32">
        <v>0</v>
      </c>
    </row>
    <row r="58" spans="1:12" ht="18">
      <c r="A58" s="32" t="s">
        <v>192</v>
      </c>
      <c r="B58" s="1">
        <v>115</v>
      </c>
      <c r="C58" s="38">
        <f>C56+0.55</f>
        <v>62.730000000000011</v>
      </c>
      <c r="D58" s="15">
        <v>0</v>
      </c>
      <c r="E58" s="15">
        <f t="shared" ref="E58" si="46">E56</f>
        <v>69.06</v>
      </c>
      <c r="F58" s="15">
        <v>1</v>
      </c>
      <c r="G58" s="37">
        <v>1</v>
      </c>
      <c r="H58" s="37">
        <v>1</v>
      </c>
      <c r="I58" s="37">
        <v>1.125</v>
      </c>
      <c r="J58" s="37">
        <v>0</v>
      </c>
      <c r="K58" s="32">
        <v>0</v>
      </c>
      <c r="L58" s="32">
        <v>0</v>
      </c>
    </row>
    <row r="59" spans="1:12" ht="18">
      <c r="A59" s="32" t="s">
        <v>192</v>
      </c>
      <c r="B59" s="1">
        <v>115</v>
      </c>
      <c r="C59" s="38">
        <f>C58</f>
        <v>62.730000000000011</v>
      </c>
      <c r="D59" s="15">
        <v>0</v>
      </c>
      <c r="E59" s="15">
        <f t="shared" ref="E59" si="47">E58+4.43</f>
        <v>73.490000000000009</v>
      </c>
      <c r="F59" s="15">
        <v>1</v>
      </c>
      <c r="G59" s="37">
        <v>1</v>
      </c>
      <c r="H59" s="37">
        <v>1</v>
      </c>
      <c r="I59" s="37">
        <v>1.125</v>
      </c>
      <c r="J59" s="37">
        <v>0</v>
      </c>
      <c r="K59" s="32">
        <v>0</v>
      </c>
      <c r="L59" s="32">
        <v>0</v>
      </c>
    </row>
    <row r="60" spans="1:12" ht="18">
      <c r="A60" s="32" t="s">
        <v>193</v>
      </c>
      <c r="B60" s="1">
        <v>116</v>
      </c>
      <c r="C60" s="38">
        <f>C58+1.09</f>
        <v>63.820000000000014</v>
      </c>
      <c r="D60" s="15">
        <v>0</v>
      </c>
      <c r="E60" s="15">
        <f t="shared" ref="E60" si="48">E58</f>
        <v>69.06</v>
      </c>
      <c r="F60" s="15">
        <v>1</v>
      </c>
      <c r="G60" s="37">
        <v>1</v>
      </c>
      <c r="H60" s="37">
        <v>1</v>
      </c>
      <c r="I60" s="37">
        <v>1.125</v>
      </c>
      <c r="J60" s="37">
        <v>0</v>
      </c>
      <c r="K60" s="32">
        <v>0</v>
      </c>
      <c r="L60" s="32">
        <v>0</v>
      </c>
    </row>
    <row r="61" spans="1:12" ht="18">
      <c r="A61" s="32" t="s">
        <v>193</v>
      </c>
      <c r="B61" s="1">
        <v>116</v>
      </c>
      <c r="C61" s="38">
        <f>C60</f>
        <v>63.820000000000014</v>
      </c>
      <c r="D61" s="15">
        <v>0</v>
      </c>
      <c r="E61" s="15">
        <f t="shared" ref="E61" si="49">E60+4.43</f>
        <v>73.490000000000009</v>
      </c>
      <c r="F61" s="15">
        <v>1</v>
      </c>
      <c r="G61" s="37">
        <v>1</v>
      </c>
      <c r="H61" s="37">
        <v>1</v>
      </c>
      <c r="I61" s="37">
        <v>1.125</v>
      </c>
      <c r="J61" s="37">
        <v>0</v>
      </c>
      <c r="K61" s="32">
        <v>0</v>
      </c>
      <c r="L61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F89C-6394-B04D-926B-C21DDFBEDBAF}">
  <sheetPr>
    <outlinePr summaryBelow="0"/>
  </sheetPr>
  <dimension ref="A1:L26"/>
  <sheetViews>
    <sheetView zoomScale="94" workbookViewId="0">
      <selection activeCell="J24" sqref="J24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0.6640625" style="15" customWidth="1"/>
    <col min="7" max="7" width="14.5" customWidth="1"/>
    <col min="8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110</v>
      </c>
      <c r="H1" s="1" t="s">
        <v>111</v>
      </c>
      <c r="I1" s="1" t="s">
        <v>112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127</v>
      </c>
      <c r="B2" s="32">
        <v>1</v>
      </c>
      <c r="C2" s="15">
        <v>31.72</v>
      </c>
      <c r="D2" s="15">
        <v>0</v>
      </c>
      <c r="E2" s="15">
        <v>86.8</v>
      </c>
      <c r="F2" s="15">
        <v>2</v>
      </c>
      <c r="G2" s="37">
        <v>1</v>
      </c>
      <c r="H2" s="37">
        <v>1</v>
      </c>
      <c r="I2" s="37">
        <v>0.67</v>
      </c>
      <c r="J2" s="37">
        <v>0</v>
      </c>
      <c r="K2" s="32">
        <v>0</v>
      </c>
      <c r="L2" s="32">
        <v>0</v>
      </c>
    </row>
    <row r="3" spans="1:12" ht="18">
      <c r="A3" s="32" t="s">
        <v>127</v>
      </c>
      <c r="B3" s="32">
        <v>1</v>
      </c>
      <c r="C3" s="15">
        <f>C2+0.675</f>
        <v>32.394999999999996</v>
      </c>
      <c r="D3" s="15">
        <v>0</v>
      </c>
      <c r="E3" s="15">
        <v>86.8</v>
      </c>
      <c r="F3" s="15">
        <v>2</v>
      </c>
      <c r="G3" s="37">
        <v>1</v>
      </c>
      <c r="H3" s="37">
        <v>1</v>
      </c>
      <c r="I3" s="37">
        <v>0.67</v>
      </c>
      <c r="J3" s="37">
        <v>0</v>
      </c>
      <c r="K3" s="32">
        <v>0</v>
      </c>
      <c r="L3" s="32">
        <v>0</v>
      </c>
    </row>
    <row r="4" spans="1:12" ht="18">
      <c r="A4" s="32" t="s">
        <v>127</v>
      </c>
      <c r="B4" s="32">
        <v>1</v>
      </c>
      <c r="C4" s="15">
        <f t="shared" ref="C4:C7" si="0">C3+0.675</f>
        <v>33.069999999999993</v>
      </c>
      <c r="D4" s="15">
        <v>0</v>
      </c>
      <c r="E4" s="15">
        <v>86.8</v>
      </c>
      <c r="F4" s="15">
        <v>2</v>
      </c>
      <c r="G4" s="37">
        <v>1</v>
      </c>
      <c r="H4" s="37">
        <v>1</v>
      </c>
      <c r="I4" s="37">
        <v>0.67</v>
      </c>
      <c r="J4" s="37">
        <v>0</v>
      </c>
      <c r="K4" s="32">
        <v>0</v>
      </c>
      <c r="L4" s="32">
        <v>0</v>
      </c>
    </row>
    <row r="5" spans="1:12" ht="18">
      <c r="A5" s="32" t="s">
        <v>127</v>
      </c>
      <c r="B5" s="32">
        <v>1</v>
      </c>
      <c r="C5" s="15">
        <f t="shared" si="0"/>
        <v>33.74499999999999</v>
      </c>
      <c r="D5" s="15">
        <v>0</v>
      </c>
      <c r="E5" s="15">
        <v>86.8</v>
      </c>
      <c r="F5" s="15">
        <v>2</v>
      </c>
      <c r="G5" s="37">
        <v>1</v>
      </c>
      <c r="H5" s="37">
        <v>1</v>
      </c>
      <c r="I5" s="37">
        <v>0.67</v>
      </c>
      <c r="J5" s="37">
        <v>0</v>
      </c>
      <c r="K5" s="32">
        <v>0</v>
      </c>
      <c r="L5" s="32">
        <v>0</v>
      </c>
    </row>
    <row r="6" spans="1:12" ht="18">
      <c r="A6" s="32" t="s">
        <v>127</v>
      </c>
      <c r="B6" s="32">
        <v>1</v>
      </c>
      <c r="C6" s="15">
        <f t="shared" si="0"/>
        <v>34.419999999999987</v>
      </c>
      <c r="D6" s="15">
        <v>0</v>
      </c>
      <c r="E6" s="15">
        <v>86.8</v>
      </c>
      <c r="F6" s="15">
        <v>2</v>
      </c>
      <c r="G6" s="37">
        <v>1</v>
      </c>
      <c r="H6" s="37">
        <v>1</v>
      </c>
      <c r="I6" s="37">
        <v>0.67</v>
      </c>
      <c r="J6" s="37">
        <v>0</v>
      </c>
      <c r="K6" s="32">
        <v>0</v>
      </c>
      <c r="L6" s="32">
        <v>0</v>
      </c>
    </row>
    <row r="7" spans="1:12" ht="18">
      <c r="A7" s="32" t="s">
        <v>127</v>
      </c>
      <c r="B7" s="32">
        <v>1</v>
      </c>
      <c r="C7" s="15">
        <f t="shared" si="0"/>
        <v>35.094999999999985</v>
      </c>
      <c r="D7" s="15">
        <v>0</v>
      </c>
      <c r="E7" s="15">
        <v>86.8</v>
      </c>
      <c r="F7" s="15">
        <v>2</v>
      </c>
      <c r="G7" s="37">
        <v>1</v>
      </c>
      <c r="H7" s="37">
        <v>1</v>
      </c>
      <c r="I7" s="37">
        <v>0.67</v>
      </c>
      <c r="J7" s="37">
        <v>0</v>
      </c>
      <c r="K7" s="32">
        <v>0</v>
      </c>
      <c r="L7" s="32">
        <v>0</v>
      </c>
    </row>
    <row r="8" spans="1:12" ht="18">
      <c r="A8" s="32" t="s">
        <v>199</v>
      </c>
      <c r="B8" s="32">
        <v>1</v>
      </c>
      <c r="C8" s="15">
        <f t="shared" ref="C8" si="1">C7+0.675</f>
        <v>35.769999999999982</v>
      </c>
      <c r="D8" s="15">
        <v>0</v>
      </c>
      <c r="E8" s="15">
        <v>86.8</v>
      </c>
      <c r="F8" s="15">
        <v>2</v>
      </c>
      <c r="G8" s="37">
        <v>1</v>
      </c>
      <c r="H8" s="37">
        <v>1</v>
      </c>
      <c r="I8" s="37">
        <v>0.67</v>
      </c>
      <c r="J8" s="37">
        <v>0</v>
      </c>
      <c r="K8" s="32">
        <v>0</v>
      </c>
      <c r="L8" s="32">
        <v>0</v>
      </c>
    </row>
    <row r="9" spans="1:12" ht="18">
      <c r="A9" s="32" t="s">
        <v>156</v>
      </c>
      <c r="B9" s="32">
        <v>1</v>
      </c>
      <c r="C9" s="15">
        <f>C8+0.785</f>
        <v>36.554999999999978</v>
      </c>
      <c r="D9" s="15">
        <v>0</v>
      </c>
      <c r="E9" s="15">
        <v>86.8</v>
      </c>
      <c r="F9" s="15">
        <v>2</v>
      </c>
      <c r="G9" s="37">
        <v>1</v>
      </c>
      <c r="H9" s="37">
        <v>1</v>
      </c>
      <c r="I9" s="37">
        <v>0.67</v>
      </c>
      <c r="J9" s="37">
        <v>0</v>
      </c>
      <c r="K9" s="32">
        <v>0</v>
      </c>
      <c r="L9" s="32">
        <v>0</v>
      </c>
    </row>
    <row r="10" spans="1:12" ht="18">
      <c r="A10" s="32" t="s">
        <v>127</v>
      </c>
      <c r="B10" s="32">
        <v>1</v>
      </c>
      <c r="C10" s="15">
        <f>C9+0.62</f>
        <v>37.174999999999976</v>
      </c>
      <c r="D10" s="15">
        <v>0</v>
      </c>
      <c r="E10" s="15">
        <v>86.8</v>
      </c>
      <c r="F10" s="15">
        <v>2</v>
      </c>
      <c r="G10" s="37">
        <v>1</v>
      </c>
      <c r="H10" s="37">
        <v>1</v>
      </c>
      <c r="I10" s="37">
        <v>0.67</v>
      </c>
      <c r="J10" s="37">
        <v>0</v>
      </c>
      <c r="K10" s="32">
        <v>0</v>
      </c>
      <c r="L10" s="32">
        <v>0</v>
      </c>
    </row>
    <row r="11" spans="1:12" ht="18">
      <c r="A11" s="32" t="s">
        <v>127</v>
      </c>
      <c r="B11" s="32">
        <v>1</v>
      </c>
      <c r="C11" s="15">
        <f t="shared" ref="C11:C14" si="2">C10+0.675</f>
        <v>37.849999999999973</v>
      </c>
      <c r="D11" s="15">
        <v>0</v>
      </c>
      <c r="E11" s="15">
        <v>86.8</v>
      </c>
      <c r="F11" s="15">
        <v>2</v>
      </c>
      <c r="G11" s="37">
        <v>1</v>
      </c>
      <c r="H11" s="37">
        <v>1</v>
      </c>
      <c r="I11" s="37">
        <v>0.67</v>
      </c>
      <c r="J11" s="37">
        <v>0</v>
      </c>
      <c r="K11" s="32">
        <v>0</v>
      </c>
      <c r="L11" s="32">
        <v>0</v>
      </c>
    </row>
    <row r="12" spans="1:12" ht="18">
      <c r="A12" s="32" t="s">
        <v>127</v>
      </c>
      <c r="B12" s="32">
        <v>1</v>
      </c>
      <c r="C12" s="15">
        <f t="shared" si="2"/>
        <v>38.52499999999997</v>
      </c>
      <c r="D12" s="15">
        <v>0</v>
      </c>
      <c r="E12" s="15">
        <v>86.8</v>
      </c>
      <c r="F12" s="15">
        <v>2</v>
      </c>
      <c r="G12" s="37">
        <v>1</v>
      </c>
      <c r="H12" s="37">
        <v>1</v>
      </c>
      <c r="I12" s="37">
        <v>0.67</v>
      </c>
      <c r="J12" s="37">
        <v>0</v>
      </c>
      <c r="K12" s="32">
        <v>0</v>
      </c>
      <c r="L12" s="32">
        <v>0</v>
      </c>
    </row>
    <row r="13" spans="1:12" ht="18">
      <c r="A13" s="32" t="s">
        <v>127</v>
      </c>
      <c r="B13" s="32">
        <v>1</v>
      </c>
      <c r="C13" s="15">
        <f t="shared" si="2"/>
        <v>39.199999999999967</v>
      </c>
      <c r="D13" s="15">
        <v>0</v>
      </c>
      <c r="E13" s="15">
        <v>86.8</v>
      </c>
      <c r="F13" s="15">
        <v>2</v>
      </c>
      <c r="G13" s="37">
        <v>1</v>
      </c>
      <c r="H13" s="37">
        <v>1</v>
      </c>
      <c r="I13" s="37">
        <v>0.67</v>
      </c>
      <c r="J13" s="37">
        <v>0</v>
      </c>
      <c r="K13" s="32">
        <v>0</v>
      </c>
      <c r="L13" s="32">
        <v>0</v>
      </c>
    </row>
    <row r="14" spans="1:12" ht="18">
      <c r="A14" s="32" t="s">
        <v>127</v>
      </c>
      <c r="B14" s="32">
        <v>1</v>
      </c>
      <c r="C14" s="15">
        <f t="shared" si="2"/>
        <v>39.874999999999964</v>
      </c>
      <c r="D14" s="15">
        <v>0</v>
      </c>
      <c r="E14" s="15">
        <v>86.8</v>
      </c>
      <c r="F14" s="15">
        <v>2</v>
      </c>
      <c r="G14" s="37">
        <v>1</v>
      </c>
      <c r="H14" s="37">
        <v>1</v>
      </c>
      <c r="I14" s="37">
        <v>0.67</v>
      </c>
      <c r="J14" s="37">
        <v>0</v>
      </c>
      <c r="K14" s="32">
        <v>0</v>
      </c>
      <c r="L14" s="32">
        <v>0</v>
      </c>
    </row>
    <row r="15" spans="1:12" ht="18">
      <c r="A15" s="32" t="s">
        <v>120</v>
      </c>
      <c r="B15" s="32">
        <v>1</v>
      </c>
      <c r="C15" s="15">
        <f t="shared" ref="C15" si="3">C14+0.675</f>
        <v>40.549999999999962</v>
      </c>
      <c r="D15" s="15">
        <v>0</v>
      </c>
      <c r="E15" s="15">
        <v>86.8</v>
      </c>
      <c r="F15" s="15">
        <v>2</v>
      </c>
      <c r="G15" s="37">
        <v>1</v>
      </c>
      <c r="H15" s="37">
        <v>1</v>
      </c>
      <c r="I15" s="37">
        <v>0.67</v>
      </c>
      <c r="J15" s="37">
        <v>0</v>
      </c>
      <c r="K15" s="32">
        <v>0</v>
      </c>
      <c r="L15" s="32">
        <v>0</v>
      </c>
    </row>
    <row r="16" spans="1:12" ht="18">
      <c r="A16" s="32" t="s">
        <v>144</v>
      </c>
      <c r="B16" s="32">
        <v>1</v>
      </c>
      <c r="C16" s="15">
        <f>C15+4.5</f>
        <v>45.049999999999962</v>
      </c>
      <c r="D16" s="15">
        <v>0</v>
      </c>
      <c r="E16" s="15">
        <v>86.8</v>
      </c>
      <c r="F16" s="15">
        <v>2</v>
      </c>
      <c r="G16" s="37">
        <v>1</v>
      </c>
      <c r="H16" s="37">
        <v>1</v>
      </c>
      <c r="I16" s="37">
        <v>0.67</v>
      </c>
      <c r="J16" s="37">
        <v>0</v>
      </c>
      <c r="K16" s="32">
        <v>0</v>
      </c>
      <c r="L16" s="32">
        <v>0</v>
      </c>
    </row>
    <row r="17" spans="1:12" ht="18">
      <c r="A17" s="32" t="s">
        <v>144</v>
      </c>
      <c r="B17" s="32">
        <v>1</v>
      </c>
      <c r="C17" s="15">
        <f>C16+6</f>
        <v>51.049999999999962</v>
      </c>
      <c r="D17" s="15">
        <v>0</v>
      </c>
      <c r="E17" s="15">
        <v>86.8</v>
      </c>
      <c r="F17" s="15">
        <v>2</v>
      </c>
      <c r="G17" s="37">
        <v>1</v>
      </c>
      <c r="H17" s="37">
        <v>1</v>
      </c>
      <c r="I17" s="37">
        <v>0.67</v>
      </c>
      <c r="J17" s="37">
        <v>0</v>
      </c>
      <c r="K17" s="32">
        <v>0</v>
      </c>
      <c r="L17" s="32">
        <v>0</v>
      </c>
    </row>
    <row r="18" spans="1:12" ht="18">
      <c r="A18" s="32" t="s">
        <v>144</v>
      </c>
      <c r="B18" s="32">
        <v>1</v>
      </c>
      <c r="C18" s="15">
        <f>C17+6</f>
        <v>57.049999999999962</v>
      </c>
      <c r="D18" s="15">
        <v>0</v>
      </c>
      <c r="E18" s="15">
        <v>86.8</v>
      </c>
      <c r="F18" s="15">
        <v>2</v>
      </c>
      <c r="G18" s="37">
        <v>1</v>
      </c>
      <c r="H18" s="37">
        <v>1</v>
      </c>
      <c r="I18" s="37">
        <v>0.67</v>
      </c>
      <c r="J18" s="37">
        <v>0</v>
      </c>
      <c r="K18" s="32">
        <v>0</v>
      </c>
      <c r="L18" s="32">
        <v>0</v>
      </c>
    </row>
    <row r="19" spans="1:12" ht="18">
      <c r="A19" s="32" t="s">
        <v>144</v>
      </c>
      <c r="B19" s="32">
        <v>1</v>
      </c>
      <c r="C19" s="15">
        <f>C18+6</f>
        <v>63.049999999999962</v>
      </c>
      <c r="D19" s="15">
        <v>0</v>
      </c>
      <c r="E19" s="15">
        <v>86.8</v>
      </c>
      <c r="F19" s="15">
        <v>2</v>
      </c>
      <c r="G19" s="37">
        <v>1</v>
      </c>
      <c r="H19" s="37">
        <v>1</v>
      </c>
      <c r="I19" s="37">
        <v>0.67</v>
      </c>
      <c r="J19" s="37">
        <v>0</v>
      </c>
      <c r="K19" s="32">
        <v>0</v>
      </c>
      <c r="L19" s="32">
        <v>0</v>
      </c>
    </row>
    <row r="20" spans="1:12" ht="18">
      <c r="A20" s="32" t="s">
        <v>122</v>
      </c>
      <c r="B20" s="32">
        <v>2</v>
      </c>
      <c r="C20" s="15">
        <v>48.04</v>
      </c>
      <c r="D20" s="15">
        <v>0</v>
      </c>
      <c r="E20" s="15">
        <f>E19-0.61</f>
        <v>86.19</v>
      </c>
      <c r="F20" s="15">
        <v>2</v>
      </c>
      <c r="G20" s="37">
        <v>1</v>
      </c>
      <c r="H20" s="37">
        <v>1</v>
      </c>
      <c r="I20" s="37">
        <v>0.67</v>
      </c>
      <c r="J20" s="37">
        <v>0</v>
      </c>
      <c r="K20" s="32">
        <v>0</v>
      </c>
      <c r="L20" s="32">
        <v>0</v>
      </c>
    </row>
    <row r="21" spans="1:12" ht="18">
      <c r="A21" s="32" t="s">
        <v>144</v>
      </c>
      <c r="B21" s="32">
        <v>2</v>
      </c>
      <c r="C21" s="15">
        <f>C20+3</f>
        <v>51.04</v>
      </c>
      <c r="D21" s="15">
        <v>0</v>
      </c>
      <c r="E21" s="15">
        <f>E20</f>
        <v>86.19</v>
      </c>
      <c r="F21" s="15">
        <v>2</v>
      </c>
      <c r="G21" s="37">
        <v>1</v>
      </c>
      <c r="H21" s="37">
        <v>1</v>
      </c>
      <c r="I21" s="37">
        <v>0.67</v>
      </c>
      <c r="J21" s="37">
        <v>0</v>
      </c>
      <c r="K21" s="32">
        <v>0</v>
      </c>
      <c r="L21" s="32">
        <v>0</v>
      </c>
    </row>
    <row r="22" spans="1:12" ht="18">
      <c r="A22" s="32" t="s">
        <v>144</v>
      </c>
      <c r="B22" s="32">
        <v>2</v>
      </c>
      <c r="C22" s="15">
        <f>C21+6</f>
        <v>57.04</v>
      </c>
      <c r="D22" s="15">
        <v>0</v>
      </c>
      <c r="E22" s="15">
        <f t="shared" ref="E22:E23" si="4">E21</f>
        <v>86.19</v>
      </c>
      <c r="F22" s="15">
        <v>2</v>
      </c>
      <c r="G22" s="37">
        <v>1</v>
      </c>
      <c r="H22" s="37">
        <v>1</v>
      </c>
      <c r="I22" s="37">
        <v>0.67</v>
      </c>
      <c r="J22" s="37">
        <v>0</v>
      </c>
      <c r="K22" s="32">
        <v>0</v>
      </c>
      <c r="L22" s="32">
        <v>0</v>
      </c>
    </row>
    <row r="23" spans="1:12" ht="18">
      <c r="A23" s="32" t="s">
        <v>144</v>
      </c>
      <c r="B23" s="32">
        <v>2</v>
      </c>
      <c r="C23" s="15">
        <f>C22+6</f>
        <v>63.04</v>
      </c>
      <c r="D23" s="15">
        <v>0</v>
      </c>
      <c r="E23" s="15">
        <f t="shared" si="4"/>
        <v>86.19</v>
      </c>
      <c r="F23" s="15">
        <v>2</v>
      </c>
      <c r="G23" s="37">
        <v>1</v>
      </c>
      <c r="H23" s="37">
        <v>1</v>
      </c>
      <c r="I23" s="37">
        <v>0.67</v>
      </c>
      <c r="J23" s="37">
        <v>0</v>
      </c>
      <c r="K23" s="32">
        <v>0</v>
      </c>
      <c r="L23" s="32">
        <v>0</v>
      </c>
    </row>
    <row r="24" spans="1:12" ht="18">
      <c r="A24" s="32" t="s">
        <v>127</v>
      </c>
      <c r="B24" s="32">
        <v>3</v>
      </c>
      <c r="C24" s="15">
        <f>C2</f>
        <v>31.72</v>
      </c>
      <c r="D24" s="15">
        <v>0</v>
      </c>
      <c r="E24" s="15">
        <f>E2-2</f>
        <v>84.8</v>
      </c>
      <c r="F24" s="15">
        <v>2</v>
      </c>
      <c r="G24" s="37">
        <v>1</v>
      </c>
      <c r="H24" s="37">
        <v>1</v>
      </c>
      <c r="I24" s="37">
        <v>0.67</v>
      </c>
      <c r="J24" s="37">
        <v>0</v>
      </c>
      <c r="K24" s="32">
        <v>0</v>
      </c>
      <c r="L24" s="32">
        <v>0</v>
      </c>
    </row>
    <row r="25" spans="1:12" ht="18">
      <c r="A25" s="32" t="s">
        <v>127</v>
      </c>
      <c r="B25" s="32">
        <v>3</v>
      </c>
      <c r="C25" s="15">
        <f>C24+0.675</f>
        <v>32.394999999999996</v>
      </c>
      <c r="D25" s="15">
        <v>0</v>
      </c>
      <c r="E25" s="15">
        <f>E24</f>
        <v>84.8</v>
      </c>
      <c r="F25" s="15">
        <v>2</v>
      </c>
      <c r="G25" s="37">
        <v>1</v>
      </c>
      <c r="H25" s="37">
        <v>1</v>
      </c>
      <c r="I25" s="37">
        <v>0.67</v>
      </c>
      <c r="J25" s="37">
        <v>0</v>
      </c>
      <c r="K25" s="32">
        <v>0</v>
      </c>
      <c r="L25" s="32">
        <v>0</v>
      </c>
    </row>
    <row r="26" spans="1:12" ht="18">
      <c r="A26" s="32" t="s">
        <v>220</v>
      </c>
      <c r="B26" s="32">
        <v>3</v>
      </c>
      <c r="C26" s="15">
        <f>C25+0.675</f>
        <v>33.069999999999993</v>
      </c>
      <c r="D26" s="15">
        <v>0</v>
      </c>
      <c r="E26" s="15">
        <f>E25</f>
        <v>84.8</v>
      </c>
      <c r="F26" s="15">
        <v>2</v>
      </c>
      <c r="G26" s="37">
        <v>1</v>
      </c>
      <c r="H26" s="37">
        <v>1</v>
      </c>
      <c r="I26" s="37">
        <v>0.67</v>
      </c>
      <c r="J26" s="37">
        <v>0</v>
      </c>
      <c r="K26" s="32">
        <v>0</v>
      </c>
      <c r="L26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87B3-7568-6C4C-924F-4B87CB236722}">
  <sheetPr>
    <outlinePr summaryBelow="0"/>
  </sheetPr>
  <dimension ref="A1:L300"/>
  <sheetViews>
    <sheetView workbookViewId="0">
      <selection activeCell="A2" sqref="A2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110</v>
      </c>
      <c r="H1" s="1" t="s">
        <v>111</v>
      </c>
      <c r="I1" s="1" t="s">
        <v>112</v>
      </c>
      <c r="J1" s="1" t="s">
        <v>64</v>
      </c>
      <c r="K1" s="1" t="s">
        <v>65</v>
      </c>
      <c r="L1" s="1" t="s">
        <v>66</v>
      </c>
    </row>
    <row r="2" spans="1:12" ht="18">
      <c r="A2" s="32"/>
      <c r="B2" s="1"/>
      <c r="G2" s="37"/>
      <c r="H2" s="37"/>
      <c r="I2" s="37"/>
      <c r="J2" s="14"/>
      <c r="K2" s="1"/>
      <c r="L2" s="1"/>
    </row>
    <row r="3" spans="1:12" ht="18">
      <c r="A3" s="32"/>
      <c r="B3" s="1"/>
      <c r="G3" s="37"/>
      <c r="H3" s="37"/>
      <c r="I3" s="37"/>
      <c r="J3" s="14"/>
      <c r="K3" s="1"/>
      <c r="L3" s="1"/>
    </row>
    <row r="4" spans="1:12" ht="18">
      <c r="A4" s="32"/>
      <c r="B4" s="32"/>
      <c r="G4" s="37"/>
      <c r="H4" s="37"/>
      <c r="I4" s="37"/>
      <c r="J4" s="37"/>
      <c r="K4" s="32"/>
      <c r="L4" s="32"/>
    </row>
    <row r="5" spans="1:12" ht="18">
      <c r="A5" s="32"/>
      <c r="B5" s="32"/>
      <c r="G5" s="37"/>
      <c r="H5" s="37"/>
      <c r="I5" s="37"/>
      <c r="J5" s="37"/>
      <c r="K5" s="32"/>
      <c r="L5" s="32"/>
    </row>
    <row r="6" spans="1:12" ht="18">
      <c r="A6" s="32"/>
      <c r="B6" s="32"/>
      <c r="G6" s="37"/>
      <c r="H6" s="37"/>
      <c r="I6" s="37"/>
      <c r="J6" s="37"/>
      <c r="K6" s="32"/>
      <c r="L6" s="32"/>
    </row>
    <row r="7" spans="1:12" ht="18">
      <c r="A7" s="32"/>
      <c r="B7" s="1"/>
      <c r="G7" s="37"/>
      <c r="H7" s="37"/>
      <c r="I7" s="37"/>
      <c r="J7" s="37"/>
      <c r="K7" s="32"/>
      <c r="L7" s="32"/>
    </row>
    <row r="8" spans="1:12" ht="18">
      <c r="A8" s="32"/>
      <c r="B8" s="1"/>
      <c r="G8" s="37"/>
      <c r="H8" s="37"/>
      <c r="I8" s="37"/>
      <c r="J8" s="37"/>
      <c r="K8" s="32"/>
      <c r="L8" s="32"/>
    </row>
    <row r="9" spans="1:12" ht="18">
      <c r="A9" s="32"/>
      <c r="B9" s="32"/>
      <c r="G9" s="37"/>
      <c r="H9" s="37"/>
      <c r="I9" s="37"/>
      <c r="J9" s="37"/>
      <c r="K9" s="32"/>
      <c r="L9" s="32"/>
    </row>
    <row r="10" spans="1:12" ht="18">
      <c r="A10" s="32"/>
      <c r="B10" s="32"/>
      <c r="G10" s="37"/>
      <c r="H10" s="37"/>
      <c r="I10" s="37"/>
      <c r="J10" s="37"/>
      <c r="K10" s="32"/>
      <c r="L10" s="32"/>
    </row>
    <row r="11" spans="1:12" ht="18">
      <c r="A11" s="32"/>
      <c r="B11" s="32"/>
      <c r="G11" s="37"/>
      <c r="H11" s="37"/>
      <c r="I11" s="37"/>
      <c r="J11" s="37"/>
      <c r="K11" s="32"/>
      <c r="L11" s="32"/>
    </row>
    <row r="12" spans="1:12" ht="18">
      <c r="A12" s="32"/>
      <c r="B12" s="1"/>
      <c r="G12" s="37"/>
      <c r="H12" s="37"/>
      <c r="I12" s="37"/>
      <c r="J12" s="37"/>
      <c r="K12" s="32"/>
      <c r="L12" s="32"/>
    </row>
    <row r="13" spans="1:12" ht="18">
      <c r="A13" s="32"/>
      <c r="B13" s="1"/>
      <c r="G13" s="37"/>
      <c r="H13" s="37"/>
      <c r="I13" s="37"/>
      <c r="J13" s="37"/>
      <c r="K13" s="32"/>
      <c r="L13" s="32"/>
    </row>
    <row r="14" spans="1:12" ht="18">
      <c r="A14" s="32"/>
      <c r="B14" s="32"/>
      <c r="G14" s="37"/>
      <c r="H14" s="37"/>
      <c r="I14" s="37"/>
      <c r="J14" s="37"/>
      <c r="K14" s="32"/>
      <c r="L14" s="32"/>
    </row>
    <row r="15" spans="1:12" ht="18">
      <c r="A15" s="32"/>
      <c r="B15" s="32"/>
      <c r="G15" s="37"/>
      <c r="H15" s="37"/>
      <c r="I15" s="37"/>
      <c r="J15" s="37"/>
      <c r="K15" s="32"/>
      <c r="L15" s="32"/>
    </row>
    <row r="16" spans="1:12" ht="18">
      <c r="A16" s="32"/>
      <c r="B16" s="32"/>
      <c r="G16" s="37"/>
      <c r="H16" s="37"/>
      <c r="I16" s="37"/>
      <c r="J16" s="37"/>
      <c r="K16" s="32"/>
      <c r="L16" s="32"/>
    </row>
    <row r="17" spans="1:12" ht="18">
      <c r="A17" s="32"/>
      <c r="B17" s="32"/>
      <c r="G17" s="37"/>
      <c r="H17" s="37"/>
      <c r="I17" s="37"/>
      <c r="J17" s="37"/>
      <c r="K17" s="32"/>
      <c r="L17" s="32"/>
    </row>
    <row r="18" spans="1:12" ht="18">
      <c r="A18" s="32"/>
      <c r="B18" s="32"/>
      <c r="G18" s="37"/>
      <c r="H18" s="37"/>
      <c r="I18" s="37"/>
      <c r="J18" s="37"/>
      <c r="K18" s="32"/>
      <c r="L18" s="32"/>
    </row>
    <row r="19" spans="1:12" ht="18">
      <c r="A19" s="32"/>
      <c r="B19" s="32"/>
      <c r="G19" s="37"/>
      <c r="H19" s="37"/>
      <c r="I19" s="37"/>
      <c r="J19" s="37"/>
      <c r="K19" s="32"/>
      <c r="L19" s="32"/>
    </row>
    <row r="20" spans="1:12" ht="18">
      <c r="A20" s="32"/>
      <c r="B20" s="32"/>
      <c r="G20" s="37"/>
      <c r="H20" s="37"/>
      <c r="I20" s="37"/>
      <c r="J20" s="37"/>
      <c r="K20" s="32"/>
      <c r="L20" s="32"/>
    </row>
    <row r="21" spans="1:12" ht="18">
      <c r="A21" s="32"/>
      <c r="B21" s="32"/>
      <c r="G21" s="37"/>
      <c r="H21" s="37"/>
      <c r="I21" s="37"/>
      <c r="J21" s="37"/>
      <c r="K21" s="32"/>
      <c r="L21" s="32"/>
    </row>
    <row r="22" spans="1:12" ht="18">
      <c r="A22" s="32"/>
      <c r="B22" s="32"/>
      <c r="G22" s="37"/>
      <c r="H22" s="37"/>
      <c r="I22" s="37"/>
      <c r="J22" s="37"/>
      <c r="K22" s="32"/>
      <c r="L22" s="32"/>
    </row>
    <row r="23" spans="1:12" ht="18">
      <c r="A23" s="32"/>
      <c r="B23" s="32"/>
      <c r="G23" s="37"/>
      <c r="H23" s="37"/>
      <c r="I23" s="37"/>
      <c r="J23" s="37"/>
      <c r="K23" s="32"/>
      <c r="L23" s="32"/>
    </row>
    <row r="24" spans="1:12" ht="18">
      <c r="A24" s="32"/>
      <c r="B24" s="32"/>
      <c r="G24" s="37"/>
      <c r="H24" s="37"/>
      <c r="I24" s="37"/>
      <c r="J24" s="37"/>
      <c r="K24" s="32"/>
      <c r="L24" s="32"/>
    </row>
    <row r="25" spans="1:12" ht="18">
      <c r="A25" s="32"/>
      <c r="B25" s="32"/>
      <c r="G25" s="37"/>
      <c r="H25" s="37"/>
      <c r="I25" s="37"/>
      <c r="J25" s="37"/>
      <c r="K25" s="32"/>
      <c r="L25" s="32"/>
    </row>
    <row r="26" spans="1:12" ht="18">
      <c r="A26" s="32"/>
      <c r="B26" s="32"/>
      <c r="G26" s="37"/>
      <c r="H26" s="37"/>
      <c r="I26" s="37"/>
      <c r="J26" s="37"/>
      <c r="K26" s="32"/>
      <c r="L26" s="32"/>
    </row>
    <row r="27" spans="1:12" ht="18">
      <c r="A27" s="32"/>
      <c r="B27" s="32"/>
      <c r="G27" s="37"/>
      <c r="H27" s="37"/>
      <c r="I27" s="37"/>
      <c r="J27" s="37"/>
      <c r="K27" s="32"/>
      <c r="L27" s="32"/>
    </row>
    <row r="28" spans="1:12" ht="18">
      <c r="A28" s="32"/>
      <c r="B28" s="32"/>
      <c r="G28" s="37"/>
      <c r="H28" s="37"/>
      <c r="I28" s="37"/>
      <c r="J28" s="37"/>
      <c r="K28" s="32"/>
      <c r="L28" s="32"/>
    </row>
    <row r="29" spans="1:12" ht="18">
      <c r="A29" s="32"/>
      <c r="B29" s="32"/>
      <c r="G29" s="37"/>
      <c r="H29" s="37"/>
      <c r="I29" s="37"/>
      <c r="J29" s="37"/>
      <c r="K29" s="32"/>
      <c r="L29" s="32"/>
    </row>
    <row r="30" spans="1:12" ht="18">
      <c r="A30" s="32"/>
      <c r="B30" s="32"/>
      <c r="G30" s="37"/>
      <c r="H30" s="37"/>
      <c r="I30" s="37"/>
      <c r="J30" s="37"/>
      <c r="K30" s="32"/>
      <c r="L30" s="32"/>
    </row>
    <row r="31" spans="1:12" ht="18">
      <c r="A31" s="32"/>
      <c r="B31" s="32"/>
      <c r="G31" s="37"/>
      <c r="H31" s="37"/>
      <c r="I31" s="37"/>
      <c r="J31" s="37"/>
      <c r="K31" s="32"/>
      <c r="L31" s="32"/>
    </row>
    <row r="32" spans="1:12" ht="18">
      <c r="A32" s="32"/>
      <c r="B32" s="32"/>
      <c r="G32" s="37"/>
      <c r="H32" s="37"/>
      <c r="I32" s="37"/>
      <c r="J32" s="37"/>
      <c r="K32" s="32"/>
      <c r="L32" s="32"/>
    </row>
    <row r="33" spans="1:12" ht="18">
      <c r="A33" s="32"/>
      <c r="B33" s="32"/>
      <c r="G33" s="37"/>
      <c r="H33" s="37"/>
      <c r="I33" s="37"/>
      <c r="J33" s="37"/>
      <c r="K33" s="32"/>
      <c r="L33" s="32"/>
    </row>
    <row r="34" spans="1:12" ht="18">
      <c r="A34" s="32"/>
      <c r="B34" s="32"/>
      <c r="G34" s="37"/>
      <c r="H34" s="37"/>
      <c r="I34" s="37"/>
      <c r="J34" s="37"/>
      <c r="K34" s="32"/>
      <c r="L34" s="32"/>
    </row>
    <row r="35" spans="1:12" ht="18">
      <c r="A35" s="32"/>
      <c r="B35" s="32"/>
      <c r="G35" s="37"/>
      <c r="H35" s="37"/>
      <c r="I35" s="37"/>
      <c r="J35" s="37"/>
      <c r="K35" s="32"/>
      <c r="L35" s="32"/>
    </row>
    <row r="36" spans="1:12" ht="18">
      <c r="A36" s="32"/>
      <c r="B36" s="32"/>
      <c r="G36" s="37"/>
      <c r="H36" s="37"/>
      <c r="I36" s="37"/>
      <c r="J36" s="37"/>
      <c r="K36" s="32"/>
      <c r="L36" s="32"/>
    </row>
    <row r="37" spans="1:12" ht="18">
      <c r="A37" s="32"/>
      <c r="B37" s="32"/>
      <c r="G37" s="37"/>
      <c r="H37" s="37"/>
      <c r="I37" s="37"/>
      <c r="J37" s="37"/>
      <c r="K37" s="32"/>
      <c r="L37" s="32"/>
    </row>
    <row r="38" spans="1:12" ht="18">
      <c r="A38" s="32"/>
      <c r="B38" s="32"/>
      <c r="G38" s="37"/>
      <c r="H38" s="37"/>
      <c r="I38" s="37"/>
      <c r="J38" s="37"/>
      <c r="K38" s="32"/>
      <c r="L38" s="32"/>
    </row>
    <row r="39" spans="1:12" ht="18">
      <c r="A39" s="32"/>
      <c r="B39" s="32"/>
      <c r="G39" s="37"/>
      <c r="H39" s="37"/>
      <c r="I39" s="37"/>
      <c r="J39" s="37"/>
      <c r="K39" s="32"/>
      <c r="L39" s="32"/>
    </row>
    <row r="40" spans="1:12" ht="18">
      <c r="A40" s="32"/>
      <c r="B40" s="32"/>
      <c r="G40" s="37"/>
      <c r="H40" s="37"/>
      <c r="I40" s="37"/>
      <c r="J40" s="37"/>
      <c r="K40" s="32"/>
      <c r="L40" s="32"/>
    </row>
    <row r="41" spans="1:12" ht="18">
      <c r="A41" s="32"/>
      <c r="B41" s="32"/>
      <c r="G41" s="37"/>
      <c r="H41" s="37"/>
      <c r="I41" s="37"/>
      <c r="J41" s="37"/>
      <c r="K41" s="32"/>
      <c r="L41" s="32"/>
    </row>
    <row r="42" spans="1:12" ht="18">
      <c r="A42" s="32"/>
      <c r="B42" s="32"/>
      <c r="G42" s="37"/>
      <c r="H42" s="37"/>
      <c r="I42" s="37"/>
      <c r="J42" s="37"/>
      <c r="K42" s="32"/>
      <c r="L42" s="32"/>
    </row>
    <row r="43" spans="1:12" ht="18">
      <c r="A43" s="32"/>
      <c r="B43" s="32"/>
      <c r="G43" s="37"/>
      <c r="H43" s="37"/>
      <c r="I43" s="37"/>
      <c r="J43" s="37"/>
      <c r="K43" s="32"/>
      <c r="L43" s="32"/>
    </row>
    <row r="44" spans="1:12" ht="18">
      <c r="A44" s="32"/>
      <c r="B44" s="32"/>
      <c r="G44" s="37"/>
      <c r="H44" s="37"/>
      <c r="I44" s="37"/>
      <c r="J44" s="37"/>
      <c r="K44" s="32"/>
      <c r="L44" s="32"/>
    </row>
    <row r="45" spans="1:12" ht="18">
      <c r="A45" s="32"/>
      <c r="B45" s="32"/>
      <c r="G45" s="37"/>
      <c r="H45" s="37"/>
      <c r="I45" s="37"/>
      <c r="J45" s="37"/>
      <c r="K45" s="32"/>
      <c r="L45" s="32"/>
    </row>
    <row r="46" spans="1:12" ht="18">
      <c r="A46" s="32"/>
      <c r="B46" s="32"/>
      <c r="G46" s="37"/>
      <c r="H46" s="37"/>
      <c r="I46" s="37"/>
      <c r="J46" s="37"/>
      <c r="K46" s="32"/>
      <c r="L46" s="32"/>
    </row>
    <row r="47" spans="1:12" ht="18">
      <c r="A47" s="32"/>
      <c r="B47" s="32"/>
      <c r="G47" s="37"/>
      <c r="H47" s="37"/>
      <c r="I47" s="37"/>
      <c r="J47" s="37"/>
      <c r="K47" s="32"/>
      <c r="L47" s="32"/>
    </row>
    <row r="48" spans="1:12" ht="18">
      <c r="A48" s="32"/>
      <c r="B48" s="32"/>
      <c r="G48" s="37"/>
      <c r="H48" s="37"/>
      <c r="I48" s="37"/>
      <c r="J48" s="37"/>
      <c r="K48" s="32"/>
      <c r="L48" s="32"/>
    </row>
    <row r="49" spans="1:12" ht="18">
      <c r="A49" s="32"/>
      <c r="B49" s="32"/>
      <c r="G49" s="37"/>
      <c r="H49" s="37"/>
      <c r="I49" s="37"/>
      <c r="J49" s="37"/>
      <c r="K49" s="32"/>
      <c r="L49" s="32"/>
    </row>
    <row r="50" spans="1:12" ht="18">
      <c r="A50" s="32"/>
      <c r="B50" s="32"/>
      <c r="G50" s="37"/>
      <c r="H50" s="37"/>
      <c r="I50" s="37"/>
      <c r="J50" s="37"/>
      <c r="K50" s="32"/>
      <c r="L50" s="32"/>
    </row>
    <row r="51" spans="1:12" ht="18">
      <c r="A51" s="32"/>
      <c r="B51" s="32"/>
      <c r="G51" s="37"/>
      <c r="H51" s="37"/>
      <c r="I51" s="37"/>
      <c r="J51" s="37"/>
      <c r="K51" s="32"/>
      <c r="L51" s="32"/>
    </row>
    <row r="52" spans="1:12" ht="18">
      <c r="A52" s="32"/>
      <c r="B52" s="32"/>
      <c r="G52" s="37"/>
      <c r="H52" s="37"/>
      <c r="I52" s="37"/>
      <c r="J52" s="37"/>
      <c r="K52" s="32"/>
      <c r="L52" s="32"/>
    </row>
    <row r="53" spans="1:12" ht="18">
      <c r="A53" s="32"/>
      <c r="B53" s="32"/>
      <c r="G53" s="37"/>
      <c r="H53" s="37"/>
      <c r="I53" s="37"/>
      <c r="J53" s="37"/>
      <c r="K53" s="32"/>
      <c r="L53" s="32"/>
    </row>
    <row r="54" spans="1:12" ht="18">
      <c r="A54" s="32"/>
      <c r="B54" s="32"/>
      <c r="G54" s="37"/>
      <c r="H54" s="37"/>
      <c r="I54" s="37"/>
      <c r="J54" s="37"/>
      <c r="K54" s="32"/>
      <c r="L54" s="32"/>
    </row>
    <row r="55" spans="1:12" ht="18">
      <c r="A55" s="32"/>
      <c r="B55" s="32"/>
      <c r="G55" s="37"/>
      <c r="H55" s="37"/>
      <c r="I55" s="37"/>
      <c r="J55" s="37"/>
      <c r="K55" s="32"/>
      <c r="L55" s="32"/>
    </row>
    <row r="56" spans="1:12" ht="18">
      <c r="A56" s="32"/>
      <c r="B56" s="32"/>
      <c r="G56" s="37"/>
      <c r="H56" s="37"/>
      <c r="I56" s="37"/>
      <c r="J56" s="37"/>
      <c r="K56" s="32"/>
      <c r="L56" s="32"/>
    </row>
    <row r="57" spans="1:12" ht="18">
      <c r="A57" s="32"/>
      <c r="B57" s="32"/>
      <c r="G57" s="37"/>
      <c r="H57" s="37"/>
      <c r="I57" s="37"/>
      <c r="J57" s="37"/>
      <c r="K57" s="32"/>
      <c r="L57" s="32"/>
    </row>
    <row r="58" spans="1:12" ht="18">
      <c r="A58" s="32"/>
      <c r="B58" s="32"/>
      <c r="G58" s="37"/>
      <c r="H58" s="37"/>
      <c r="I58" s="37"/>
      <c r="J58" s="37"/>
      <c r="K58" s="32"/>
      <c r="L58" s="32"/>
    </row>
    <row r="59" spans="1:12" ht="18">
      <c r="A59" s="32"/>
      <c r="B59" s="32"/>
      <c r="G59" s="37"/>
      <c r="H59" s="37"/>
      <c r="I59" s="37"/>
      <c r="J59" s="37"/>
      <c r="K59" s="32"/>
      <c r="L59" s="32"/>
    </row>
    <row r="60" spans="1:12" ht="18">
      <c r="A60" s="32"/>
      <c r="B60" s="32"/>
      <c r="G60" s="37"/>
      <c r="H60" s="37"/>
      <c r="I60" s="37"/>
      <c r="J60" s="37"/>
      <c r="K60" s="32"/>
      <c r="L60" s="32"/>
    </row>
    <row r="61" spans="1:12" ht="18">
      <c r="A61" s="32"/>
      <c r="B61" s="32"/>
      <c r="G61" s="37"/>
      <c r="H61" s="37"/>
      <c r="I61" s="37"/>
      <c r="J61" s="37"/>
      <c r="K61" s="32"/>
      <c r="L61" s="32"/>
    </row>
    <row r="62" spans="1:12" ht="18">
      <c r="A62" s="32"/>
      <c r="B62" s="32"/>
      <c r="G62" s="37"/>
      <c r="H62" s="37"/>
      <c r="I62" s="37"/>
      <c r="J62" s="37"/>
      <c r="K62" s="32"/>
      <c r="L62" s="32"/>
    </row>
    <row r="63" spans="1:12" ht="18">
      <c r="A63" s="32"/>
      <c r="B63" s="32"/>
      <c r="G63" s="37"/>
      <c r="H63" s="37"/>
      <c r="I63" s="37"/>
      <c r="J63" s="37"/>
      <c r="K63" s="32"/>
      <c r="L63" s="32"/>
    </row>
    <row r="64" spans="1:12" ht="18">
      <c r="A64" s="32"/>
      <c r="B64" s="32"/>
      <c r="G64" s="37"/>
      <c r="H64" s="37"/>
      <c r="I64" s="37"/>
      <c r="J64" s="37"/>
      <c r="K64" s="32"/>
      <c r="L64" s="32"/>
    </row>
    <row r="65" spans="1:12" ht="18">
      <c r="A65" s="32"/>
      <c r="B65" s="32"/>
      <c r="G65" s="37"/>
      <c r="H65" s="37"/>
      <c r="I65" s="37"/>
      <c r="J65" s="37"/>
      <c r="K65" s="32"/>
      <c r="L65" s="32"/>
    </row>
    <row r="66" spans="1:12" ht="18">
      <c r="A66" s="32"/>
      <c r="B66" s="32"/>
      <c r="G66" s="37"/>
      <c r="H66" s="37"/>
      <c r="I66" s="37"/>
      <c r="J66" s="37"/>
      <c r="K66" s="32"/>
      <c r="L66" s="32"/>
    </row>
    <row r="67" spans="1:12" ht="18">
      <c r="A67" s="32"/>
      <c r="B67" s="32"/>
      <c r="G67" s="37"/>
      <c r="H67" s="37"/>
      <c r="I67" s="37"/>
      <c r="J67" s="37"/>
      <c r="K67" s="32"/>
      <c r="L67" s="32"/>
    </row>
    <row r="68" spans="1:12" ht="18">
      <c r="A68" s="32"/>
      <c r="B68" s="32"/>
      <c r="G68" s="37"/>
      <c r="H68" s="37"/>
      <c r="I68" s="37"/>
      <c r="J68" s="37"/>
      <c r="K68" s="32"/>
      <c r="L68" s="32"/>
    </row>
    <row r="69" spans="1:12" ht="18">
      <c r="A69" s="32"/>
      <c r="B69" s="32"/>
      <c r="G69" s="37"/>
      <c r="H69" s="37"/>
      <c r="I69" s="37"/>
      <c r="J69" s="37"/>
      <c r="K69" s="32"/>
      <c r="L69" s="32"/>
    </row>
    <row r="70" spans="1:12" ht="18">
      <c r="A70" s="32"/>
      <c r="B70" s="32"/>
      <c r="G70" s="37"/>
      <c r="H70" s="37"/>
      <c r="I70" s="37"/>
      <c r="J70" s="37"/>
      <c r="K70" s="32"/>
      <c r="L70" s="32"/>
    </row>
    <row r="71" spans="1:12" ht="18">
      <c r="A71" s="32"/>
      <c r="B71" s="32"/>
      <c r="G71" s="37"/>
      <c r="H71" s="37"/>
      <c r="I71" s="37"/>
      <c r="J71" s="37"/>
      <c r="K71" s="32"/>
      <c r="L71" s="32"/>
    </row>
    <row r="72" spans="1:12" ht="18">
      <c r="A72" s="32"/>
      <c r="B72" s="32"/>
      <c r="G72" s="37"/>
      <c r="H72" s="37"/>
      <c r="I72" s="37"/>
      <c r="J72" s="37"/>
      <c r="K72" s="32"/>
      <c r="L72" s="32"/>
    </row>
    <row r="73" spans="1:12" ht="18">
      <c r="A73" s="32"/>
      <c r="B73" s="32"/>
      <c r="G73" s="37"/>
      <c r="H73" s="37"/>
      <c r="I73" s="37"/>
      <c r="J73" s="37"/>
      <c r="K73" s="32"/>
      <c r="L73" s="32"/>
    </row>
    <row r="74" spans="1:12" ht="18">
      <c r="A74" s="32"/>
      <c r="B74" s="32"/>
      <c r="G74" s="37"/>
      <c r="H74" s="37"/>
      <c r="I74" s="37"/>
      <c r="J74" s="37"/>
      <c r="K74" s="32"/>
      <c r="L74" s="32"/>
    </row>
    <row r="75" spans="1:12" ht="18">
      <c r="A75" s="32"/>
      <c r="B75" s="32"/>
      <c r="G75" s="37"/>
      <c r="H75" s="37"/>
      <c r="I75" s="37"/>
      <c r="J75" s="37"/>
      <c r="K75" s="32"/>
      <c r="L75" s="32"/>
    </row>
    <row r="76" spans="1:12" ht="18">
      <c r="A76" s="32"/>
      <c r="B76" s="32"/>
      <c r="G76" s="37"/>
      <c r="H76" s="37"/>
      <c r="I76" s="37"/>
      <c r="J76" s="37"/>
      <c r="K76" s="32"/>
      <c r="L76" s="32"/>
    </row>
    <row r="77" spans="1:12" ht="18">
      <c r="A77" s="32"/>
      <c r="B77" s="32"/>
      <c r="G77" s="37"/>
      <c r="H77" s="37"/>
      <c r="I77" s="37"/>
      <c r="J77" s="37"/>
      <c r="K77" s="32"/>
      <c r="L77" s="32"/>
    </row>
    <row r="78" spans="1:12" ht="18">
      <c r="A78" s="32"/>
      <c r="B78" s="32"/>
      <c r="G78" s="37"/>
      <c r="H78" s="37"/>
      <c r="I78" s="37"/>
      <c r="J78" s="37"/>
      <c r="K78" s="32"/>
      <c r="L78" s="32"/>
    </row>
    <row r="79" spans="1:12" ht="18">
      <c r="A79" s="32"/>
      <c r="B79" s="32"/>
      <c r="G79" s="37"/>
      <c r="H79" s="37"/>
      <c r="I79" s="37"/>
      <c r="J79" s="37"/>
      <c r="K79" s="32"/>
      <c r="L79" s="32"/>
    </row>
    <row r="80" spans="1:12" ht="18">
      <c r="A80" s="32"/>
      <c r="B80" s="32"/>
      <c r="G80" s="37"/>
      <c r="H80" s="37"/>
      <c r="I80" s="37"/>
      <c r="J80" s="37"/>
      <c r="K80" s="32"/>
      <c r="L80" s="32"/>
    </row>
    <row r="81" spans="1:12" ht="18">
      <c r="A81" s="32"/>
      <c r="B81" s="32"/>
      <c r="G81" s="37"/>
      <c r="H81" s="37"/>
      <c r="I81" s="37"/>
      <c r="J81" s="37"/>
      <c r="K81" s="32"/>
      <c r="L81" s="32"/>
    </row>
    <row r="82" spans="1:12" ht="18">
      <c r="A82" s="32"/>
      <c r="B82" s="32"/>
      <c r="G82" s="37"/>
      <c r="H82" s="37"/>
      <c r="I82" s="37"/>
      <c r="J82" s="37"/>
      <c r="K82" s="32"/>
      <c r="L82" s="32"/>
    </row>
    <row r="83" spans="1:12" ht="18">
      <c r="A83" s="32"/>
      <c r="B83" s="32"/>
      <c r="G83" s="37"/>
      <c r="H83" s="37"/>
      <c r="I83" s="37"/>
      <c r="J83" s="37"/>
      <c r="K83" s="32"/>
      <c r="L83" s="32"/>
    </row>
    <row r="84" spans="1:12" ht="18">
      <c r="A84" s="32"/>
      <c r="B84" s="32"/>
      <c r="G84" s="37"/>
      <c r="H84" s="37"/>
      <c r="I84" s="37"/>
      <c r="J84" s="37"/>
      <c r="K84" s="32"/>
      <c r="L84" s="32"/>
    </row>
    <row r="85" spans="1:12" ht="18">
      <c r="A85" s="32"/>
      <c r="B85" s="32"/>
      <c r="G85" s="37"/>
      <c r="H85" s="37"/>
      <c r="I85" s="37"/>
      <c r="J85" s="37"/>
      <c r="K85" s="32"/>
      <c r="L85" s="32"/>
    </row>
    <row r="86" spans="1:12" ht="18">
      <c r="A86" s="32"/>
      <c r="B86" s="32"/>
      <c r="G86" s="37"/>
      <c r="H86" s="37"/>
      <c r="I86" s="37"/>
      <c r="J86" s="37"/>
      <c r="K86" s="32"/>
      <c r="L86" s="32"/>
    </row>
    <row r="87" spans="1:12" ht="18">
      <c r="A87" s="32"/>
      <c r="B87" s="32"/>
      <c r="G87" s="37"/>
      <c r="H87" s="37"/>
      <c r="I87" s="37"/>
      <c r="J87" s="37"/>
      <c r="K87" s="32"/>
      <c r="L87" s="32"/>
    </row>
    <row r="88" spans="1:12" ht="18">
      <c r="A88" s="32"/>
      <c r="B88" s="32"/>
      <c r="G88" s="37"/>
      <c r="H88" s="37"/>
      <c r="I88" s="37"/>
      <c r="J88" s="37"/>
      <c r="K88" s="32"/>
      <c r="L88" s="32"/>
    </row>
    <row r="89" spans="1:12" ht="18">
      <c r="A89" s="32"/>
      <c r="B89" s="32"/>
      <c r="G89" s="37"/>
      <c r="H89" s="37"/>
      <c r="I89" s="37"/>
      <c r="J89" s="37"/>
      <c r="K89" s="32"/>
      <c r="L89" s="32"/>
    </row>
    <row r="90" spans="1:12" ht="18">
      <c r="A90" s="32"/>
      <c r="B90" s="32"/>
      <c r="G90" s="37"/>
      <c r="H90" s="37"/>
      <c r="I90" s="37"/>
      <c r="J90" s="37"/>
      <c r="K90" s="32"/>
      <c r="L90" s="32"/>
    </row>
    <row r="91" spans="1:12" ht="18">
      <c r="A91" s="32"/>
      <c r="B91" s="32"/>
      <c r="G91" s="37"/>
      <c r="H91" s="37"/>
      <c r="I91" s="37"/>
      <c r="J91" s="37"/>
      <c r="K91" s="32"/>
      <c r="L91" s="32"/>
    </row>
    <row r="92" spans="1:12" ht="18">
      <c r="A92" s="32"/>
      <c r="B92" s="32"/>
      <c r="G92" s="37"/>
      <c r="H92" s="37"/>
      <c r="I92" s="37"/>
      <c r="J92" s="37"/>
      <c r="K92" s="32"/>
      <c r="L92" s="32"/>
    </row>
    <row r="93" spans="1:12" ht="18">
      <c r="A93" s="32"/>
      <c r="B93" s="32"/>
      <c r="G93" s="37"/>
      <c r="H93" s="37"/>
      <c r="I93" s="37"/>
      <c r="J93" s="37"/>
      <c r="K93" s="32"/>
      <c r="L93" s="32"/>
    </row>
    <row r="94" spans="1:12" ht="18">
      <c r="A94" s="32"/>
      <c r="B94" s="32"/>
      <c r="G94" s="37"/>
      <c r="H94" s="37"/>
      <c r="I94" s="37"/>
      <c r="J94" s="37"/>
      <c r="K94" s="32"/>
      <c r="L94" s="32"/>
    </row>
    <row r="95" spans="1:12" ht="18">
      <c r="A95" s="32"/>
      <c r="B95" s="32"/>
      <c r="G95" s="37"/>
      <c r="H95" s="37"/>
      <c r="I95" s="37"/>
      <c r="J95" s="37"/>
      <c r="K95" s="32"/>
      <c r="L95" s="32"/>
    </row>
    <row r="96" spans="1:12" ht="18">
      <c r="A96" s="32"/>
      <c r="B96" s="32"/>
      <c r="G96" s="37"/>
      <c r="H96" s="37"/>
      <c r="I96" s="37"/>
      <c r="J96" s="37"/>
      <c r="K96" s="32"/>
      <c r="L96" s="32"/>
    </row>
    <row r="97" spans="1:12" ht="18">
      <c r="A97" s="32"/>
      <c r="B97" s="32"/>
      <c r="G97" s="37"/>
      <c r="H97" s="37"/>
      <c r="I97" s="37"/>
      <c r="J97" s="37"/>
      <c r="K97" s="32"/>
      <c r="L97" s="32"/>
    </row>
    <row r="98" spans="1:12" ht="18">
      <c r="A98" s="32"/>
      <c r="B98" s="32"/>
      <c r="G98" s="37"/>
      <c r="H98" s="37"/>
      <c r="I98" s="37"/>
      <c r="J98" s="37"/>
      <c r="K98" s="32"/>
      <c r="L98" s="32"/>
    </row>
    <row r="99" spans="1:12" ht="18">
      <c r="A99" s="32"/>
      <c r="B99" s="32"/>
      <c r="G99" s="37"/>
      <c r="H99" s="37"/>
      <c r="I99" s="37"/>
      <c r="J99" s="37"/>
      <c r="K99" s="32"/>
      <c r="L99" s="32"/>
    </row>
    <row r="100" spans="1:12" ht="18">
      <c r="A100" s="32"/>
      <c r="B100" s="32"/>
      <c r="G100" s="37"/>
      <c r="H100" s="37"/>
      <c r="I100" s="37"/>
      <c r="J100" s="37"/>
      <c r="K100" s="32"/>
      <c r="L100" s="32"/>
    </row>
    <row r="101" spans="1:12" ht="18">
      <c r="A101" s="32"/>
      <c r="B101" s="32"/>
      <c r="G101" s="37"/>
      <c r="H101" s="37"/>
      <c r="I101" s="37"/>
      <c r="J101" s="37"/>
      <c r="K101" s="32"/>
      <c r="L101" s="32"/>
    </row>
    <row r="102" spans="1:12" ht="18">
      <c r="A102" s="32"/>
      <c r="B102" s="32"/>
      <c r="G102" s="37"/>
      <c r="H102" s="37"/>
      <c r="I102" s="37"/>
      <c r="J102" s="37"/>
      <c r="K102" s="32"/>
      <c r="L102" s="32"/>
    </row>
    <row r="103" spans="1:12" ht="18">
      <c r="A103" s="32"/>
      <c r="B103" s="32"/>
      <c r="G103" s="37"/>
      <c r="H103" s="37"/>
      <c r="I103" s="37"/>
      <c r="J103" s="37"/>
      <c r="K103" s="32"/>
      <c r="L103" s="32"/>
    </row>
    <row r="104" spans="1:12" ht="18">
      <c r="A104" s="32"/>
      <c r="B104" s="32"/>
      <c r="G104" s="37"/>
      <c r="H104" s="37"/>
      <c r="I104" s="37"/>
      <c r="J104" s="37"/>
      <c r="K104" s="32"/>
      <c r="L104" s="32"/>
    </row>
    <row r="105" spans="1:12" ht="18">
      <c r="A105" s="32"/>
      <c r="B105" s="32"/>
      <c r="G105" s="37"/>
      <c r="H105" s="37"/>
      <c r="I105" s="37"/>
      <c r="J105" s="37"/>
      <c r="K105" s="32"/>
      <c r="L105" s="32"/>
    </row>
    <row r="106" spans="1:12" ht="18">
      <c r="A106" s="32"/>
      <c r="B106" s="32"/>
      <c r="G106" s="37"/>
      <c r="H106" s="37"/>
      <c r="I106" s="37"/>
      <c r="J106" s="37"/>
      <c r="K106" s="32"/>
      <c r="L106" s="32"/>
    </row>
    <row r="107" spans="1:12" ht="18">
      <c r="A107" s="32"/>
      <c r="B107" s="32"/>
      <c r="G107" s="37"/>
      <c r="H107" s="37"/>
      <c r="I107" s="37"/>
      <c r="J107" s="37"/>
      <c r="K107" s="32"/>
      <c r="L107" s="32"/>
    </row>
    <row r="108" spans="1:12" ht="18">
      <c r="A108" s="32"/>
      <c r="B108" s="32"/>
      <c r="G108" s="37"/>
      <c r="H108" s="37"/>
      <c r="I108" s="37"/>
      <c r="J108" s="37"/>
      <c r="K108" s="32"/>
      <c r="L108" s="32"/>
    </row>
    <row r="109" spans="1:12" ht="18">
      <c r="A109" s="32"/>
      <c r="B109" s="32"/>
      <c r="G109" s="37"/>
      <c r="H109" s="37"/>
      <c r="I109" s="37"/>
      <c r="J109" s="37"/>
      <c r="K109" s="32"/>
      <c r="L109" s="32"/>
    </row>
    <row r="110" spans="1:12" ht="18">
      <c r="A110" s="32"/>
      <c r="B110" s="32"/>
      <c r="G110" s="37"/>
      <c r="H110" s="37"/>
      <c r="I110" s="37"/>
      <c r="J110" s="37"/>
      <c r="K110" s="32"/>
      <c r="L110" s="32"/>
    </row>
    <row r="111" spans="1:12" ht="18">
      <c r="A111" s="32"/>
      <c r="B111" s="32"/>
      <c r="G111" s="37"/>
      <c r="H111" s="37"/>
      <c r="I111" s="37"/>
      <c r="J111" s="37"/>
      <c r="K111" s="32"/>
      <c r="L111" s="32"/>
    </row>
    <row r="112" spans="1:12" ht="18">
      <c r="A112" s="32"/>
      <c r="B112" s="32"/>
      <c r="G112" s="37"/>
      <c r="H112" s="37"/>
      <c r="I112" s="37"/>
      <c r="J112" s="37"/>
      <c r="K112" s="32"/>
      <c r="L112" s="32"/>
    </row>
    <row r="113" spans="1:12" ht="18">
      <c r="A113" s="32"/>
      <c r="B113" s="32"/>
      <c r="G113" s="37"/>
      <c r="H113" s="37"/>
      <c r="I113" s="37"/>
      <c r="J113" s="37"/>
      <c r="K113" s="32"/>
      <c r="L113" s="32"/>
    </row>
    <row r="114" spans="1:12" ht="18">
      <c r="A114" s="32"/>
      <c r="B114" s="32"/>
      <c r="G114" s="37"/>
      <c r="H114" s="37"/>
      <c r="I114" s="37"/>
      <c r="J114" s="37"/>
      <c r="K114" s="32"/>
      <c r="L114" s="32"/>
    </row>
    <row r="115" spans="1:12" ht="18">
      <c r="A115" s="32"/>
      <c r="B115" s="32"/>
      <c r="G115" s="37"/>
      <c r="H115" s="37"/>
      <c r="I115" s="37"/>
      <c r="J115" s="37"/>
      <c r="K115" s="32"/>
      <c r="L115" s="32"/>
    </row>
    <row r="116" spans="1:12" ht="18">
      <c r="A116" s="32"/>
      <c r="B116" s="32"/>
      <c r="G116" s="37"/>
      <c r="H116" s="37"/>
      <c r="I116" s="37"/>
      <c r="J116" s="37"/>
      <c r="K116" s="32"/>
      <c r="L116" s="32"/>
    </row>
    <row r="117" spans="1:12" ht="18">
      <c r="A117" s="32"/>
      <c r="B117" s="32"/>
      <c r="G117" s="37"/>
      <c r="H117" s="37"/>
      <c r="I117" s="37"/>
      <c r="J117" s="37"/>
      <c r="K117" s="32"/>
      <c r="L117" s="32"/>
    </row>
    <row r="118" spans="1:12" ht="18">
      <c r="A118" s="32"/>
      <c r="B118" s="32"/>
      <c r="G118" s="37"/>
      <c r="H118" s="37"/>
      <c r="I118" s="37"/>
      <c r="J118" s="37"/>
      <c r="K118" s="32"/>
      <c r="L118" s="32"/>
    </row>
    <row r="119" spans="1:12" ht="18">
      <c r="A119" s="32"/>
      <c r="B119" s="32"/>
      <c r="G119" s="37"/>
      <c r="H119" s="37"/>
      <c r="I119" s="37"/>
      <c r="J119" s="37"/>
      <c r="K119" s="32"/>
      <c r="L119" s="32"/>
    </row>
    <row r="120" spans="1:12" ht="18">
      <c r="A120" s="32"/>
      <c r="B120" s="32"/>
      <c r="G120" s="37"/>
      <c r="H120" s="37"/>
      <c r="I120" s="37"/>
      <c r="J120" s="37"/>
      <c r="K120" s="32"/>
      <c r="L120" s="32"/>
    </row>
    <row r="121" spans="1:12" ht="18">
      <c r="A121" s="32"/>
      <c r="B121" s="32"/>
      <c r="G121" s="37"/>
      <c r="H121" s="37"/>
      <c r="I121" s="37"/>
      <c r="J121" s="37"/>
      <c r="K121" s="32"/>
      <c r="L121" s="32"/>
    </row>
    <row r="122" spans="1:12" ht="18">
      <c r="A122" s="32"/>
      <c r="B122" s="32"/>
      <c r="G122" s="37"/>
      <c r="H122" s="37"/>
      <c r="I122" s="37"/>
      <c r="J122" s="37"/>
      <c r="K122" s="32"/>
      <c r="L122" s="32"/>
    </row>
    <row r="123" spans="1:12" ht="18">
      <c r="A123" s="32"/>
      <c r="B123" s="32"/>
      <c r="G123" s="37"/>
      <c r="H123" s="37"/>
      <c r="I123" s="37"/>
      <c r="J123" s="37"/>
      <c r="K123" s="32"/>
      <c r="L123" s="32"/>
    </row>
    <row r="124" spans="1:12" ht="18">
      <c r="A124" s="32"/>
      <c r="B124" s="32"/>
      <c r="G124" s="37"/>
      <c r="H124" s="37"/>
      <c r="I124" s="37"/>
      <c r="J124" s="37"/>
      <c r="K124" s="32"/>
      <c r="L124" s="32"/>
    </row>
    <row r="125" spans="1:12" ht="18">
      <c r="A125" s="32"/>
      <c r="B125" s="32"/>
      <c r="G125" s="37"/>
      <c r="H125" s="37"/>
      <c r="I125" s="37"/>
      <c r="J125" s="37"/>
      <c r="K125" s="32"/>
      <c r="L125" s="32"/>
    </row>
    <row r="126" spans="1:12" ht="18">
      <c r="A126" s="32"/>
      <c r="B126" s="32"/>
      <c r="G126" s="37"/>
      <c r="H126" s="37"/>
      <c r="I126" s="37"/>
      <c r="J126" s="37"/>
      <c r="K126" s="32"/>
      <c r="L126" s="32"/>
    </row>
    <row r="127" spans="1:12" ht="18">
      <c r="A127" s="32"/>
      <c r="B127" s="32"/>
      <c r="G127" s="37"/>
      <c r="H127" s="37"/>
      <c r="I127" s="37"/>
      <c r="J127" s="37"/>
      <c r="K127" s="32"/>
      <c r="L127" s="32"/>
    </row>
    <row r="128" spans="1:12" ht="18">
      <c r="A128" s="32"/>
      <c r="B128" s="32"/>
      <c r="G128" s="37"/>
      <c r="H128" s="37"/>
      <c r="I128" s="37"/>
      <c r="J128" s="37"/>
      <c r="K128" s="32"/>
      <c r="L128" s="32"/>
    </row>
    <row r="129" spans="1:12" ht="18">
      <c r="A129" s="32"/>
      <c r="B129" s="32"/>
      <c r="G129" s="37"/>
      <c r="H129" s="37"/>
      <c r="I129" s="37"/>
      <c r="J129" s="37"/>
      <c r="K129" s="32"/>
      <c r="L129" s="32"/>
    </row>
    <row r="130" spans="1:12" ht="18">
      <c r="A130" s="32"/>
      <c r="B130" s="32"/>
      <c r="G130" s="37"/>
      <c r="H130" s="37"/>
      <c r="I130" s="37"/>
      <c r="J130" s="37"/>
      <c r="K130" s="32"/>
      <c r="L130" s="32"/>
    </row>
    <row r="131" spans="1:12" ht="18">
      <c r="A131" s="32"/>
      <c r="B131" s="32"/>
      <c r="G131" s="37"/>
      <c r="H131" s="37"/>
      <c r="I131" s="37"/>
      <c r="J131" s="37"/>
      <c r="K131" s="32"/>
      <c r="L131" s="32"/>
    </row>
    <row r="132" spans="1:12" ht="18">
      <c r="A132" s="32"/>
      <c r="B132" s="32"/>
      <c r="G132" s="37"/>
      <c r="H132" s="37"/>
      <c r="I132" s="37"/>
      <c r="J132" s="37"/>
      <c r="K132" s="32"/>
      <c r="L132" s="32"/>
    </row>
    <row r="133" spans="1:12" ht="18">
      <c r="A133" s="32"/>
      <c r="B133" s="32"/>
      <c r="G133" s="37"/>
      <c r="H133" s="37"/>
      <c r="I133" s="37"/>
      <c r="J133" s="37"/>
      <c r="K133" s="32"/>
      <c r="L133" s="32"/>
    </row>
    <row r="134" spans="1:12" ht="18">
      <c r="A134" s="32"/>
      <c r="B134" s="32"/>
      <c r="G134" s="37"/>
      <c r="H134" s="37"/>
      <c r="I134" s="37"/>
      <c r="J134" s="37"/>
      <c r="K134" s="32"/>
      <c r="L134" s="32"/>
    </row>
    <row r="135" spans="1:12" ht="18">
      <c r="A135" s="32"/>
      <c r="B135" s="32"/>
      <c r="G135" s="37"/>
      <c r="H135" s="37"/>
      <c r="I135" s="37"/>
      <c r="J135" s="37"/>
      <c r="K135" s="32"/>
      <c r="L135" s="32"/>
    </row>
    <row r="136" spans="1:12" ht="18">
      <c r="A136" s="32"/>
      <c r="B136" s="32"/>
      <c r="G136" s="37"/>
      <c r="H136" s="37"/>
      <c r="I136" s="37"/>
      <c r="J136" s="37"/>
      <c r="K136" s="32"/>
      <c r="L136" s="32"/>
    </row>
    <row r="137" spans="1:12" ht="18">
      <c r="A137" s="32"/>
      <c r="B137" s="32"/>
      <c r="G137" s="37"/>
      <c r="H137" s="37"/>
      <c r="I137" s="37"/>
      <c r="J137" s="37"/>
      <c r="K137" s="32"/>
      <c r="L137" s="32"/>
    </row>
    <row r="138" spans="1:12" ht="18">
      <c r="A138" s="32"/>
      <c r="B138" s="32"/>
      <c r="G138" s="37"/>
      <c r="H138" s="37"/>
      <c r="I138" s="37"/>
      <c r="J138" s="37"/>
      <c r="K138" s="32"/>
      <c r="L138" s="32"/>
    </row>
    <row r="139" spans="1:12" ht="18">
      <c r="A139" s="32"/>
      <c r="B139" s="32"/>
      <c r="G139" s="37"/>
      <c r="H139" s="37"/>
      <c r="I139" s="37"/>
      <c r="J139" s="37"/>
      <c r="K139" s="32"/>
      <c r="L139" s="32"/>
    </row>
    <row r="140" spans="1:12" ht="18">
      <c r="A140" s="32"/>
      <c r="B140" s="32"/>
      <c r="G140" s="37"/>
      <c r="H140" s="37"/>
      <c r="I140" s="37"/>
      <c r="J140" s="37"/>
      <c r="K140" s="32"/>
      <c r="L140" s="32"/>
    </row>
    <row r="141" spans="1:12" ht="18">
      <c r="A141" s="32"/>
      <c r="B141" s="32"/>
      <c r="G141" s="37"/>
      <c r="H141" s="37"/>
      <c r="I141" s="37"/>
      <c r="J141" s="37"/>
      <c r="K141" s="32"/>
      <c r="L141" s="32"/>
    </row>
    <row r="142" spans="1:12" ht="18">
      <c r="A142" s="32"/>
      <c r="B142" s="32"/>
      <c r="G142" s="37"/>
      <c r="H142" s="37"/>
      <c r="I142" s="37"/>
      <c r="J142" s="37"/>
      <c r="K142" s="32"/>
      <c r="L142" s="32"/>
    </row>
    <row r="143" spans="1:12" ht="18">
      <c r="A143" s="32"/>
      <c r="B143" s="32"/>
      <c r="G143" s="37"/>
      <c r="H143" s="37"/>
      <c r="I143" s="37"/>
      <c r="J143" s="37"/>
      <c r="K143" s="32"/>
      <c r="L143" s="32"/>
    </row>
    <row r="144" spans="1:12" ht="18">
      <c r="A144" s="32"/>
      <c r="B144" s="32"/>
      <c r="G144" s="37"/>
      <c r="H144" s="37"/>
      <c r="I144" s="37"/>
      <c r="J144" s="37"/>
      <c r="K144" s="32"/>
      <c r="L144" s="32"/>
    </row>
    <row r="145" spans="1:12" ht="18">
      <c r="A145" s="32"/>
      <c r="B145" s="32"/>
      <c r="G145" s="37"/>
      <c r="H145" s="37"/>
      <c r="I145" s="37"/>
      <c r="J145" s="37"/>
      <c r="K145" s="32"/>
      <c r="L145" s="32"/>
    </row>
    <row r="146" spans="1:12" ht="18">
      <c r="A146" s="32"/>
      <c r="B146" s="32"/>
      <c r="G146" s="37"/>
      <c r="H146" s="37"/>
      <c r="I146" s="37"/>
      <c r="J146" s="37"/>
      <c r="K146" s="32"/>
      <c r="L146" s="32"/>
    </row>
    <row r="147" spans="1:12" ht="18">
      <c r="A147" s="32"/>
      <c r="B147" s="32"/>
      <c r="G147" s="37"/>
      <c r="H147" s="37"/>
      <c r="I147" s="37"/>
      <c r="J147" s="37"/>
      <c r="K147" s="32"/>
      <c r="L147" s="32"/>
    </row>
    <row r="148" spans="1:12" ht="18">
      <c r="A148" s="32"/>
      <c r="B148" s="32"/>
      <c r="G148" s="37"/>
      <c r="H148" s="37"/>
      <c r="I148" s="37"/>
      <c r="J148" s="37"/>
      <c r="K148" s="32"/>
      <c r="L148" s="32"/>
    </row>
    <row r="149" spans="1:12" ht="18">
      <c r="A149" s="32"/>
      <c r="B149" s="32"/>
      <c r="G149" s="37"/>
      <c r="H149" s="37"/>
      <c r="I149" s="37"/>
      <c r="J149" s="37"/>
      <c r="K149" s="32"/>
      <c r="L149" s="32"/>
    </row>
    <row r="150" spans="1:12" ht="18">
      <c r="A150" s="32"/>
      <c r="B150" s="32"/>
      <c r="G150" s="37"/>
      <c r="H150" s="37"/>
      <c r="I150" s="37"/>
      <c r="J150" s="37"/>
      <c r="K150" s="32"/>
      <c r="L150" s="32"/>
    </row>
    <row r="151" spans="1:12" ht="18">
      <c r="A151" s="32"/>
      <c r="B151" s="32"/>
      <c r="G151" s="37"/>
      <c r="H151" s="37"/>
      <c r="I151" s="37"/>
      <c r="J151" s="37"/>
      <c r="K151" s="32"/>
      <c r="L151" s="32"/>
    </row>
    <row r="152" spans="1:12" ht="18">
      <c r="A152" s="32"/>
      <c r="B152" s="33"/>
      <c r="G152" s="37"/>
      <c r="H152" s="37"/>
      <c r="I152" s="37"/>
      <c r="J152" s="37"/>
      <c r="K152" s="32"/>
      <c r="L152" s="32"/>
    </row>
    <row r="153" spans="1:12" ht="18">
      <c r="A153" s="32"/>
      <c r="B153" s="32"/>
      <c r="G153" s="37"/>
      <c r="H153" s="37"/>
      <c r="I153" s="37"/>
      <c r="J153" s="37"/>
      <c r="K153" s="32"/>
      <c r="L153" s="32"/>
    </row>
    <row r="154" spans="1:12" ht="18">
      <c r="A154" s="32"/>
      <c r="B154" s="32"/>
      <c r="G154" s="37"/>
      <c r="H154" s="37"/>
      <c r="I154" s="37"/>
      <c r="J154" s="37"/>
      <c r="K154" s="32"/>
      <c r="L154" s="32"/>
    </row>
    <row r="155" spans="1:12" ht="18">
      <c r="A155" s="32"/>
      <c r="B155" s="33"/>
      <c r="G155" s="37"/>
      <c r="H155" s="37"/>
      <c r="I155" s="37"/>
      <c r="J155" s="37"/>
      <c r="K155" s="32"/>
      <c r="L155" s="32"/>
    </row>
    <row r="156" spans="1:12" ht="18">
      <c r="A156" s="32"/>
      <c r="B156" s="32"/>
      <c r="G156" s="37"/>
      <c r="H156" s="37"/>
      <c r="I156" s="37"/>
      <c r="J156" s="37"/>
      <c r="K156" s="32"/>
      <c r="L156" s="32"/>
    </row>
    <row r="157" spans="1:12" ht="18">
      <c r="A157" s="32"/>
      <c r="B157" s="32"/>
      <c r="G157" s="37"/>
      <c r="H157" s="37"/>
      <c r="I157" s="37"/>
      <c r="J157" s="37"/>
      <c r="K157" s="32"/>
      <c r="L157" s="32"/>
    </row>
    <row r="158" spans="1:12" ht="18">
      <c r="A158" s="32"/>
      <c r="B158" s="33"/>
      <c r="G158" s="37"/>
      <c r="H158" s="37"/>
      <c r="I158" s="37"/>
      <c r="J158" s="37"/>
      <c r="K158" s="32"/>
      <c r="L158" s="32"/>
    </row>
    <row r="159" spans="1:12" ht="18">
      <c r="A159" s="32"/>
      <c r="B159" s="32"/>
      <c r="G159" s="37"/>
      <c r="H159" s="37"/>
      <c r="I159" s="37"/>
      <c r="J159" s="37"/>
      <c r="K159" s="32"/>
      <c r="L159" s="32"/>
    </row>
    <row r="160" spans="1:12" ht="18">
      <c r="A160" s="32"/>
      <c r="B160" s="32"/>
      <c r="G160" s="37"/>
      <c r="H160" s="37"/>
      <c r="I160" s="37"/>
      <c r="J160" s="37"/>
      <c r="K160" s="32"/>
      <c r="L160" s="32"/>
    </row>
    <row r="161" spans="1:12" ht="18">
      <c r="A161" s="32"/>
      <c r="B161" s="33"/>
      <c r="G161" s="37"/>
      <c r="H161" s="37"/>
      <c r="I161" s="37"/>
      <c r="J161" s="37"/>
      <c r="K161" s="32"/>
      <c r="L161" s="32"/>
    </row>
    <row r="162" spans="1:12" ht="18">
      <c r="A162" s="32"/>
      <c r="B162" s="32"/>
      <c r="G162" s="37"/>
      <c r="H162" s="37"/>
      <c r="I162" s="37"/>
      <c r="J162" s="37"/>
      <c r="K162" s="32"/>
      <c r="L162" s="32"/>
    </row>
    <row r="163" spans="1:12" ht="18">
      <c r="A163" s="32"/>
      <c r="B163" s="32"/>
      <c r="G163" s="37"/>
      <c r="H163" s="37"/>
      <c r="I163" s="37"/>
      <c r="J163" s="37"/>
      <c r="K163" s="32"/>
      <c r="L163" s="32"/>
    </row>
    <row r="164" spans="1:12" ht="18">
      <c r="A164" s="32"/>
      <c r="B164" s="33"/>
      <c r="G164" s="37"/>
      <c r="H164" s="37"/>
      <c r="I164" s="37"/>
      <c r="J164" s="37"/>
      <c r="K164" s="32"/>
      <c r="L164" s="32"/>
    </row>
    <row r="165" spans="1:12" ht="18">
      <c r="A165" s="32"/>
      <c r="B165" s="32"/>
      <c r="G165" s="37"/>
      <c r="H165" s="37"/>
      <c r="I165" s="37"/>
      <c r="J165" s="37"/>
      <c r="K165" s="32"/>
      <c r="L165" s="32"/>
    </row>
    <row r="166" spans="1:12" ht="18">
      <c r="A166" s="32"/>
      <c r="B166" s="32"/>
      <c r="G166" s="37"/>
      <c r="H166" s="37"/>
      <c r="I166" s="37"/>
      <c r="J166" s="37"/>
      <c r="K166" s="32"/>
      <c r="L166" s="32"/>
    </row>
    <row r="167" spans="1:12" ht="18">
      <c r="A167" s="32"/>
      <c r="B167" s="33"/>
      <c r="G167" s="37"/>
      <c r="H167" s="37"/>
      <c r="I167" s="37"/>
      <c r="J167" s="37"/>
      <c r="K167" s="32"/>
      <c r="L167" s="32"/>
    </row>
    <row r="168" spans="1:12" ht="18">
      <c r="A168" s="32"/>
      <c r="B168" s="32"/>
      <c r="G168" s="37"/>
      <c r="H168" s="37"/>
      <c r="I168" s="37"/>
      <c r="J168" s="37"/>
      <c r="K168" s="32"/>
      <c r="L168" s="32"/>
    </row>
    <row r="169" spans="1:12" ht="18">
      <c r="A169" s="32"/>
      <c r="B169" s="32"/>
      <c r="G169" s="37"/>
      <c r="H169" s="37"/>
      <c r="I169" s="37"/>
      <c r="J169" s="37"/>
      <c r="K169" s="32"/>
      <c r="L169" s="32"/>
    </row>
    <row r="170" spans="1:12" ht="18">
      <c r="A170" s="32"/>
      <c r="B170" s="33"/>
      <c r="G170" s="37"/>
      <c r="H170" s="37"/>
      <c r="I170" s="37"/>
      <c r="J170" s="37"/>
      <c r="K170" s="32"/>
      <c r="L170" s="32"/>
    </row>
    <row r="171" spans="1:12" ht="18">
      <c r="A171" s="32"/>
      <c r="B171" s="32"/>
      <c r="G171" s="37"/>
      <c r="H171" s="37"/>
      <c r="I171" s="37"/>
      <c r="J171" s="37"/>
      <c r="K171" s="32"/>
      <c r="L171" s="32"/>
    </row>
    <row r="172" spans="1:12" ht="18">
      <c r="A172" s="32"/>
      <c r="B172" s="32"/>
      <c r="G172" s="37"/>
      <c r="H172" s="37"/>
      <c r="I172" s="37"/>
      <c r="J172" s="37"/>
      <c r="K172" s="32"/>
      <c r="L172" s="32"/>
    </row>
    <row r="173" spans="1:12" ht="18">
      <c r="A173" s="32"/>
      <c r="B173" s="33"/>
      <c r="G173" s="37"/>
      <c r="H173" s="37"/>
      <c r="I173" s="37"/>
      <c r="J173" s="37"/>
      <c r="K173" s="32"/>
      <c r="L173" s="32"/>
    </row>
    <row r="174" spans="1:12" ht="18">
      <c r="A174" s="32"/>
      <c r="B174" s="32"/>
      <c r="G174" s="37"/>
      <c r="H174" s="37"/>
      <c r="I174" s="37"/>
      <c r="J174" s="37"/>
      <c r="K174" s="32"/>
      <c r="L174" s="32"/>
    </row>
    <row r="175" spans="1:12" ht="18">
      <c r="A175" s="32"/>
      <c r="B175" s="32"/>
      <c r="G175" s="37"/>
      <c r="H175" s="37"/>
      <c r="I175" s="37"/>
      <c r="J175" s="37"/>
      <c r="K175" s="32"/>
      <c r="L175" s="32"/>
    </row>
    <row r="176" spans="1:12" ht="18">
      <c r="A176" s="32"/>
      <c r="B176" s="33"/>
      <c r="G176" s="37"/>
      <c r="H176" s="37"/>
      <c r="I176" s="37"/>
      <c r="J176" s="37"/>
      <c r="K176" s="32"/>
      <c r="L176" s="32"/>
    </row>
    <row r="177" spans="1:12" ht="18">
      <c r="A177" s="32"/>
      <c r="B177" s="32"/>
      <c r="G177" s="37"/>
      <c r="H177" s="37"/>
      <c r="I177" s="37"/>
      <c r="J177" s="37"/>
      <c r="K177" s="32"/>
      <c r="L177" s="32"/>
    </row>
    <row r="178" spans="1:12" ht="18">
      <c r="A178" s="32"/>
      <c r="B178" s="32"/>
      <c r="G178" s="37"/>
      <c r="H178" s="37"/>
      <c r="I178" s="37"/>
      <c r="J178" s="37"/>
      <c r="K178" s="32"/>
      <c r="L178" s="32"/>
    </row>
    <row r="179" spans="1:12" ht="18">
      <c r="A179" s="32"/>
      <c r="B179" s="33"/>
      <c r="G179" s="37"/>
      <c r="H179" s="37"/>
      <c r="I179" s="37"/>
      <c r="J179" s="37"/>
      <c r="K179" s="32"/>
      <c r="L179" s="32"/>
    </row>
    <row r="180" spans="1:12" ht="18">
      <c r="A180" s="32"/>
      <c r="B180" s="32"/>
      <c r="G180" s="37"/>
      <c r="H180" s="37"/>
      <c r="I180" s="37"/>
      <c r="J180" s="37"/>
      <c r="K180" s="32"/>
      <c r="L180" s="32"/>
    </row>
    <row r="181" spans="1:12" ht="18">
      <c r="A181" s="32"/>
      <c r="B181" s="32"/>
      <c r="G181" s="37"/>
      <c r="H181" s="37"/>
      <c r="I181" s="37"/>
      <c r="J181" s="37"/>
      <c r="K181" s="32"/>
      <c r="L181" s="32"/>
    </row>
    <row r="182" spans="1:12" ht="18">
      <c r="A182" s="32"/>
      <c r="B182" s="33"/>
      <c r="G182" s="37"/>
      <c r="H182" s="37"/>
      <c r="I182" s="37"/>
      <c r="J182" s="37"/>
      <c r="K182" s="32"/>
      <c r="L182" s="32"/>
    </row>
    <row r="183" spans="1:12" ht="18">
      <c r="A183" s="32"/>
      <c r="B183" s="32"/>
      <c r="G183" s="37"/>
      <c r="H183" s="37"/>
      <c r="I183" s="37"/>
      <c r="J183" s="37"/>
      <c r="K183" s="32"/>
      <c r="L183" s="32"/>
    </row>
    <row r="184" spans="1:12" ht="18">
      <c r="A184" s="32"/>
      <c r="B184" s="32"/>
      <c r="G184" s="37"/>
      <c r="H184" s="37"/>
      <c r="I184" s="37"/>
      <c r="J184" s="37"/>
      <c r="K184" s="32"/>
      <c r="L184" s="32"/>
    </row>
    <row r="185" spans="1:12" ht="18">
      <c r="A185" s="32"/>
      <c r="B185" s="32"/>
      <c r="G185" s="37"/>
      <c r="H185" s="37"/>
      <c r="I185" s="37"/>
      <c r="J185" s="37"/>
      <c r="K185" s="32"/>
      <c r="L185" s="32"/>
    </row>
    <row r="186" spans="1:12" ht="18">
      <c r="A186" s="32"/>
      <c r="B186" s="32"/>
      <c r="G186" s="37"/>
      <c r="H186" s="37"/>
      <c r="I186" s="37"/>
      <c r="J186" s="37"/>
      <c r="K186" s="32"/>
      <c r="L186" s="32"/>
    </row>
    <row r="187" spans="1:12" ht="18">
      <c r="A187" s="32"/>
      <c r="B187" s="33"/>
      <c r="G187" s="37"/>
      <c r="H187" s="37"/>
      <c r="I187" s="37"/>
      <c r="J187" s="37"/>
      <c r="K187" s="32"/>
      <c r="L187" s="32"/>
    </row>
    <row r="188" spans="1:12" ht="18">
      <c r="A188" s="32"/>
      <c r="B188" s="32"/>
      <c r="G188" s="37"/>
      <c r="H188" s="37"/>
      <c r="I188" s="37"/>
      <c r="J188" s="37"/>
      <c r="K188" s="32"/>
      <c r="L188" s="32"/>
    </row>
    <row r="189" spans="1:12" ht="18">
      <c r="A189" s="32"/>
      <c r="B189" s="32"/>
      <c r="G189" s="37"/>
      <c r="H189" s="37"/>
      <c r="I189" s="37"/>
      <c r="J189" s="37"/>
      <c r="K189" s="32"/>
      <c r="L189" s="32"/>
    </row>
    <row r="190" spans="1:12" ht="18">
      <c r="A190" s="32"/>
      <c r="B190" s="32"/>
      <c r="G190" s="37"/>
      <c r="H190" s="37"/>
      <c r="I190" s="37"/>
      <c r="J190" s="37"/>
      <c r="K190" s="32"/>
      <c r="L190" s="32"/>
    </row>
    <row r="191" spans="1:12" ht="18">
      <c r="A191" s="32"/>
      <c r="B191" s="33"/>
      <c r="G191" s="37"/>
      <c r="H191" s="37"/>
      <c r="I191" s="37"/>
      <c r="J191" s="37"/>
      <c r="K191" s="32"/>
      <c r="L191" s="32"/>
    </row>
    <row r="192" spans="1:12" ht="18">
      <c r="A192" s="32"/>
      <c r="B192" s="32"/>
      <c r="G192" s="37"/>
      <c r="H192" s="37"/>
      <c r="I192" s="37"/>
      <c r="J192" s="37"/>
      <c r="K192" s="32"/>
      <c r="L192" s="32"/>
    </row>
    <row r="193" spans="1:12" ht="18">
      <c r="A193" s="32"/>
      <c r="B193" s="32"/>
      <c r="G193" s="37"/>
      <c r="H193" s="37"/>
      <c r="I193" s="37"/>
      <c r="J193" s="37"/>
      <c r="K193" s="32"/>
      <c r="L193" s="32"/>
    </row>
    <row r="194" spans="1:12" ht="18">
      <c r="A194" s="32"/>
      <c r="B194" s="32"/>
      <c r="G194" s="37"/>
      <c r="H194" s="37"/>
      <c r="I194" s="37"/>
      <c r="J194" s="37"/>
      <c r="K194" s="32"/>
      <c r="L194" s="32"/>
    </row>
    <row r="195" spans="1:12" ht="18">
      <c r="A195" s="32"/>
      <c r="B195" s="32"/>
      <c r="G195" s="37"/>
      <c r="H195" s="37"/>
      <c r="I195" s="37"/>
      <c r="J195" s="37"/>
      <c r="K195" s="32"/>
      <c r="L195" s="32"/>
    </row>
    <row r="196" spans="1:12" ht="18">
      <c r="A196" s="32"/>
      <c r="B196" s="32"/>
      <c r="G196" s="37"/>
      <c r="H196" s="37"/>
      <c r="I196" s="37"/>
      <c r="J196" s="37"/>
      <c r="K196" s="32"/>
      <c r="L196" s="32"/>
    </row>
    <row r="197" spans="1:12" ht="18">
      <c r="A197" s="32"/>
      <c r="B197" s="32"/>
      <c r="G197" s="37"/>
      <c r="H197" s="37"/>
      <c r="I197" s="37"/>
      <c r="J197" s="37"/>
      <c r="K197" s="32"/>
      <c r="L197" s="32"/>
    </row>
    <row r="198" spans="1:12" ht="18">
      <c r="A198" s="32"/>
      <c r="B198" s="32"/>
      <c r="G198" s="37"/>
      <c r="H198" s="37"/>
      <c r="I198" s="37"/>
      <c r="J198" s="37"/>
      <c r="K198" s="32"/>
      <c r="L198" s="32"/>
    </row>
    <row r="199" spans="1:12" ht="18">
      <c r="A199" s="32"/>
      <c r="B199" s="32"/>
      <c r="G199" s="37"/>
      <c r="H199" s="37"/>
      <c r="I199" s="37"/>
      <c r="J199" s="37"/>
      <c r="K199" s="32"/>
      <c r="L199" s="32"/>
    </row>
    <row r="200" spans="1:12" ht="18">
      <c r="A200" s="32"/>
      <c r="B200" s="32"/>
      <c r="G200" s="37"/>
      <c r="H200" s="37"/>
      <c r="I200" s="37"/>
      <c r="J200" s="37"/>
      <c r="K200" s="32"/>
      <c r="L200" s="32"/>
    </row>
    <row r="201" spans="1:12" ht="18">
      <c r="A201" s="32"/>
      <c r="B201" s="32"/>
      <c r="G201" s="37"/>
      <c r="H201" s="37"/>
      <c r="I201" s="37"/>
      <c r="J201" s="37"/>
      <c r="K201" s="32"/>
      <c r="L201" s="32"/>
    </row>
    <row r="202" spans="1:12" ht="18">
      <c r="A202" s="32"/>
      <c r="B202" s="32"/>
      <c r="G202" s="37"/>
      <c r="H202" s="37"/>
      <c r="I202" s="37"/>
      <c r="J202" s="37"/>
      <c r="K202" s="32"/>
      <c r="L202" s="32"/>
    </row>
    <row r="203" spans="1:12" ht="18">
      <c r="A203" s="32"/>
      <c r="B203" s="32"/>
      <c r="G203" s="37"/>
      <c r="H203" s="37"/>
      <c r="I203" s="37"/>
      <c r="J203" s="37"/>
      <c r="K203" s="32"/>
      <c r="L203" s="32"/>
    </row>
    <row r="204" spans="1:12" ht="18">
      <c r="A204" s="32"/>
      <c r="B204" s="32"/>
      <c r="G204" s="37"/>
      <c r="H204" s="37"/>
      <c r="I204" s="37"/>
      <c r="J204" s="37"/>
      <c r="K204" s="32"/>
      <c r="L204" s="32"/>
    </row>
    <row r="205" spans="1:12" ht="18">
      <c r="A205" s="32"/>
      <c r="B205" s="32"/>
      <c r="G205" s="37"/>
      <c r="H205" s="37"/>
      <c r="I205" s="37"/>
      <c r="J205" s="37"/>
      <c r="K205" s="32"/>
      <c r="L205" s="32"/>
    </row>
    <row r="206" spans="1:12" ht="18">
      <c r="A206" s="32"/>
      <c r="B206" s="32"/>
      <c r="G206" s="37"/>
      <c r="H206" s="37"/>
      <c r="I206" s="37"/>
      <c r="J206" s="37"/>
      <c r="K206" s="32"/>
      <c r="L206" s="32"/>
    </row>
    <row r="207" spans="1:12" ht="18">
      <c r="A207" s="32"/>
      <c r="B207" s="32"/>
      <c r="G207" s="37"/>
      <c r="H207" s="37"/>
      <c r="I207" s="37"/>
      <c r="J207" s="37"/>
      <c r="K207" s="32"/>
      <c r="L207" s="32"/>
    </row>
    <row r="208" spans="1:12" ht="18">
      <c r="A208" s="32"/>
      <c r="B208" s="32"/>
      <c r="G208" s="37"/>
      <c r="H208" s="37"/>
      <c r="I208" s="37"/>
      <c r="J208" s="37"/>
      <c r="K208" s="32"/>
      <c r="L208" s="32"/>
    </row>
    <row r="209" spans="1:12" ht="18">
      <c r="A209" s="32"/>
      <c r="B209" s="32"/>
      <c r="G209" s="37"/>
      <c r="H209" s="37"/>
      <c r="I209" s="37"/>
      <c r="J209" s="37"/>
      <c r="K209" s="32"/>
      <c r="L209" s="32"/>
    </row>
    <row r="210" spans="1:12" ht="18">
      <c r="A210" s="32"/>
      <c r="B210" s="32"/>
      <c r="G210" s="37"/>
      <c r="H210" s="37"/>
      <c r="I210" s="37"/>
      <c r="J210" s="37"/>
      <c r="K210" s="32"/>
      <c r="L210" s="32"/>
    </row>
    <row r="211" spans="1:12" ht="18">
      <c r="A211" s="32"/>
      <c r="B211" s="32"/>
      <c r="G211" s="37"/>
      <c r="H211" s="37"/>
      <c r="I211" s="37"/>
      <c r="J211" s="37"/>
      <c r="K211" s="32"/>
      <c r="L211" s="32"/>
    </row>
    <row r="212" spans="1:12" ht="18">
      <c r="A212" s="32"/>
      <c r="B212" s="32"/>
      <c r="G212" s="37"/>
      <c r="H212" s="37"/>
      <c r="I212" s="37"/>
      <c r="J212" s="37"/>
      <c r="K212" s="32"/>
      <c r="L212" s="32"/>
    </row>
    <row r="213" spans="1:12" ht="18">
      <c r="A213" s="32"/>
      <c r="B213" s="32"/>
      <c r="G213" s="37"/>
      <c r="H213" s="37"/>
      <c r="I213" s="37"/>
      <c r="J213" s="37"/>
      <c r="K213" s="32"/>
      <c r="L213" s="32"/>
    </row>
    <row r="214" spans="1:12" ht="18">
      <c r="A214" s="32"/>
      <c r="B214" s="32"/>
      <c r="G214" s="37"/>
      <c r="H214" s="37"/>
      <c r="I214" s="37"/>
      <c r="J214" s="37"/>
      <c r="K214" s="32"/>
      <c r="L214" s="32"/>
    </row>
    <row r="215" spans="1:12" ht="18">
      <c r="A215" s="32"/>
      <c r="B215" s="32"/>
      <c r="G215" s="37"/>
      <c r="H215" s="37"/>
      <c r="I215" s="37"/>
      <c r="J215" s="37"/>
      <c r="K215" s="32"/>
      <c r="L215" s="32"/>
    </row>
    <row r="216" spans="1:12" ht="18">
      <c r="A216" s="32"/>
      <c r="B216" s="32"/>
      <c r="G216" s="37"/>
      <c r="H216" s="37"/>
      <c r="I216" s="37"/>
      <c r="J216" s="37"/>
      <c r="K216" s="32"/>
      <c r="L216" s="32"/>
    </row>
    <row r="217" spans="1:12" ht="18">
      <c r="A217" s="32"/>
      <c r="B217" s="32"/>
      <c r="G217" s="37"/>
      <c r="H217" s="37"/>
      <c r="I217" s="37"/>
      <c r="J217" s="37"/>
      <c r="K217" s="32"/>
      <c r="L217" s="32"/>
    </row>
    <row r="218" spans="1:12" ht="18">
      <c r="A218" s="32"/>
      <c r="B218" s="32"/>
      <c r="G218" s="37"/>
      <c r="H218" s="37"/>
      <c r="I218" s="37"/>
      <c r="J218" s="37"/>
      <c r="K218" s="32"/>
      <c r="L218" s="32"/>
    </row>
    <row r="219" spans="1:12" ht="18">
      <c r="A219" s="32"/>
      <c r="B219" s="32"/>
      <c r="G219" s="37"/>
      <c r="H219" s="37"/>
      <c r="I219" s="37"/>
      <c r="J219" s="37"/>
      <c r="K219" s="32"/>
      <c r="L219" s="32"/>
    </row>
    <row r="220" spans="1:12" ht="18">
      <c r="A220" s="32"/>
      <c r="B220" s="32"/>
      <c r="G220" s="37"/>
      <c r="H220" s="37"/>
      <c r="I220" s="37"/>
      <c r="J220" s="37"/>
      <c r="K220" s="32"/>
      <c r="L220" s="32"/>
    </row>
    <row r="221" spans="1:12" ht="18">
      <c r="A221" s="32"/>
      <c r="B221" s="32"/>
      <c r="G221" s="37"/>
      <c r="H221" s="37"/>
      <c r="I221" s="37"/>
      <c r="J221" s="37"/>
      <c r="K221" s="32"/>
      <c r="L221" s="32"/>
    </row>
    <row r="222" spans="1:12" ht="18">
      <c r="A222" s="32"/>
      <c r="B222" s="32"/>
      <c r="G222" s="37"/>
      <c r="H222" s="37"/>
      <c r="I222" s="37"/>
      <c r="J222" s="37"/>
      <c r="K222" s="32"/>
      <c r="L222" s="32"/>
    </row>
    <row r="223" spans="1:12" ht="18">
      <c r="A223" s="32"/>
      <c r="B223" s="32"/>
      <c r="G223" s="37"/>
      <c r="H223" s="37"/>
      <c r="I223" s="37"/>
      <c r="J223" s="37"/>
      <c r="K223" s="32"/>
      <c r="L223" s="32"/>
    </row>
    <row r="224" spans="1:12" ht="18">
      <c r="A224" s="32"/>
      <c r="B224" s="32"/>
      <c r="G224" s="37"/>
      <c r="H224" s="37"/>
      <c r="I224" s="37"/>
      <c r="J224" s="37"/>
      <c r="K224" s="32"/>
      <c r="L224" s="32"/>
    </row>
    <row r="225" spans="1:12" ht="18">
      <c r="A225" s="32"/>
      <c r="B225" s="32"/>
      <c r="G225" s="37"/>
      <c r="H225" s="37"/>
      <c r="I225" s="37"/>
      <c r="J225" s="37"/>
      <c r="K225" s="32"/>
      <c r="L225" s="32"/>
    </row>
    <row r="226" spans="1:12" ht="18">
      <c r="A226" s="32"/>
      <c r="B226" s="32"/>
      <c r="G226" s="37"/>
      <c r="H226" s="37"/>
      <c r="I226" s="37"/>
      <c r="J226" s="37"/>
      <c r="K226" s="32"/>
      <c r="L226" s="32"/>
    </row>
    <row r="227" spans="1:12" ht="18">
      <c r="A227" s="32"/>
      <c r="B227" s="32"/>
      <c r="G227" s="37"/>
      <c r="H227" s="37"/>
      <c r="I227" s="37"/>
      <c r="J227" s="37"/>
      <c r="K227" s="32"/>
      <c r="L227" s="32"/>
    </row>
    <row r="228" spans="1:12" ht="18">
      <c r="A228" s="32"/>
      <c r="B228" s="32"/>
      <c r="G228" s="37"/>
      <c r="H228" s="37"/>
      <c r="I228" s="37"/>
      <c r="J228" s="37"/>
      <c r="K228" s="32"/>
      <c r="L228" s="32"/>
    </row>
    <row r="229" spans="1:12" ht="18">
      <c r="A229" s="32"/>
      <c r="B229" s="32"/>
      <c r="G229" s="37"/>
      <c r="H229" s="37"/>
      <c r="I229" s="37"/>
      <c r="J229" s="37"/>
      <c r="K229" s="32"/>
      <c r="L229" s="32"/>
    </row>
    <row r="230" spans="1:12" ht="18">
      <c r="A230" s="32"/>
      <c r="B230" s="32"/>
      <c r="G230" s="37"/>
      <c r="H230" s="37"/>
      <c r="I230" s="37"/>
      <c r="J230" s="37"/>
      <c r="K230" s="32"/>
      <c r="L230" s="32"/>
    </row>
    <row r="231" spans="1:12" ht="18">
      <c r="A231" s="32"/>
      <c r="B231" s="32"/>
      <c r="G231" s="37"/>
      <c r="H231" s="37"/>
      <c r="I231" s="37"/>
      <c r="J231" s="37"/>
      <c r="K231" s="32"/>
      <c r="L231" s="32"/>
    </row>
    <row r="232" spans="1:12" ht="18">
      <c r="A232" s="32"/>
      <c r="B232" s="32"/>
      <c r="G232" s="37"/>
      <c r="H232" s="37"/>
      <c r="I232" s="37"/>
      <c r="J232" s="37"/>
      <c r="K232" s="32"/>
      <c r="L232" s="32"/>
    </row>
    <row r="233" spans="1:12" ht="18">
      <c r="A233" s="32"/>
      <c r="B233" s="32"/>
      <c r="G233" s="37"/>
      <c r="H233" s="37"/>
      <c r="I233" s="37"/>
      <c r="J233" s="37"/>
      <c r="K233" s="32"/>
      <c r="L233" s="32"/>
    </row>
    <row r="234" spans="1:12" ht="18">
      <c r="A234" s="32"/>
      <c r="B234" s="32"/>
      <c r="G234" s="37"/>
      <c r="H234" s="37"/>
      <c r="I234" s="37"/>
      <c r="J234" s="37"/>
      <c r="K234" s="32"/>
      <c r="L234" s="32"/>
    </row>
    <row r="235" spans="1:12" ht="18">
      <c r="A235" s="32"/>
      <c r="B235" s="32"/>
      <c r="G235" s="37"/>
      <c r="H235" s="37"/>
      <c r="I235" s="37"/>
      <c r="J235" s="37"/>
      <c r="K235" s="32"/>
      <c r="L235" s="32"/>
    </row>
    <row r="236" spans="1:12" ht="18">
      <c r="A236" s="32"/>
      <c r="B236" s="32"/>
      <c r="G236" s="37"/>
      <c r="H236" s="37"/>
      <c r="I236" s="37"/>
      <c r="J236" s="37"/>
      <c r="K236" s="32"/>
      <c r="L236" s="32"/>
    </row>
    <row r="237" spans="1:12" ht="18">
      <c r="A237" s="32"/>
      <c r="B237" s="32"/>
      <c r="G237" s="37"/>
      <c r="H237" s="37"/>
      <c r="I237" s="37"/>
      <c r="J237" s="37"/>
      <c r="K237" s="32"/>
      <c r="L237" s="32"/>
    </row>
    <row r="238" spans="1:12" ht="18">
      <c r="A238" s="32"/>
      <c r="B238" s="32"/>
      <c r="G238" s="37"/>
      <c r="H238" s="37"/>
      <c r="I238" s="37"/>
      <c r="J238" s="37"/>
      <c r="K238" s="32"/>
      <c r="L238" s="32"/>
    </row>
    <row r="239" spans="1:12" ht="18">
      <c r="A239" s="32"/>
      <c r="B239" s="32"/>
      <c r="G239" s="37"/>
      <c r="H239" s="37"/>
      <c r="I239" s="37"/>
      <c r="J239" s="37"/>
      <c r="K239" s="32"/>
      <c r="L239" s="32"/>
    </row>
    <row r="240" spans="1:12" ht="18">
      <c r="A240" s="32"/>
      <c r="B240" s="32"/>
      <c r="G240" s="37"/>
      <c r="H240" s="37"/>
      <c r="I240" s="37"/>
      <c r="J240" s="37"/>
      <c r="K240" s="32"/>
      <c r="L240" s="32"/>
    </row>
    <row r="241" spans="1:12" ht="18">
      <c r="A241" s="32"/>
      <c r="B241" s="32"/>
      <c r="G241" s="37"/>
      <c r="H241" s="37"/>
      <c r="I241" s="37"/>
      <c r="J241" s="37"/>
      <c r="K241" s="32"/>
      <c r="L241" s="32"/>
    </row>
    <row r="242" spans="1:12" ht="18">
      <c r="A242" s="32"/>
      <c r="B242" s="32"/>
      <c r="G242" s="37"/>
      <c r="H242" s="37"/>
      <c r="I242" s="37"/>
      <c r="J242" s="37"/>
      <c r="K242" s="32"/>
      <c r="L242" s="32"/>
    </row>
    <row r="243" spans="1:12" ht="18">
      <c r="A243" s="32"/>
      <c r="B243" s="32"/>
      <c r="G243" s="37"/>
      <c r="H243" s="37"/>
      <c r="I243" s="37"/>
      <c r="J243" s="37"/>
      <c r="K243" s="32"/>
      <c r="L243" s="32"/>
    </row>
    <row r="244" spans="1:12" ht="18">
      <c r="A244" s="32"/>
      <c r="B244" s="32"/>
      <c r="G244" s="37"/>
      <c r="H244" s="37"/>
      <c r="I244" s="37"/>
      <c r="J244" s="37"/>
      <c r="K244" s="32"/>
      <c r="L244" s="32"/>
    </row>
    <row r="245" spans="1:12" ht="18">
      <c r="A245" s="32"/>
      <c r="B245" s="32"/>
      <c r="G245" s="37"/>
      <c r="H245" s="37"/>
      <c r="I245" s="37"/>
      <c r="J245" s="37"/>
      <c r="K245" s="32"/>
      <c r="L245" s="32"/>
    </row>
    <row r="246" spans="1:12" ht="18">
      <c r="A246" s="32"/>
      <c r="B246" s="32"/>
      <c r="G246" s="37"/>
      <c r="H246" s="37"/>
      <c r="I246" s="37"/>
      <c r="J246" s="37"/>
      <c r="K246" s="32"/>
      <c r="L246" s="32"/>
    </row>
    <row r="247" spans="1:12" ht="18">
      <c r="A247" s="32"/>
      <c r="B247" s="32"/>
      <c r="G247" s="37"/>
      <c r="H247" s="37"/>
      <c r="I247" s="37"/>
      <c r="J247" s="37"/>
      <c r="K247" s="32"/>
      <c r="L247" s="32"/>
    </row>
    <row r="248" spans="1:12" ht="18">
      <c r="A248" s="32"/>
      <c r="B248" s="32"/>
      <c r="G248" s="37"/>
      <c r="H248" s="37"/>
      <c r="I248" s="37"/>
      <c r="J248" s="37"/>
      <c r="K248" s="32"/>
      <c r="L248" s="32"/>
    </row>
    <row r="249" spans="1:12" ht="18">
      <c r="A249" s="32"/>
      <c r="B249" s="32"/>
      <c r="G249" s="37"/>
      <c r="H249" s="37"/>
      <c r="I249" s="37"/>
      <c r="J249" s="37"/>
      <c r="K249" s="32"/>
      <c r="L249" s="32"/>
    </row>
    <row r="250" spans="1:12" ht="18">
      <c r="A250" s="32"/>
      <c r="B250" s="32"/>
      <c r="G250" s="37"/>
      <c r="H250" s="37"/>
      <c r="I250" s="37"/>
      <c r="J250" s="37"/>
      <c r="K250" s="32"/>
      <c r="L250" s="32"/>
    </row>
    <row r="251" spans="1:12" ht="18">
      <c r="A251" s="32"/>
      <c r="B251" s="32"/>
      <c r="G251" s="37"/>
      <c r="H251" s="37"/>
      <c r="I251" s="37"/>
      <c r="J251" s="37"/>
      <c r="K251" s="32"/>
      <c r="L251" s="32"/>
    </row>
    <row r="252" spans="1:12" ht="18">
      <c r="A252" s="32"/>
      <c r="B252" s="32"/>
      <c r="G252" s="37"/>
      <c r="H252" s="37"/>
      <c r="I252" s="37"/>
      <c r="J252" s="37"/>
      <c r="K252" s="32"/>
      <c r="L252" s="32"/>
    </row>
    <row r="253" spans="1:12" ht="18">
      <c r="A253" s="32"/>
      <c r="B253" s="32"/>
      <c r="G253" s="37"/>
      <c r="H253" s="37"/>
      <c r="I253" s="37"/>
      <c r="J253" s="37"/>
      <c r="K253" s="32"/>
      <c r="L253" s="32"/>
    </row>
    <row r="254" spans="1:12" ht="18">
      <c r="A254" s="32"/>
      <c r="B254" s="32"/>
      <c r="G254" s="37"/>
      <c r="H254" s="37"/>
      <c r="I254" s="37"/>
      <c r="J254" s="37"/>
      <c r="K254" s="32"/>
      <c r="L254" s="32"/>
    </row>
    <row r="255" spans="1:12" ht="18">
      <c r="F255" s="14"/>
      <c r="G255" s="14"/>
      <c r="H255" s="14"/>
      <c r="I255" s="14"/>
      <c r="J255" s="14"/>
      <c r="K255" s="1"/>
      <c r="L255" s="1"/>
    </row>
    <row r="256" spans="1:12" ht="18">
      <c r="F256" s="37"/>
      <c r="G256" s="37"/>
      <c r="H256" s="37"/>
      <c r="I256" s="37"/>
      <c r="J256" s="37"/>
      <c r="K256" s="32"/>
      <c r="L256" s="32"/>
    </row>
    <row r="257" spans="6:12" ht="18">
      <c r="F257" s="14"/>
      <c r="G257" s="14"/>
      <c r="H257" s="14"/>
      <c r="I257" s="14"/>
      <c r="J257" s="14"/>
      <c r="K257" s="1"/>
      <c r="L257" s="1"/>
    </row>
    <row r="258" spans="6:12" ht="18">
      <c r="F258" s="37"/>
      <c r="G258" s="37"/>
      <c r="H258" s="37"/>
      <c r="I258" s="37"/>
      <c r="J258" s="37"/>
      <c r="K258" s="32"/>
      <c r="L258" s="32"/>
    </row>
    <row r="259" spans="6:12" ht="18">
      <c r="F259" s="14"/>
      <c r="G259" s="14"/>
      <c r="H259" s="14"/>
      <c r="I259" s="14"/>
      <c r="J259" s="14"/>
      <c r="K259" s="1"/>
      <c r="L259" s="1"/>
    </row>
    <row r="260" spans="6:12" ht="18">
      <c r="F260" s="37"/>
      <c r="G260" s="37"/>
      <c r="H260" s="37"/>
      <c r="I260" s="37"/>
      <c r="J260" s="37"/>
      <c r="K260" s="32"/>
      <c r="L260" s="32"/>
    </row>
    <row r="292" spans="1:12" ht="18">
      <c r="A292" s="32"/>
      <c r="B292" s="32"/>
      <c r="G292" s="37"/>
      <c r="H292" s="37"/>
      <c r="I292" s="37"/>
      <c r="J292" s="37"/>
      <c r="K292" s="32"/>
      <c r="L292" s="32"/>
    </row>
    <row r="293" spans="1:12" ht="18">
      <c r="A293" s="32"/>
      <c r="B293" s="32"/>
      <c r="G293" s="37"/>
      <c r="H293" s="37"/>
      <c r="I293" s="37"/>
      <c r="J293" s="37"/>
      <c r="K293" s="32"/>
      <c r="L293" s="32"/>
    </row>
    <row r="294" spans="1:12" ht="18">
      <c r="A294" s="32"/>
      <c r="B294" s="32"/>
      <c r="G294" s="37"/>
      <c r="H294" s="37"/>
      <c r="I294" s="37"/>
      <c r="J294" s="37"/>
      <c r="K294" s="32"/>
      <c r="L294" s="32"/>
    </row>
    <row r="295" spans="1:12" ht="18">
      <c r="A295" s="32"/>
      <c r="B295" s="32"/>
      <c r="G295" s="37"/>
      <c r="H295" s="37"/>
      <c r="I295" s="37"/>
      <c r="J295" s="37"/>
      <c r="K295" s="32"/>
      <c r="L295" s="32"/>
    </row>
    <row r="296" spans="1:12" ht="18">
      <c r="A296" s="32"/>
      <c r="B296" s="32"/>
      <c r="G296" s="37"/>
      <c r="H296" s="37"/>
      <c r="I296" s="37"/>
      <c r="J296" s="37"/>
      <c r="K296" s="32"/>
      <c r="L296" s="32"/>
    </row>
    <row r="297" spans="1:12" ht="18">
      <c r="A297" s="32"/>
      <c r="B297" s="32"/>
      <c r="G297" s="37"/>
      <c r="H297" s="37"/>
      <c r="I297" s="37"/>
      <c r="J297" s="37"/>
      <c r="K297" s="32"/>
      <c r="L297" s="32"/>
    </row>
    <row r="298" spans="1:12" ht="18">
      <c r="A298" s="32"/>
      <c r="B298" s="32"/>
      <c r="G298" s="37"/>
      <c r="H298" s="37"/>
      <c r="I298" s="37"/>
      <c r="J298" s="37"/>
      <c r="K298" s="32"/>
      <c r="L298" s="32"/>
    </row>
    <row r="299" spans="1:12" ht="18">
      <c r="A299" s="32"/>
      <c r="B299" s="32"/>
      <c r="G299" s="37"/>
      <c r="H299" s="37"/>
      <c r="I299" s="37"/>
      <c r="J299" s="37"/>
      <c r="K299" s="32"/>
      <c r="L299" s="32"/>
    </row>
    <row r="300" spans="1:12" ht="18">
      <c r="A300" s="32"/>
      <c r="B300" s="32"/>
      <c r="G300" s="37"/>
      <c r="H300" s="37"/>
      <c r="I300" s="37"/>
      <c r="J300" s="37"/>
      <c r="K300" s="32"/>
      <c r="L300" s="32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wcsv_building</vt:lpstr>
      <vt:lpstr>wcsv_plane</vt:lpstr>
      <vt:lpstr>wcsv_rack</vt:lpstr>
      <vt:lpstr>wcsv_conveyor</vt:lpstr>
      <vt:lpstr>wcsv_conveyor_position</vt:lpstr>
      <vt:lpstr>wcsv_conveyor_position_h</vt:lpstr>
      <vt:lpstr>wcsv_conveyor_2f_position</vt:lpstr>
      <vt:lpstr>wcsv_conveyor_2f_position_h</vt:lpstr>
      <vt:lpstr>wcsv_conveyor_position_crv</vt:lpstr>
      <vt:lpstr>wcsv_conveyor_pre</vt:lpstr>
      <vt:lpstr>scale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sanghyun</cp:lastModifiedBy>
  <dcterms:created xsi:type="dcterms:W3CDTF">2023-02-27T03:02:33Z</dcterms:created>
  <dcterms:modified xsi:type="dcterms:W3CDTF">2023-07-14T14:50:53Z</dcterms:modified>
</cp:coreProperties>
</file>