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/>
  <mc:AlternateContent xmlns:mc="http://schemas.openxmlformats.org/markup-compatibility/2006">
    <mc:Choice Requires="x15">
      <x15ac:absPath xmlns:x15ac="http://schemas.microsoft.com/office/spreadsheetml/2010/11/ac" url="/Users/sanghyunyu/ELF/Project/Project_Hy/src/WCS_visualizer_m/Assets/Resources/Data/"/>
    </mc:Choice>
  </mc:AlternateContent>
  <xr:revisionPtr revIDLastSave="0" documentId="13_ncr:1_{9F530BF9-79FD-9243-9B90-C198B77C6E6D}" xr6:coauthVersionLast="47" xr6:coauthVersionMax="47" xr10:uidLastSave="{00000000-0000-0000-0000-000000000000}"/>
  <bookViews>
    <workbookView xWindow="0" yWindow="760" windowWidth="30240" windowHeight="18880" activeTab="4" xr2:uid="{00000000-000D-0000-FFFF-FFFF00000000}"/>
  </bookViews>
  <sheets>
    <sheet name="wcsv_building" sheetId="1" r:id="rId1"/>
    <sheet name="wcsv_plane" sheetId="2" r:id="rId2"/>
    <sheet name="wcsv_rack" sheetId="3" r:id="rId3"/>
    <sheet name="wcsv_conveyor" sheetId="7" r:id="rId4"/>
    <sheet name="wcsv_conveyor_position" sheetId="8" r:id="rId5"/>
    <sheet name="wcsv_conveyor_pre" sheetId="4" r:id="rId6"/>
    <sheet name="scale" sheetId="5" r:id="rId7"/>
    <sheet name="test" sheetId="6" r:id="rId8"/>
  </sheets>
  <externalReferences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" i="8" l="1"/>
  <c r="E5" i="8"/>
  <c r="E4" i="8"/>
  <c r="E3" i="8"/>
  <c r="L21" i="7"/>
  <c r="N28" i="7"/>
  <c r="N17" i="7"/>
  <c r="N23" i="7"/>
  <c r="F12" i="4"/>
  <c r="E12" i="4"/>
  <c r="F11" i="4"/>
  <c r="E11" i="4"/>
  <c r="H10" i="4"/>
  <c r="G10" i="4"/>
  <c r="F10" i="4"/>
  <c r="E10" i="4"/>
  <c r="D10" i="4"/>
  <c r="C10" i="4"/>
  <c r="H9" i="4"/>
  <c r="G9" i="4"/>
  <c r="F9" i="4"/>
  <c r="E9" i="4"/>
  <c r="D9" i="4"/>
  <c r="C9" i="4"/>
  <c r="H8" i="4"/>
  <c r="G8" i="4"/>
  <c r="F8" i="4"/>
  <c r="E8" i="4"/>
  <c r="C8" i="4"/>
  <c r="H7" i="4"/>
  <c r="G7" i="4"/>
  <c r="F7" i="4"/>
  <c r="E7" i="4"/>
  <c r="D7" i="4"/>
  <c r="C7" i="4"/>
  <c r="F6" i="4"/>
  <c r="E6" i="4"/>
  <c r="H5" i="4"/>
  <c r="F5" i="4"/>
  <c r="E5" i="4"/>
  <c r="H4" i="4"/>
  <c r="F4" i="4"/>
  <c r="E4" i="4"/>
  <c r="D4" i="4"/>
  <c r="C4" i="4"/>
  <c r="H3" i="4"/>
  <c r="G3" i="4"/>
  <c r="F3" i="4"/>
  <c r="D3" i="4"/>
  <c r="H2" i="4"/>
  <c r="G2" i="4"/>
  <c r="F2" i="4"/>
  <c r="E2" i="4"/>
  <c r="D2" i="4"/>
  <c r="C2" i="4"/>
  <c r="K3" i="3" l="1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2" i="3"/>
  <c r="G3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2" i="3"/>
  <c r="F3" i="3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18" i="3"/>
  <c r="F19" i="3"/>
  <c r="F20" i="3"/>
  <c r="F21" i="3"/>
  <c r="F22" i="3"/>
  <c r="F23" i="3"/>
  <c r="F24" i="3"/>
  <c r="F25" i="3"/>
  <c r="F26" i="3"/>
  <c r="F27" i="3"/>
  <c r="F28" i="3"/>
  <c r="F29" i="3"/>
  <c r="F30" i="3"/>
  <c r="F31" i="3"/>
  <c r="F32" i="3"/>
  <c r="F33" i="3"/>
  <c r="F34" i="3"/>
  <c r="F35" i="3"/>
  <c r="F36" i="3"/>
  <c r="F37" i="3"/>
  <c r="F38" i="3"/>
  <c r="F39" i="3"/>
  <c r="F40" i="3"/>
  <c r="F41" i="3"/>
  <c r="F2" i="3"/>
  <c r="C2" i="3"/>
  <c r="H3" i="2"/>
  <c r="H2" i="2"/>
  <c r="G3" i="2"/>
  <c r="G2" i="2"/>
  <c r="F3" i="2"/>
  <c r="F2" i="2"/>
  <c r="C3" i="3" l="1"/>
  <c r="C4" i="3" s="1"/>
  <c r="C5" i="3" s="1"/>
  <c r="C6" i="3" s="1"/>
  <c r="C7" i="3" s="1"/>
  <c r="C8" i="3" s="1"/>
  <c r="C9" i="3" s="1"/>
  <c r="C10" i="3" s="1"/>
  <c r="C11" i="3" s="1"/>
  <c r="C12" i="3" s="1"/>
  <c r="C13" i="3" s="1"/>
  <c r="C14" i="3" s="1"/>
  <c r="C15" i="3" s="1"/>
  <c r="C16" i="3" s="1"/>
  <c r="C17" i="3" s="1"/>
  <c r="C18" i="3" s="1"/>
  <c r="C19" i="3" s="1"/>
  <c r="C20" i="3" s="1"/>
  <c r="C21" i="3" s="1"/>
  <c r="C22" i="3" s="1"/>
  <c r="C23" i="3" s="1"/>
  <c r="C24" i="3" s="1"/>
  <c r="C25" i="3" s="1"/>
  <c r="C26" i="3" s="1"/>
  <c r="C27" i="3" s="1"/>
  <c r="C28" i="3" s="1"/>
  <c r="C29" i="3" s="1"/>
  <c r="C30" i="3" s="1"/>
  <c r="C31" i="3" s="1"/>
  <c r="C32" i="3" s="1"/>
  <c r="C33" i="3" s="1"/>
  <c r="C34" i="3" s="1"/>
  <c r="C35" i="3" s="1"/>
  <c r="C36" i="3" s="1"/>
  <c r="C37" i="3" s="1"/>
  <c r="C38" i="3" s="1"/>
  <c r="C39" i="3" s="1"/>
  <c r="C40" i="3" s="1"/>
  <c r="C41" i="3" s="1"/>
</calcChain>
</file>

<file path=xl/sharedStrings.xml><?xml version="1.0" encoding="utf-8"?>
<sst xmlns="http://schemas.openxmlformats.org/spreadsheetml/2006/main" count="295" uniqueCount="110">
  <si>
    <t>obj_type</t>
  </si>
  <si>
    <t>obj_nm</t>
  </si>
  <si>
    <t>pos_x</t>
  </si>
  <si>
    <t>pos_y</t>
  </si>
  <si>
    <t>pos_z</t>
  </si>
  <si>
    <t>len_x</t>
  </si>
  <si>
    <t>len_z</t>
  </si>
  <si>
    <t>len_y</t>
  </si>
  <si>
    <t>rotation</t>
  </si>
  <si>
    <t>floor</t>
  </si>
  <si>
    <t>len_x_rest</t>
  </si>
  <si>
    <t>reserved1</t>
  </si>
  <si>
    <t>reserved2</t>
  </si>
  <si>
    <t>reserved3</t>
  </si>
  <si>
    <t>A01</t>
  </si>
  <si>
    <t>A02</t>
  </si>
  <si>
    <t>rack_pallate</t>
  </si>
  <si>
    <t>A03</t>
  </si>
  <si>
    <t>A04</t>
  </si>
  <si>
    <t>A05</t>
  </si>
  <si>
    <t>A06</t>
  </si>
  <si>
    <t>A07</t>
  </si>
  <si>
    <t>A08</t>
  </si>
  <si>
    <t>A09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</si>
  <si>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</si>
  <si>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</si>
  <si>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</si>
  <si>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</si>
  <si>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</si>
  <si>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</si>
  <si>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</si>
  <si>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</si>
  <si>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</si>
  <si>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</si>
  <si>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</si>
  <si>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</si>
  <si>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</si>
  <si>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</si>
  <si>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</si>
  <si>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</si>
  <si>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</si>
  <si>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</si>
  <si>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</si>
  <si>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</si>
  <si>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</si>
  <si>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A31</t>
  </si>
  <si>
    <t>A32</t>
  </si>
  <si>
    <t>A33</t>
  </si>
  <si>
    <t>A34</t>
  </si>
  <si>
    <t>A35</t>
  </si>
  <si>
    <t>A36</t>
  </si>
  <si>
    <t>A37</t>
  </si>
  <si>
    <t>A38</t>
  </si>
  <si>
    <t>A39</t>
  </si>
  <si>
    <t>A40</t>
  </si>
  <si>
    <t>plane</t>
  </si>
  <si>
    <t>floor1</t>
  </si>
  <si>
    <t>floor3</t>
  </si>
  <si>
    <t>building</t>
  </si>
  <si>
    <t>center</t>
  </si>
  <si>
    <t>conv_str1</t>
    <phoneticPr fontId="4" type="noConversion"/>
  </si>
  <si>
    <t>conv_str2</t>
    <phoneticPr fontId="4" type="noConversion"/>
  </si>
  <si>
    <t>A03</t>
    <phoneticPr fontId="4" type="noConversion"/>
  </si>
  <si>
    <t>scale</t>
    <phoneticPr fontId="4" type="noConversion"/>
  </si>
  <si>
    <t>rotation_x</t>
    <phoneticPr fontId="4" type="noConversion"/>
  </si>
  <si>
    <t>rotation_y</t>
    <phoneticPr fontId="4" type="noConversion"/>
  </si>
  <si>
    <t>rotation_z</t>
    <phoneticPr fontId="4" type="noConversion"/>
  </si>
  <si>
    <t>conv_crv1</t>
    <phoneticPr fontId="4" type="noConversion"/>
  </si>
  <si>
    <t>conv_tmp</t>
    <phoneticPr fontId="4" type="noConversion"/>
  </si>
  <si>
    <t>conv_up1</t>
    <phoneticPr fontId="4" type="noConversion"/>
  </si>
  <si>
    <t>A04</t>
    <phoneticPr fontId="4" type="noConversion"/>
  </si>
  <si>
    <t>conv_noleg1</t>
    <phoneticPr fontId="4" type="noConversion"/>
  </si>
  <si>
    <t>A01</t>
    <phoneticPr fontId="4" type="noConversion"/>
  </si>
  <si>
    <t>conv_libi</t>
    <phoneticPr fontId="4" type="noConversion"/>
  </si>
  <si>
    <t>3D소터 컨베이어 애니메이션</t>
    <phoneticPr fontId="4" type="noConversion"/>
  </si>
  <si>
    <t>3D소터 rack 애니메이션</t>
    <phoneticPr fontId="4" type="noConversion"/>
  </si>
  <si>
    <t>컨베이어 상품 애니메이션</t>
    <phoneticPr fontId="4" type="noConversion"/>
  </si>
  <si>
    <t>DAS</t>
    <phoneticPr fontId="4" type="noConversion"/>
  </si>
  <si>
    <t>1층3D sorter(2set), das이용 피킹</t>
    <phoneticPr fontId="4" type="noConversion"/>
  </si>
  <si>
    <t>3층완료 토트박스 1층컨베이어 합류</t>
    <phoneticPr fontId="4" type="noConversion"/>
  </si>
  <si>
    <t>피킹완료된것들 토트박스로 이동 컨베이어 이동</t>
    <phoneticPr fontId="4" type="noConversion"/>
  </si>
  <si>
    <t>박스포장라인-피킹완료토트박스상품을 박스적재 컨배이어 이동</t>
    <phoneticPr fontId="4" type="noConversion"/>
  </si>
  <si>
    <t>박스포장라인-제합기 이용, 박스제함 오토라벨러로 물류바코드 부착</t>
    <phoneticPr fontId="4" type="noConversion"/>
  </si>
  <si>
    <t>직출고-피킹 완료 도트박스는 박스, 직출고, 비닐, 보냉팩 라인으로 분류 컨베이어 이동</t>
    <phoneticPr fontId="4" type="noConversion"/>
  </si>
  <si>
    <t>봉함기로 상부봉합후 오토라벨러 이용 송장부착 출하라인 이송</t>
    <phoneticPr fontId="4" type="noConversion"/>
  </si>
  <si>
    <t>비닐포장-오토배거 활용하여 비닐포장후 t소터이동</t>
    <phoneticPr fontId="4" type="noConversion"/>
  </si>
  <si>
    <t>보냉포장-상품을 보냉팩에 포장및 송장부착 t소터이동</t>
    <phoneticPr fontId="4" type="noConversion"/>
  </si>
  <si>
    <t>보냉, 비닐, 박스포장상품 T소터로 권역분류</t>
    <phoneticPr fontId="4" type="noConversion"/>
  </si>
  <si>
    <t>출고 - 권역분류 FM 주문 출고</t>
    <phoneticPr fontId="4" type="noConversion"/>
  </si>
  <si>
    <t>lv1</t>
    <phoneticPr fontId="4" type="noConversion"/>
  </si>
  <si>
    <t>lv2</t>
    <phoneticPr fontId="4" type="noConversion"/>
  </si>
  <si>
    <t>컨베이어 적용</t>
    <phoneticPr fontId="4" type="noConversion"/>
  </si>
  <si>
    <t>검수대, 제함기 오토라벨러, 봉함기, 오토배거</t>
    <phoneticPr fontId="4" type="noConversion"/>
  </si>
  <si>
    <t>T-soter</t>
    <phoneticPr fontId="4" type="noConversion"/>
  </si>
  <si>
    <t>3D-sorter</t>
    <phoneticPr fontId="4" type="noConversion"/>
  </si>
  <si>
    <t>유니티 구조구축및 모델 변경 사이즈별 프리팹들 생성</t>
    <phoneticPr fontId="4" type="noConversion"/>
  </si>
  <si>
    <t>con_roll_0.6</t>
    <phoneticPr fontId="4" type="noConversion"/>
  </si>
  <si>
    <t>len_x</t>
    <phoneticPr fontId="4" type="noConversion"/>
  </si>
  <si>
    <t>con_belt_4</t>
    <phoneticPr fontId="4" type="noConversion"/>
  </si>
  <si>
    <t>con_belt_0.8</t>
    <phoneticPr fontId="4" type="noConversion"/>
  </si>
  <si>
    <t>con_roll_v_3</t>
    <phoneticPr fontId="4" type="noConversion"/>
  </si>
  <si>
    <t>con_roll_v_6</t>
    <phoneticPr fontId="4" type="noConversion"/>
  </si>
  <si>
    <t>con_roll_p_0.67</t>
  </si>
  <si>
    <t>con_roll_p_0.67</t>
    <phoneticPr fontId="4" type="noConversion"/>
  </si>
  <si>
    <t>con_roll_pow_0.67</t>
    <phoneticPr fontId="4" type="noConversion"/>
  </si>
  <si>
    <t>con_roll_skew_0.67</t>
    <phoneticPr fontId="4" type="noConversion"/>
  </si>
  <si>
    <t>pos_x</t>
    <phoneticPr fontId="4" type="noConversion"/>
  </si>
  <si>
    <t xml:space="preserve"> 벨트 기본사이즈 7미터</t>
    <phoneticPr fontId="4" type="noConversion"/>
  </si>
  <si>
    <t>libi</t>
    <phoneticPr fontId="4" type="noConversion"/>
  </si>
  <si>
    <t>con_roll_v_6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</si>
</sst>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"/>
    <numFmt numFmtId="177" formatCode="#,##0.00_ "/>
  </numFmts>
  <fonts count="9">
    <font>
      <sz val="11"/>
      <color theme="1"/>
      <name val="맑은 고딕"/>
      <family val="2"/>
      <scheme val="minor"/>
    </font>
    <font>
      <sz val="12"/>
      <color rgb="FF000000"/>
      <name val="맑은 고딕"/>
      <family val="2"/>
    </font>
    <font>
      <sz val="12"/>
      <color rgb="FFB5CEA8"/>
      <name val="Menlo"/>
      <family val="2"/>
    </font>
    <font>
      <sz val="11"/>
      <color theme="1"/>
      <name val="Calibri"/>
      <family val="2"/>
    </font>
    <font>
      <sz val="8"/>
      <name val="맑은 고딕"/>
      <family val="3"/>
      <charset val="129"/>
      <scheme val="minor"/>
    </font>
    <font>
      <sz val="12"/>
      <color rgb="FF000000"/>
      <name val="맑은 고딕"/>
      <family val="2"/>
      <charset val="129"/>
      <scheme val="minor"/>
    </font>
    <font>
      <sz val="11"/>
      <color rgb="FF000000"/>
      <name val="맑은 고딕"/>
      <family val="2"/>
      <charset val="129"/>
      <scheme val="minor"/>
    </font>
    <font>
      <sz val="12"/>
      <color theme="1"/>
      <name val="Helvetica"/>
      <family val="2"/>
    </font>
    <font>
      <sz val="8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4">
    <border>
      <left/>
      <right/>
      <top/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1" fillId="0" borderId="1" xfId="0" applyFont="1" applyBorder="1" applyAlignment="1">
      <alignment horizontal="left"/>
    </xf>
    <xf numFmtId="4" fontId="1" fillId="0" borderId="1" xfId="0" applyNumberFormat="1" applyFont="1" applyBorder="1" applyAlignment="1">
      <alignment horizontal="left"/>
    </xf>
    <xf numFmtId="3" fontId="1" fillId="0" borderId="1" xfId="0" applyNumberFormat="1" applyFont="1" applyBorder="1" applyAlignment="1">
      <alignment horizontal="left"/>
    </xf>
    <xf numFmtId="4" fontId="1" fillId="0" borderId="1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4" fontId="2" fillId="0" borderId="1" xfId="0" applyNumberFormat="1" applyFont="1" applyBorder="1" applyAlignment="1">
      <alignment horizontal="right"/>
    </xf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0" fontId="3" fillId="0" borderId="1" xfId="0" applyFont="1" applyBorder="1" applyAlignment="1">
      <alignment horizontal="left"/>
    </xf>
    <xf numFmtId="4" fontId="3" fillId="0" borderId="1" xfId="0" applyNumberFormat="1" applyFont="1" applyBorder="1" applyAlignment="1">
      <alignment horizontal="left"/>
    </xf>
    <xf numFmtId="3" fontId="3" fillId="0" borderId="1" xfId="0" applyNumberFormat="1" applyFont="1" applyBorder="1" applyAlignment="1">
      <alignment horizontal="left"/>
    </xf>
    <xf numFmtId="4" fontId="3" fillId="0" borderId="1" xfId="0" applyNumberFormat="1" applyFont="1" applyBorder="1" applyAlignment="1">
      <alignment horizontal="right"/>
    </xf>
    <xf numFmtId="3" fontId="3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right"/>
    </xf>
    <xf numFmtId="0" fontId="0" fillId="0" borderId="0" xfId="0" applyAlignment="1">
      <alignment horizontal="right"/>
    </xf>
    <xf numFmtId="176" fontId="0" fillId="0" borderId="0" xfId="0" applyNumberFormat="1"/>
    <xf numFmtId="0" fontId="5" fillId="0" borderId="0" xfId="0" applyFont="1"/>
    <xf numFmtId="177" fontId="0" fillId="0" borderId="0" xfId="0" applyNumberFormat="1"/>
    <xf numFmtId="3" fontId="0" fillId="0" borderId="0" xfId="0" applyNumberFormat="1"/>
    <xf numFmtId="4" fontId="6" fillId="0" borderId="1" xfId="0" applyNumberFormat="1" applyFont="1" applyBorder="1" applyAlignment="1">
      <alignment horizontal="right"/>
    </xf>
    <xf numFmtId="0" fontId="7" fillId="0" borderId="0" xfId="0" applyFont="1"/>
    <xf numFmtId="0" fontId="0" fillId="0" borderId="2" xfId="0" applyBorder="1"/>
    <xf numFmtId="176" fontId="0" fillId="0" borderId="2" xfId="0" applyNumberFormat="1" applyBorder="1"/>
    <xf numFmtId="176" fontId="0" fillId="3" borderId="2" xfId="0" applyNumberFormat="1" applyFill="1" applyBorder="1"/>
    <xf numFmtId="0" fontId="0" fillId="2" borderId="2" xfId="0" applyFill="1" applyBorder="1"/>
    <xf numFmtId="0" fontId="0" fillId="3" borderId="2" xfId="0" applyFill="1" applyBorder="1"/>
    <xf numFmtId="0" fontId="0" fillId="0" borderId="1" xfId="0" applyBorder="1"/>
    <xf numFmtId="0" fontId="0" fillId="0" borderId="3" xfId="0" applyBorder="1"/>
    <xf numFmtId="0" fontId="0" fillId="2" borderId="3" xfId="0" applyFill="1" applyBorder="1"/>
    <xf numFmtId="20" fontId="0" fillId="0" borderId="2" xfId="0" applyNumberFormat="1" applyBorder="1"/>
    <xf numFmtId="0" fontId="0" fillId="3" borderId="0" xfId="0" applyFill="1"/>
    <xf numFmtId="0" fontId="5" fillId="0" borderId="1" xfId="0" applyFont="1" applyBorder="1" applyAlignment="1">
      <alignment horizontal="left"/>
    </xf>
    <xf numFmtId="0" fontId="0" fillId="0" borderId="0" xfId="0" applyAlignment="1">
      <alignment horizontal="left"/>
    </xf>
    <xf numFmtId="0" fontId="2" fillId="0" borderId="1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14" fontId="0" fillId="0" borderId="0" xfId="0" applyNumberFormat="1"/>
    <xf numFmtId="0" fontId="6" fillId="0" borderId="1" xfId="0" applyFont="1" applyBorder="1"/>
    <xf numFmtId="0" fontId="5" fillId="0" borderId="1" xfId="0" applyFont="1" applyBorder="1" applyAlignment="1">
      <alignment horizontal="right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nghyunyu/ELF/Project/Project_Hy/src/visualizor/public/data/visualizer/visualizor_data0227_p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csv_building"/>
      <sheetName val="wcsv_plane"/>
      <sheetName val="wcsv_rack"/>
      <sheetName val="wcsv_conveyor"/>
      <sheetName val="scale"/>
      <sheetName val="test"/>
    </sheetNames>
    <sheetDataSet>
      <sheetData sheetId="0"/>
      <sheetData sheetId="1"/>
      <sheetData sheetId="2"/>
      <sheetData sheetId="3"/>
      <sheetData sheetId="4">
        <row r="2">
          <cell r="A2">
            <v>1</v>
          </cell>
        </row>
        <row r="3">
          <cell r="A3">
            <v>1</v>
          </cell>
        </row>
        <row r="4">
          <cell r="A4">
            <v>1</v>
          </cell>
        </row>
        <row r="5">
          <cell r="A5">
            <v>1</v>
          </cell>
        </row>
        <row r="6">
          <cell r="A6">
            <v>1</v>
          </cell>
        </row>
        <row r="7">
          <cell r="A7">
            <v>1</v>
          </cell>
        </row>
        <row r="8">
          <cell r="A8">
            <v>1</v>
          </cell>
        </row>
        <row r="9">
          <cell r="A9">
            <v>1</v>
          </cell>
        </row>
        <row r="10">
          <cell r="A10">
            <v>1</v>
          </cell>
        </row>
        <row r="11">
          <cell r="A11">
            <v>1</v>
          </cell>
        </row>
        <row r="12">
          <cell r="A12">
            <v>1</v>
          </cell>
        </row>
      </sheetData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K2"/>
  <sheetViews>
    <sheetView workbookViewId="0">
      <selection activeCell="J2" sqref="J2"/>
    </sheetView>
  </sheetViews>
  <sheetFormatPr baseColWidth="10" defaultColWidth="8.83203125" defaultRowHeight="17"/>
  <cols>
    <col min="1" max="2" width="13" bestFit="1" customWidth="1"/>
    <col min="3" max="11" width="13" style="8" bestFit="1" customWidth="1"/>
  </cols>
  <sheetData>
    <row r="1" spans="1:11" ht="18" customHeight="1">
      <c r="A1" s="9" t="s">
        <v>0</v>
      </c>
      <c r="B1" s="9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1" t="s">
        <v>10</v>
      </c>
    </row>
    <row r="2" spans="1:11" ht="18" customHeight="1">
      <c r="A2" s="9" t="s">
        <v>58</v>
      </c>
      <c r="B2" s="9" t="s">
        <v>59</v>
      </c>
      <c r="C2" s="13">
        <v>0</v>
      </c>
      <c r="D2" s="13">
        <v>0</v>
      </c>
      <c r="E2" s="13">
        <v>0</v>
      </c>
      <c r="F2" s="13">
        <v>0</v>
      </c>
      <c r="G2" s="13">
        <v>0</v>
      </c>
      <c r="H2" s="13">
        <v>0</v>
      </c>
      <c r="I2" s="13">
        <v>0</v>
      </c>
      <c r="J2" s="13">
        <v>1</v>
      </c>
      <c r="K2" s="13">
        <v>0</v>
      </c>
    </row>
  </sheetData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/>
  </sheetPr>
  <dimension ref="A1:K3"/>
  <sheetViews>
    <sheetView workbookViewId="0">
      <selection activeCell="F2" sqref="F2"/>
    </sheetView>
  </sheetViews>
  <sheetFormatPr baseColWidth="10" defaultColWidth="8.83203125" defaultRowHeight="17"/>
  <cols>
    <col min="1" max="2" width="13" bestFit="1" customWidth="1"/>
    <col min="3" max="6" width="13" style="8" bestFit="1" customWidth="1"/>
    <col min="7" max="8" width="13" style="7" bestFit="1" customWidth="1"/>
    <col min="9" max="11" width="13" style="8" bestFit="1" customWidth="1"/>
  </cols>
  <sheetData>
    <row r="1" spans="1:11" ht="18" customHeight="1">
      <c r="A1" s="9" t="s">
        <v>0</v>
      </c>
      <c r="B1" s="9" t="s">
        <v>1</v>
      </c>
      <c r="C1" s="11" t="s">
        <v>2</v>
      </c>
      <c r="D1" s="11" t="s">
        <v>3</v>
      </c>
      <c r="E1" s="11" t="s">
        <v>4</v>
      </c>
      <c r="F1" s="11" t="s">
        <v>5</v>
      </c>
      <c r="G1" s="10" t="s">
        <v>6</v>
      </c>
      <c r="H1" s="10" t="s">
        <v>7</v>
      </c>
      <c r="I1" s="11" t="s">
        <v>8</v>
      </c>
      <c r="J1" s="11" t="s">
        <v>9</v>
      </c>
      <c r="K1" s="11" t="s">
        <v>10</v>
      </c>
    </row>
    <row r="2" spans="1:11" ht="18" customHeight="1">
      <c r="A2" s="9" t="s">
        <v>55</v>
      </c>
      <c r="B2" s="9" t="s">
        <v>56</v>
      </c>
      <c r="C2" s="13">
        <v>0</v>
      </c>
      <c r="D2" s="13">
        <v>0</v>
      </c>
      <c r="E2" s="13">
        <v>0</v>
      </c>
      <c r="F2" s="13">
        <f>142*scale!A2</f>
        <v>142</v>
      </c>
      <c r="G2" s="12">
        <f>101.6*scale!A2</f>
        <v>101.6</v>
      </c>
      <c r="H2" s="12">
        <f>0.45*scale!A2</f>
        <v>0.45</v>
      </c>
      <c r="I2" s="13">
        <v>0</v>
      </c>
      <c r="J2" s="13">
        <v>1</v>
      </c>
      <c r="K2" s="13">
        <v>0</v>
      </c>
    </row>
    <row r="3" spans="1:11" ht="18" customHeight="1">
      <c r="A3" s="9" t="s">
        <v>55</v>
      </c>
      <c r="B3" s="9" t="s">
        <v>57</v>
      </c>
      <c r="C3" s="13">
        <v>0</v>
      </c>
      <c r="D3" s="13">
        <v>8</v>
      </c>
      <c r="E3" s="13">
        <v>0</v>
      </c>
      <c r="F3" s="13">
        <f>142*scale!A2</f>
        <v>142</v>
      </c>
      <c r="G3" s="12">
        <f>101.6*scale!A2</f>
        <v>101.6</v>
      </c>
      <c r="H3" s="12">
        <f>0.45*scale!A2</f>
        <v>0.45</v>
      </c>
      <c r="I3" s="13">
        <v>0</v>
      </c>
      <c r="J3" s="13">
        <v>3</v>
      </c>
      <c r="K3" s="13">
        <v>0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/>
  </sheetPr>
  <dimension ref="A1:N41"/>
  <sheetViews>
    <sheetView workbookViewId="0">
      <selection activeCell="F4" sqref="F4"/>
    </sheetView>
  </sheetViews>
  <sheetFormatPr baseColWidth="10" defaultColWidth="8.83203125" defaultRowHeight="17"/>
  <cols>
    <col min="1" max="2" width="13" bestFit="1" customWidth="1"/>
    <col min="3" max="3" width="13" style="7" bestFit="1" customWidth="1"/>
    <col min="4" max="4" width="13" style="8" bestFit="1" customWidth="1"/>
    <col min="5" max="6" width="13" style="7" bestFit="1" customWidth="1"/>
    <col min="7" max="10" width="13" style="8" bestFit="1" customWidth="1"/>
    <col min="11" max="11" width="13" style="7" bestFit="1" customWidth="1"/>
    <col min="12" max="14" width="13" bestFit="1" customWidth="1"/>
  </cols>
  <sheetData>
    <row r="1" spans="1:14" ht="18" customHeight="1">
      <c r="A1" s="9" t="s">
        <v>0</v>
      </c>
      <c r="B1" s="9" t="s">
        <v>1</v>
      </c>
      <c r="C1" s="10" t="s">
        <v>2</v>
      </c>
      <c r="D1" s="11" t="s">
        <v>3</v>
      </c>
      <c r="E1" s="10" t="s">
        <v>4</v>
      </c>
      <c r="F1" s="10" t="s">
        <v>5</v>
      </c>
      <c r="G1" s="11" t="s">
        <v>6</v>
      </c>
      <c r="H1" s="11" t="s">
        <v>7</v>
      </c>
      <c r="I1" s="11" t="s">
        <v>8</v>
      </c>
      <c r="J1" s="11" t="s">
        <v>9</v>
      </c>
      <c r="K1" s="10" t="s">
        <v>10</v>
      </c>
      <c r="L1" s="9" t="s">
        <v>11</v>
      </c>
      <c r="M1" s="9" t="s">
        <v>12</v>
      </c>
      <c r="N1" s="9" t="s">
        <v>13</v>
      </c>
    </row>
    <row r="2" spans="1:14" ht="18" customHeight="1">
      <c r="A2" s="9" t="s">
        <v>16</v>
      </c>
      <c r="B2" s="9" t="s">
        <v>14</v>
      </c>
      <c r="C2" s="12">
        <f>11.14*scale!A2</f>
        <v>11.14</v>
      </c>
      <c r="D2" s="13">
        <v>0</v>
      </c>
      <c r="E2" s="6">
        <v>1.3</v>
      </c>
      <c r="F2" s="6">
        <f>2.58*scale!$A$2</f>
        <v>2.58</v>
      </c>
      <c r="G2" s="13">
        <f>1*scale!$A$2</f>
        <v>1</v>
      </c>
      <c r="H2" s="13">
        <f>1*scale!$A$2</f>
        <v>1</v>
      </c>
      <c r="I2" s="13">
        <v>0</v>
      </c>
      <c r="J2" s="13">
        <v>1</v>
      </c>
      <c r="K2" s="6">
        <f>0.08*scale!$A$2</f>
        <v>0.08</v>
      </c>
    </row>
    <row r="3" spans="1:14" ht="18" customHeight="1">
      <c r="A3" s="9" t="s">
        <v>16</v>
      </c>
      <c r="B3" s="9" t="s">
        <v>15</v>
      </c>
      <c r="C3" s="12">
        <f t="shared" ref="C3:C41" si="0">C2+F2</f>
        <v>13.72</v>
      </c>
      <c r="D3" s="13">
        <v>0</v>
      </c>
      <c r="E3" s="6">
        <v>1.3</v>
      </c>
      <c r="F3" s="6">
        <f>2.58*scale!$A$2</f>
        <v>2.58</v>
      </c>
      <c r="G3" s="13">
        <f>1*scale!$A$2</f>
        <v>1</v>
      </c>
      <c r="H3" s="13">
        <f>1*scale!$A$2</f>
        <v>1</v>
      </c>
      <c r="I3" s="13">
        <v>0</v>
      </c>
      <c r="J3" s="13">
        <v>1</v>
      </c>
      <c r="K3" s="6">
        <f>0.08*scale!$A$2</f>
        <v>0.08</v>
      </c>
    </row>
    <row r="4" spans="1:14" ht="18" customHeight="1">
      <c r="A4" s="9" t="s">
        <v>16</v>
      </c>
      <c r="B4" s="9" t="s">
        <v>17</v>
      </c>
      <c r="C4" s="12">
        <f t="shared" si="0"/>
        <v>16.3</v>
      </c>
      <c r="D4" s="13">
        <v>0</v>
      </c>
      <c r="E4" s="6">
        <v>1.3</v>
      </c>
      <c r="F4" s="6">
        <f>2.58*scale!$A$2</f>
        <v>2.58</v>
      </c>
      <c r="G4" s="13">
        <f>1*scale!$A$2</f>
        <v>1</v>
      </c>
      <c r="H4" s="13">
        <f>1*scale!$A$2</f>
        <v>1</v>
      </c>
      <c r="I4" s="13">
        <v>0</v>
      </c>
      <c r="J4" s="13">
        <v>1</v>
      </c>
      <c r="K4" s="6">
        <f>0.08*scale!$A$2</f>
        <v>0.08</v>
      </c>
    </row>
    <row r="5" spans="1:14" ht="18" customHeight="1">
      <c r="A5" s="9" t="s">
        <v>16</v>
      </c>
      <c r="B5" s="9" t="s">
        <v>18</v>
      </c>
      <c r="C5" s="12">
        <f t="shared" si="0"/>
        <v>18.880000000000003</v>
      </c>
      <c r="D5" s="13">
        <v>0</v>
      </c>
      <c r="E5" s="6">
        <v>1.3</v>
      </c>
      <c r="F5" s="6">
        <f>2.58*scale!$A$2</f>
        <v>2.58</v>
      </c>
      <c r="G5" s="13">
        <f>1*scale!$A$2</f>
        <v>1</v>
      </c>
      <c r="H5" s="13">
        <f>1*scale!$A$2</f>
        <v>1</v>
      </c>
      <c r="I5" s="13">
        <v>0</v>
      </c>
      <c r="J5" s="13">
        <v>1</v>
      </c>
      <c r="K5" s="6">
        <f>0.08*scale!$A$2</f>
        <v>0.08</v>
      </c>
    </row>
    <row r="6" spans="1:14" ht="18" customHeight="1">
      <c r="A6" s="9" t="s">
        <v>16</v>
      </c>
      <c r="B6" s="9" t="s">
        <v>19</v>
      </c>
      <c r="C6" s="12">
        <f t="shared" si="0"/>
        <v>21.46</v>
      </c>
      <c r="D6" s="13">
        <v>0</v>
      </c>
      <c r="E6" s="6">
        <v>1.3</v>
      </c>
      <c r="F6" s="6">
        <f>2.58*scale!$A$2</f>
        <v>2.58</v>
      </c>
      <c r="G6" s="13">
        <f>1*scale!$A$2</f>
        <v>1</v>
      </c>
      <c r="H6" s="13">
        <f>1*scale!$A$2</f>
        <v>1</v>
      </c>
      <c r="I6" s="13">
        <v>0</v>
      </c>
      <c r="J6" s="13">
        <v>1</v>
      </c>
      <c r="K6" s="6">
        <f>0.08*scale!$A$2</f>
        <v>0.08</v>
      </c>
    </row>
    <row r="7" spans="1:14" ht="18" customHeight="1">
      <c r="A7" s="9" t="s">
        <v>16</v>
      </c>
      <c r="B7" s="9" t="s">
        <v>20</v>
      </c>
      <c r="C7" s="12">
        <f t="shared" si="0"/>
        <v>24.04</v>
      </c>
      <c r="D7" s="13">
        <v>0</v>
      </c>
      <c r="E7" s="6">
        <v>1.3</v>
      </c>
      <c r="F7" s="6">
        <f>2.58*scale!$A$2</f>
        <v>2.58</v>
      </c>
      <c r="G7" s="13">
        <f>1*scale!$A$2</f>
        <v>1</v>
      </c>
      <c r="H7" s="13">
        <f>1*scale!$A$2</f>
        <v>1</v>
      </c>
      <c r="I7" s="13">
        <v>0</v>
      </c>
      <c r="J7" s="13">
        <v>1</v>
      </c>
      <c r="K7" s="6">
        <f>0.08*scale!$A$2</f>
        <v>0.08</v>
      </c>
    </row>
    <row r="8" spans="1:14" ht="18" customHeight="1">
      <c r="A8" s="9" t="s">
        <v>16</v>
      </c>
      <c r="B8" s="9" t="s">
        <v>21</v>
      </c>
      <c r="C8" s="12">
        <f t="shared" si="0"/>
        <v>26.619999999999997</v>
      </c>
      <c r="D8" s="13">
        <v>0</v>
      </c>
      <c r="E8" s="6">
        <v>1.3</v>
      </c>
      <c r="F8" s="6">
        <f>2.58*scale!$A$2</f>
        <v>2.58</v>
      </c>
      <c r="G8" s="13">
        <f>1*scale!$A$2</f>
        <v>1</v>
      </c>
      <c r="H8" s="13">
        <f>1*scale!$A$2</f>
        <v>1</v>
      </c>
      <c r="I8" s="13">
        <v>0</v>
      </c>
      <c r="J8" s="13">
        <v>1</v>
      </c>
      <c r="K8" s="6">
        <f>0.08*scale!$A$2</f>
        <v>0.08</v>
      </c>
    </row>
    <row r="9" spans="1:14" ht="18" customHeight="1">
      <c r="A9" s="9" t="s">
        <v>16</v>
      </c>
      <c r="B9" s="9" t="s">
        <v>22</v>
      </c>
      <c r="C9" s="12">
        <f t="shared" si="0"/>
        <v>29.199999999999996</v>
      </c>
      <c r="D9" s="13">
        <v>0</v>
      </c>
      <c r="E9" s="6">
        <v>1.3</v>
      </c>
      <c r="F9" s="6">
        <f>2.58*scale!$A$2</f>
        <v>2.58</v>
      </c>
      <c r="G9" s="13">
        <f>1*scale!$A$2</f>
        <v>1</v>
      </c>
      <c r="H9" s="13">
        <f>1*scale!$A$2</f>
        <v>1</v>
      </c>
      <c r="I9" s="13">
        <v>0</v>
      </c>
      <c r="J9" s="13">
        <v>1</v>
      </c>
      <c r="K9" s="6">
        <f>0.08*scale!$A$2</f>
        <v>0.08</v>
      </c>
    </row>
    <row r="10" spans="1:14" ht="18" customHeight="1">
      <c r="A10" s="9" t="s">
        <v>16</v>
      </c>
      <c r="B10" s="9" t="s">
        <v>23</v>
      </c>
      <c r="C10" s="12">
        <f t="shared" si="0"/>
        <v>31.779999999999994</v>
      </c>
      <c r="D10" s="13">
        <v>0</v>
      </c>
      <c r="E10" s="6">
        <v>1.3</v>
      </c>
      <c r="F10" s="6">
        <f>2.58*scale!$A$2</f>
        <v>2.58</v>
      </c>
      <c r="G10" s="13">
        <f>1*scale!$A$2</f>
        <v>1</v>
      </c>
      <c r="H10" s="13">
        <f>1*scale!$A$2</f>
        <v>1</v>
      </c>
      <c r="I10" s="13">
        <v>0</v>
      </c>
      <c r="J10" s="13">
        <v>1</v>
      </c>
      <c r="K10" s="6">
        <f>0.08*scale!$A$2</f>
        <v>0.08</v>
      </c>
    </row>
    <row r="11" spans="1:14" ht="18" customHeight="1">
      <c r="A11" s="9" t="s">
        <v>16</v>
      </c>
      <c r="B11" s="9" t="s">
        <v>24</v>
      </c>
      <c r="C11" s="12">
        <f t="shared" si="0"/>
        <v>34.359999999999992</v>
      </c>
      <c r="D11" s="13">
        <v>0</v>
      </c>
      <c r="E11" s="6">
        <v>1.3</v>
      </c>
      <c r="F11" s="6">
        <f>2.58*scale!$A$2</f>
        <v>2.58</v>
      </c>
      <c r="G11" s="13">
        <f>1*scale!$A$2</f>
        <v>1</v>
      </c>
      <c r="H11" s="13">
        <f>1*scale!$A$2</f>
        <v>1</v>
      </c>
      <c r="I11" s="13">
        <v>0</v>
      </c>
      <c r="J11" s="13">
        <v>1</v>
      </c>
      <c r="K11" s="6">
        <f>0.08*scale!$A$2</f>
        <v>0.08</v>
      </c>
    </row>
    <row r="12" spans="1:14" ht="18" customHeight="1">
      <c r="A12" s="9" t="s">
        <v>16</v>
      </c>
      <c r="B12" s="9" t="s">
        <v>25</v>
      </c>
      <c r="C12" s="12">
        <f t="shared" si="0"/>
        <v>36.939999999999991</v>
      </c>
      <c r="D12" s="13">
        <v>0</v>
      </c>
      <c r="E12" s="6">
        <v>1.3</v>
      </c>
      <c r="F12" s="6">
        <f>2.58*scale!$A$2</f>
        <v>2.58</v>
      </c>
      <c r="G12" s="13">
        <f>1*scale!$A$2</f>
        <v>1</v>
      </c>
      <c r="H12" s="13">
        <f>1*scale!$A$2</f>
        <v>1</v>
      </c>
      <c r="I12" s="13">
        <v>0</v>
      </c>
      <c r="J12" s="13">
        <v>1</v>
      </c>
      <c r="K12" s="6">
        <f>0.08*scale!$A$2</f>
        <v>0.08</v>
      </c>
    </row>
    <row r="13" spans="1:14" ht="18" customHeight="1">
      <c r="A13" s="9" t="s">
        <v>16</v>
      </c>
      <c r="B13" s="9" t="s">
        <v>26</v>
      </c>
      <c r="C13" s="12">
        <f t="shared" si="0"/>
        <v>39.519999999999989</v>
      </c>
      <c r="D13" s="13">
        <v>0</v>
      </c>
      <c r="E13" s="6">
        <v>1.3</v>
      </c>
      <c r="F13" s="6">
        <f>2.58*scale!$A$2</f>
        <v>2.58</v>
      </c>
      <c r="G13" s="13">
        <f>1*scale!$A$2</f>
        <v>1</v>
      </c>
      <c r="H13" s="13">
        <f>1*scale!$A$2</f>
        <v>1</v>
      </c>
      <c r="I13" s="13">
        <v>0</v>
      </c>
      <c r="J13" s="13">
        <v>1</v>
      </c>
      <c r="K13" s="6">
        <f>0.08*scale!$A$2</f>
        <v>0.08</v>
      </c>
    </row>
    <row r="14" spans="1:14" ht="18" customHeight="1">
      <c r="A14" s="9" t="s">
        <v>16</v>
      </c>
      <c r="B14" s="9" t="s">
        <v>27</v>
      </c>
      <c r="C14" s="12">
        <f t="shared" si="0"/>
        <v>42.099999999999987</v>
      </c>
      <c r="D14" s="13">
        <v>0</v>
      </c>
      <c r="E14" s="6">
        <v>1.3</v>
      </c>
      <c r="F14" s="6">
        <f>2.58*scale!$A$2</f>
        <v>2.58</v>
      </c>
      <c r="G14" s="13">
        <f>1*scale!$A$2</f>
        <v>1</v>
      </c>
      <c r="H14" s="13">
        <f>1*scale!$A$2</f>
        <v>1</v>
      </c>
      <c r="I14" s="13">
        <v>0</v>
      </c>
      <c r="J14" s="13">
        <v>1</v>
      </c>
      <c r="K14" s="6">
        <f>0.08*scale!$A$2</f>
        <v>0.08</v>
      </c>
    </row>
    <row r="15" spans="1:14" ht="18" customHeight="1">
      <c r="A15" s="9" t="s">
        <v>16</v>
      </c>
      <c r="B15" s="9" t="s">
        <v>28</v>
      </c>
      <c r="C15" s="12">
        <f t="shared" si="0"/>
        <v>44.679999999999986</v>
      </c>
      <c r="D15" s="13">
        <v>0</v>
      </c>
      <c r="E15" s="6">
        <v>1.3</v>
      </c>
      <c r="F15" s="6">
        <f>2.58*scale!$A$2</f>
        <v>2.58</v>
      </c>
      <c r="G15" s="13">
        <f>1*scale!$A$2</f>
        <v>1</v>
      </c>
      <c r="H15" s="13">
        <f>1*scale!$A$2</f>
        <v>1</v>
      </c>
      <c r="I15" s="13">
        <v>0</v>
      </c>
      <c r="J15" s="13">
        <v>1</v>
      </c>
      <c r="K15" s="6">
        <f>0.08*scale!$A$2</f>
        <v>0.08</v>
      </c>
    </row>
    <row r="16" spans="1:14" ht="18" customHeight="1">
      <c r="A16" s="9" t="s">
        <v>16</v>
      </c>
      <c r="B16" s="9" t="s">
        <v>29</v>
      </c>
      <c r="C16" s="12">
        <f t="shared" si="0"/>
        <v>47.259999999999984</v>
      </c>
      <c r="D16" s="13">
        <v>0</v>
      </c>
      <c r="E16" s="6">
        <v>1.3</v>
      </c>
      <c r="F16" s="6">
        <f>2.58*scale!$A$2</f>
        <v>2.58</v>
      </c>
      <c r="G16" s="13">
        <f>1*scale!$A$2</f>
        <v>1</v>
      </c>
      <c r="H16" s="13">
        <f>1*scale!$A$2</f>
        <v>1</v>
      </c>
      <c r="I16" s="13">
        <v>0</v>
      </c>
      <c r="J16" s="13">
        <v>1</v>
      </c>
      <c r="K16" s="6">
        <f>0.08*scale!$A$2</f>
        <v>0.08</v>
      </c>
    </row>
    <row r="17" spans="1:11" ht="18" customHeight="1">
      <c r="A17" s="9" t="s">
        <v>16</v>
      </c>
      <c r="B17" s="9" t="s">
        <v>30</v>
      </c>
      <c r="C17" s="12">
        <f t="shared" si="0"/>
        <v>49.839999999999982</v>
      </c>
      <c r="D17" s="13">
        <v>0</v>
      </c>
      <c r="E17" s="6">
        <v>1.3</v>
      </c>
      <c r="F17" s="6">
        <f>2.58*scale!$A$2</f>
        <v>2.58</v>
      </c>
      <c r="G17" s="13">
        <f>1*scale!$A$2</f>
        <v>1</v>
      </c>
      <c r="H17" s="13">
        <f>1*scale!$A$2</f>
        <v>1</v>
      </c>
      <c r="I17" s="13">
        <v>0</v>
      </c>
      <c r="J17" s="13">
        <v>1</v>
      </c>
      <c r="K17" s="6">
        <f>0.08*scale!$A$2</f>
        <v>0.08</v>
      </c>
    </row>
    <row r="18" spans="1:11" ht="18" customHeight="1">
      <c r="A18" s="9" t="s">
        <v>16</v>
      </c>
      <c r="B18" s="9" t="s">
        <v>31</v>
      </c>
      <c r="C18" s="12">
        <f t="shared" si="0"/>
        <v>52.41999999999998</v>
      </c>
      <c r="D18" s="13">
        <v>0</v>
      </c>
      <c r="E18" s="6">
        <v>1.3</v>
      </c>
      <c r="F18" s="6">
        <f>2.58*scale!$A$2</f>
        <v>2.58</v>
      </c>
      <c r="G18" s="13">
        <f>1*scale!$A$2</f>
        <v>1</v>
      </c>
      <c r="H18" s="13">
        <f>1*scale!$A$2</f>
        <v>1</v>
      </c>
      <c r="I18" s="13">
        <v>0</v>
      </c>
      <c r="J18" s="13">
        <v>1</v>
      </c>
      <c r="K18" s="6">
        <f>0.08*scale!$A$2</f>
        <v>0.08</v>
      </c>
    </row>
    <row r="19" spans="1:11" ht="18" customHeight="1">
      <c r="A19" s="9" t="s">
        <v>16</v>
      </c>
      <c r="B19" s="9" t="s">
        <v>32</v>
      </c>
      <c r="C19" s="12">
        <f t="shared" si="0"/>
        <v>54.999999999999979</v>
      </c>
      <c r="D19" s="13">
        <v>0</v>
      </c>
      <c r="E19" s="6">
        <v>1.3</v>
      </c>
      <c r="F19" s="6">
        <f>2.58*scale!$A$2</f>
        <v>2.58</v>
      </c>
      <c r="G19" s="13">
        <f>1*scale!$A$2</f>
        <v>1</v>
      </c>
      <c r="H19" s="13">
        <f>1*scale!$A$2</f>
        <v>1</v>
      </c>
      <c r="I19" s="13">
        <v>0</v>
      </c>
      <c r="J19" s="13">
        <v>1</v>
      </c>
      <c r="K19" s="6">
        <f>0.08*scale!$A$2</f>
        <v>0.08</v>
      </c>
    </row>
    <row r="20" spans="1:11" ht="18" customHeight="1">
      <c r="A20" s="9" t="s">
        <v>16</v>
      </c>
      <c r="B20" s="9" t="s">
        <v>33</v>
      </c>
      <c r="C20" s="12">
        <f t="shared" si="0"/>
        <v>57.579999999999977</v>
      </c>
      <c r="D20" s="13">
        <v>0</v>
      </c>
      <c r="E20" s="6">
        <v>1.3</v>
      </c>
      <c r="F20" s="6">
        <f>2.58*scale!$A$2</f>
        <v>2.58</v>
      </c>
      <c r="G20" s="13">
        <f>1*scale!$A$2</f>
        <v>1</v>
      </c>
      <c r="H20" s="13">
        <f>1*scale!$A$2</f>
        <v>1</v>
      </c>
      <c r="I20" s="13">
        <v>0</v>
      </c>
      <c r="J20" s="13">
        <v>1</v>
      </c>
      <c r="K20" s="6">
        <f>0.08*scale!$A$2</f>
        <v>0.08</v>
      </c>
    </row>
    <row r="21" spans="1:11" ht="18" customHeight="1">
      <c r="A21" s="9" t="s">
        <v>16</v>
      </c>
      <c r="B21" s="9" t="s">
        <v>34</v>
      </c>
      <c r="C21" s="12">
        <f t="shared" si="0"/>
        <v>60.159999999999975</v>
      </c>
      <c r="D21" s="13">
        <v>0</v>
      </c>
      <c r="E21" s="6">
        <v>1.3</v>
      </c>
      <c r="F21" s="6">
        <f>2.58*scale!$A$2</f>
        <v>2.58</v>
      </c>
      <c r="G21" s="13">
        <f>1*scale!$A$2</f>
        <v>1</v>
      </c>
      <c r="H21" s="13">
        <f>1*scale!$A$2</f>
        <v>1</v>
      </c>
      <c r="I21" s="13">
        <v>0</v>
      </c>
      <c r="J21" s="13">
        <v>1</v>
      </c>
      <c r="K21" s="6">
        <f>0.08*scale!$A$2</f>
        <v>0.08</v>
      </c>
    </row>
    <row r="22" spans="1:11" ht="18" customHeight="1">
      <c r="A22" s="9" t="s">
        <v>16</v>
      </c>
      <c r="B22" s="9" t="s">
        <v>35</v>
      </c>
      <c r="C22" s="12">
        <f t="shared" si="0"/>
        <v>62.739999999999974</v>
      </c>
      <c r="D22" s="13">
        <v>0</v>
      </c>
      <c r="E22" s="6">
        <v>1.3</v>
      </c>
      <c r="F22" s="6">
        <f>2.58*scale!$A$2</f>
        <v>2.58</v>
      </c>
      <c r="G22" s="13">
        <f>1*scale!$A$2</f>
        <v>1</v>
      </c>
      <c r="H22" s="13">
        <f>1*scale!$A$2</f>
        <v>1</v>
      </c>
      <c r="I22" s="13">
        <v>0</v>
      </c>
      <c r="J22" s="13">
        <v>1</v>
      </c>
      <c r="K22" s="6">
        <f>0.08*scale!$A$2</f>
        <v>0.08</v>
      </c>
    </row>
    <row r="23" spans="1:11" ht="18" customHeight="1">
      <c r="A23" s="9" t="s">
        <v>16</v>
      </c>
      <c r="B23" s="9" t="s">
        <v>36</v>
      </c>
      <c r="C23" s="12">
        <f t="shared" si="0"/>
        <v>65.319999999999979</v>
      </c>
      <c r="D23" s="13">
        <v>0</v>
      </c>
      <c r="E23" s="6">
        <v>1.3</v>
      </c>
      <c r="F23" s="6">
        <f>2.58*scale!$A$2</f>
        <v>2.58</v>
      </c>
      <c r="G23" s="13">
        <f>1*scale!$A$2</f>
        <v>1</v>
      </c>
      <c r="H23" s="13">
        <f>1*scale!$A$2</f>
        <v>1</v>
      </c>
      <c r="I23" s="13">
        <v>0</v>
      </c>
      <c r="J23" s="13">
        <v>1</v>
      </c>
      <c r="K23" s="6">
        <f>0.08*scale!$A$2</f>
        <v>0.08</v>
      </c>
    </row>
    <row r="24" spans="1:11" ht="18" customHeight="1">
      <c r="A24" s="9" t="s">
        <v>16</v>
      </c>
      <c r="B24" s="9" t="s">
        <v>37</v>
      </c>
      <c r="C24" s="12">
        <f t="shared" si="0"/>
        <v>67.899999999999977</v>
      </c>
      <c r="D24" s="13">
        <v>0</v>
      </c>
      <c r="E24" s="6">
        <v>1.3</v>
      </c>
      <c r="F24" s="6">
        <f>2.58*scale!$A$2</f>
        <v>2.58</v>
      </c>
      <c r="G24" s="13">
        <f>1*scale!$A$2</f>
        <v>1</v>
      </c>
      <c r="H24" s="13">
        <f>1*scale!$A$2</f>
        <v>1</v>
      </c>
      <c r="I24" s="13">
        <v>0</v>
      </c>
      <c r="J24" s="13">
        <v>1</v>
      </c>
      <c r="K24" s="6">
        <f>0.08*scale!$A$2</f>
        <v>0.08</v>
      </c>
    </row>
    <row r="25" spans="1:11" ht="18" customHeight="1">
      <c r="A25" s="9" t="s">
        <v>16</v>
      </c>
      <c r="B25" s="9" t="s">
        <v>38</v>
      </c>
      <c r="C25" s="12">
        <f t="shared" si="0"/>
        <v>70.479999999999976</v>
      </c>
      <c r="D25" s="13">
        <v>0</v>
      </c>
      <c r="E25" s="6">
        <v>1.3</v>
      </c>
      <c r="F25" s="6">
        <f>2.58*scale!$A$2</f>
        <v>2.58</v>
      </c>
      <c r="G25" s="13">
        <f>1*scale!$A$2</f>
        <v>1</v>
      </c>
      <c r="H25" s="13">
        <f>1*scale!$A$2</f>
        <v>1</v>
      </c>
      <c r="I25" s="13">
        <v>0</v>
      </c>
      <c r="J25" s="13">
        <v>1</v>
      </c>
      <c r="K25" s="6">
        <f>0.08*scale!$A$2</f>
        <v>0.08</v>
      </c>
    </row>
    <row r="26" spans="1:11" ht="18" customHeight="1">
      <c r="A26" s="9" t="s">
        <v>16</v>
      </c>
      <c r="B26" s="9" t="s">
        <v>39</v>
      </c>
      <c r="C26" s="12">
        <f t="shared" si="0"/>
        <v>73.059999999999974</v>
      </c>
      <c r="D26" s="13">
        <v>0</v>
      </c>
      <c r="E26" s="6">
        <v>1.3</v>
      </c>
      <c r="F26" s="6">
        <f>2.58*scale!$A$2</f>
        <v>2.58</v>
      </c>
      <c r="G26" s="13">
        <f>1*scale!$A$2</f>
        <v>1</v>
      </c>
      <c r="H26" s="13">
        <f>1*scale!$A$2</f>
        <v>1</v>
      </c>
      <c r="I26" s="13">
        <v>0</v>
      </c>
      <c r="J26" s="13">
        <v>1</v>
      </c>
      <c r="K26" s="6">
        <f>0.08*scale!$A$2</f>
        <v>0.08</v>
      </c>
    </row>
    <row r="27" spans="1:11" ht="18" customHeight="1">
      <c r="A27" s="9" t="s">
        <v>16</v>
      </c>
      <c r="B27" s="9" t="s">
        <v>40</v>
      </c>
      <c r="C27" s="12">
        <f t="shared" si="0"/>
        <v>75.639999999999972</v>
      </c>
      <c r="D27" s="13">
        <v>0</v>
      </c>
      <c r="E27" s="6">
        <v>1.3</v>
      </c>
      <c r="F27" s="6">
        <f>2.58*scale!$A$2</f>
        <v>2.58</v>
      </c>
      <c r="G27" s="13">
        <f>1*scale!$A$2</f>
        <v>1</v>
      </c>
      <c r="H27" s="13">
        <f>1*scale!$A$2</f>
        <v>1</v>
      </c>
      <c r="I27" s="13">
        <v>0</v>
      </c>
      <c r="J27" s="13">
        <v>1</v>
      </c>
      <c r="K27" s="6">
        <f>0.08*scale!$A$2</f>
        <v>0.08</v>
      </c>
    </row>
    <row r="28" spans="1:11" ht="18" customHeight="1">
      <c r="A28" s="9" t="s">
        <v>16</v>
      </c>
      <c r="B28" s="9" t="s">
        <v>41</v>
      </c>
      <c r="C28" s="12">
        <f t="shared" si="0"/>
        <v>78.21999999999997</v>
      </c>
      <c r="D28" s="13">
        <v>0</v>
      </c>
      <c r="E28" s="6">
        <v>1.3</v>
      </c>
      <c r="F28" s="6">
        <f>2.58*scale!$A$2</f>
        <v>2.58</v>
      </c>
      <c r="G28" s="13">
        <f>1*scale!$A$2</f>
        <v>1</v>
      </c>
      <c r="H28" s="13">
        <f>1*scale!$A$2</f>
        <v>1</v>
      </c>
      <c r="I28" s="13">
        <v>0</v>
      </c>
      <c r="J28" s="13">
        <v>1</v>
      </c>
      <c r="K28" s="6">
        <f>0.08*scale!$A$2</f>
        <v>0.08</v>
      </c>
    </row>
    <row r="29" spans="1:11" ht="18" customHeight="1">
      <c r="A29" s="9" t="s">
        <v>16</v>
      </c>
      <c r="B29" s="9" t="s">
        <v>42</v>
      </c>
      <c r="C29" s="12">
        <f t="shared" si="0"/>
        <v>80.799999999999969</v>
      </c>
      <c r="D29" s="13">
        <v>0</v>
      </c>
      <c r="E29" s="6">
        <v>1.3</v>
      </c>
      <c r="F29" s="6">
        <f>2.58*scale!$A$2</f>
        <v>2.58</v>
      </c>
      <c r="G29" s="13">
        <f>1*scale!$A$2</f>
        <v>1</v>
      </c>
      <c r="H29" s="13">
        <f>1*scale!$A$2</f>
        <v>1</v>
      </c>
      <c r="I29" s="13">
        <v>0</v>
      </c>
      <c r="J29" s="13">
        <v>1</v>
      </c>
      <c r="K29" s="6">
        <f>0.08*scale!$A$2</f>
        <v>0.08</v>
      </c>
    </row>
    <row r="30" spans="1:11" ht="18" customHeight="1">
      <c r="A30" s="9" t="s">
        <v>16</v>
      </c>
      <c r="B30" s="9" t="s">
        <v>43</v>
      </c>
      <c r="C30" s="12">
        <f t="shared" si="0"/>
        <v>83.379999999999967</v>
      </c>
      <c r="D30" s="13">
        <v>0</v>
      </c>
      <c r="E30" s="6">
        <v>1.3</v>
      </c>
      <c r="F30" s="6">
        <f>2.58*scale!$A$2</f>
        <v>2.58</v>
      </c>
      <c r="G30" s="13">
        <f>1*scale!$A$2</f>
        <v>1</v>
      </c>
      <c r="H30" s="13">
        <f>1*scale!$A$2</f>
        <v>1</v>
      </c>
      <c r="I30" s="13">
        <v>0</v>
      </c>
      <c r="J30" s="13">
        <v>1</v>
      </c>
      <c r="K30" s="6">
        <f>0.08*scale!$A$2</f>
        <v>0.08</v>
      </c>
    </row>
    <row r="31" spans="1:11" ht="18" customHeight="1">
      <c r="A31" s="9" t="s">
        <v>16</v>
      </c>
      <c r="B31" s="9" t="s">
        <v>44</v>
      </c>
      <c r="C31" s="12">
        <f t="shared" si="0"/>
        <v>85.959999999999965</v>
      </c>
      <c r="D31" s="13">
        <v>0</v>
      </c>
      <c r="E31" s="6">
        <v>1.3</v>
      </c>
      <c r="F31" s="6">
        <f>2.58*scale!$A$2</f>
        <v>2.58</v>
      </c>
      <c r="G31" s="13">
        <f>1*scale!$A$2</f>
        <v>1</v>
      </c>
      <c r="H31" s="13">
        <f>1*scale!$A$2</f>
        <v>1</v>
      </c>
      <c r="I31" s="13">
        <v>0</v>
      </c>
      <c r="J31" s="13">
        <v>1</v>
      </c>
      <c r="K31" s="6">
        <f>0.08*scale!$A$2</f>
        <v>0.08</v>
      </c>
    </row>
    <row r="32" spans="1:11" ht="18" customHeight="1">
      <c r="A32" s="9" t="s">
        <v>16</v>
      </c>
      <c r="B32" s="9" t="s">
        <v>45</v>
      </c>
      <c r="C32" s="12">
        <f t="shared" si="0"/>
        <v>88.539999999999964</v>
      </c>
      <c r="D32" s="13">
        <v>0</v>
      </c>
      <c r="E32" s="6">
        <v>1.3</v>
      </c>
      <c r="F32" s="6">
        <f>2.58*scale!$A$2</f>
        <v>2.58</v>
      </c>
      <c r="G32" s="13">
        <f>1*scale!$A$2</f>
        <v>1</v>
      </c>
      <c r="H32" s="13">
        <f>1*scale!$A$2</f>
        <v>1</v>
      </c>
      <c r="I32" s="13">
        <v>0</v>
      </c>
      <c r="J32" s="13">
        <v>1</v>
      </c>
      <c r="K32" s="6">
        <f>0.08*scale!$A$2</f>
        <v>0.08</v>
      </c>
    </row>
    <row r="33" spans="1:11" ht="18" customHeight="1">
      <c r="A33" s="9" t="s">
        <v>16</v>
      </c>
      <c r="B33" s="9" t="s">
        <v>46</v>
      </c>
      <c r="C33" s="12">
        <f t="shared" si="0"/>
        <v>91.119999999999962</v>
      </c>
      <c r="D33" s="13">
        <v>0</v>
      </c>
      <c r="E33" s="6">
        <v>1.3</v>
      </c>
      <c r="F33" s="6">
        <f>2.58*scale!$A$2</f>
        <v>2.58</v>
      </c>
      <c r="G33" s="13">
        <f>1*scale!$A$2</f>
        <v>1</v>
      </c>
      <c r="H33" s="13">
        <f>1*scale!$A$2</f>
        <v>1</v>
      </c>
      <c r="I33" s="13">
        <v>0</v>
      </c>
      <c r="J33" s="13">
        <v>1</v>
      </c>
      <c r="K33" s="6">
        <f>0.08*scale!$A$2</f>
        <v>0.08</v>
      </c>
    </row>
    <row r="34" spans="1:11" ht="18" customHeight="1">
      <c r="A34" s="9" t="s">
        <v>16</v>
      </c>
      <c r="B34" s="9" t="s">
        <v>47</v>
      </c>
      <c r="C34" s="12">
        <f t="shared" si="0"/>
        <v>93.69999999999996</v>
      </c>
      <c r="D34" s="13">
        <v>0</v>
      </c>
      <c r="E34" s="6">
        <v>1.3</v>
      </c>
      <c r="F34" s="6">
        <f>2.58*scale!$A$2</f>
        <v>2.58</v>
      </c>
      <c r="G34" s="13">
        <f>1*scale!$A$2</f>
        <v>1</v>
      </c>
      <c r="H34" s="13">
        <f>1*scale!$A$2</f>
        <v>1</v>
      </c>
      <c r="I34" s="13">
        <v>0</v>
      </c>
      <c r="J34" s="13">
        <v>1</v>
      </c>
      <c r="K34" s="6">
        <f>0.08*scale!$A$2</f>
        <v>0.08</v>
      </c>
    </row>
    <row r="35" spans="1:11" ht="18" customHeight="1">
      <c r="A35" s="9" t="s">
        <v>16</v>
      </c>
      <c r="B35" s="9" t="s">
        <v>48</v>
      </c>
      <c r="C35" s="12">
        <f t="shared" si="0"/>
        <v>96.279999999999959</v>
      </c>
      <c r="D35" s="13">
        <v>0</v>
      </c>
      <c r="E35" s="6">
        <v>1.3</v>
      </c>
      <c r="F35" s="6">
        <f>2.58*scale!$A$2</f>
        <v>2.58</v>
      </c>
      <c r="G35" s="13">
        <f>1*scale!$A$2</f>
        <v>1</v>
      </c>
      <c r="H35" s="13">
        <f>1*scale!$A$2</f>
        <v>1</v>
      </c>
      <c r="I35" s="13">
        <v>0</v>
      </c>
      <c r="J35" s="13">
        <v>1</v>
      </c>
      <c r="K35" s="6">
        <f>0.08*scale!$A$2</f>
        <v>0.08</v>
      </c>
    </row>
    <row r="36" spans="1:11" ht="18" customHeight="1">
      <c r="A36" s="9" t="s">
        <v>16</v>
      </c>
      <c r="B36" s="9" t="s">
        <v>49</v>
      </c>
      <c r="C36" s="12">
        <f t="shared" si="0"/>
        <v>98.859999999999957</v>
      </c>
      <c r="D36" s="13">
        <v>0</v>
      </c>
      <c r="E36" s="6">
        <v>1.3</v>
      </c>
      <c r="F36" s="6">
        <f>2.58*scale!$A$2</f>
        <v>2.58</v>
      </c>
      <c r="G36" s="13">
        <f>1*scale!$A$2</f>
        <v>1</v>
      </c>
      <c r="H36" s="13">
        <f>1*scale!$A$2</f>
        <v>1</v>
      </c>
      <c r="I36" s="13">
        <v>0</v>
      </c>
      <c r="J36" s="13">
        <v>1</v>
      </c>
      <c r="K36" s="6">
        <f>0.08*scale!$A$2</f>
        <v>0.08</v>
      </c>
    </row>
    <row r="37" spans="1:11" ht="18" customHeight="1">
      <c r="A37" s="9" t="s">
        <v>16</v>
      </c>
      <c r="B37" s="9" t="s">
        <v>50</v>
      </c>
      <c r="C37" s="12">
        <f t="shared" si="0"/>
        <v>101.43999999999996</v>
      </c>
      <c r="D37" s="13">
        <v>0</v>
      </c>
      <c r="E37" s="6">
        <v>1.3</v>
      </c>
      <c r="F37" s="6">
        <f>2.58*scale!$A$2</f>
        <v>2.58</v>
      </c>
      <c r="G37" s="13">
        <f>1*scale!$A$2</f>
        <v>1</v>
      </c>
      <c r="H37" s="13">
        <f>1*scale!$A$2</f>
        <v>1</v>
      </c>
      <c r="I37" s="13">
        <v>0</v>
      </c>
      <c r="J37" s="13">
        <v>1</v>
      </c>
      <c r="K37" s="6">
        <f>0.08*scale!$A$2</f>
        <v>0.08</v>
      </c>
    </row>
    <row r="38" spans="1:11" ht="18" customHeight="1">
      <c r="A38" s="9" t="s">
        <v>16</v>
      </c>
      <c r="B38" s="9" t="s">
        <v>51</v>
      </c>
      <c r="C38" s="12">
        <f t="shared" si="0"/>
        <v>104.01999999999995</v>
      </c>
      <c r="D38" s="13">
        <v>0</v>
      </c>
      <c r="E38" s="6">
        <v>1.3</v>
      </c>
      <c r="F38" s="6">
        <f>2.58*scale!$A$2</f>
        <v>2.58</v>
      </c>
      <c r="G38" s="13">
        <f>1*scale!$A$2</f>
        <v>1</v>
      </c>
      <c r="H38" s="13">
        <f>1*scale!$A$2</f>
        <v>1</v>
      </c>
      <c r="I38" s="13">
        <v>0</v>
      </c>
      <c r="J38" s="13">
        <v>1</v>
      </c>
      <c r="K38" s="6">
        <f>0.08*scale!$A$2</f>
        <v>0.08</v>
      </c>
    </row>
    <row r="39" spans="1:11" ht="18" customHeight="1">
      <c r="A39" s="9" t="s">
        <v>16</v>
      </c>
      <c r="B39" s="9" t="s">
        <v>52</v>
      </c>
      <c r="C39" s="12">
        <f t="shared" si="0"/>
        <v>106.59999999999995</v>
      </c>
      <c r="D39" s="13">
        <v>0</v>
      </c>
      <c r="E39" s="6">
        <v>1.3</v>
      </c>
      <c r="F39" s="6">
        <f>2.58*scale!$A$2</f>
        <v>2.58</v>
      </c>
      <c r="G39" s="13">
        <f>1*scale!$A$2</f>
        <v>1</v>
      </c>
      <c r="H39" s="13">
        <f>1*scale!$A$2</f>
        <v>1</v>
      </c>
      <c r="I39" s="13">
        <v>0</v>
      </c>
      <c r="J39" s="13">
        <v>1</v>
      </c>
      <c r="K39" s="6">
        <f>0.08*scale!$A$2</f>
        <v>0.08</v>
      </c>
    </row>
    <row r="40" spans="1:11" ht="18" customHeight="1">
      <c r="A40" s="9" t="s">
        <v>16</v>
      </c>
      <c r="B40" s="9" t="s">
        <v>53</v>
      </c>
      <c r="C40" s="12">
        <f t="shared" si="0"/>
        <v>109.17999999999995</v>
      </c>
      <c r="D40" s="13">
        <v>0</v>
      </c>
      <c r="E40" s="6">
        <v>1.3</v>
      </c>
      <c r="F40" s="6">
        <f>2.58*scale!$A$2</f>
        <v>2.58</v>
      </c>
      <c r="G40" s="13">
        <f>1*scale!$A$2</f>
        <v>1</v>
      </c>
      <c r="H40" s="13">
        <f>1*scale!$A$2</f>
        <v>1</v>
      </c>
      <c r="I40" s="13">
        <v>0</v>
      </c>
      <c r="J40" s="13">
        <v>1</v>
      </c>
      <c r="K40" s="6">
        <f>0.08*scale!$A$2</f>
        <v>0.08</v>
      </c>
    </row>
    <row r="41" spans="1:11" ht="18" customHeight="1">
      <c r="A41" s="9" t="s">
        <v>16</v>
      </c>
      <c r="B41" s="9" t="s">
        <v>54</v>
      </c>
      <c r="C41" s="12">
        <f t="shared" si="0"/>
        <v>111.75999999999995</v>
      </c>
      <c r="D41" s="13">
        <v>0</v>
      </c>
      <c r="E41" s="6">
        <v>1.3</v>
      </c>
      <c r="F41" s="6">
        <f>2.58*scale!$A$2</f>
        <v>2.58</v>
      </c>
      <c r="G41" s="13">
        <f>1*scale!$A$2</f>
        <v>1</v>
      </c>
      <c r="H41" s="13">
        <f>1*scale!$A$2</f>
        <v>1</v>
      </c>
      <c r="I41" s="13">
        <v>0</v>
      </c>
      <c r="J41" s="13">
        <v>1</v>
      </c>
      <c r="K41" s="6">
        <f>0.08*scale!$A$2</f>
        <v>0.08</v>
      </c>
    </row>
  </sheetData>
  <phoneticPr fontId="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A262CD-EFBE-784A-9EF6-74CF04756FAC}">
  <sheetPr>
    <outlinePr summaryBelow="0"/>
  </sheetPr>
  <dimension ref="A1:P54"/>
  <sheetViews>
    <sheetView workbookViewId="0">
      <selection activeCell="C8" sqref="C8"/>
    </sheetView>
  </sheetViews>
  <sheetFormatPr baseColWidth="10" defaultColWidth="8.83203125" defaultRowHeight="17"/>
  <cols>
    <col min="1" max="1" width="18.5" bestFit="1" customWidth="1"/>
    <col min="2" max="2" width="13" bestFit="1" customWidth="1"/>
    <col min="3" max="8" width="13" style="15" bestFit="1" customWidth="1"/>
    <col min="9" max="9" width="16.6640625" style="15" customWidth="1"/>
    <col min="10" max="10" width="27.1640625" style="15" customWidth="1"/>
    <col min="11" max="13" width="13" bestFit="1" customWidth="1"/>
    <col min="14" max="14" width="17.1640625" customWidth="1"/>
    <col min="15" max="15" width="22.5" customWidth="1"/>
    <col min="16" max="16" width="11.1640625" bestFit="1" customWidth="1"/>
  </cols>
  <sheetData>
    <row r="1" spans="1:16" ht="20.25" customHeight="1">
      <c r="A1" s="1" t="s">
        <v>0</v>
      </c>
      <c r="B1" s="1" t="s">
        <v>1</v>
      </c>
      <c r="C1" s="1" t="s">
        <v>106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64</v>
      </c>
      <c r="L1" s="1" t="s">
        <v>65</v>
      </c>
      <c r="M1" s="1" t="s">
        <v>66</v>
      </c>
      <c r="N1" s="1"/>
      <c r="O1" s="1"/>
      <c r="P1" s="1"/>
    </row>
    <row r="2" spans="1:16" ht="20.25" customHeight="1">
      <c r="A2" t="s">
        <v>100</v>
      </c>
      <c r="B2" s="1" t="s">
        <v>14</v>
      </c>
      <c r="C2" s="14"/>
      <c r="D2" s="14"/>
      <c r="E2" s="34"/>
      <c r="F2" s="15">
        <v>0.61</v>
      </c>
      <c r="G2" s="15">
        <v>3</v>
      </c>
      <c r="H2" s="14">
        <v>0.8</v>
      </c>
      <c r="I2" s="14">
        <v>0</v>
      </c>
      <c r="J2" s="14">
        <v>1</v>
      </c>
      <c r="K2" s="14">
        <v>0</v>
      </c>
      <c r="L2" s="1">
        <v>0</v>
      </c>
      <c r="M2" s="1">
        <v>0</v>
      </c>
      <c r="P2" s="18"/>
    </row>
    <row r="3" spans="1:16" ht="18">
      <c r="A3" t="s">
        <v>101</v>
      </c>
      <c r="B3" s="1" t="s">
        <v>15</v>
      </c>
      <c r="C3" s="14"/>
      <c r="D3" s="14"/>
      <c r="E3" s="35"/>
      <c r="F3" s="15">
        <v>0.61</v>
      </c>
      <c r="G3" s="15">
        <v>6</v>
      </c>
      <c r="H3" s="14">
        <v>0.8</v>
      </c>
      <c r="I3" s="14">
        <v>0</v>
      </c>
      <c r="J3" s="14">
        <v>1</v>
      </c>
      <c r="K3" s="14">
        <v>0</v>
      </c>
      <c r="L3" s="1">
        <v>0</v>
      </c>
      <c r="M3" s="1">
        <v>0</v>
      </c>
    </row>
    <row r="4" spans="1:16" ht="18">
      <c r="A4" t="s">
        <v>104</v>
      </c>
      <c r="B4" s="1" t="s">
        <v>62</v>
      </c>
      <c r="D4" s="14"/>
      <c r="F4" s="15">
        <v>0.61</v>
      </c>
      <c r="G4" s="15">
        <v>0.67</v>
      </c>
      <c r="H4" s="14">
        <v>0.8</v>
      </c>
      <c r="I4" s="15">
        <v>0</v>
      </c>
      <c r="J4" s="15">
        <v>1</v>
      </c>
      <c r="K4" s="14">
        <v>0</v>
      </c>
      <c r="L4" s="1">
        <v>0</v>
      </c>
      <c r="M4" s="1">
        <v>0</v>
      </c>
    </row>
    <row r="5" spans="1:16" ht="18">
      <c r="A5" t="s">
        <v>105</v>
      </c>
      <c r="B5" s="1" t="s">
        <v>70</v>
      </c>
      <c r="D5" s="14"/>
      <c r="F5" s="15">
        <v>0.61</v>
      </c>
      <c r="G5" s="15">
        <v>0.67</v>
      </c>
      <c r="H5" s="14">
        <v>0.8</v>
      </c>
      <c r="I5" s="14">
        <v>0</v>
      </c>
      <c r="J5" s="14">
        <v>1</v>
      </c>
      <c r="K5" s="14">
        <v>0</v>
      </c>
      <c r="L5" s="1">
        <v>0</v>
      </c>
      <c r="M5" s="1">
        <v>0</v>
      </c>
    </row>
    <row r="6" spans="1:16" ht="18">
      <c r="A6" s="32" t="s">
        <v>99</v>
      </c>
      <c r="B6" s="1" t="s">
        <v>72</v>
      </c>
      <c r="F6" s="15">
        <v>0.61</v>
      </c>
      <c r="G6" s="15">
        <v>0.8</v>
      </c>
      <c r="H6" s="14">
        <v>0.8</v>
      </c>
      <c r="I6" s="15">
        <v>0</v>
      </c>
      <c r="J6" s="15">
        <v>1</v>
      </c>
      <c r="K6" s="14">
        <v>0</v>
      </c>
      <c r="L6" s="1">
        <v>0</v>
      </c>
      <c r="M6" s="1">
        <v>0</v>
      </c>
    </row>
    <row r="7" spans="1:16" ht="18">
      <c r="A7" s="1" t="s">
        <v>73</v>
      </c>
      <c r="C7" s="7">
        <v>32.47</v>
      </c>
      <c r="D7" s="15">
        <v>0.4</v>
      </c>
      <c r="E7" s="7">
        <v>57.01</v>
      </c>
      <c r="F7" s="7">
        <v>0.61</v>
      </c>
      <c r="G7" s="15">
        <v>32.9</v>
      </c>
      <c r="H7" s="8">
        <v>1</v>
      </c>
      <c r="I7" s="8">
        <v>0</v>
      </c>
      <c r="J7" s="8">
        <v>1</v>
      </c>
      <c r="K7" s="7">
        <v>0.08</v>
      </c>
      <c r="L7" s="5">
        <v>0</v>
      </c>
      <c r="M7" s="1">
        <v>0</v>
      </c>
      <c r="N7" s="1"/>
      <c r="O7" s="16"/>
    </row>
    <row r="8" spans="1:16" ht="18">
      <c r="A8" s="1" t="s">
        <v>73</v>
      </c>
      <c r="C8" s="7">
        <v>32.47</v>
      </c>
      <c r="D8" s="15">
        <v>0.4</v>
      </c>
      <c r="E8" s="7">
        <v>71.010000000000005</v>
      </c>
      <c r="F8" s="7">
        <v>0.61</v>
      </c>
      <c r="G8" s="15">
        <v>32.9</v>
      </c>
      <c r="H8" s="8">
        <v>1</v>
      </c>
      <c r="I8" s="8">
        <v>0</v>
      </c>
      <c r="J8" s="8">
        <v>1</v>
      </c>
      <c r="K8" s="7">
        <v>0.08</v>
      </c>
      <c r="L8" s="5">
        <v>0</v>
      </c>
      <c r="M8" s="1">
        <v>0</v>
      </c>
      <c r="N8" s="1"/>
      <c r="O8" s="16"/>
      <c r="P8" s="15"/>
    </row>
    <row r="9" spans="1:16" ht="18">
      <c r="A9" s="1"/>
      <c r="B9" s="1"/>
      <c r="C9" s="14"/>
      <c r="D9" s="14"/>
      <c r="E9" s="34"/>
      <c r="F9" s="34"/>
      <c r="G9" s="14"/>
      <c r="H9" s="14"/>
      <c r="I9" s="14"/>
      <c r="J9" s="14"/>
      <c r="K9" s="14"/>
      <c r="L9" s="1"/>
      <c r="M9" s="1"/>
    </row>
    <row r="10" spans="1:16" ht="18">
      <c r="A10" s="1"/>
      <c r="B10" s="1"/>
      <c r="C10" s="14"/>
      <c r="D10" s="14"/>
      <c r="E10" s="34"/>
      <c r="F10" s="34"/>
      <c r="G10" s="14"/>
      <c r="H10" s="14"/>
      <c r="I10" s="14"/>
      <c r="J10" s="14"/>
      <c r="K10" s="14"/>
      <c r="L10" s="1"/>
      <c r="M10" s="1"/>
    </row>
    <row r="11" spans="1:16" ht="18">
      <c r="A11" s="1"/>
      <c r="F11" s="34"/>
      <c r="G11" s="21">
        <v>6.7</v>
      </c>
      <c r="K11" s="14"/>
      <c r="L11" s="1"/>
      <c r="M11" s="1"/>
    </row>
    <row r="12" spans="1:16" ht="18">
      <c r="A12" s="1"/>
      <c r="F12" s="34"/>
      <c r="G12" s="21"/>
      <c r="K12" s="14"/>
      <c r="L12" s="1"/>
      <c r="M12" s="1"/>
    </row>
    <row r="13" spans="1:16" ht="18">
      <c r="A13" s="1"/>
      <c r="K13" s="14"/>
      <c r="L13" s="1"/>
      <c r="M13" s="1"/>
    </row>
    <row r="14" spans="1:16" ht="18">
      <c r="A14" s="1" t="s">
        <v>108</v>
      </c>
      <c r="E14" s="15">
        <v>2.2000000000000002</v>
      </c>
      <c r="K14" s="14"/>
      <c r="L14" s="1"/>
      <c r="M14" s="1"/>
      <c r="O14" s="15"/>
    </row>
    <row r="15" spans="1:16" ht="18">
      <c r="O15" s="17"/>
    </row>
    <row r="17" spans="1:14">
      <c r="N17">
        <f xml:space="preserve"> 7 / N23</f>
        <v>0.61249999999999993</v>
      </c>
    </row>
    <row r="20" spans="1:14" ht="18">
      <c r="A20" s="32" t="s">
        <v>98</v>
      </c>
      <c r="G20" s="15">
        <v>4</v>
      </c>
    </row>
    <row r="21" spans="1:14" ht="18">
      <c r="A21" s="32" t="s">
        <v>99</v>
      </c>
      <c r="G21" s="15">
        <v>0.8</v>
      </c>
      <c r="L21">
        <f xml:space="preserve"> 7 / 11.42857143</f>
        <v>0.61249999992343751</v>
      </c>
    </row>
    <row r="22" spans="1:14">
      <c r="A22" t="s">
        <v>96</v>
      </c>
      <c r="G22" s="15">
        <v>0.6</v>
      </c>
    </row>
    <row r="23" spans="1:14">
      <c r="M23" s="15"/>
      <c r="N23">
        <f>0.8/7 * 100</f>
        <v>11.428571428571429</v>
      </c>
    </row>
    <row r="24" spans="1:14">
      <c r="A24" t="s">
        <v>100</v>
      </c>
      <c r="G24" s="15">
        <v>3</v>
      </c>
      <c r="L24" s="36"/>
    </row>
    <row r="25" spans="1:14">
      <c r="A25" t="s">
        <v>101</v>
      </c>
      <c r="G25" s="15">
        <v>6</v>
      </c>
    </row>
    <row r="26" spans="1:14">
      <c r="A26" t="s">
        <v>104</v>
      </c>
      <c r="G26" s="15">
        <v>0.67</v>
      </c>
    </row>
    <row r="27" spans="1:14">
      <c r="A27" t="s">
        <v>105</v>
      </c>
      <c r="G27" s="15">
        <v>0.67</v>
      </c>
    </row>
    <row r="28" spans="1:14" ht="18">
      <c r="A28" s="32" t="s">
        <v>99</v>
      </c>
      <c r="G28" s="15">
        <v>0.8</v>
      </c>
      <c r="J28" s="15" t="s">
        <v>107</v>
      </c>
      <c r="N28">
        <f xml:space="preserve"> 7 * 0.114285143</f>
        <v>0.79999600100000001</v>
      </c>
    </row>
    <row r="30" spans="1:14">
      <c r="A30" s="33" t="s">
        <v>97</v>
      </c>
      <c r="G30" s="15">
        <v>0.67</v>
      </c>
    </row>
    <row r="35" spans="1:1" ht="18">
      <c r="A35" s="32" t="s">
        <v>99</v>
      </c>
    </row>
    <row r="36" spans="1:1" ht="18">
      <c r="A36" s="32" t="s">
        <v>99</v>
      </c>
    </row>
    <row r="37" spans="1:1" ht="18">
      <c r="A37" s="32" t="s">
        <v>99</v>
      </c>
    </row>
    <row r="38" spans="1:1" ht="18">
      <c r="A38" s="32" t="s">
        <v>99</v>
      </c>
    </row>
    <row r="39" spans="1:1" ht="18">
      <c r="A39" s="32" t="s">
        <v>99</v>
      </c>
    </row>
    <row r="40" spans="1:1">
      <c r="A40" t="s">
        <v>105</v>
      </c>
    </row>
    <row r="41" spans="1:1">
      <c r="A41" t="s">
        <v>105</v>
      </c>
    </row>
    <row r="42" spans="1:1">
      <c r="A42" t="s">
        <v>105</v>
      </c>
    </row>
    <row r="43" spans="1:1">
      <c r="A43" t="s">
        <v>102</v>
      </c>
    </row>
    <row r="44" spans="1:1">
      <c r="A44" t="s">
        <v>102</v>
      </c>
    </row>
    <row r="45" spans="1:1">
      <c r="A45" t="s">
        <v>102</v>
      </c>
    </row>
    <row r="46" spans="1:1">
      <c r="A46" t="s">
        <v>102</v>
      </c>
    </row>
    <row r="47" spans="1:1">
      <c r="A47" t="s">
        <v>102</v>
      </c>
    </row>
    <row r="48" spans="1:1">
      <c r="A48" t="s">
        <v>103</v>
      </c>
    </row>
    <row r="49" spans="1:1">
      <c r="A49" t="s">
        <v>103</v>
      </c>
    </row>
    <row r="50" spans="1:1">
      <c r="A50" t="s">
        <v>101</v>
      </c>
    </row>
    <row r="51" spans="1:1">
      <c r="A51" t="s">
        <v>101</v>
      </c>
    </row>
    <row r="52" spans="1:1">
      <c r="A52" t="s">
        <v>101</v>
      </c>
    </row>
    <row r="53" spans="1:1">
      <c r="A53" t="s">
        <v>101</v>
      </c>
    </row>
    <row r="54" spans="1:1">
      <c r="A54" t="s">
        <v>100</v>
      </c>
    </row>
  </sheetData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68CE5-C165-9445-8C6D-2C39682CC4DC}">
  <sheetPr>
    <outlinePr summaryBelow="0"/>
  </sheetPr>
  <dimension ref="A1:L39"/>
  <sheetViews>
    <sheetView tabSelected="1" workbookViewId="0">
      <selection activeCell="E7" sqref="E7"/>
    </sheetView>
  </sheetViews>
  <sheetFormatPr baseColWidth="10" defaultColWidth="8.83203125" defaultRowHeight="17"/>
  <cols>
    <col min="1" max="1" width="18.5" bestFit="1" customWidth="1"/>
    <col min="2" max="2" width="13" bestFit="1" customWidth="1"/>
    <col min="3" max="5" width="13" style="15" bestFit="1" customWidth="1"/>
    <col min="6" max="6" width="6.1640625" style="15" bestFit="1" customWidth="1"/>
    <col min="7" max="9" width="13" bestFit="1" customWidth="1"/>
    <col min="10" max="10" width="17.1640625" customWidth="1"/>
    <col min="11" max="11" width="22.5" customWidth="1"/>
    <col min="12" max="12" width="11.1640625" bestFit="1" customWidth="1"/>
  </cols>
  <sheetData>
    <row r="1" spans="1:12" ht="20.25" customHeight="1">
      <c r="A1" s="1" t="s">
        <v>0</v>
      </c>
      <c r="B1" s="1" t="s">
        <v>1</v>
      </c>
      <c r="C1" s="1" t="s">
        <v>106</v>
      </c>
      <c r="D1" s="1" t="s">
        <v>3</v>
      </c>
      <c r="E1" s="1" t="s">
        <v>4</v>
      </c>
      <c r="F1" s="1" t="s">
        <v>9</v>
      </c>
      <c r="G1" s="1" t="s">
        <v>64</v>
      </c>
      <c r="H1" s="1" t="s">
        <v>65</v>
      </c>
      <c r="I1" s="1" t="s">
        <v>66</v>
      </c>
      <c r="J1" s="1"/>
      <c r="K1" s="1"/>
      <c r="L1" s="1"/>
    </row>
    <row r="2" spans="1:12" ht="20.25" customHeight="1">
      <c r="A2" t="s">
        <v>100</v>
      </c>
      <c r="B2" s="1" t="s">
        <v>14</v>
      </c>
      <c r="C2" s="14">
        <v>23.93</v>
      </c>
      <c r="D2" s="14">
        <v>0</v>
      </c>
      <c r="E2" s="34">
        <v>54.87</v>
      </c>
      <c r="F2" s="14">
        <v>1</v>
      </c>
      <c r="G2" s="14">
        <v>0</v>
      </c>
      <c r="H2" s="1">
        <v>0</v>
      </c>
      <c r="I2" s="1">
        <v>0</v>
      </c>
      <c r="L2" s="18"/>
    </row>
    <row r="3" spans="1:12" ht="18">
      <c r="A3" t="s">
        <v>101</v>
      </c>
      <c r="B3" s="1" t="s">
        <v>15</v>
      </c>
      <c r="C3" s="14">
        <v>23.93</v>
      </c>
      <c r="D3" s="14"/>
      <c r="E3" s="35">
        <f>E2+3</f>
        <v>57.87</v>
      </c>
      <c r="F3" s="14">
        <v>1</v>
      </c>
      <c r="G3" s="14">
        <v>0</v>
      </c>
      <c r="H3" s="1">
        <v>0</v>
      </c>
      <c r="I3" s="1">
        <v>0</v>
      </c>
    </row>
    <row r="4" spans="1:12" ht="18">
      <c r="A4" s="37" t="s">
        <v>109</v>
      </c>
      <c r="B4" s="32" t="s">
        <v>15</v>
      </c>
      <c r="C4" s="14">
        <v>23.93</v>
      </c>
      <c r="D4" s="38"/>
      <c r="E4" s="35">
        <f>E3+6</f>
        <v>63.87</v>
      </c>
      <c r="F4" s="38">
        <v>1</v>
      </c>
      <c r="G4" s="38">
        <v>0</v>
      </c>
      <c r="H4" s="32">
        <v>0</v>
      </c>
      <c r="I4" s="32">
        <v>0</v>
      </c>
    </row>
    <row r="5" spans="1:12" ht="18">
      <c r="A5" s="37" t="s">
        <v>109</v>
      </c>
      <c r="B5" s="32" t="s">
        <v>15</v>
      </c>
      <c r="C5" s="14">
        <v>23.93</v>
      </c>
      <c r="D5" s="38"/>
      <c r="E5" s="35">
        <f>E4+6</f>
        <v>69.87</v>
      </c>
      <c r="F5" s="38">
        <v>1</v>
      </c>
      <c r="G5" s="38">
        <v>0</v>
      </c>
      <c r="H5" s="32">
        <v>0</v>
      </c>
      <c r="I5" s="32">
        <v>0</v>
      </c>
    </row>
    <row r="6" spans="1:12" ht="18">
      <c r="A6" s="37" t="s">
        <v>109</v>
      </c>
      <c r="B6" s="32" t="s">
        <v>15</v>
      </c>
      <c r="C6" s="38">
        <v>23.93</v>
      </c>
      <c r="D6" s="38"/>
      <c r="E6" s="35">
        <f>E5+6</f>
        <v>75.87</v>
      </c>
      <c r="F6" s="38">
        <v>1</v>
      </c>
      <c r="G6" s="38">
        <v>0</v>
      </c>
      <c r="H6" s="32">
        <v>0</v>
      </c>
      <c r="I6" s="32">
        <v>0</v>
      </c>
    </row>
    <row r="7" spans="1:12" ht="18">
      <c r="J7" s="1"/>
      <c r="K7" s="16"/>
    </row>
    <row r="8" spans="1:12" ht="18">
      <c r="J8" s="1"/>
      <c r="K8" s="16"/>
      <c r="L8" s="15"/>
    </row>
    <row r="9" spans="1:12" ht="18">
      <c r="A9" s="1"/>
      <c r="B9" s="1"/>
      <c r="C9" s="14"/>
      <c r="D9" s="14"/>
      <c r="E9" s="34"/>
      <c r="F9" s="14"/>
      <c r="G9" s="14"/>
      <c r="H9" s="1"/>
      <c r="I9" s="1"/>
    </row>
    <row r="10" spans="1:12" ht="18">
      <c r="A10" s="1"/>
      <c r="B10" s="1"/>
      <c r="C10" s="14"/>
      <c r="D10" s="14"/>
      <c r="E10" s="34"/>
      <c r="F10" s="14"/>
      <c r="G10" s="14"/>
      <c r="H10" s="1"/>
      <c r="I10" s="1"/>
    </row>
    <row r="11" spans="1:12" ht="18">
      <c r="A11" s="1"/>
      <c r="G11" s="14"/>
      <c r="H11" s="1"/>
      <c r="I11" s="1"/>
    </row>
    <row r="12" spans="1:12" ht="18">
      <c r="A12" s="1"/>
      <c r="G12" s="14"/>
      <c r="H12" s="1"/>
      <c r="I12" s="1"/>
    </row>
    <row r="13" spans="1:12" ht="18">
      <c r="A13" s="1"/>
      <c r="G13" s="14"/>
      <c r="H13" s="1"/>
      <c r="I13" s="1"/>
    </row>
    <row r="14" spans="1:12" ht="18">
      <c r="A14" s="1"/>
      <c r="G14" s="14"/>
      <c r="H14" s="1"/>
      <c r="I14" s="1"/>
      <c r="K14" s="15"/>
    </row>
    <row r="15" spans="1:12" ht="18">
      <c r="K15" s="17"/>
    </row>
    <row r="20" spans="1:9" ht="18">
      <c r="A20" s="32"/>
    </row>
    <row r="21" spans="1:9" ht="18">
      <c r="A21" s="32"/>
    </row>
    <row r="23" spans="1:9" ht="18">
      <c r="A23" t="s">
        <v>104</v>
      </c>
      <c r="B23" s="1" t="s">
        <v>62</v>
      </c>
      <c r="D23" s="14"/>
      <c r="F23" s="15">
        <v>1</v>
      </c>
      <c r="G23" s="14">
        <v>0</v>
      </c>
      <c r="H23" s="1">
        <v>0</v>
      </c>
      <c r="I23" s="1">
        <v>0</v>
      </c>
    </row>
    <row r="24" spans="1:9" ht="18">
      <c r="A24" t="s">
        <v>105</v>
      </c>
      <c r="B24" s="1" t="s">
        <v>70</v>
      </c>
      <c r="D24" s="14"/>
      <c r="F24" s="14">
        <v>1</v>
      </c>
      <c r="G24" s="14">
        <v>0</v>
      </c>
      <c r="H24" s="1">
        <v>0</v>
      </c>
      <c r="I24" s="1">
        <v>0</v>
      </c>
    </row>
    <row r="25" spans="1:9" ht="18">
      <c r="A25" s="32" t="s">
        <v>99</v>
      </c>
      <c r="B25" s="1" t="s">
        <v>72</v>
      </c>
      <c r="F25" s="15">
        <v>1</v>
      </c>
      <c r="G25" s="14">
        <v>0</v>
      </c>
      <c r="H25" s="1">
        <v>0</v>
      </c>
      <c r="I25" s="1">
        <v>0</v>
      </c>
    </row>
    <row r="26" spans="1:9" ht="18">
      <c r="A26" s="1" t="s">
        <v>73</v>
      </c>
      <c r="C26" s="7">
        <v>32.47</v>
      </c>
      <c r="D26" s="15">
        <v>0.4</v>
      </c>
      <c r="E26" s="7">
        <v>57.01</v>
      </c>
      <c r="F26" s="8">
        <v>1</v>
      </c>
      <c r="G26" s="7">
        <v>0.08</v>
      </c>
      <c r="H26" s="5">
        <v>0</v>
      </c>
      <c r="I26" s="1">
        <v>0</v>
      </c>
    </row>
    <row r="27" spans="1:9" ht="18">
      <c r="A27" s="1" t="s">
        <v>73</v>
      </c>
      <c r="C27" s="7">
        <v>32.47</v>
      </c>
      <c r="D27" s="15">
        <v>0.4</v>
      </c>
      <c r="E27" s="7">
        <v>71.010000000000005</v>
      </c>
      <c r="F27" s="8">
        <v>1</v>
      </c>
      <c r="G27" s="7">
        <v>0.08</v>
      </c>
      <c r="H27" s="5">
        <v>0</v>
      </c>
      <c r="I27" s="1">
        <v>0</v>
      </c>
    </row>
    <row r="28" spans="1:9" ht="18">
      <c r="A28" s="32"/>
    </row>
    <row r="30" spans="1:9">
      <c r="A30" s="33"/>
    </row>
    <row r="35" spans="1:1" ht="18">
      <c r="A35" s="32"/>
    </row>
    <row r="36" spans="1:1" ht="18">
      <c r="A36" s="32"/>
    </row>
    <row r="37" spans="1:1" ht="18">
      <c r="A37" s="32"/>
    </row>
    <row r="38" spans="1:1" ht="18">
      <c r="A38" s="32"/>
    </row>
    <row r="39" spans="1:1" ht="18">
      <c r="A39" s="32"/>
    </row>
  </sheetData>
  <phoneticPr fontId="8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/>
  </sheetPr>
  <dimension ref="A1:Q56"/>
  <sheetViews>
    <sheetView workbookViewId="0">
      <selection activeCell="A14" activeCellId="1" sqref="A13:XFD13 A14:XFD14"/>
    </sheetView>
  </sheetViews>
  <sheetFormatPr baseColWidth="10" defaultColWidth="8.83203125" defaultRowHeight="17"/>
  <cols>
    <col min="1" max="1" width="16.1640625" customWidth="1"/>
    <col min="2" max="2" width="13" bestFit="1" customWidth="1"/>
    <col min="3" max="3" width="13" style="7" bestFit="1" customWidth="1"/>
    <col min="4" max="4" width="13" style="15" bestFit="1" customWidth="1"/>
    <col min="5" max="6" width="13" style="7" bestFit="1" customWidth="1"/>
    <col min="7" max="7" width="13" style="15" bestFit="1" customWidth="1"/>
    <col min="8" max="10" width="13" style="8" bestFit="1" customWidth="1"/>
    <col min="11" max="11" width="13" style="7" bestFit="1" customWidth="1"/>
    <col min="12" max="14" width="13" bestFit="1" customWidth="1"/>
    <col min="15" max="15" width="17.1640625" customWidth="1"/>
    <col min="16" max="16" width="22.5" customWidth="1"/>
    <col min="17" max="17" width="11.1640625" bestFit="1" customWidth="1"/>
  </cols>
  <sheetData>
    <row r="1" spans="1:17" ht="20.25" customHeight="1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  <c r="F1" s="2" t="s">
        <v>5</v>
      </c>
      <c r="G1" s="1" t="s">
        <v>6</v>
      </c>
      <c r="H1" s="3" t="s">
        <v>7</v>
      </c>
      <c r="I1" s="3" t="s">
        <v>8</v>
      </c>
      <c r="J1" s="3" t="s">
        <v>9</v>
      </c>
      <c r="K1" s="2" t="s">
        <v>10</v>
      </c>
      <c r="L1" s="1" t="s">
        <v>64</v>
      </c>
      <c r="M1" s="1" t="s">
        <v>65</v>
      </c>
      <c r="N1" s="1" t="s">
        <v>66</v>
      </c>
      <c r="O1" s="1"/>
      <c r="P1" s="1"/>
      <c r="Q1" s="1"/>
    </row>
    <row r="2" spans="1:17" ht="20.25" customHeight="1">
      <c r="A2" s="1" t="s">
        <v>60</v>
      </c>
      <c r="B2" s="1" t="s">
        <v>14</v>
      </c>
      <c r="C2" s="4">
        <f>23.75*[1]scale!$A$2</f>
        <v>23.75</v>
      </c>
      <c r="D2" s="14">
        <f>0.4*[1]scale!$A$2</f>
        <v>0.4</v>
      </c>
      <c r="E2" s="6">
        <f>52.34*[1]scale!A2</f>
        <v>52.34</v>
      </c>
      <c r="F2" s="6">
        <f>0.61*[1]scale!A2</f>
        <v>0.61</v>
      </c>
      <c r="G2" s="14">
        <f>37.76*[1]scale!A2</f>
        <v>37.76</v>
      </c>
      <c r="H2" s="5">
        <f>0.8*[1]scale!A2</f>
        <v>0.8</v>
      </c>
      <c r="I2" s="5">
        <v>0</v>
      </c>
      <c r="J2" s="5">
        <v>1</v>
      </c>
      <c r="K2" s="6">
        <v>0.08</v>
      </c>
      <c r="L2" s="5">
        <v>0</v>
      </c>
      <c r="M2" s="1">
        <v>0</v>
      </c>
      <c r="N2" s="1">
        <v>0</v>
      </c>
      <c r="O2" s="18"/>
      <c r="P2" s="19"/>
      <c r="Q2" s="18"/>
    </row>
    <row r="3" spans="1:17" ht="18">
      <c r="A3" s="1" t="s">
        <v>67</v>
      </c>
      <c r="B3" s="1" t="s">
        <v>15</v>
      </c>
      <c r="C3" s="4">
        <v>24.1</v>
      </c>
      <c r="D3" s="14">
        <f>0.2*[1]scale!$A$2</f>
        <v>0.2</v>
      </c>
      <c r="E3" s="20">
        <v>90.8</v>
      </c>
      <c r="F3" s="6">
        <f>2.58*[1]scale!A2</f>
        <v>2.58</v>
      </c>
      <c r="G3" s="14">
        <f>1*[1]scale!A2</f>
        <v>1</v>
      </c>
      <c r="H3" s="5">
        <f>0.8*[1]scale!A2</f>
        <v>0.8</v>
      </c>
      <c r="I3" s="5">
        <v>0</v>
      </c>
      <c r="J3" s="5">
        <v>1</v>
      </c>
      <c r="K3" s="6">
        <v>0.08</v>
      </c>
      <c r="L3" s="5">
        <v>0</v>
      </c>
      <c r="M3" s="1">
        <v>0</v>
      </c>
      <c r="N3" s="1">
        <v>0</v>
      </c>
    </row>
    <row r="4" spans="1:17" ht="18">
      <c r="A4" s="1" t="s">
        <v>61</v>
      </c>
      <c r="B4" s="1" t="s">
        <v>62</v>
      </c>
      <c r="C4" s="7">
        <f>25.33*[1]scale!A2</f>
        <v>25.33</v>
      </c>
      <c r="D4" s="14">
        <f>0.4*[1]scale!$A$2</f>
        <v>0.4</v>
      </c>
      <c r="E4" s="7">
        <f>91.16*[1]scale!A2</f>
        <v>91.16</v>
      </c>
      <c r="F4" s="6">
        <f>0.61*[1]scale!A4</f>
        <v>0.61</v>
      </c>
      <c r="G4" s="15">
        <v>12.54</v>
      </c>
      <c r="H4" s="5">
        <f>0.8*[1]scale!A2</f>
        <v>0.8</v>
      </c>
      <c r="I4" s="8">
        <v>0</v>
      </c>
      <c r="J4" s="8">
        <v>1</v>
      </c>
      <c r="K4" s="6">
        <v>0.08</v>
      </c>
      <c r="L4" s="5">
        <v>0</v>
      </c>
      <c r="M4" s="1">
        <v>0</v>
      </c>
      <c r="N4" s="1">
        <v>0.5</v>
      </c>
    </row>
    <row r="5" spans="1:17" ht="18">
      <c r="A5" s="1" t="s">
        <v>69</v>
      </c>
      <c r="B5" s="1" t="s">
        <v>70</v>
      </c>
      <c r="C5" s="15">
        <v>40.299999999999997</v>
      </c>
      <c r="D5" s="14">
        <v>1</v>
      </c>
      <c r="E5" s="7">
        <f>91.16*[1]scale!A3</f>
        <v>91.16</v>
      </c>
      <c r="F5" s="6">
        <f>0.61*[1]scale!A5</f>
        <v>0.61</v>
      </c>
      <c r="G5" s="14">
        <v>3.49</v>
      </c>
      <c r="H5" s="5">
        <f>0.8*[1]scale!A5</f>
        <v>0.8</v>
      </c>
      <c r="I5" s="5">
        <v>0</v>
      </c>
      <c r="J5" s="5">
        <v>1</v>
      </c>
      <c r="K5" s="6">
        <v>0.08</v>
      </c>
      <c r="L5" s="5">
        <v>0</v>
      </c>
      <c r="M5" s="1">
        <v>-0.1</v>
      </c>
      <c r="N5" s="1">
        <v>0.5</v>
      </c>
    </row>
    <row r="6" spans="1:17" ht="18">
      <c r="A6" s="1" t="s">
        <v>71</v>
      </c>
      <c r="C6" s="7">
        <v>41.85</v>
      </c>
      <c r="D6" s="15">
        <v>1.52</v>
      </c>
      <c r="E6" s="7">
        <f>91.16*[1]scale!A4</f>
        <v>91.16</v>
      </c>
      <c r="F6" s="6">
        <f>0.61*[1]scale!A6</f>
        <v>0.61</v>
      </c>
      <c r="G6" s="21">
        <v>27.84</v>
      </c>
      <c r="H6" s="8">
        <v>1</v>
      </c>
      <c r="I6" s="8">
        <v>0</v>
      </c>
      <c r="J6" s="8">
        <v>1</v>
      </c>
      <c r="K6" s="7">
        <v>0.08</v>
      </c>
      <c r="L6" s="5">
        <v>0</v>
      </c>
      <c r="M6" s="1">
        <v>0</v>
      </c>
      <c r="N6" s="1">
        <v>0.5</v>
      </c>
    </row>
    <row r="7" spans="1:17" ht="20.25" customHeight="1">
      <c r="A7" s="1" t="s">
        <v>68</v>
      </c>
      <c r="B7" s="1" t="s">
        <v>15</v>
      </c>
      <c r="C7" s="4">
        <f>37.87*[1]scale!A2</f>
        <v>37.869999999999997</v>
      </c>
      <c r="D7" s="14">
        <f>0.4*[1]scale!$A$2</f>
        <v>0.4</v>
      </c>
      <c r="E7" s="7">
        <f>91.16*[1]scale!A2</f>
        <v>91.16</v>
      </c>
      <c r="F7" s="6">
        <f>0.61*[1]scale!A7</f>
        <v>0.61</v>
      </c>
      <c r="G7" s="14">
        <f>3.92*[1]scale!A2</f>
        <v>3.92</v>
      </c>
      <c r="H7" s="5">
        <f>0.8*[1]scale!A2</f>
        <v>0.8</v>
      </c>
      <c r="I7" s="5">
        <v>0</v>
      </c>
      <c r="J7" s="5">
        <v>1</v>
      </c>
      <c r="K7" s="6">
        <v>0.08</v>
      </c>
      <c r="L7" s="5">
        <v>0</v>
      </c>
      <c r="M7" s="1">
        <v>0</v>
      </c>
      <c r="N7" s="1">
        <v>0</v>
      </c>
      <c r="O7" s="18"/>
    </row>
    <row r="8" spans="1:17" ht="20.25" customHeight="1">
      <c r="A8" s="1" t="s">
        <v>71</v>
      </c>
      <c r="B8" s="1" t="s">
        <v>14</v>
      </c>
      <c r="C8" s="4">
        <f>41*[1]scale!$A$2</f>
        <v>41</v>
      </c>
      <c r="D8" s="14">
        <v>1.52</v>
      </c>
      <c r="E8" s="6">
        <f>89.56*[1]scale!A8</f>
        <v>89.56</v>
      </c>
      <c r="F8" s="6">
        <f>0.61*[1]scale!A8</f>
        <v>0.61</v>
      </c>
      <c r="G8" s="14">
        <f>20.01*[1]scale!A8</f>
        <v>20.010000000000002</v>
      </c>
      <c r="H8" s="5">
        <f>0.8*[1]scale!A8</f>
        <v>0.8</v>
      </c>
      <c r="I8" s="5">
        <v>0</v>
      </c>
      <c r="J8" s="5">
        <v>1</v>
      </c>
      <c r="K8" s="6">
        <v>0.08</v>
      </c>
      <c r="L8" s="5">
        <v>0</v>
      </c>
      <c r="M8" s="1">
        <v>0</v>
      </c>
      <c r="N8" s="1">
        <v>0.5</v>
      </c>
      <c r="O8" s="18"/>
      <c r="P8" s="19"/>
      <c r="Q8" s="18"/>
    </row>
    <row r="9" spans="1:17" ht="18">
      <c r="A9" s="1" t="s">
        <v>60</v>
      </c>
      <c r="B9" s="1" t="s">
        <v>72</v>
      </c>
      <c r="C9" s="4">
        <f>35.32*[1]scale!$A$2</f>
        <v>35.32</v>
      </c>
      <c r="D9" s="14">
        <f>0.4*[1]scale!$A$2</f>
        <v>0.4</v>
      </c>
      <c r="E9" s="6">
        <f>89.56*[1]scale!A9</f>
        <v>89.56</v>
      </c>
      <c r="F9" s="6">
        <f>0.61*[1]scale!A9</f>
        <v>0.61</v>
      </c>
      <c r="G9" s="14">
        <f>3.03*[1]scale!A9</f>
        <v>3.03</v>
      </c>
      <c r="H9" s="5">
        <f>0.8*[1]scale!A9</f>
        <v>0.8</v>
      </c>
      <c r="I9" s="5">
        <v>0</v>
      </c>
      <c r="J9" s="5">
        <v>1</v>
      </c>
      <c r="K9" s="6">
        <v>0.08</v>
      </c>
      <c r="L9" s="5">
        <v>0</v>
      </c>
      <c r="M9" s="1">
        <v>0</v>
      </c>
      <c r="N9" s="1">
        <v>0.5</v>
      </c>
      <c r="O9" s="16"/>
    </row>
    <row r="10" spans="1:17" ht="18">
      <c r="A10" s="1" t="s">
        <v>60</v>
      </c>
      <c r="B10" s="1" t="s">
        <v>72</v>
      </c>
      <c r="C10" s="4">
        <f>35.32*[1]scale!$A$2</f>
        <v>35.32</v>
      </c>
      <c r="D10" s="14">
        <f>0.4*[1]scale!$A$2</f>
        <v>0.4</v>
      </c>
      <c r="E10" s="6">
        <f>87.56*[1]scale!A10</f>
        <v>87.56</v>
      </c>
      <c r="F10" s="6">
        <f>0.61*[1]scale!A10</f>
        <v>0.61</v>
      </c>
      <c r="G10" s="14">
        <f>3.03*[1]scale!A10</f>
        <v>3.03</v>
      </c>
      <c r="H10" s="5">
        <f>0.8*[1]scale!A10</f>
        <v>0.8</v>
      </c>
      <c r="I10" s="5">
        <v>0</v>
      </c>
      <c r="J10" s="5">
        <v>1</v>
      </c>
      <c r="K10" s="6">
        <v>0.08</v>
      </c>
      <c r="L10" s="5">
        <v>0</v>
      </c>
      <c r="M10" s="1">
        <v>0</v>
      </c>
      <c r="N10" s="1">
        <v>0.5</v>
      </c>
      <c r="O10" s="16"/>
    </row>
    <row r="11" spans="1:17" ht="18">
      <c r="A11" s="1" t="s">
        <v>71</v>
      </c>
      <c r="C11" s="7">
        <v>42.85</v>
      </c>
      <c r="D11" s="15">
        <v>1.52</v>
      </c>
      <c r="E11" s="7">
        <f>85.16*[1]scale!A9</f>
        <v>85.16</v>
      </c>
      <c r="F11" s="6">
        <f>0.61*[1]scale!A11</f>
        <v>0.61</v>
      </c>
      <c r="G11" s="21">
        <v>23.84</v>
      </c>
      <c r="H11" s="8">
        <v>1</v>
      </c>
      <c r="I11" s="8">
        <v>0</v>
      </c>
      <c r="J11" s="8">
        <v>1</v>
      </c>
      <c r="K11" s="7">
        <v>0.08</v>
      </c>
      <c r="L11" s="5">
        <v>0</v>
      </c>
      <c r="M11" s="1">
        <v>0</v>
      </c>
      <c r="N11" s="1">
        <v>0.5</v>
      </c>
    </row>
    <row r="12" spans="1:17" ht="18">
      <c r="A12" s="1" t="s">
        <v>71</v>
      </c>
      <c r="C12" s="7">
        <v>43</v>
      </c>
      <c r="D12" s="15">
        <v>1.52</v>
      </c>
      <c r="E12" s="7">
        <f>85.16*[1]scale!A9</f>
        <v>85.16</v>
      </c>
      <c r="F12" s="6">
        <f>0.61*[1]scale!A12</f>
        <v>0.61</v>
      </c>
      <c r="G12" s="21">
        <v>23.84</v>
      </c>
      <c r="H12" s="8">
        <v>1</v>
      </c>
      <c r="I12" s="8">
        <v>0</v>
      </c>
      <c r="J12" s="8">
        <v>1</v>
      </c>
      <c r="K12" s="7">
        <v>0.08</v>
      </c>
      <c r="L12" s="5">
        <v>0</v>
      </c>
      <c r="M12" s="1">
        <v>0</v>
      </c>
      <c r="N12" s="1">
        <v>0.5</v>
      </c>
    </row>
    <row r="13" spans="1:17" ht="18">
      <c r="A13" s="1" t="s">
        <v>73</v>
      </c>
      <c r="C13" s="7">
        <v>32.47</v>
      </c>
      <c r="D13" s="15">
        <v>0.4</v>
      </c>
      <c r="E13" s="7">
        <v>57.01</v>
      </c>
      <c r="F13" s="7">
        <v>0.61</v>
      </c>
      <c r="G13" s="15">
        <v>32.9</v>
      </c>
      <c r="H13" s="8">
        <v>1</v>
      </c>
      <c r="I13" s="8">
        <v>0</v>
      </c>
      <c r="J13" s="8">
        <v>1</v>
      </c>
      <c r="K13" s="7">
        <v>0.08</v>
      </c>
      <c r="L13" s="5">
        <v>0</v>
      </c>
      <c r="M13" s="1">
        <v>0</v>
      </c>
      <c r="N13" s="1">
        <v>0.5</v>
      </c>
      <c r="O13" s="16"/>
    </row>
    <row r="14" spans="1:17" ht="18">
      <c r="A14" s="1" t="s">
        <v>73</v>
      </c>
      <c r="C14" s="7">
        <v>32.47</v>
      </c>
      <c r="D14" s="15">
        <v>0.4</v>
      </c>
      <c r="E14" s="7">
        <v>71.010000000000005</v>
      </c>
      <c r="F14" s="7">
        <v>0.61</v>
      </c>
      <c r="G14" s="15">
        <v>32.9</v>
      </c>
      <c r="H14" s="8">
        <v>1</v>
      </c>
      <c r="I14" s="8">
        <v>0</v>
      </c>
      <c r="J14" s="8">
        <v>1</v>
      </c>
      <c r="K14" s="7">
        <v>0.08</v>
      </c>
      <c r="L14" s="5">
        <v>0</v>
      </c>
      <c r="M14" s="1">
        <v>0</v>
      </c>
      <c r="N14" s="1">
        <v>0.5</v>
      </c>
      <c r="O14" s="16"/>
      <c r="P14" s="15"/>
    </row>
    <row r="15" spans="1:17" ht="18">
      <c r="O15" s="16"/>
      <c r="P15" s="17"/>
    </row>
    <row r="20" spans="1:14" ht="18">
      <c r="A20" s="32" t="s">
        <v>98</v>
      </c>
      <c r="G20" s="7">
        <v>4</v>
      </c>
    </row>
    <row r="21" spans="1:14" ht="18">
      <c r="A21" s="32" t="s">
        <v>99</v>
      </c>
      <c r="G21" s="15">
        <v>0.8</v>
      </c>
    </row>
    <row r="22" spans="1:14">
      <c r="A22" t="s">
        <v>96</v>
      </c>
      <c r="G22" s="15">
        <v>0.6</v>
      </c>
    </row>
    <row r="23" spans="1:14">
      <c r="N23" s="15"/>
    </row>
    <row r="24" spans="1:14">
      <c r="A24" t="s">
        <v>100</v>
      </c>
      <c r="G24" s="15">
        <v>3</v>
      </c>
    </row>
    <row r="25" spans="1:14">
      <c r="A25" t="s">
        <v>101</v>
      </c>
      <c r="G25" s="15">
        <v>6</v>
      </c>
    </row>
    <row r="26" spans="1:14">
      <c r="A26" t="s">
        <v>104</v>
      </c>
      <c r="G26" s="15">
        <v>0.67</v>
      </c>
    </row>
    <row r="27" spans="1:14">
      <c r="A27" t="s">
        <v>105</v>
      </c>
      <c r="G27" s="15">
        <v>0.67</v>
      </c>
    </row>
    <row r="30" spans="1:14">
      <c r="A30" s="33" t="s">
        <v>97</v>
      </c>
      <c r="G30" s="15">
        <v>0.67</v>
      </c>
    </row>
    <row r="37" spans="1:1" ht="18">
      <c r="A37" s="32" t="s">
        <v>99</v>
      </c>
    </row>
    <row r="38" spans="1:1" ht="18">
      <c r="A38" s="32" t="s">
        <v>99</v>
      </c>
    </row>
    <row r="39" spans="1:1" ht="18">
      <c r="A39" s="32" t="s">
        <v>99</v>
      </c>
    </row>
    <row r="40" spans="1:1" ht="18">
      <c r="A40" s="32" t="s">
        <v>99</v>
      </c>
    </row>
    <row r="41" spans="1:1" ht="18">
      <c r="A41" s="32" t="s">
        <v>99</v>
      </c>
    </row>
    <row r="42" spans="1:1">
      <c r="A42" t="s">
        <v>105</v>
      </c>
    </row>
    <row r="43" spans="1:1">
      <c r="A43" t="s">
        <v>105</v>
      </c>
    </row>
    <row r="44" spans="1:1">
      <c r="A44" t="s">
        <v>105</v>
      </c>
    </row>
    <row r="45" spans="1:1">
      <c r="A45" t="s">
        <v>102</v>
      </c>
    </row>
    <row r="46" spans="1:1">
      <c r="A46" t="s">
        <v>102</v>
      </c>
    </row>
    <row r="47" spans="1:1">
      <c r="A47" t="s">
        <v>102</v>
      </c>
    </row>
    <row r="48" spans="1:1">
      <c r="A48" t="s">
        <v>102</v>
      </c>
    </row>
    <row r="49" spans="1:1">
      <c r="A49" t="s">
        <v>102</v>
      </c>
    </row>
    <row r="50" spans="1:1">
      <c r="A50" t="s">
        <v>103</v>
      </c>
    </row>
    <row r="51" spans="1:1">
      <c r="A51" t="s">
        <v>103</v>
      </c>
    </row>
    <row r="52" spans="1:1">
      <c r="A52" t="s">
        <v>101</v>
      </c>
    </row>
    <row r="53" spans="1:1">
      <c r="A53" t="s">
        <v>101</v>
      </c>
    </row>
    <row r="54" spans="1:1">
      <c r="A54" t="s">
        <v>101</v>
      </c>
    </row>
    <row r="55" spans="1:1">
      <c r="A55" t="s">
        <v>101</v>
      </c>
    </row>
    <row r="56" spans="1:1">
      <c r="A56" t="s">
        <v>100</v>
      </c>
    </row>
  </sheetData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5C12AF-3798-0B45-9B10-81C11CA2B57F}">
  <dimension ref="A1:A31"/>
  <sheetViews>
    <sheetView workbookViewId="0">
      <selection activeCell="A2" sqref="A2"/>
    </sheetView>
  </sheetViews>
  <sheetFormatPr baseColWidth="10" defaultRowHeight="17"/>
  <sheetData>
    <row r="1" spans="1:1">
      <c r="A1" t="s">
        <v>63</v>
      </c>
    </row>
    <row r="2" spans="1:1">
      <c r="A2">
        <v>1</v>
      </c>
    </row>
    <row r="3" spans="1:1">
      <c r="A3">
        <v>1</v>
      </c>
    </row>
    <row r="4" spans="1:1">
      <c r="A4">
        <v>1</v>
      </c>
    </row>
    <row r="5" spans="1:1">
      <c r="A5">
        <v>1</v>
      </c>
    </row>
    <row r="6" spans="1:1">
      <c r="A6">
        <v>1</v>
      </c>
    </row>
    <row r="7" spans="1:1">
      <c r="A7">
        <v>1</v>
      </c>
    </row>
    <row r="8" spans="1:1">
      <c r="A8">
        <v>1</v>
      </c>
    </row>
    <row r="9" spans="1:1">
      <c r="A9">
        <v>1</v>
      </c>
    </row>
    <row r="10" spans="1:1">
      <c r="A10">
        <v>1</v>
      </c>
    </row>
    <row r="11" spans="1:1">
      <c r="A11">
        <v>1</v>
      </c>
    </row>
    <row r="12" spans="1:1">
      <c r="A12">
        <v>1</v>
      </c>
    </row>
    <row r="13" spans="1:1">
      <c r="A13">
        <v>1</v>
      </c>
    </row>
    <row r="14" spans="1:1">
      <c r="A14">
        <v>1</v>
      </c>
    </row>
    <row r="15" spans="1:1">
      <c r="A15">
        <v>1</v>
      </c>
    </row>
    <row r="16" spans="1:1">
      <c r="A16">
        <v>1</v>
      </c>
    </row>
    <row r="17" spans="1:1">
      <c r="A17">
        <v>1</v>
      </c>
    </row>
    <row r="18" spans="1:1">
      <c r="A18">
        <v>1</v>
      </c>
    </row>
    <row r="19" spans="1:1">
      <c r="A19">
        <v>1</v>
      </c>
    </row>
    <row r="20" spans="1:1">
      <c r="A20">
        <v>1</v>
      </c>
    </row>
    <row r="21" spans="1:1">
      <c r="A21">
        <v>1</v>
      </c>
    </row>
    <row r="22" spans="1:1">
      <c r="A22">
        <v>1</v>
      </c>
    </row>
    <row r="23" spans="1:1">
      <c r="A23">
        <v>1</v>
      </c>
    </row>
    <row r="24" spans="1:1">
      <c r="A24">
        <v>1</v>
      </c>
    </row>
    <row r="25" spans="1:1">
      <c r="A25">
        <v>1</v>
      </c>
    </row>
    <row r="26" spans="1:1">
      <c r="A26">
        <v>1</v>
      </c>
    </row>
    <row r="27" spans="1:1">
      <c r="A27">
        <v>1</v>
      </c>
    </row>
    <row r="28" spans="1:1">
      <c r="A28">
        <v>1</v>
      </c>
    </row>
    <row r="29" spans="1:1">
      <c r="A29">
        <v>1</v>
      </c>
    </row>
    <row r="30" spans="1:1">
      <c r="A30">
        <v>1</v>
      </c>
    </row>
    <row r="31" spans="1:1">
      <c r="A31">
        <v>1</v>
      </c>
    </row>
  </sheetData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6ED8CD-0C81-AD45-B6E4-C7EE49667B4D}">
  <dimension ref="A1:O44"/>
  <sheetViews>
    <sheetView workbookViewId="0">
      <selection activeCell="E15" sqref="E15"/>
    </sheetView>
  </sheetViews>
  <sheetFormatPr baseColWidth="10" defaultRowHeight="17"/>
  <cols>
    <col min="2" max="2" width="48.33203125" customWidth="1"/>
    <col min="3" max="5" width="9.33203125" bestFit="1" customWidth="1"/>
    <col min="6" max="7" width="9.33203125" style="31" bestFit="1" customWidth="1"/>
    <col min="8" max="11" width="9.33203125" bestFit="1" customWidth="1"/>
    <col min="13" max="14" width="10.83203125" style="31"/>
  </cols>
  <sheetData>
    <row r="1" spans="1:15">
      <c r="A1" s="22" t="s">
        <v>89</v>
      </c>
      <c r="B1" s="22" t="s">
        <v>90</v>
      </c>
      <c r="C1" s="23">
        <v>45007</v>
      </c>
      <c r="D1" s="23">
        <v>45008</v>
      </c>
      <c r="E1" s="23">
        <v>45009</v>
      </c>
      <c r="F1" s="24">
        <v>45010</v>
      </c>
      <c r="G1" s="24">
        <v>45011</v>
      </c>
      <c r="H1" s="23">
        <v>45012</v>
      </c>
      <c r="I1" s="23">
        <v>45013</v>
      </c>
      <c r="J1" s="23">
        <v>45014</v>
      </c>
      <c r="K1" s="23">
        <v>45015</v>
      </c>
      <c r="L1" s="23">
        <v>45016</v>
      </c>
      <c r="M1" s="24">
        <v>45017</v>
      </c>
      <c r="N1" s="24">
        <v>45018</v>
      </c>
      <c r="O1" s="23">
        <v>45019</v>
      </c>
    </row>
    <row r="2" spans="1:15">
      <c r="A2" s="22"/>
      <c r="B2" t="s">
        <v>95</v>
      </c>
      <c r="C2" s="25"/>
      <c r="D2" s="25"/>
      <c r="E2" s="25"/>
      <c r="F2" s="26"/>
      <c r="G2" s="26"/>
      <c r="H2" s="22"/>
      <c r="I2" s="22"/>
      <c r="J2" s="27"/>
      <c r="L2" s="22"/>
      <c r="M2" s="26"/>
      <c r="N2" s="26"/>
      <c r="O2" s="22"/>
    </row>
    <row r="3" spans="1:15">
      <c r="A3" s="22"/>
      <c r="B3" s="22" t="s">
        <v>91</v>
      </c>
      <c r="C3" s="22"/>
      <c r="D3" s="22"/>
      <c r="E3" s="22"/>
      <c r="F3" s="25"/>
      <c r="G3" s="25"/>
      <c r="H3" s="25"/>
      <c r="I3" s="22"/>
      <c r="J3" s="28"/>
      <c r="K3" s="22"/>
      <c r="L3" s="22"/>
      <c r="M3" s="26"/>
      <c r="N3" s="26"/>
      <c r="O3" s="22"/>
    </row>
    <row r="4" spans="1:15">
      <c r="A4" s="22"/>
      <c r="B4" s="22" t="s">
        <v>94</v>
      </c>
      <c r="C4" s="22"/>
      <c r="D4" s="22"/>
      <c r="E4" s="22"/>
      <c r="F4" s="26"/>
      <c r="G4" s="26"/>
      <c r="H4" s="25"/>
      <c r="I4" s="25"/>
      <c r="J4" s="28"/>
      <c r="K4" s="22"/>
      <c r="L4" s="22"/>
      <c r="M4" s="26"/>
      <c r="N4" s="26"/>
      <c r="O4" s="22"/>
    </row>
    <row r="5" spans="1:15">
      <c r="A5" s="22"/>
      <c r="B5" s="22" t="s">
        <v>77</v>
      </c>
      <c r="C5" s="22"/>
      <c r="D5" s="22"/>
      <c r="E5" s="22"/>
      <c r="F5" s="26"/>
      <c r="G5" s="26"/>
      <c r="H5" s="22"/>
      <c r="I5" s="25"/>
      <c r="J5" s="29"/>
      <c r="K5" s="22"/>
      <c r="L5" s="22"/>
      <c r="M5" s="26"/>
      <c r="N5" s="26"/>
      <c r="O5" s="22"/>
    </row>
    <row r="6" spans="1:15">
      <c r="A6" s="22"/>
      <c r="B6" s="22" t="s">
        <v>92</v>
      </c>
      <c r="C6" s="22"/>
      <c r="D6" s="22"/>
      <c r="E6" s="22"/>
      <c r="F6" s="26"/>
      <c r="G6" s="26"/>
      <c r="H6" s="22"/>
      <c r="I6" s="22"/>
      <c r="J6" s="29"/>
      <c r="K6" s="25"/>
      <c r="L6" s="22"/>
      <c r="M6" s="26"/>
      <c r="N6" s="26"/>
      <c r="O6" s="22"/>
    </row>
    <row r="7" spans="1:15">
      <c r="A7" s="22"/>
      <c r="B7" s="22" t="s">
        <v>93</v>
      </c>
      <c r="C7" s="22"/>
      <c r="D7" s="22"/>
      <c r="E7" s="22"/>
      <c r="F7" s="26"/>
      <c r="G7" s="26"/>
      <c r="H7" s="22"/>
      <c r="I7" s="22"/>
      <c r="J7" s="28"/>
      <c r="K7" s="25"/>
      <c r="L7" s="25"/>
      <c r="M7" s="26"/>
      <c r="N7" s="26"/>
      <c r="O7" s="22"/>
    </row>
    <row r="8" spans="1:15">
      <c r="A8" s="22"/>
      <c r="B8" s="22"/>
      <c r="C8" s="22"/>
      <c r="D8" s="22"/>
      <c r="E8" s="22"/>
      <c r="F8" s="26"/>
      <c r="G8" s="26"/>
      <c r="H8" s="22"/>
      <c r="I8" s="22"/>
      <c r="J8" s="28"/>
      <c r="K8" s="22"/>
      <c r="L8" s="22"/>
      <c r="M8" s="26"/>
      <c r="N8" s="26"/>
      <c r="O8" s="22"/>
    </row>
    <row r="9" spans="1:15">
      <c r="A9" s="22"/>
      <c r="B9" s="22"/>
      <c r="C9" s="22"/>
      <c r="D9" s="22"/>
      <c r="E9" s="22"/>
      <c r="F9" s="26"/>
      <c r="G9" s="26"/>
      <c r="H9" s="22"/>
      <c r="I9" s="22"/>
      <c r="J9" s="28"/>
      <c r="K9" s="22"/>
      <c r="L9" s="22"/>
      <c r="M9" s="26"/>
      <c r="N9" s="26"/>
      <c r="O9" s="22"/>
    </row>
    <row r="10" spans="1:15">
      <c r="A10" s="22"/>
      <c r="B10" s="22"/>
      <c r="C10" s="22"/>
      <c r="D10" s="22"/>
      <c r="E10" s="22"/>
      <c r="F10" s="26"/>
      <c r="G10" s="26"/>
      <c r="H10" s="22"/>
      <c r="I10" s="22"/>
      <c r="J10" s="28"/>
      <c r="K10" s="22"/>
      <c r="L10" s="22"/>
      <c r="M10" s="26"/>
      <c r="N10" s="26"/>
      <c r="O10" s="22"/>
    </row>
    <row r="11" spans="1:15">
      <c r="A11" s="22"/>
      <c r="B11" s="22"/>
      <c r="C11" s="22"/>
      <c r="D11" s="22"/>
      <c r="E11" s="22"/>
      <c r="F11" s="26"/>
      <c r="G11" s="26"/>
      <c r="H11" s="22"/>
      <c r="I11" s="22"/>
      <c r="J11" s="28"/>
      <c r="K11" s="22"/>
      <c r="L11" s="22"/>
      <c r="M11" s="26"/>
      <c r="N11" s="26"/>
      <c r="O11" s="22"/>
    </row>
    <row r="12" spans="1:15">
      <c r="A12" s="22"/>
      <c r="B12" s="22"/>
      <c r="C12" s="22"/>
      <c r="D12" s="22"/>
      <c r="E12" s="22"/>
      <c r="F12" s="26"/>
      <c r="G12" s="26"/>
      <c r="H12" s="22"/>
      <c r="I12" s="22"/>
      <c r="J12" s="28"/>
      <c r="K12" s="22"/>
      <c r="L12" s="22"/>
      <c r="M12" s="26"/>
      <c r="N12" s="26"/>
      <c r="O12" s="22"/>
    </row>
    <row r="13" spans="1:15">
      <c r="A13" s="22"/>
      <c r="B13" s="22"/>
      <c r="C13" s="22"/>
      <c r="D13" s="22"/>
      <c r="E13" s="22"/>
      <c r="F13" s="26"/>
      <c r="G13" s="26"/>
      <c r="H13" s="22"/>
      <c r="I13" s="22"/>
      <c r="J13" s="28"/>
      <c r="K13" s="22"/>
      <c r="L13" s="22"/>
      <c r="M13" s="26"/>
      <c r="N13" s="26"/>
      <c r="O13" s="22"/>
    </row>
    <row r="14" spans="1:15">
      <c r="A14" s="22"/>
      <c r="B14" s="22"/>
      <c r="C14" s="22"/>
      <c r="D14" s="22"/>
      <c r="E14" s="22"/>
      <c r="F14" s="26"/>
      <c r="G14" s="26"/>
      <c r="H14" s="22"/>
      <c r="I14" s="22"/>
      <c r="J14" s="28"/>
      <c r="K14" s="22"/>
      <c r="L14" s="22"/>
      <c r="M14" s="26"/>
      <c r="N14" s="26"/>
      <c r="O14" s="22"/>
    </row>
    <row r="15" spans="1:15">
      <c r="A15" s="22"/>
      <c r="B15" s="30"/>
      <c r="C15" s="22"/>
      <c r="D15" s="22"/>
      <c r="E15" s="22"/>
      <c r="F15" s="26"/>
      <c r="G15" s="26"/>
      <c r="H15" s="22"/>
      <c r="I15" s="22"/>
      <c r="J15" s="28"/>
      <c r="K15" s="22"/>
      <c r="L15" s="22"/>
      <c r="M15" s="26"/>
      <c r="N15" s="26"/>
      <c r="O15" s="22"/>
    </row>
    <row r="16" spans="1:15">
      <c r="A16" s="22"/>
      <c r="B16" s="22"/>
      <c r="C16" s="22"/>
      <c r="D16" s="22"/>
      <c r="E16" s="22"/>
      <c r="F16" s="26"/>
      <c r="G16" s="26"/>
      <c r="H16" s="22"/>
      <c r="I16" s="22"/>
      <c r="J16" s="22"/>
      <c r="K16" s="22"/>
      <c r="L16" s="22"/>
      <c r="M16" s="26"/>
      <c r="N16" s="26"/>
      <c r="O16" s="22"/>
    </row>
    <row r="17" spans="1:15">
      <c r="A17" s="22"/>
      <c r="B17" s="22"/>
      <c r="C17" s="22"/>
      <c r="D17" s="22"/>
      <c r="E17" s="22"/>
      <c r="F17" s="26"/>
      <c r="G17" s="26"/>
      <c r="H17" s="22"/>
      <c r="I17" s="22"/>
      <c r="J17" s="22"/>
      <c r="K17" s="22"/>
      <c r="L17" s="22"/>
      <c r="M17" s="26"/>
      <c r="N17" s="26"/>
      <c r="O17" s="22"/>
    </row>
    <row r="18" spans="1:15">
      <c r="A18" s="22"/>
      <c r="B18" s="22"/>
      <c r="C18" s="22"/>
      <c r="D18" s="22"/>
      <c r="E18" s="22"/>
      <c r="F18" s="26"/>
      <c r="G18" s="26"/>
      <c r="H18" s="22"/>
      <c r="I18" s="22"/>
      <c r="J18" s="22"/>
      <c r="K18" s="22"/>
      <c r="L18" s="22"/>
      <c r="M18" s="26"/>
      <c r="N18" s="26"/>
      <c r="O18" s="22"/>
    </row>
    <row r="23" spans="1:15">
      <c r="B23" t="s">
        <v>74</v>
      </c>
    </row>
    <row r="24" spans="1:15">
      <c r="B24" t="s">
        <v>74</v>
      </c>
    </row>
    <row r="25" spans="1:15">
      <c r="B25" t="s">
        <v>75</v>
      </c>
    </row>
    <row r="26" spans="1:15">
      <c r="B26" t="s">
        <v>75</v>
      </c>
    </row>
    <row r="27" spans="1:15">
      <c r="B27" t="s">
        <v>76</v>
      </c>
    </row>
    <row r="28" spans="1:15">
      <c r="B28" t="s">
        <v>76</v>
      </c>
    </row>
    <row r="29" spans="1:15">
      <c r="B29" t="s">
        <v>76</v>
      </c>
    </row>
    <row r="34" spans="2:2">
      <c r="B34" t="s">
        <v>78</v>
      </c>
    </row>
    <row r="35" spans="2:2">
      <c r="B35" t="s">
        <v>80</v>
      </c>
    </row>
    <row r="36" spans="2:2">
      <c r="B36" t="s">
        <v>79</v>
      </c>
    </row>
    <row r="37" spans="2:2">
      <c r="B37" t="s">
        <v>82</v>
      </c>
    </row>
    <row r="38" spans="2:2">
      <c r="B38" t="s">
        <v>81</v>
      </c>
    </row>
    <row r="39" spans="2:2">
      <c r="B39" t="s">
        <v>83</v>
      </c>
    </row>
    <row r="40" spans="2:2">
      <c r="B40" t="s">
        <v>84</v>
      </c>
    </row>
    <row r="41" spans="2:2">
      <c r="B41" t="s">
        <v>85</v>
      </c>
    </row>
    <row r="42" spans="2:2">
      <c r="B42" t="s">
        <v>86</v>
      </c>
    </row>
    <row r="43" spans="2:2">
      <c r="B43" t="s">
        <v>87</v>
      </c>
    </row>
    <row r="44" spans="2:2">
      <c r="B44" t="s">
        <v>88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8</vt:i4>
      </vt:variant>
    </vt:vector>
  </HeadingPairs>
  <TitlesOfParts>
    <vt:vector size="8" baseType="lpstr">
      <vt:lpstr>wcsv_building</vt:lpstr>
      <vt:lpstr>wcsv_plane</vt:lpstr>
      <vt:lpstr>wcsv_rack</vt:lpstr>
      <vt:lpstr>wcsv_conveyor</vt:lpstr>
      <vt:lpstr>wcsv_conveyor_position</vt:lpstr>
      <vt:lpstr>wcsv_conveyor_pre</vt:lpstr>
      <vt:lpstr>scale</vt:lpstr>
      <vt:lpstr>test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yu sanghyun</cp:lastModifiedBy>
  <dcterms:created xsi:type="dcterms:W3CDTF">2023-02-27T03:02:33Z</dcterms:created>
  <dcterms:modified xsi:type="dcterms:W3CDTF">2023-04-05T05:07:20Z</dcterms:modified>
</cp:coreProperties>
</file>