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01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3132\Desktop\"/>
    </mc:Choice>
  </mc:AlternateContent>
  <bookViews>
    <workbookView minimized="1" xWindow="0" yWindow="0" windowWidth="19200" windowHeight="113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D35" i="1" l="1"/>
  <c r="C29" i="1" l="1"/>
  <c r="C23" i="1"/>
  <c r="F15" i="1"/>
  <c r="E15" i="1"/>
  <c r="E12" i="1"/>
  <c r="E14" i="1"/>
  <c r="C77" i="1" l="1"/>
  <c r="C75" i="1"/>
  <c r="C73" i="1"/>
  <c r="D71" i="1"/>
  <c r="D69" i="1"/>
  <c r="C67" i="1"/>
  <c r="C65" i="1"/>
  <c r="C63" i="1"/>
  <c r="D61" i="1"/>
  <c r="C59" i="1"/>
  <c r="C57" i="1"/>
  <c r="C55" i="1"/>
  <c r="C53" i="1"/>
  <c r="D51" i="1"/>
  <c r="C49" i="1"/>
  <c r="C47" i="1"/>
  <c r="C45" i="1"/>
  <c r="C37" i="1" l="1"/>
  <c r="C39" i="1" s="1"/>
  <c r="C41" i="1" s="1"/>
  <c r="C33" i="1"/>
  <c r="D10" i="1"/>
  <c r="D14" i="1"/>
  <c r="D12" i="1"/>
  <c r="D8" i="1"/>
  <c r="D6" i="1"/>
  <c r="D5" i="1"/>
  <c r="D4" i="1"/>
  <c r="D3" i="1"/>
  <c r="D2" i="1"/>
  <c r="C5" i="1"/>
  <c r="C4" i="1"/>
  <c r="C3" i="1"/>
  <c r="C2" i="1"/>
</calcChain>
</file>

<file path=xl/sharedStrings.xml><?xml version="1.0" encoding="utf-8"?>
<sst xmlns="http://schemas.openxmlformats.org/spreadsheetml/2006/main" count="28" uniqueCount="23">
  <si>
    <t>과제1번</t>
    <phoneticPr fontId="1" type="noConversion"/>
  </si>
  <si>
    <t>a.</t>
    <phoneticPr fontId="1" type="noConversion"/>
  </si>
  <si>
    <t>b.</t>
    <phoneticPr fontId="1" type="noConversion"/>
  </si>
  <si>
    <t>c.</t>
    <phoneticPr fontId="1" type="noConversion"/>
  </si>
  <si>
    <t>d.</t>
    <phoneticPr fontId="1" type="noConversion"/>
  </si>
  <si>
    <t>과제 2번</t>
    <phoneticPr fontId="1" type="noConversion"/>
  </si>
  <si>
    <t>singing bonus</t>
    <phoneticPr fontId="1" type="noConversion"/>
  </si>
  <si>
    <t>first 3 years</t>
    <phoneticPr fontId="1" type="noConversion"/>
  </si>
  <si>
    <t>last 4 years</t>
    <phoneticPr fontId="1" type="noConversion"/>
  </si>
  <si>
    <t>first 4 years</t>
    <phoneticPr fontId="1" type="noConversion"/>
  </si>
  <si>
    <t>last 3 years</t>
    <phoneticPr fontId="1" type="noConversion"/>
  </si>
  <si>
    <t>과제 3번</t>
    <phoneticPr fontId="1" type="noConversion"/>
  </si>
  <si>
    <t>.</t>
    <phoneticPr fontId="1" type="noConversion"/>
  </si>
  <si>
    <t>과제 4번</t>
    <phoneticPr fontId="1" type="noConversion"/>
  </si>
  <si>
    <t>a.</t>
    <phoneticPr fontId="1" type="noConversion"/>
  </si>
  <si>
    <t>b.</t>
    <phoneticPr fontId="1" type="noConversion"/>
  </si>
  <si>
    <t>APR</t>
    <phoneticPr fontId="1" type="noConversion"/>
  </si>
  <si>
    <t>c.</t>
    <phoneticPr fontId="1" type="noConversion"/>
  </si>
  <si>
    <t>d.</t>
    <phoneticPr fontId="1" type="noConversion"/>
  </si>
  <si>
    <t>e.</t>
    <phoneticPr fontId="1" type="noConversion"/>
  </si>
  <si>
    <t>cd1 ear =</t>
    <phoneticPr fontId="1" type="noConversion"/>
  </si>
  <si>
    <t>cd2 ear =</t>
    <phoneticPr fontId="1" type="noConversion"/>
  </si>
  <si>
    <t>f.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</si>
</sst>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24" formatCode="\$#,##0_);[Red]\(\$#,##0\)"/>
    <numFmt numFmtId="26" formatCode="\$#,##0.00_);[Red]\(\$#,##0.00\)"/>
    <numFmt numFmtId="176" formatCode="_-\$* #,##0.00_ ;_-\$* \-#,##0.00\ ;_-\$* &quot;-&quot;??_ ;_-@_ "/>
    <numFmt numFmtId="177" formatCode="0.00_);[Red]\(0.0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2" fontId="0" fillId="0" borderId="0" xfId="0" applyNumberFormat="1">
      <alignment vertical="center"/>
    </xf>
    <xf numFmtId="0" fontId="0" fillId="0" borderId="0" xfId="0" applyNumberFormat="1" applyAlignment="1">
      <alignment vertical="center" wrapText="1"/>
    </xf>
    <xf numFmtId="24" fontId="0" fillId="0" borderId="0" xfId="0" applyNumberFormat="1">
      <alignment vertical="center"/>
    </xf>
    <xf numFmtId="2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tabSelected="1" topLeftCell="A13" workbookViewId="0">
      <selection activeCell="C36" sqref="C36"/>
    </sheetView>
  </sheetViews>
  <sheetFormatPr defaultRowHeight="16.5" x14ac:dyDescent="0.3"/>
  <cols>
    <col min="3" max="3" width="16.625" style="1" bestFit="1" customWidth="1"/>
    <col min="4" max="4" width="19.25" style="1" bestFit="1" customWidth="1"/>
    <col min="5" max="5" width="12.875" style="1" bestFit="1" customWidth="1"/>
    <col min="6" max="6" width="11.75" style="5" bestFit="1" customWidth="1"/>
    <col min="7" max="7" width="30.5" style="5" customWidth="1"/>
    <col min="8" max="8" width="19.125" style="5" customWidth="1"/>
    <col min="9" max="9" width="2.5" style="5" customWidth="1"/>
    <col min="10" max="10" width="12.375" style="5" bestFit="1" customWidth="1"/>
    <col min="11" max="17" width="8.75" style="5"/>
  </cols>
  <sheetData>
    <row r="1" spans="1:10" x14ac:dyDescent="0.3">
      <c r="A1" t="s">
        <v>0</v>
      </c>
    </row>
    <row r="2" spans="1:10" x14ac:dyDescent="0.3">
      <c r="A2" s="12" t="s">
        <v>1</v>
      </c>
      <c r="B2">
        <v>18</v>
      </c>
      <c r="C2" s="1">
        <f>FV(3%,18,0,-25000)</f>
        <v>42560.826530997583</v>
      </c>
      <c r="D2" s="1">
        <f>FV(3%,18,0,-25000)</f>
        <v>42560.826530997583</v>
      </c>
      <c r="G2" s="9"/>
    </row>
    <row r="3" spans="1:10" x14ac:dyDescent="0.3">
      <c r="A3" s="12"/>
      <c r="B3">
        <v>19</v>
      </c>
      <c r="C3" s="1">
        <f>FV(3%,19,0,-25000)</f>
        <v>43837.651326927509</v>
      </c>
      <c r="D3" s="1">
        <f>PV(7%,1,0,-C3)</f>
        <v>40969.767595259349</v>
      </c>
    </row>
    <row r="4" spans="1:10" x14ac:dyDescent="0.3">
      <c r="A4" s="12"/>
      <c r="B4">
        <v>20</v>
      </c>
      <c r="C4" s="1">
        <f>FV(3%,20,0,-25000)</f>
        <v>45152.780866735331</v>
      </c>
      <c r="D4" s="1">
        <f>PV(7%,2,0,-C4)</f>
        <v>39438.18749824031</v>
      </c>
      <c r="J4" s="1"/>
    </row>
    <row r="5" spans="1:10" x14ac:dyDescent="0.3">
      <c r="A5" s="12"/>
      <c r="B5">
        <v>21</v>
      </c>
      <c r="C5" s="1">
        <f>FV(3%,21,0,-25000)</f>
        <v>46507.364292737388</v>
      </c>
      <c r="D5" s="1">
        <f>PV(7%,3,0,-C5)</f>
        <v>37963.862731950947</v>
      </c>
      <c r="H5" s="10"/>
      <c r="J5" s="1"/>
    </row>
    <row r="6" spans="1:10" x14ac:dyDescent="0.3">
      <c r="A6" s="12"/>
      <c r="C6" s="1">
        <v>10000</v>
      </c>
      <c r="D6" s="1">
        <f>PV(7%,3,0,-C6)</f>
        <v>8162.9787689085197</v>
      </c>
      <c r="J6" s="1"/>
    </row>
    <row r="7" spans="1:10" x14ac:dyDescent="0.3">
      <c r="J7" s="1"/>
    </row>
    <row r="8" spans="1:10" x14ac:dyDescent="0.3">
      <c r="D8" s="1">
        <f>SUM(D2:D6)</f>
        <v>169095.62312535671</v>
      </c>
      <c r="G8" s="9"/>
      <c r="H8" s="10"/>
      <c r="J8" s="10"/>
    </row>
    <row r="10" spans="1:10" x14ac:dyDescent="0.3">
      <c r="A10" s="3" t="s">
        <v>2</v>
      </c>
      <c r="D10" s="1">
        <f>PV(7%,18,0,-D8)</f>
        <v>50029.293290709058</v>
      </c>
    </row>
    <row r="11" spans="1:10" x14ac:dyDescent="0.3">
      <c r="G11" s="9"/>
    </row>
    <row r="12" spans="1:10" x14ac:dyDescent="0.3">
      <c r="A12" s="3" t="s">
        <v>3</v>
      </c>
      <c r="D12" s="1">
        <f>PMT(7%,18,-2000,D8,0)</f>
        <v>-4774.7170018418983</v>
      </c>
      <c r="E12" s="1">
        <f>FV(7%,18,0,-2000,0)</f>
        <v>6759.8645514650707</v>
      </c>
    </row>
    <row r="13" spans="1:10" x14ac:dyDescent="0.3">
      <c r="H13" s="11"/>
      <c r="J13" s="1"/>
    </row>
    <row r="14" spans="1:10" x14ac:dyDescent="0.3">
      <c r="A14" s="3" t="s">
        <v>4</v>
      </c>
      <c r="D14" s="2">
        <f>RATE(18,-3500,-2000,D8,0)</f>
        <v>9.9079327230556194E-2</v>
      </c>
      <c r="E14" s="1">
        <f>FV(7%,18,-3500,0,0)</f>
        <v>118996.61378662675</v>
      </c>
      <c r="J14" s="1"/>
    </row>
    <row r="15" spans="1:10" x14ac:dyDescent="0.3">
      <c r="E15" s="1">
        <f>SUM(E12,E14)</f>
        <v>125756.47833809182</v>
      </c>
      <c r="F15" s="1">
        <f>D8-E15</f>
        <v>43339.144787264886</v>
      </c>
      <c r="J15" s="1"/>
    </row>
    <row r="16" spans="1:10" x14ac:dyDescent="0.3">
      <c r="H16" s="11"/>
      <c r="J16" s="1"/>
    </row>
    <row r="17" spans="1:10" x14ac:dyDescent="0.3">
      <c r="A17" t="s">
        <v>5</v>
      </c>
      <c r="G17" s="9"/>
      <c r="J17" s="1"/>
    </row>
    <row r="19" spans="1:10" x14ac:dyDescent="0.3">
      <c r="A19" t="s">
        <v>1</v>
      </c>
      <c r="C19" s="1" t="s">
        <v>6</v>
      </c>
      <c r="D19" s="1">
        <v>20000000</v>
      </c>
      <c r="H19" s="1"/>
    </row>
    <row r="20" spans="1:10" x14ac:dyDescent="0.3">
      <c r="C20" s="1" t="s">
        <v>7</v>
      </c>
      <c r="D20" s="1">
        <v>16000000</v>
      </c>
    </row>
    <row r="21" spans="1:10" x14ac:dyDescent="0.3">
      <c r="C21" s="1" t="s">
        <v>8</v>
      </c>
      <c r="D21" s="1">
        <v>23000000</v>
      </c>
    </row>
    <row r="22" spans="1:10" x14ac:dyDescent="0.3">
      <c r="J22" s="1"/>
    </row>
    <row r="23" spans="1:10" x14ac:dyDescent="0.3">
      <c r="C23" s="1">
        <f>NPV(10%,,D19,D20,D20,D20,D21,D21,D21,D21)</f>
        <v>94682370.966981664</v>
      </c>
    </row>
    <row r="25" spans="1:10" x14ac:dyDescent="0.3">
      <c r="A25" t="s">
        <v>2</v>
      </c>
      <c r="C25" s="1" t="s">
        <v>6</v>
      </c>
      <c r="D25" s="1">
        <v>10000000</v>
      </c>
    </row>
    <row r="26" spans="1:10" x14ac:dyDescent="0.3">
      <c r="C26" s="1" t="s">
        <v>9</v>
      </c>
      <c r="D26" s="1">
        <v>20000000</v>
      </c>
    </row>
    <row r="27" spans="1:10" x14ac:dyDescent="0.3">
      <c r="C27" s="1" t="s">
        <v>10</v>
      </c>
      <c r="D27" s="1">
        <v>30000000</v>
      </c>
    </row>
    <row r="29" spans="1:10" x14ac:dyDescent="0.3">
      <c r="C29" s="1">
        <f>NPV(10%,,D25,D26,D26,D26,D26,D27,D27,D27)</f>
        <v>102771826.50189666</v>
      </c>
      <c r="E29" s="1" t="s">
        <v>12</v>
      </c>
    </row>
    <row r="31" spans="1:10" x14ac:dyDescent="0.3">
      <c r="A31" t="s">
        <v>11</v>
      </c>
    </row>
    <row r="33" spans="1:4" x14ac:dyDescent="0.3">
      <c r="A33" t="s">
        <v>1</v>
      </c>
      <c r="C33" s="1">
        <f>FV(10%/12,300,-1000,0,0)</f>
        <v>1326833.4028201241</v>
      </c>
    </row>
    <row r="35" spans="1:4" x14ac:dyDescent="0.3">
      <c r="C35" s="1">
        <f>PMT(10%/12,300,C33,0,1)</f>
        <v>-11957.300849753081</v>
      </c>
      <c r="D35" s="1">
        <f>C35*1.2</f>
        <v>-14348.761019703697</v>
      </c>
    </row>
    <row r="37" spans="1:4" x14ac:dyDescent="0.3">
      <c r="C37" s="1">
        <f>C35*1.2</f>
        <v>-14348.761019703697</v>
      </c>
    </row>
    <row r="39" spans="1:4" x14ac:dyDescent="0.3">
      <c r="C39" s="1">
        <f>PV(10%/12,300,C37,0,1)</f>
        <v>1592200.0833841474</v>
      </c>
    </row>
    <row r="41" spans="1:4" x14ac:dyDescent="0.3">
      <c r="C41" s="4">
        <f>NPER(10%/12,-1000,,C39,0)</f>
        <v>320.29230451404709</v>
      </c>
    </row>
    <row r="43" spans="1:4" x14ac:dyDescent="0.3">
      <c r="A43" t="s">
        <v>13</v>
      </c>
    </row>
    <row r="45" spans="1:4" x14ac:dyDescent="0.3">
      <c r="A45" t="s">
        <v>14</v>
      </c>
      <c r="C45" s="1">
        <f>PMT(6.5%/12,60,-22000,0,0)</f>
        <v>430.45526081202792</v>
      </c>
    </row>
    <row r="47" spans="1:4" x14ac:dyDescent="0.3">
      <c r="A47" t="s">
        <v>15</v>
      </c>
      <c r="C47" s="6">
        <f>RATE(48,-45,1599,0,0)</f>
        <v>1.301102841064322E-2</v>
      </c>
      <c r="D47" s="6"/>
    </row>
    <row r="49" spans="1:4" x14ac:dyDescent="0.3">
      <c r="C49" s="1">
        <f>PV(C47,48,-45)</f>
        <v>1598.999999971549</v>
      </c>
    </row>
    <row r="51" spans="1:4" x14ac:dyDescent="0.3">
      <c r="C51" s="7" t="s">
        <v>16</v>
      </c>
      <c r="D51" s="6">
        <f>C47*12</f>
        <v>0.15613234092771863</v>
      </c>
    </row>
    <row r="53" spans="1:4" x14ac:dyDescent="0.3">
      <c r="C53" s="8">
        <f>NPER(12%/12,-45,1599)</f>
        <v>44.121336075697094</v>
      </c>
    </row>
    <row r="55" spans="1:4" x14ac:dyDescent="0.3">
      <c r="A55" t="s">
        <v>17</v>
      </c>
      <c r="C55" s="1">
        <f>PMT(0.9%/12,48,14250)</f>
        <v>-302.362114005021</v>
      </c>
    </row>
    <row r="57" spans="1:4" x14ac:dyDescent="0.3">
      <c r="C57" s="1">
        <f>PMT(7.9%/12,48,13500)</f>
        <v>-328.94112595132998</v>
      </c>
    </row>
    <row r="59" spans="1:4" x14ac:dyDescent="0.3">
      <c r="C59" s="6">
        <f>RATE(48,C55,13500)</f>
        <v>2.9938091717303236E-3</v>
      </c>
    </row>
    <row r="61" spans="1:4" x14ac:dyDescent="0.3">
      <c r="C61" s="1" t="s">
        <v>16</v>
      </c>
      <c r="D61" s="6">
        <f>C59*12</f>
        <v>3.592571006076388E-2</v>
      </c>
    </row>
    <row r="63" spans="1:4" x14ac:dyDescent="0.3">
      <c r="C63" s="1">
        <f>PMT(D61/12,48,13500)</f>
        <v>-302.36211400508256</v>
      </c>
    </row>
    <row r="65" spans="1:4" x14ac:dyDescent="0.3">
      <c r="A65" t="s">
        <v>18</v>
      </c>
      <c r="C65" s="1">
        <f>FV(8%/12,36,-100,,1)</f>
        <v>4080.5794794718317</v>
      </c>
    </row>
    <row r="67" spans="1:4" x14ac:dyDescent="0.3">
      <c r="C67" s="6">
        <f>EFFECT(8%,12)</f>
        <v>8.2999506807510004E-2</v>
      </c>
    </row>
    <row r="69" spans="1:4" x14ac:dyDescent="0.3">
      <c r="A69" t="s">
        <v>19</v>
      </c>
      <c r="C69" s="1" t="s">
        <v>20</v>
      </c>
      <c r="D69" s="6">
        <f>EFFECT(5.95%,365)</f>
        <v>6.130061458180891E-2</v>
      </c>
    </row>
    <row r="71" spans="1:4" x14ac:dyDescent="0.3">
      <c r="C71" s="1" t="s">
        <v>21</v>
      </c>
      <c r="D71" s="6">
        <f>EFFECT(6%,12)</f>
        <v>6.1677811864497611E-2</v>
      </c>
    </row>
    <row r="73" spans="1:4" x14ac:dyDescent="0.3">
      <c r="A73" t="s">
        <v>22</v>
      </c>
      <c r="C73" s="5">
        <f>NPER(23.9%/12,-150,5000,0,0)</f>
        <v>55.28713827032508</v>
      </c>
    </row>
    <row r="75" spans="1:4" x14ac:dyDescent="0.3">
      <c r="C75" s="1">
        <f>FV(23.9%/12,C73,0,-5000)</f>
        <v>14876.033057851238</v>
      </c>
    </row>
    <row r="77" spans="1:4" x14ac:dyDescent="0.3">
      <c r="C77" s="1">
        <f>FV(23.9%/12,C73,-150)</f>
        <v>14876.03305785124</v>
      </c>
    </row>
  </sheetData>
  <mergeCells count="1">
    <mergeCell ref="A2:A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23132</dc:creator>
  <cp:lastModifiedBy>23132</cp:lastModifiedBy>
  <cp:lastPrinted>2016-10-01T07:15:21Z</cp:lastPrinted>
  <dcterms:created xsi:type="dcterms:W3CDTF">2016-09-30T14:50:38Z</dcterms:created>
  <dcterms:modified xsi:type="dcterms:W3CDTF">2016-10-02T09:19:24Z</dcterms:modified>
</cp:coreProperties>
</file>