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ll112\Desktop\korea_university-master\2-1\Investment\"/>
    </mc:Choice>
  </mc:AlternateContent>
  <bookViews>
    <workbookView xWindow="0" yWindow="0" windowWidth="17196" windowHeight="5460" activeTab="3"/>
  </bookViews>
  <sheets>
    <sheet name="XOM" sheetId="4" r:id="rId1"/>
    <sheet name="Sheet1" sheetId="5" r:id="rId2"/>
    <sheet name="Sheet2" sheetId="6" r:id="rId3"/>
    <sheet name="table" sheetId="1" r:id="rId4"/>
  </sheets>
  <definedNames>
    <definedName name="_xlnm.Print_Area" localSheetId="3">table!$T$2:$AG$83</definedName>
    <definedName name="solver_adj" localSheetId="3" hidden="1">table!$U$33:$W$33</definedName>
    <definedName name="solver_cvg" localSheetId="3" hidden="1">0.000001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table!$S$37</definedName>
    <definedName name="solver_lhs2" localSheetId="3" hidden="1">table!$X$70:$Z$70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table!$U$50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el2" localSheetId="3" hidden="1">2</definedName>
    <definedName name="solver_rhs1" localSheetId="3" hidden="1">1</definedName>
    <definedName name="solver_rhs2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W96" i="1" l="1"/>
  <c r="W97" i="1" s="1"/>
  <c r="W95" i="1"/>
  <c r="W88" i="1"/>
  <c r="V21" i="1" l="1"/>
  <c r="V16" i="1"/>
  <c r="U13" i="1"/>
  <c r="U12" i="1"/>
  <c r="Z2" i="1"/>
  <c r="V2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4" i="1"/>
  <c r="P4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4" i="1"/>
  <c r="J4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4" i="1"/>
  <c r="W82" i="1" l="1"/>
  <c r="W17" i="1"/>
  <c r="W16" i="1"/>
  <c r="W8" i="1"/>
  <c r="W7" i="1"/>
  <c r="W6" i="1"/>
  <c r="W5" i="1"/>
  <c r="Y55" i="1" l="1"/>
  <c r="Y56" i="1"/>
  <c r="Y57" i="1"/>
  <c r="Y59" i="1"/>
  <c r="Y60" i="1"/>
  <c r="Y61" i="1"/>
  <c r="Y62" i="1"/>
  <c r="Y63" i="1"/>
  <c r="Y64" i="1"/>
  <c r="Y65" i="1"/>
  <c r="Y58" i="1"/>
  <c r="V70" i="1" l="1"/>
  <c r="S36" i="1"/>
  <c r="S35" i="1"/>
  <c r="S34" i="1"/>
  <c r="S37" i="1" l="1"/>
  <c r="W81" i="1"/>
  <c r="W85" i="1"/>
  <c r="V81" i="1"/>
  <c r="W84" i="1" l="1"/>
  <c r="V13" i="1" l="1"/>
  <c r="V30" i="1" s="1"/>
  <c r="V35" i="1" s="1"/>
  <c r="V40" i="1" s="1"/>
  <c r="V12" i="1"/>
  <c r="V29" i="1" s="1"/>
  <c r="V47" i="1" s="1"/>
  <c r="W35" i="1"/>
  <c r="W40" i="1" s="1"/>
  <c r="V41" i="1" s="1"/>
  <c r="W13" i="1"/>
  <c r="W30" i="1" s="1"/>
  <c r="W36" i="1" s="1"/>
  <c r="W41" i="1" s="1"/>
  <c r="W34" i="1"/>
  <c r="W39" i="1" s="1"/>
  <c r="W12" i="1"/>
  <c r="W29" i="1" s="1"/>
  <c r="W47" i="1" s="1"/>
  <c r="W21" i="1"/>
  <c r="W22" i="1"/>
  <c r="W86" i="1"/>
  <c r="W89" i="1" s="1"/>
  <c r="V68" i="1"/>
  <c r="U29" i="1"/>
  <c r="U47" i="1" s="1"/>
  <c r="V34" i="1"/>
  <c r="V39" i="1" s="1"/>
  <c r="U30" i="1"/>
  <c r="U34" i="1" s="1"/>
  <c r="U39" i="1" s="1"/>
  <c r="U48" i="1" l="1"/>
  <c r="U40" i="1"/>
  <c r="V44" i="1"/>
  <c r="U41" i="1"/>
  <c r="W44" i="1"/>
  <c r="Z64" i="1"/>
  <c r="Z65" i="1"/>
  <c r="Z56" i="1"/>
  <c r="Z62" i="1"/>
  <c r="Z55" i="1"/>
  <c r="Z57" i="1"/>
  <c r="Z60" i="1"/>
  <c r="Z63" i="1"/>
  <c r="Z61" i="1"/>
  <c r="Z58" i="1"/>
  <c r="Z59" i="1"/>
  <c r="U44" i="1" l="1"/>
  <c r="U45" i="1" s="1"/>
  <c r="U50" i="1" s="1"/>
  <c r="W9" i="1"/>
  <c r="W104" i="1"/>
  <c r="W93" i="1"/>
  <c r="W92" i="1"/>
  <c r="W91" i="1"/>
  <c r="U9" i="1"/>
  <c r="Z12" i="1"/>
  <c r="Z9" i="1"/>
  <c r="Z8" i="1"/>
  <c r="Z6" i="1"/>
  <c r="Z7" i="1"/>
  <c r="Z11" i="1"/>
  <c r="Z10" i="1"/>
  <c r="V9" i="1"/>
  <c r="Z13" i="1"/>
  <c r="W77" i="1" l="1"/>
  <c r="W99" i="1"/>
  <c r="W100" i="1" l="1"/>
  <c r="W101" i="1"/>
  <c r="W102" i="1"/>
</calcChain>
</file>

<file path=xl/comments1.xml><?xml version="1.0" encoding="utf-8"?>
<comments xmlns="http://schemas.openxmlformats.org/spreadsheetml/2006/main">
  <authors>
    <author>jinkyu lee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jinkyu lee:</t>
        </r>
        <r>
          <rPr>
            <sz val="9"/>
            <color indexed="81"/>
            <rFont val="Tahoma"/>
            <family val="2"/>
          </rPr>
          <t xml:space="preserve">
This model only explains 16.82% of total data.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jinkyu lee:</t>
        </r>
        <r>
          <rPr>
            <sz val="9"/>
            <color indexed="81"/>
            <rFont val="Tahoma"/>
            <family val="2"/>
          </rPr>
          <t xml:space="preserve">
D3 : mean square reisdual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jinkyu lee:</t>
        </r>
        <r>
          <rPr>
            <sz val="9"/>
            <color indexed="81"/>
            <rFont val="Tahoma"/>
            <family val="2"/>
          </rPr>
          <t xml:space="preserve">
estimated alpha of apple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jinkyu lee:</t>
        </r>
        <r>
          <rPr>
            <sz val="9"/>
            <color indexed="81"/>
            <rFont val="Tahoma"/>
            <family val="2"/>
          </rPr>
          <t xml:space="preserve">
estimated beta of apple</t>
        </r>
      </text>
    </comment>
  </commentList>
</comments>
</file>

<file path=xl/comments2.xml><?xml version="1.0" encoding="utf-8"?>
<comments xmlns="http://schemas.openxmlformats.org/spreadsheetml/2006/main">
  <authors>
    <author>jinkyu lee</author>
  </authors>
  <commentList>
    <comment ref="V82" authorId="0" shapeId="0">
      <text>
        <r>
          <rPr>
            <b/>
            <sz val="9"/>
            <color indexed="81"/>
            <rFont val="Tahoma"/>
            <family val="2"/>
          </rPr>
          <t>jinkyu lee:</t>
        </r>
        <r>
          <rPr>
            <sz val="9"/>
            <color indexed="81"/>
            <rFont val="Tahoma"/>
            <family val="2"/>
          </rPr>
          <t xml:space="preserve">
mean square reisdual of apple 
sheet1 - D3</t>
        </r>
      </text>
    </comment>
  </commentList>
</comments>
</file>

<file path=xl/sharedStrings.xml><?xml version="1.0" encoding="utf-8"?>
<sst xmlns="http://schemas.openxmlformats.org/spreadsheetml/2006/main" count="233" uniqueCount="131">
  <si>
    <t>Date</t>
  </si>
  <si>
    <t>KGC</t>
  </si>
  <si>
    <t>KGC</t>
    <phoneticPr fontId="18" type="noConversion"/>
  </si>
  <si>
    <t>Apple</t>
  </si>
  <si>
    <t>Apple</t>
    <phoneticPr fontId="18" type="noConversion"/>
  </si>
  <si>
    <t>Exxon</t>
    <phoneticPr fontId="18" type="noConversion"/>
  </si>
  <si>
    <t>S&amp;P500</t>
    <phoneticPr fontId="18" type="noConversion"/>
  </si>
  <si>
    <t>T-Bill</t>
    <phoneticPr fontId="18" type="noConversion"/>
  </si>
  <si>
    <t>Stock Prices</t>
    <phoneticPr fontId="18" type="noConversion"/>
  </si>
  <si>
    <t>Stock Returns</t>
    <phoneticPr fontId="18" type="noConversion"/>
  </si>
  <si>
    <t>Mkt Ret</t>
    <phoneticPr fontId="18" type="noConversion"/>
  </si>
  <si>
    <t>Mkt Index</t>
    <phoneticPr fontId="18" type="noConversion"/>
  </si>
  <si>
    <t>Rf (annualized, %)</t>
    <phoneticPr fontId="18" type="noConversion"/>
  </si>
  <si>
    <t>Rf (mth rate)</t>
    <phoneticPr fontId="18" type="noConversion"/>
  </si>
  <si>
    <t>Excess Returns</t>
    <phoneticPr fontId="18" type="noConversion"/>
  </si>
  <si>
    <t>mean</t>
  </si>
  <si>
    <t>std</t>
  </si>
  <si>
    <t>Market Risk Premium</t>
    <phoneticPr fontId="22" type="noConversion"/>
  </si>
  <si>
    <t>Exxon</t>
    <phoneticPr fontId="22" type="noConversion"/>
  </si>
  <si>
    <t>Minimum Variance Frontier</t>
    <phoneticPr fontId="22" type="noConversion"/>
  </si>
  <si>
    <t>Apple</t>
    <phoneticPr fontId="22" type="noConversion"/>
  </si>
  <si>
    <t>KGC</t>
    <phoneticPr fontId="22" type="noConversion"/>
  </si>
  <si>
    <t>Exxon</t>
    <phoneticPr fontId="22" type="noConversion"/>
  </si>
  <si>
    <t>mean</t>
    <phoneticPr fontId="22" type="noConversion"/>
  </si>
  <si>
    <t>w1</t>
    <phoneticPr fontId="22" type="noConversion"/>
  </si>
  <si>
    <t>w2</t>
    <phoneticPr fontId="22" type="noConversion"/>
  </si>
  <si>
    <t>w3</t>
    <phoneticPr fontId="22" type="noConversion"/>
  </si>
  <si>
    <t>std</t>
    <phoneticPr fontId="22" type="noConversion"/>
  </si>
  <si>
    <t>Exxon</t>
    <phoneticPr fontId="22" type="noConversion"/>
  </si>
  <si>
    <t>alpha</t>
    <phoneticPr fontId="22" type="noConversion"/>
  </si>
  <si>
    <t>beta</t>
    <phoneticPr fontId="22" type="noConversion"/>
  </si>
  <si>
    <t xml:space="preserve">CAPM E(r) </t>
    <phoneticPr fontId="22" type="noConversion"/>
  </si>
  <si>
    <t>Average Rf</t>
    <phoneticPr fontId="22" type="noConversion"/>
  </si>
  <si>
    <t>Correlation</t>
    <phoneticPr fontId="18" type="noConversion"/>
  </si>
  <si>
    <t>Covariance</t>
    <phoneticPr fontId="18" type="noConversion"/>
  </si>
  <si>
    <t>beta</t>
    <phoneticPr fontId="18" type="noConversion"/>
  </si>
  <si>
    <t xml:space="preserve">E(r) </t>
    <phoneticPr fontId="18" type="noConversion"/>
  </si>
  <si>
    <t>SML</t>
    <phoneticPr fontId="18" type="noConversion"/>
  </si>
  <si>
    <r>
      <rPr>
        <i/>
        <sz val="11"/>
        <color rgb="FF00B0F0"/>
        <rFont val="Calibri"/>
        <family val="3"/>
        <charset val="129"/>
        <scheme val="minor"/>
      </rPr>
      <t>p</t>
    </r>
    <r>
      <rPr>
        <sz val="11"/>
        <color rgb="FF00B0F0"/>
        <rFont val="Calibri"/>
        <family val="3"/>
        <charset val="129"/>
        <scheme val="minor"/>
      </rPr>
      <t>-value</t>
    </r>
    <phoneticPr fontId="22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</si>
  <si>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</si>
  <si>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</si>
  <si>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</si>
  <si>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Weighted Covariance</t>
    <phoneticPr fontId="18" type="noConversion"/>
  </si>
  <si>
    <t>pf Var</t>
    <phoneticPr fontId="18" type="noConversion"/>
  </si>
  <si>
    <t>pf Mean</t>
    <phoneticPr fontId="18" type="noConversion"/>
  </si>
  <si>
    <t>sum</t>
    <phoneticPr fontId="18" type="noConversion"/>
  </si>
  <si>
    <t>Max Sharpe Ratio</t>
    <phoneticPr fontId="18" type="noConversion"/>
  </si>
  <si>
    <t>std</t>
    <phoneticPr fontId="18" type="noConversion"/>
  </si>
  <si>
    <t>mean</t>
    <phoneticPr fontId="18" type="noConversion"/>
  </si>
  <si>
    <t>var</t>
    <phoneticPr fontId="18" type="noConversion"/>
  </si>
  <si>
    <t>Treynor-Black Sharpe Ratio</t>
    <phoneticPr fontId="18" type="noConversion"/>
  </si>
  <si>
    <t>Apple</t>
    <phoneticPr fontId="18" type="noConversion"/>
  </si>
  <si>
    <t>alpha/var(e) [Apple]</t>
    <phoneticPr fontId="18" type="noConversion"/>
  </si>
  <si>
    <t>alpha/var(e) [Exxon]</t>
    <phoneticPr fontId="18" type="noConversion"/>
  </si>
  <si>
    <t>sum</t>
    <phoneticPr fontId="18" type="noConversion"/>
  </si>
  <si>
    <t>alpha [Portfolio A]</t>
    <phoneticPr fontId="18" type="noConversion"/>
  </si>
  <si>
    <t>Exxon</t>
    <phoneticPr fontId="18" type="noConversion"/>
  </si>
  <si>
    <t>alpha</t>
    <phoneticPr fontId="18" type="noConversion"/>
  </si>
  <si>
    <t>beta</t>
    <phoneticPr fontId="18" type="noConversion"/>
  </si>
  <si>
    <t xml:space="preserve">var(e) </t>
    <phoneticPr fontId="18" type="noConversion"/>
  </si>
  <si>
    <t>weight on Apple</t>
    <phoneticPr fontId="18" type="noConversion"/>
  </si>
  <si>
    <t>weight on Exxon</t>
    <phoneticPr fontId="18" type="noConversion"/>
  </si>
  <si>
    <t>beta [Portfolio A]</t>
    <phoneticPr fontId="18" type="noConversion"/>
  </si>
  <si>
    <t>var(e) [Portfolio A]</t>
    <phoneticPr fontId="18" type="noConversion"/>
  </si>
  <si>
    <t>w*(A)</t>
    <phoneticPr fontId="18" type="noConversion"/>
  </si>
  <si>
    <t>w(0)</t>
    <phoneticPr fontId="18" type="noConversion"/>
  </si>
  <si>
    <t>w*(M)</t>
    <phoneticPr fontId="18" type="noConversion"/>
  </si>
  <si>
    <t>(in estimating market variance, use returns (not excess returns) on S&amp;P500)</t>
    <phoneticPr fontId="18" type="noConversion"/>
  </si>
  <si>
    <t>weight on passive pf</t>
    <phoneticPr fontId="18" type="noConversion"/>
  </si>
  <si>
    <t>weight on active pf</t>
    <phoneticPr fontId="18" type="noConversion"/>
  </si>
  <si>
    <t>w on Apple</t>
    <phoneticPr fontId="18" type="noConversion"/>
  </si>
  <si>
    <t>w on Exxon</t>
    <phoneticPr fontId="18" type="noConversion"/>
  </si>
  <si>
    <t>market sharpe ratio</t>
    <phoneticPr fontId="18" type="noConversion"/>
  </si>
  <si>
    <t>treynor-black sharpe ratio</t>
    <phoneticPr fontId="18" type="noConversion"/>
  </si>
  <si>
    <t>Col-Sum</t>
    <phoneticPr fontId="18" type="noConversion"/>
  </si>
  <si>
    <t>var</t>
    <phoneticPr fontId="22" type="noConversion"/>
  </si>
  <si>
    <t>pf S-ratio</t>
    <phoneticPr fontId="18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</si>
  <si>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</si>
  <si>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</si>
  <si>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</si>
  <si>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</si>
  <si>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</si>
  <si>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</si>
  <si>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</si>
  <si>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</si>
  <si>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</si>
  <si>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</si>
  <si>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</si>
  <si>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</si>
  <si>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</si>
  <si>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</si>
  <si>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</si>
  <si>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</si>
  <si>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</si>
  <si>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</si>
  <si>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</si>
  <si>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</si>
  <si>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</si>
  <si>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</si>
  <si>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</si>
  <si>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</si>
  <si>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S&amp;P500</t>
  </si>
  <si>
    <t>RESIDUAL OUTPUT</t>
  </si>
  <si>
    <t>Observation</t>
  </si>
  <si>
    <t>Residuals</t>
  </si>
  <si>
    <t>Predicted Exxon</t>
  </si>
  <si>
    <t xml:space="preserve"> </t>
  </si>
  <si>
    <t>finance.yahoo.com - adjusted closing price</t>
  </si>
  <si>
    <t>fred - t-bill rate</t>
  </si>
  <si>
    <t>monthly return</t>
  </si>
  <si>
    <t>Predicted Apple</t>
  </si>
  <si>
    <t>Ho</t>
  </si>
  <si>
    <t>alpha is same with zero</t>
  </si>
  <si>
    <t>t-stat = 2.49</t>
  </si>
  <si>
    <t>significance level</t>
  </si>
  <si>
    <t>&gt;</t>
  </si>
  <si>
    <t>&lt;</t>
  </si>
  <si>
    <t>Reject</t>
  </si>
  <si>
    <t>cannot reject</t>
  </si>
  <si>
    <t>1)</t>
  </si>
  <si>
    <t>2)</t>
  </si>
  <si>
    <t>beta is same with zero</t>
  </si>
  <si>
    <t>t-stat = 6.56</t>
  </si>
  <si>
    <t>Predicted KGC</t>
  </si>
  <si>
    <t>constarint : w1+w2+w3 = 1</t>
  </si>
  <si>
    <t>&lt;- object cell for sharpe ratio</t>
  </si>
  <si>
    <t>&lt;- object cell for minimum variance frontier</t>
  </si>
  <si>
    <t>&lt; - changing variable for both</t>
  </si>
  <si>
    <t>&lt;- data analysis</t>
  </si>
  <si>
    <t>&lt;-get from analysts</t>
  </si>
  <si>
    <t>error..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</si>
</sst>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.000"/>
    <numFmt numFmtId="166" formatCode="0.0000000_ "/>
    <numFmt numFmtId="167" formatCode="0.0000_ "/>
    <numFmt numFmtId="168" formatCode="0.00000_);[Red]\(0.00000\)"/>
    <numFmt numFmtId="169" formatCode="0.000000_ 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1"/>
      <color rgb="FF0000FF"/>
      <name val="Calibri"/>
      <family val="2"/>
      <charset val="129"/>
      <scheme val="minor"/>
    </font>
    <font>
      <sz val="11"/>
      <color rgb="FF0000FF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1"/>
      <color rgb="FF00B0F0"/>
      <name val="Calibri"/>
      <family val="2"/>
      <charset val="129"/>
      <scheme val="minor"/>
    </font>
    <font>
      <sz val="11"/>
      <color rgb="FF00B0F0"/>
      <name val="Calibri"/>
      <family val="3"/>
      <charset val="129"/>
      <scheme val="minor"/>
    </font>
    <font>
      <i/>
      <sz val="11"/>
      <color rgb="FF00B0F0"/>
      <name val="Calibri"/>
      <family val="3"/>
      <charset val="129"/>
      <scheme val="minor"/>
    </font>
    <font>
      <i/>
      <sz val="11"/>
      <color theme="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4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>
      <alignment vertic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/>
    <xf numFmtId="0" fontId="0" fillId="33" borderId="11" xfId="0" applyFill="1" applyBorder="1" applyAlignment="1"/>
    <xf numFmtId="0" fontId="0" fillId="0" borderId="0" xfId="0" applyAlignment="1"/>
    <xf numFmtId="0" fontId="0" fillId="0" borderId="12" xfId="0" applyBorder="1" applyAlignment="1"/>
    <xf numFmtId="2" fontId="0" fillId="33" borderId="12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66" fontId="0" fillId="0" borderId="12" xfId="0" applyNumberFormat="1" applyBorder="1" applyAlignment="1"/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Alignment="1">
      <alignment horizontal="center"/>
    </xf>
    <xf numFmtId="167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0" fillId="0" borderId="0" xfId="0" applyFont="1" applyAlignment="1">
      <alignment horizontal="center" vertical="center"/>
    </xf>
    <xf numFmtId="167" fontId="0" fillId="0" borderId="0" xfId="1" applyNumberFormat="1" applyFont="1" applyAlignment="1">
      <alignment horizontal="center"/>
    </xf>
    <xf numFmtId="0" fontId="0" fillId="0" borderId="0" xfId="0" applyBorder="1" applyAlignment="1"/>
    <xf numFmtId="0" fontId="24" fillId="0" borderId="12" xfId="0" applyFont="1" applyBorder="1" applyAlignment="1">
      <alignment horizontal="center"/>
    </xf>
    <xf numFmtId="167" fontId="0" fillId="0" borderId="12" xfId="0" applyNumberFormat="1" applyBorder="1" applyAlignment="1"/>
    <xf numFmtId="0" fontId="0" fillId="0" borderId="14" xfId="0" applyFill="1" applyBorder="1" applyAlignment="1">
      <alignment horizontal="center"/>
    </xf>
    <xf numFmtId="167" fontId="0" fillId="34" borderId="12" xfId="0" applyNumberFormat="1" applyFill="1" applyBorder="1" applyAlignment="1">
      <alignment horizontal="center"/>
    </xf>
    <xf numFmtId="0" fontId="21" fillId="0" borderId="0" xfId="0" applyFont="1" applyAlignment="1">
      <alignment horizontal="center" vertical="center"/>
    </xf>
    <xf numFmtId="168" fontId="0" fillId="0" borderId="12" xfId="0" applyNumberFormat="1" applyBorder="1" applyAlignment="1"/>
    <xf numFmtId="167" fontId="0" fillId="0" borderId="0" xfId="0" applyNumberFormat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164" fontId="0" fillId="0" borderId="12" xfId="0" applyNumberFormat="1" applyBorder="1" applyAlignment="1"/>
    <xf numFmtId="0" fontId="0" fillId="0" borderId="11" xfId="0" applyBorder="1">
      <alignment vertical="center"/>
    </xf>
    <xf numFmtId="0" fontId="20" fillId="35" borderId="10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0" fillId="0" borderId="12" xfId="0" applyBorder="1" applyAlignment="1">
      <alignment horizontal="center"/>
    </xf>
    <xf numFmtId="0" fontId="20" fillId="36" borderId="10" xfId="0" applyFont="1" applyFill="1" applyBorder="1">
      <alignment vertical="center"/>
    </xf>
    <xf numFmtId="0" fontId="21" fillId="36" borderId="15" xfId="0" applyFont="1" applyFill="1" applyBorder="1">
      <alignment vertical="center"/>
    </xf>
    <xf numFmtId="0" fontId="21" fillId="36" borderId="11" xfId="0" applyFont="1" applyFill="1" applyBorder="1">
      <alignment vertical="center"/>
    </xf>
    <xf numFmtId="167" fontId="0" fillId="0" borderId="0" xfId="0" applyNumberFormat="1">
      <alignment vertical="center"/>
    </xf>
    <xf numFmtId="0" fontId="0" fillId="37" borderId="16" xfId="0" applyFill="1" applyBorder="1">
      <alignment vertical="center"/>
    </xf>
    <xf numFmtId="0" fontId="0" fillId="37" borderId="13" xfId="0" applyFill="1" applyBorder="1">
      <alignment vertical="center"/>
    </xf>
    <xf numFmtId="0" fontId="0" fillId="37" borderId="17" xfId="0" applyFill="1" applyBorder="1">
      <alignment vertical="center"/>
    </xf>
    <xf numFmtId="164" fontId="0" fillId="38" borderId="11" xfId="0" applyNumberFormat="1" applyFill="1" applyBorder="1" applyAlignment="1"/>
    <xf numFmtId="167" fontId="0" fillId="38" borderId="12" xfId="1" applyNumberFormat="1" applyFont="1" applyFill="1" applyBorder="1" applyAlignment="1">
      <alignment horizontal="center"/>
    </xf>
    <xf numFmtId="165" fontId="23" fillId="38" borderId="12" xfId="0" applyNumberFormat="1" applyFont="1" applyFill="1" applyBorder="1" applyAlignment="1">
      <alignment horizontal="center"/>
    </xf>
    <xf numFmtId="167" fontId="0" fillId="0" borderId="12" xfId="1" applyNumberFormat="1" applyFont="1" applyFill="1" applyBorder="1" applyAlignment="1">
      <alignment horizontal="center"/>
    </xf>
    <xf numFmtId="167" fontId="0" fillId="38" borderId="12" xfId="0" applyNumberFormat="1" applyFill="1" applyBorder="1" applyAlignment="1">
      <alignment horizontal="center"/>
    </xf>
    <xf numFmtId="164" fontId="0" fillId="38" borderId="12" xfId="0" applyNumberFormat="1" applyFill="1" applyBorder="1" applyAlignment="1">
      <alignment horizontal="center"/>
    </xf>
    <xf numFmtId="0" fontId="0" fillId="38" borderId="12" xfId="0" applyFill="1" applyBorder="1" applyAlignment="1"/>
    <xf numFmtId="165" fontId="23" fillId="0" borderId="12" xfId="0" applyNumberFormat="1" applyFont="1" applyFill="1" applyBorder="1" applyAlignment="1">
      <alignment horizontal="center"/>
    </xf>
    <xf numFmtId="0" fontId="0" fillId="39" borderId="0" xfId="0" applyFill="1" applyAlignment="1"/>
    <xf numFmtId="169" fontId="0" fillId="0" borderId="12" xfId="0" applyNumberFormat="1" applyBorder="1" applyAlignment="1"/>
    <xf numFmtId="167" fontId="0" fillId="38" borderId="12" xfId="0" applyNumberFormat="1" applyFill="1" applyBorder="1" applyAlignment="1"/>
    <xf numFmtId="0" fontId="0" fillId="38" borderId="0" xfId="0" applyFill="1">
      <alignment vertical="center"/>
    </xf>
    <xf numFmtId="164" fontId="0" fillId="0" borderId="0" xfId="0" applyNumberFormat="1" applyBorder="1" applyAlignment="1"/>
    <xf numFmtId="0" fontId="20" fillId="0" borderId="0" xfId="0" applyFont="1" applyFill="1" applyBorder="1" applyAlignment="1">
      <alignment horizontal="center"/>
    </xf>
    <xf numFmtId="0" fontId="0" fillId="38" borderId="12" xfId="0" applyFill="1" applyBorder="1">
      <alignment vertical="center"/>
    </xf>
    <xf numFmtId="0" fontId="0" fillId="0" borderId="0" xfId="0" applyFill="1" applyAlignment="1">
      <alignment horizontal="center" vertical="center"/>
    </xf>
    <xf numFmtId="167" fontId="0" fillId="38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Continuous" vertical="center"/>
    </xf>
    <xf numFmtId="164" fontId="0" fillId="38" borderId="11" xfId="0" applyNumberFormat="1" applyFill="1" applyBorder="1" applyAlignment="1">
      <alignment horizontal="left" indent="1"/>
    </xf>
    <xf numFmtId="0" fontId="26" fillId="0" borderId="19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Continuous" vertical="center"/>
    </xf>
    <xf numFmtId="9" fontId="0" fillId="0" borderId="0" xfId="0" applyNumberFormat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  <cellStyle name="표준 2" xfId="4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S&amp;P500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Exxon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table!$P$4:$P$218</c:f>
              <c:numCache>
                <c:formatCode>General</c:formatCode>
                <c:ptCount val="215"/>
                <c:pt idx="0">
                  <c:v>2.9107391229873353E-2</c:v>
                </c:pt>
                <c:pt idx="1">
                  <c:v>3.796853876739556E-2</c:v>
                </c:pt>
                <c:pt idx="2">
                  <c:v>3.9142953606609444E-2</c:v>
                </c:pt>
                <c:pt idx="3">
                  <c:v>3.2717922374429255E-2</c:v>
                </c:pt>
                <c:pt idx="4">
                  <c:v>-1.5121713615023461E-2</c:v>
                </c:pt>
                <c:pt idx="5">
                  <c:v>2.2173724792407926E-2</c:v>
                </c:pt>
                <c:pt idx="6">
                  <c:v>-4.609445407279017E-2</c:v>
                </c:pt>
                <c:pt idx="7">
                  <c:v>4.7137070524412253E-2</c:v>
                </c:pt>
                <c:pt idx="8">
                  <c:v>5.2349785038692878E-2</c:v>
                </c:pt>
                <c:pt idx="9">
                  <c:v>1.83160835367508E-2</c:v>
                </c:pt>
                <c:pt idx="10">
                  <c:v>4.4244908512330955E-2</c:v>
                </c:pt>
                <c:pt idx="11">
                  <c:v>-1.4788821446636305E-2</c:v>
                </c:pt>
                <c:pt idx="12">
                  <c:v>-4.0249999999999999E-3</c:v>
                </c:pt>
                <c:pt idx="13">
                  <c:v>2.1173415132924357E-2</c:v>
                </c:pt>
                <c:pt idx="14">
                  <c:v>3.850775991024695E-2</c:v>
                </c:pt>
                <c:pt idx="15">
                  <c:v>2.2729076996651333E-3</c:v>
                </c:pt>
                <c:pt idx="16">
                  <c:v>2.0704876455215158E-2</c:v>
                </c:pt>
                <c:pt idx="17">
                  <c:v>-5.7142848864163293E-2</c:v>
                </c:pt>
                <c:pt idx="18">
                  <c:v>-4.208333333333333E-3</c:v>
                </c:pt>
                <c:pt idx="19">
                  <c:v>1.7784765051394955E-2</c:v>
                </c:pt>
                <c:pt idx="20">
                  <c:v>5.9778448275862026E-2</c:v>
                </c:pt>
                <c:pt idx="21">
                  <c:v>7.0757691874859294E-2</c:v>
                </c:pt>
                <c:pt idx="22">
                  <c:v>3.4224916247906183E-2</c:v>
                </c:pt>
                <c:pt idx="23">
                  <c:v>5.3279597701149463E-2</c:v>
                </c:pt>
                <c:pt idx="24">
                  <c:v>-2.9346624713958838E-2</c:v>
                </c:pt>
                <c:pt idx="25">
                  <c:v>7.083403755868542E-2</c:v>
                </c:pt>
                <c:pt idx="26">
                  <c:v>4.6464192139737931E-2</c:v>
                </c:pt>
                <c:pt idx="27">
                  <c:v>4.9817640692640754E-2</c:v>
                </c:pt>
                <c:pt idx="28">
                  <c:v>2.9405712994907067E-2</c:v>
                </c:pt>
                <c:pt idx="29">
                  <c:v>4.4909453981878879E-2</c:v>
                </c:pt>
                <c:pt idx="30">
                  <c:v>-4.5646969696969714E-2</c:v>
                </c:pt>
                <c:pt idx="31">
                  <c:v>4.2816678520625803E-2</c:v>
                </c:pt>
                <c:pt idx="32">
                  <c:v>-4.4902536231883963E-2</c:v>
                </c:pt>
                <c:pt idx="33">
                  <c:v>-4.755476864966828E-3</c:v>
                </c:pt>
                <c:pt idx="34">
                  <c:v>-1.4658006613133285E-3</c:v>
                </c:pt>
                <c:pt idx="35">
                  <c:v>-3.4817051342440085E-2</c:v>
                </c:pt>
                <c:pt idx="36">
                  <c:v>7.7876895043731881E-2</c:v>
                </c:pt>
                <c:pt idx="37">
                  <c:v>5.6428001047747513E-2</c:v>
                </c:pt>
                <c:pt idx="38">
                  <c:v>7.631530482641817E-2</c:v>
                </c:pt>
                <c:pt idx="39">
                  <c:v>-3.3947230929989428E-2</c:v>
                </c:pt>
                <c:pt idx="40">
                  <c:v>8.3701938610661747E-3</c:v>
                </c:pt>
                <c:pt idx="41">
                  <c:v>-1.9689775295838385E-2</c:v>
                </c:pt>
                <c:pt idx="42">
                  <c:v>-6.6887223122636397E-2</c:v>
                </c:pt>
                <c:pt idx="43">
                  <c:v>7.527636186770445E-2</c:v>
                </c:pt>
                <c:pt idx="44">
                  <c:v>1.0722435897435904E-2</c:v>
                </c:pt>
                <c:pt idx="45">
                  <c:v>4.9268500592651074E-2</c:v>
                </c:pt>
                <c:pt idx="46">
                  <c:v>-2.842381175734833E-2</c:v>
                </c:pt>
                <c:pt idx="47">
                  <c:v>-4.2862530460433486E-2</c:v>
                </c:pt>
                <c:pt idx="48">
                  <c:v>-5.0956708049659537E-2</c:v>
                </c:pt>
                <c:pt idx="49">
                  <c:v>5.6409289617486404E-2</c:v>
                </c:pt>
                <c:pt idx="50">
                  <c:v>0.17366528548770821</c:v>
                </c:pt>
                <c:pt idx="51">
                  <c:v>-3.7431374200067341E-2</c:v>
                </c:pt>
                <c:pt idx="52">
                  <c:v>-3.8315130126641145E-2</c:v>
                </c:pt>
                <c:pt idx="53">
                  <c:v>2.5450210589651218E-2</c:v>
                </c:pt>
                <c:pt idx="54">
                  <c:v>-5.3363498187771639E-3</c:v>
                </c:pt>
                <c:pt idx="55">
                  <c:v>-4.0078433438707303E-2</c:v>
                </c:pt>
                <c:pt idx="56">
                  <c:v>-2.9560204081632738E-2</c:v>
                </c:pt>
                <c:pt idx="57">
                  <c:v>7.2813145100972504E-2</c:v>
                </c:pt>
                <c:pt idx="58">
                  <c:v>1.1638888888888942E-2</c:v>
                </c:pt>
                <c:pt idx="59">
                  <c:v>2.427480063795846E-2</c:v>
                </c:pt>
                <c:pt idx="60">
                  <c:v>-9.1003737541528254E-2</c:v>
                </c:pt>
                <c:pt idx="61">
                  <c:v>3.1258333333333367E-2</c:v>
                </c:pt>
                <c:pt idx="62">
                  <c:v>-8.92867087867074E-3</c:v>
                </c:pt>
                <c:pt idx="63">
                  <c:v>7.3426674303841949E-2</c:v>
                </c:pt>
                <c:pt idx="64">
                  <c:v>-6.2276808870001109E-2</c:v>
                </c:pt>
                <c:pt idx="65">
                  <c:v>1.6538709677419335E-2</c:v>
                </c:pt>
                <c:pt idx="66">
                  <c:v>1.8354541595925363E-2</c:v>
                </c:pt>
                <c:pt idx="67">
                  <c:v>8.6572660915726574E-2</c:v>
                </c:pt>
                <c:pt idx="68">
                  <c:v>-4.1798125633231769E-3</c:v>
                </c:pt>
                <c:pt idx="69">
                  <c:v>-1.3644551574045937E-2</c:v>
                </c:pt>
                <c:pt idx="70">
                  <c:v>-1.6753203164880076E-2</c:v>
                </c:pt>
                <c:pt idx="71">
                  <c:v>-3.6529732382723695E-2</c:v>
                </c:pt>
                <c:pt idx="72">
                  <c:v>-3.5777108691010029E-2</c:v>
                </c:pt>
                <c:pt idx="73">
                  <c:v>-4.3449277759400502E-3</c:v>
                </c:pt>
                <c:pt idx="74">
                  <c:v>9.0452590201919786E-2</c:v>
                </c:pt>
                <c:pt idx="75">
                  <c:v>3.641928974979836E-3</c:v>
                </c:pt>
                <c:pt idx="76">
                  <c:v>-1.8542729003808309E-2</c:v>
                </c:pt>
                <c:pt idx="77">
                  <c:v>-4.6602458766035568E-2</c:v>
                </c:pt>
                <c:pt idx="78">
                  <c:v>-3.6016224848291228E-2</c:v>
                </c:pt>
                <c:pt idx="79">
                  <c:v>-2.0700165180046158E-2</c:v>
                </c:pt>
                <c:pt idx="80">
                  <c:v>-7.9023897677552436E-4</c:v>
                </c:pt>
                <c:pt idx="81">
                  <c:v>-4.7960485317193442E-2</c:v>
                </c:pt>
                <c:pt idx="82">
                  <c:v>4.9367407146215472E-2</c:v>
                </c:pt>
                <c:pt idx="83">
                  <c:v>-7.7508389261745489E-3</c:v>
                </c:pt>
                <c:pt idx="84">
                  <c:v>6.272584430935492E-2</c:v>
                </c:pt>
                <c:pt idx="85">
                  <c:v>5.975873003279375E-2</c:v>
                </c:pt>
                <c:pt idx="86">
                  <c:v>-8.5165390749601208E-2</c:v>
                </c:pt>
                <c:pt idx="87">
                  <c:v>-1.4416666666666666E-3</c:v>
                </c:pt>
                <c:pt idx="88">
                  <c:v>2.3387510879025086E-2</c:v>
                </c:pt>
                <c:pt idx="89">
                  <c:v>-0.10299235668789801</c:v>
                </c:pt>
                <c:pt idx="90">
                  <c:v>-3.0772190712513397E-2</c:v>
                </c:pt>
                <c:pt idx="91">
                  <c:v>-0.10179660944728518</c:v>
                </c:pt>
                <c:pt idx="92">
                  <c:v>5.3900548112058431E-2</c:v>
                </c:pt>
                <c:pt idx="93">
                  <c:v>3.9759917275875412E-2</c:v>
                </c:pt>
                <c:pt idx="94">
                  <c:v>3.0748767714108855E-3</c:v>
                </c:pt>
                <c:pt idx="95">
                  <c:v>-2.3434499263623006E-2</c:v>
                </c:pt>
                <c:pt idx="96">
                  <c:v>1.6615348399246538E-3</c:v>
                </c:pt>
                <c:pt idx="97">
                  <c:v>2.648132356624084E-2</c:v>
                </c:pt>
                <c:pt idx="98">
                  <c:v>6.3709475929311712E-3</c:v>
                </c:pt>
                <c:pt idx="99">
                  <c:v>4.0487643678161003E-2</c:v>
                </c:pt>
                <c:pt idx="100">
                  <c:v>-1.4360253282212217E-2</c:v>
                </c:pt>
                <c:pt idx="101">
                  <c:v>-9.9372791519435066E-3</c:v>
                </c:pt>
                <c:pt idx="102">
                  <c:v>6.6255408939610211E-2</c:v>
                </c:pt>
                <c:pt idx="103">
                  <c:v>-2.9860873440285183E-2</c:v>
                </c:pt>
                <c:pt idx="104">
                  <c:v>-1.4551348250143327E-3</c:v>
                </c:pt>
                <c:pt idx="105">
                  <c:v>-4.2197123665174436E-3</c:v>
                </c:pt>
                <c:pt idx="106">
                  <c:v>0.13198418596612529</c:v>
                </c:pt>
                <c:pt idx="107">
                  <c:v>-5.9210049842336162E-3</c:v>
                </c:pt>
                <c:pt idx="108">
                  <c:v>3.9409049079754482E-2</c:v>
                </c:pt>
                <c:pt idx="109">
                  <c:v>-1.4643551558045729E-2</c:v>
                </c:pt>
                <c:pt idx="110">
                  <c:v>2.2542025518341304E-2</c:v>
                </c:pt>
                <c:pt idx="111">
                  <c:v>2.1943687901811799E-2</c:v>
                </c:pt>
                <c:pt idx="112">
                  <c:v>2.5798809523809356E-2</c:v>
                </c:pt>
                <c:pt idx="113">
                  <c:v>4.1462618252643343E-2</c:v>
                </c:pt>
                <c:pt idx="114">
                  <c:v>3.6794769148648936E-4</c:v>
                </c:pt>
                <c:pt idx="115">
                  <c:v>4.7119537703170691E-2</c:v>
                </c:pt>
                <c:pt idx="116">
                  <c:v>1.683066497246927E-2</c:v>
                </c:pt>
                <c:pt idx="117">
                  <c:v>4.5192893686049486E-2</c:v>
                </c:pt>
                <c:pt idx="118">
                  <c:v>-1.5866209773541041E-3</c:v>
                </c:pt>
                <c:pt idx="119">
                  <c:v>4.7313552589767849E-3</c:v>
                </c:pt>
                <c:pt idx="120">
                  <c:v>0.23083787878787876</c:v>
                </c:pt>
                <c:pt idx="121">
                  <c:v>-6.0847081413210408E-2</c:v>
                </c:pt>
                <c:pt idx="122">
                  <c:v>-4.5555500033992925E-2</c:v>
                </c:pt>
                <c:pt idx="123">
                  <c:v>-1.1959504014780003E-2</c:v>
                </c:pt>
                <c:pt idx="124">
                  <c:v>2.0125086095565962E-2</c:v>
                </c:pt>
                <c:pt idx="125">
                  <c:v>1.9627759068266342E-2</c:v>
                </c:pt>
                <c:pt idx="126">
                  <c:v>2.1839942351245773E-2</c:v>
                </c:pt>
                <c:pt idx="127">
                  <c:v>5.7829123970263095E-2</c:v>
                </c:pt>
                <c:pt idx="128">
                  <c:v>-0.11959100366230975</c:v>
                </c:pt>
                <c:pt idx="129">
                  <c:v>3.5788965122927376E-2</c:v>
                </c:pt>
                <c:pt idx="130">
                  <c:v>-3.5226809052139346E-2</c:v>
                </c:pt>
                <c:pt idx="131">
                  <c:v>0.11349928231365031</c:v>
                </c:pt>
                <c:pt idx="132">
                  <c:v>-5.254662849872762E-2</c:v>
                </c:pt>
                <c:pt idx="133">
                  <c:v>2.1321923488496462E-2</c:v>
                </c:pt>
                <c:pt idx="134">
                  <c:v>3.2768741436680425E-2</c:v>
                </c:pt>
                <c:pt idx="135">
                  <c:v>-3.3578348439073466E-2</c:v>
                </c:pt>
                <c:pt idx="136">
                  <c:v>3.2081776610234968E-3</c:v>
                </c:pt>
                <c:pt idx="137">
                  <c:v>0.10000946676970639</c:v>
                </c:pt>
                <c:pt idx="138">
                  <c:v>-4.5879265091853822E-4</c:v>
                </c:pt>
                <c:pt idx="139">
                  <c:v>-1.2376534170153327E-2</c:v>
                </c:pt>
                <c:pt idx="140">
                  <c:v>6.0245991561181482E-2</c:v>
                </c:pt>
                <c:pt idx="141">
                  <c:v>7.5995655764783718E-2</c:v>
                </c:pt>
                <c:pt idx="142">
                  <c:v>-6.3355954019473368E-3</c:v>
                </c:pt>
                <c:pt idx="143">
                  <c:v>-3.7258522378908601E-2</c:v>
                </c:pt>
                <c:pt idx="144">
                  <c:v>-3.2726860071866391E-2</c:v>
                </c:pt>
                <c:pt idx="145">
                  <c:v>4.8592210617928726E-2</c:v>
                </c:pt>
                <c:pt idx="146">
                  <c:v>4.7871600010334248E-2</c:v>
                </c:pt>
                <c:pt idx="147">
                  <c:v>4.8371920129678676E-2</c:v>
                </c:pt>
                <c:pt idx="148">
                  <c:v>4.7005543107874956E-3</c:v>
                </c:pt>
                <c:pt idx="149">
                  <c:v>1.0979167823752635E-2</c:v>
                </c:pt>
                <c:pt idx="150">
                  <c:v>7.4439124487005216E-3</c:v>
                </c:pt>
                <c:pt idx="151">
                  <c:v>7.6460633739287381E-2</c:v>
                </c:pt>
                <c:pt idx="152">
                  <c:v>-9.3911204411581094E-3</c:v>
                </c:pt>
                <c:pt idx="153">
                  <c:v>-2.9711128625472892E-2</c:v>
                </c:pt>
                <c:pt idx="154">
                  <c:v>4.8303525142560921E-2</c:v>
                </c:pt>
                <c:pt idx="155">
                  <c:v>-8.7516136326262067E-2</c:v>
                </c:pt>
                <c:pt idx="156">
                  <c:v>1.7783016493640807E-2</c:v>
                </c:pt>
                <c:pt idx="157">
                  <c:v>-2.8952671250991772E-2</c:v>
                </c:pt>
                <c:pt idx="158">
                  <c:v>9.9319504149095225E-2</c:v>
                </c:pt>
                <c:pt idx="159">
                  <c:v>-4.3474056331643911E-2</c:v>
                </c:pt>
                <c:pt idx="160">
                  <c:v>-8.6476900245192091E-3</c:v>
                </c:pt>
                <c:pt idx="161">
                  <c:v>-8.8699118360627369E-2</c:v>
                </c:pt>
                <c:pt idx="162">
                  <c:v>-1.5757429032565076E-3</c:v>
                </c:pt>
                <c:pt idx="163">
                  <c:v>-3.0282216445900172E-2</c:v>
                </c:pt>
                <c:pt idx="164">
                  <c:v>-4.6192962827097069E-2</c:v>
                </c:pt>
                <c:pt idx="165">
                  <c:v>8.7480043050430265E-2</c:v>
                </c:pt>
                <c:pt idx="166">
                  <c:v>-4.1245193666948369E-3</c:v>
                </c:pt>
                <c:pt idx="167">
                  <c:v>-4.1982002602318505E-2</c:v>
                </c:pt>
                <c:pt idx="168">
                  <c:v>-0.10795370370370375</c:v>
                </c:pt>
                <c:pt idx="169">
                  <c:v>2.6475136974928679E-3</c:v>
                </c:pt>
                <c:pt idx="170">
                  <c:v>-2.0994260485651131E-2</c:v>
                </c:pt>
                <c:pt idx="171">
                  <c:v>4.61807406154887E-2</c:v>
                </c:pt>
                <c:pt idx="172">
                  <c:v>7.9301551389786389E-3</c:v>
                </c:pt>
                <c:pt idx="173">
                  <c:v>6.7432350112216323E-3</c:v>
                </c:pt>
                <c:pt idx="174">
                  <c:v>-1.1764019795149476E-2</c:v>
                </c:pt>
                <c:pt idx="175">
                  <c:v>-7.9930412371133179E-3</c:v>
                </c:pt>
                <c:pt idx="176">
                  <c:v>4.4591772203279749E-2</c:v>
                </c:pt>
                <c:pt idx="177">
                  <c:v>5.342429540980214E-2</c:v>
                </c:pt>
                <c:pt idx="178">
                  <c:v>-9.1661613553653931E-2</c:v>
                </c:pt>
                <c:pt idx="179">
                  <c:v>-5.5109282117914556E-2</c:v>
                </c:pt>
                <c:pt idx="180">
                  <c:v>1.5205686375615968E-2</c:v>
                </c:pt>
                <c:pt idx="181">
                  <c:v>3.034732097511432E-2</c:v>
                </c:pt>
                <c:pt idx="182">
                  <c:v>1.169515360604588E-2</c:v>
                </c:pt>
                <c:pt idx="183">
                  <c:v>-0.1019355739568112</c:v>
                </c:pt>
                <c:pt idx="184">
                  <c:v>-5.6137599421547404E-2</c:v>
                </c:pt>
                <c:pt idx="185">
                  <c:v>4.563457168390149E-2</c:v>
                </c:pt>
                <c:pt idx="186">
                  <c:v>-2.6969663675761183E-3</c:v>
                </c:pt>
                <c:pt idx="187">
                  <c:v>4.5221062052505909E-2</c:v>
                </c:pt>
                <c:pt idx="188">
                  <c:v>7.5936626273270177E-2</c:v>
                </c:pt>
                <c:pt idx="189">
                  <c:v>5.2764025352265972E-2</c:v>
                </c:pt>
                <c:pt idx="190">
                  <c:v>5.1038193045005995E-2</c:v>
                </c:pt>
                <c:pt idx="191">
                  <c:v>0.10325208302610227</c:v>
                </c:pt>
                <c:pt idx="192">
                  <c:v>6.5649485431702723E-2</c:v>
                </c:pt>
                <c:pt idx="193">
                  <c:v>-1.6511725608226568E-2</c:v>
                </c:pt>
                <c:pt idx="194">
                  <c:v>4.5723301032767887E-2</c:v>
                </c:pt>
                <c:pt idx="195">
                  <c:v>-4.5875810777858968E-2</c:v>
                </c:pt>
                <c:pt idx="196">
                  <c:v>-2.507805605247471E-2</c:v>
                </c:pt>
                <c:pt idx="197">
                  <c:v>-1.9561511577107841E-2</c:v>
                </c:pt>
                <c:pt idx="198">
                  <c:v>-6.6317963284765913E-2</c:v>
                </c:pt>
                <c:pt idx="199">
                  <c:v>-1.876280720591722E-2</c:v>
                </c:pt>
                <c:pt idx="200">
                  <c:v>7.526783873164089E-2</c:v>
                </c:pt>
                <c:pt idx="201">
                  <c:v>3.6219617819991001E-2</c:v>
                </c:pt>
                <c:pt idx="202">
                  <c:v>5.3677669023612984E-2</c:v>
                </c:pt>
                <c:pt idx="203">
                  <c:v>-1.2079181682614629E-2</c:v>
                </c:pt>
                <c:pt idx="204">
                  <c:v>3.8541352201257699E-2</c:v>
                </c:pt>
                <c:pt idx="205">
                  <c:v>2.5977392919140844E-3</c:v>
                </c:pt>
                <c:pt idx="206">
                  <c:v>-4.5358054515440907E-3</c:v>
                </c:pt>
                <c:pt idx="207">
                  <c:v>-8.3185895413734626E-2</c:v>
                </c:pt>
                <c:pt idx="208">
                  <c:v>8.8187538044197475E-2</c:v>
                </c:pt>
                <c:pt idx="209">
                  <c:v>1.4872892347600577E-2</c:v>
                </c:pt>
                <c:pt idx="210">
                  <c:v>1.1657411844575019E-2</c:v>
                </c:pt>
                <c:pt idx="211">
                  <c:v>4.7510464772054499E-2</c:v>
                </c:pt>
                <c:pt idx="212">
                  <c:v>-3.1352153272294994E-3</c:v>
                </c:pt>
                <c:pt idx="213">
                  <c:v>-2.7285884353741525E-2</c:v>
                </c:pt>
                <c:pt idx="214">
                  <c:v>-1.8123601398601315E-2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6-4A7B-92E8-429078482411}"/>
            </c:ext>
          </c:extLst>
        </c:ser>
        <c:ser>
          <c:idx val="1"/>
          <c:order val="1"/>
          <c:tx>
            <c:v>Predicted Exxon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XOM!$B$25:$B$239</c:f>
              <c:numCache>
                <c:formatCode>General</c:formatCode>
                <c:ptCount val="215"/>
                <c:pt idx="0">
                  <c:v>2.3103281089730344E-2</c:v>
                </c:pt>
                <c:pt idx="1">
                  <c:v>1.8602498470657793E-2</c:v>
                </c:pt>
                <c:pt idx="2">
                  <c:v>1.8962971270941435E-2</c:v>
                </c:pt>
                <c:pt idx="3">
                  <c:v>2.3269070343846121E-2</c:v>
                </c:pt>
                <c:pt idx="4">
                  <c:v>1.5588402631319926E-2</c:v>
                </c:pt>
                <c:pt idx="5">
                  <c:v>2.1033378964211015E-2</c:v>
                </c:pt>
                <c:pt idx="6">
                  <c:v>4.4596227495366323E-3</c:v>
                </c:pt>
                <c:pt idx="7">
                  <c:v>2.5392902088692326E-2</c:v>
                </c:pt>
                <c:pt idx="8">
                  <c:v>2.1041741090856705E-3</c:v>
                </c:pt>
                <c:pt idx="9">
                  <c:v>2.5850036587450241E-2</c:v>
                </c:pt>
                <c:pt idx="10">
                  <c:v>1.3749297339205669E-2</c:v>
                </c:pt>
                <c:pt idx="11">
                  <c:v>2.1648856685270459E-2</c:v>
                </c:pt>
                <c:pt idx="12">
                  <c:v>8.4527636560361077E-3</c:v>
                </c:pt>
                <c:pt idx="13">
                  <c:v>8.9045579743573643E-3</c:v>
                </c:pt>
                <c:pt idx="14">
                  <c:v>1.1758100962481186E-2</c:v>
                </c:pt>
                <c:pt idx="15">
                  <c:v>1.6595753867616428E-2</c:v>
                </c:pt>
                <c:pt idx="16">
                  <c:v>5.9244535273778225E-3</c:v>
                </c:pt>
                <c:pt idx="17">
                  <c:v>-1.8902744346105331E-2</c:v>
                </c:pt>
                <c:pt idx="18">
                  <c:v>1.4495896133790351E-2</c:v>
                </c:pt>
                <c:pt idx="19">
                  <c:v>3.2762362028879194E-2</c:v>
                </c:pt>
                <c:pt idx="20">
                  <c:v>1.8286530539537334E-2</c:v>
                </c:pt>
                <c:pt idx="21">
                  <c:v>4.2693747052101008E-2</c:v>
                </c:pt>
                <c:pt idx="22">
                  <c:v>-6.274588226394609E-3</c:v>
                </c:pt>
                <c:pt idx="23">
                  <c:v>3.646348590802214E-2</c:v>
                </c:pt>
                <c:pt idx="24">
                  <c:v>7.8554207466541345E-3</c:v>
                </c:pt>
                <c:pt idx="25">
                  <c:v>-1.7279259081855951E-2</c:v>
                </c:pt>
                <c:pt idx="26">
                  <c:v>3.490329361222691E-2</c:v>
                </c:pt>
                <c:pt idx="27">
                  <c:v>3.5039178091892061E-2</c:v>
                </c:pt>
                <c:pt idx="28">
                  <c:v>2.7276985207962588E-2</c:v>
                </c:pt>
                <c:pt idx="29">
                  <c:v>4.51493622467012E-2</c:v>
                </c:pt>
                <c:pt idx="30">
                  <c:v>-2.4952257291353516E-2</c:v>
                </c:pt>
                <c:pt idx="31">
                  <c:v>3.2280283878029295E-2</c:v>
                </c:pt>
                <c:pt idx="32">
                  <c:v>-1.3002477791379275E-2</c:v>
                </c:pt>
                <c:pt idx="33">
                  <c:v>2.7772544912501418E-2</c:v>
                </c:pt>
                <c:pt idx="34">
                  <c:v>1.2856064208424195E-2</c:v>
                </c:pt>
                <c:pt idx="35">
                  <c:v>1.0024083192175988E-2</c:v>
                </c:pt>
                <c:pt idx="36">
                  <c:v>4.1155751582785415E-2</c:v>
                </c:pt>
                <c:pt idx="37">
                  <c:v>3.0588526883366392E-2</c:v>
                </c:pt>
                <c:pt idx="38">
                  <c:v>9.5081258564772321E-3</c:v>
                </c:pt>
                <c:pt idx="39">
                  <c:v>-4.9291424753546004E-3</c:v>
                </c:pt>
                <c:pt idx="40">
                  <c:v>2.5181434969934517E-2</c:v>
                </c:pt>
                <c:pt idx="41">
                  <c:v>-1.1865130368226701E-3</c:v>
                </c:pt>
                <c:pt idx="42">
                  <c:v>-7.0484689740715673E-2</c:v>
                </c:pt>
                <c:pt idx="43">
                  <c:v>3.7201499880660474E-2</c:v>
                </c:pt>
                <c:pt idx="44">
                  <c:v>4.6728588309949727E-2</c:v>
                </c:pt>
                <c:pt idx="45">
                  <c:v>3.5598437163491418E-2</c:v>
                </c:pt>
                <c:pt idx="46">
                  <c:v>3.4185901101767877E-2</c:v>
                </c:pt>
                <c:pt idx="47">
                  <c:v>2.6268725740350427E-2</c:v>
                </c:pt>
                <c:pt idx="48">
                  <c:v>-1.1640183922354988E-2</c:v>
                </c:pt>
                <c:pt idx="49">
                  <c:v>2.5081186192230293E-2</c:v>
                </c:pt>
                <c:pt idx="50">
                  <c:v>2.470651545903596E-2</c:v>
                </c:pt>
                <c:pt idx="51">
                  <c:v>-7.8882609979128663E-3</c:v>
                </c:pt>
                <c:pt idx="52">
                  <c:v>3.3107677477173143E-2</c:v>
                </c:pt>
                <c:pt idx="53">
                  <c:v>-1.1565398785790946E-2</c:v>
                </c:pt>
                <c:pt idx="54">
                  <c:v>1.6866781343090904E-3</c:v>
                </c:pt>
                <c:pt idx="55">
                  <c:v>-9.8160270287652261E-3</c:v>
                </c:pt>
                <c:pt idx="56">
                  <c:v>3.7168226197685117E-2</c:v>
                </c:pt>
                <c:pt idx="57">
                  <c:v>1.4615363687236456E-2</c:v>
                </c:pt>
                <c:pt idx="58">
                  <c:v>3.4595916443833835E-2</c:v>
                </c:pt>
                <c:pt idx="59">
                  <c:v>-2.1639492217288475E-2</c:v>
                </c:pt>
                <c:pt idx="60">
                  <c:v>-5.8282588254851327E-3</c:v>
                </c:pt>
                <c:pt idx="61">
                  <c:v>5.4470003431508929E-2</c:v>
                </c:pt>
                <c:pt idx="62">
                  <c:v>-1.1397345483797559E-2</c:v>
                </c:pt>
                <c:pt idx="63">
                  <c:v>-6.8650891884429951E-3</c:v>
                </c:pt>
                <c:pt idx="64">
                  <c:v>1.6865353905630029E-2</c:v>
                </c:pt>
                <c:pt idx="65">
                  <c:v>-4.058641944712213E-3</c:v>
                </c:pt>
                <c:pt idx="66">
                  <c:v>3.5687816944508212E-2</c:v>
                </c:pt>
                <c:pt idx="67">
                  <c:v>-2.3264902710401512E-2</c:v>
                </c:pt>
                <c:pt idx="68">
                  <c:v>1.7622685323447507E-3</c:v>
                </c:pt>
                <c:pt idx="69">
                  <c:v>-3.7073398616357778E-2</c:v>
                </c:pt>
                <c:pt idx="70">
                  <c:v>6.5599384064183438E-3</c:v>
                </c:pt>
                <c:pt idx="71">
                  <c:v>2.2627509778506909E-2</c:v>
                </c:pt>
                <c:pt idx="72">
                  <c:v>-4.2832497372794973E-2</c:v>
                </c:pt>
                <c:pt idx="73">
                  <c:v>-2.8123996532960514E-2</c:v>
                </c:pt>
                <c:pt idx="74">
                  <c:v>4.4969496587556772E-2</c:v>
                </c:pt>
                <c:pt idx="75">
                  <c:v>8.0212561947599938E-3</c:v>
                </c:pt>
                <c:pt idx="76">
                  <c:v>-7.4870104454203574E-3</c:v>
                </c:pt>
                <c:pt idx="77">
                  <c:v>-1.1003348005038383E-4</c:v>
                </c:pt>
                <c:pt idx="78">
                  <c:v>-2.7617857065677862E-2</c:v>
                </c:pt>
                <c:pt idx="79">
                  <c:v>-3.6408561494706546E-2</c:v>
                </c:pt>
                <c:pt idx="80">
                  <c:v>1.5370776064580668E-2</c:v>
                </c:pt>
                <c:pt idx="81">
                  <c:v>4.4984113513298146E-2</c:v>
                </c:pt>
                <c:pt idx="82">
                  <c:v>1.0135345904544148E-2</c:v>
                </c:pt>
                <c:pt idx="83">
                  <c:v>-1.8065372178588703E-3</c:v>
                </c:pt>
                <c:pt idx="84">
                  <c:v>-4.5236082913265776E-3</c:v>
                </c:pt>
                <c:pt idx="85">
                  <c:v>2.516023905745015E-2</c:v>
                </c:pt>
                <c:pt idx="86">
                  <c:v>-2.5521624507224443E-2</c:v>
                </c:pt>
                <c:pt idx="87">
                  <c:v>1.5132672417884699E-3</c:v>
                </c:pt>
                <c:pt idx="88">
                  <c:v>-3.1215576103549046E-2</c:v>
                </c:pt>
                <c:pt idx="89">
                  <c:v>-3.4590425070478374E-2</c:v>
                </c:pt>
                <c:pt idx="90">
                  <c:v>8.7744654773619958E-3</c:v>
                </c:pt>
                <c:pt idx="91">
                  <c:v>-5.0595244934610338E-2</c:v>
                </c:pt>
                <c:pt idx="92">
                  <c:v>5.0933021366840137E-2</c:v>
                </c:pt>
                <c:pt idx="93">
                  <c:v>3.5905117677767086E-2</c:v>
                </c:pt>
                <c:pt idx="94">
                  <c:v>-2.4732844702454369E-2</c:v>
                </c:pt>
                <c:pt idx="95">
                  <c:v>-7.7173976870579912E-3</c:v>
                </c:pt>
                <c:pt idx="96">
                  <c:v>-2.3385749939948391E-3</c:v>
                </c:pt>
                <c:pt idx="97">
                  <c:v>1.0781380046954302E-2</c:v>
                </c:pt>
                <c:pt idx="98">
                  <c:v>4.8334450780510678E-2</c:v>
                </c:pt>
                <c:pt idx="99">
                  <c:v>3.2785804973452029E-2</c:v>
                </c:pt>
                <c:pt idx="100">
                  <c:v>1.2403455645317682E-2</c:v>
                </c:pt>
                <c:pt idx="101">
                  <c:v>1.4944378476625256E-2</c:v>
                </c:pt>
                <c:pt idx="102">
                  <c:v>1.5775049528506852E-2</c:v>
                </c:pt>
                <c:pt idx="103">
                  <c:v>3.7430524669358409E-4</c:v>
                </c:pt>
                <c:pt idx="104">
                  <c:v>3.4949425496223138E-2</c:v>
                </c:pt>
                <c:pt idx="105">
                  <c:v>1.023248378856571E-2</c:v>
                </c:pt>
                <c:pt idx="106">
                  <c:v>3.2790174078274233E-2</c:v>
                </c:pt>
                <c:pt idx="107">
                  <c:v>1.5496870101545011E-2</c:v>
                </c:pt>
                <c:pt idx="108">
                  <c:v>1.2857303729784608E-2</c:v>
                </c:pt>
                <c:pt idx="109">
                  <c:v>-1.9064776956369146E-3</c:v>
                </c:pt>
                <c:pt idx="110">
                  <c:v>-2.129613042523187E-3</c:v>
                </c:pt>
                <c:pt idx="111">
                  <c:v>1.275367331518926E-2</c:v>
                </c:pt>
                <c:pt idx="112">
                  <c:v>1.5697149992068421E-2</c:v>
                </c:pt>
                <c:pt idx="113">
                  <c:v>-1.1338638882560008E-2</c:v>
                </c:pt>
                <c:pt idx="114">
                  <c:v>7.4945202527545839E-3</c:v>
                </c:pt>
                <c:pt idx="115">
                  <c:v>1.1077400378558144E-2</c:v>
                </c:pt>
                <c:pt idx="116">
                  <c:v>1.3432613454222257E-2</c:v>
                </c:pt>
                <c:pt idx="117">
                  <c:v>2.5998620608178168E-2</c:v>
                </c:pt>
                <c:pt idx="118">
                  <c:v>2.2776407998452403E-2</c:v>
                </c:pt>
                <c:pt idx="119">
                  <c:v>-7.1193387533916522E-3</c:v>
                </c:pt>
                <c:pt idx="120">
                  <c:v>1.5622738880783948E-2</c:v>
                </c:pt>
                <c:pt idx="121">
                  <c:v>-4.1067164815992013E-3</c:v>
                </c:pt>
                <c:pt idx="122">
                  <c:v>-4.6359028412669093E-3</c:v>
                </c:pt>
                <c:pt idx="123">
                  <c:v>2.1201795099262545E-2</c:v>
                </c:pt>
                <c:pt idx="124">
                  <c:v>5.5975695965741444E-3</c:v>
                </c:pt>
                <c:pt idx="125">
                  <c:v>2.4146415387182034E-2</c:v>
                </c:pt>
                <c:pt idx="126">
                  <c:v>-3.2886484393294165E-4</c:v>
                </c:pt>
                <c:pt idx="127">
                  <c:v>9.0676715163704631E-3</c:v>
                </c:pt>
                <c:pt idx="128">
                  <c:v>-3.8129666577474061E-3</c:v>
                </c:pt>
                <c:pt idx="129">
                  <c:v>2.3458202570218918E-2</c:v>
                </c:pt>
                <c:pt idx="130">
                  <c:v>4.7831390129589001E-3</c:v>
                </c:pt>
                <c:pt idx="131">
                  <c:v>1.8281797620906769E-2</c:v>
                </c:pt>
                <c:pt idx="132">
                  <c:v>5.27678894182005E-3</c:v>
                </c:pt>
                <c:pt idx="133">
                  <c:v>1.074085905820467E-2</c:v>
                </c:pt>
                <c:pt idx="134">
                  <c:v>1.1249660266968466E-2</c:v>
                </c:pt>
                <c:pt idx="135">
                  <c:v>-1.1055196732499868E-2</c:v>
                </c:pt>
                <c:pt idx="136">
                  <c:v>4.9324513961725366E-3</c:v>
                </c:pt>
                <c:pt idx="137">
                  <c:v>7.446376268196794E-3</c:v>
                </c:pt>
                <c:pt idx="138">
                  <c:v>1.5805740595459247E-2</c:v>
                </c:pt>
                <c:pt idx="139">
                  <c:v>1.7571120273132373E-2</c:v>
                </c:pt>
                <c:pt idx="140">
                  <c:v>2.1110178759195727E-2</c:v>
                </c:pt>
                <c:pt idx="141">
                  <c:v>1.3330504941916036E-2</c:v>
                </c:pt>
                <c:pt idx="142">
                  <c:v>1.1379729460954023E-2</c:v>
                </c:pt>
                <c:pt idx="143">
                  <c:v>1.2069449574649217E-2</c:v>
                </c:pt>
                <c:pt idx="144">
                  <c:v>-6.5023089798331955E-3</c:v>
                </c:pt>
                <c:pt idx="145">
                  <c:v>9.9792118596274924E-3</c:v>
                </c:pt>
                <c:pt idx="146">
                  <c:v>2.7219146644872891E-2</c:v>
                </c:pt>
                <c:pt idx="147">
                  <c:v>2.1729910795053504E-2</c:v>
                </c:pt>
                <c:pt idx="148">
                  <c:v>-4.2394919973278676E-3</c:v>
                </c:pt>
                <c:pt idx="149">
                  <c:v>-1.1648479567411689E-2</c:v>
                </c:pt>
                <c:pt idx="150">
                  <c:v>1.178762399713564E-2</c:v>
                </c:pt>
                <c:pt idx="151">
                  <c:v>2.3767955049392261E-2</c:v>
                </c:pt>
                <c:pt idx="152">
                  <c:v>1.2928758277313896E-2</c:v>
                </c:pt>
                <c:pt idx="153">
                  <c:v>-1.721266099340802E-2</c:v>
                </c:pt>
                <c:pt idx="154">
                  <c:v>1.2005074926168518E-3</c:v>
                </c:pt>
                <c:pt idx="155">
                  <c:v>-2.5833758244778085E-2</c:v>
                </c:pt>
                <c:pt idx="156">
                  <c:v>-1.1921916143587433E-2</c:v>
                </c:pt>
                <c:pt idx="157">
                  <c:v>3.3285166147458221E-3</c:v>
                </c:pt>
                <c:pt idx="158">
                  <c:v>3.0959307673189655E-2</c:v>
                </c:pt>
                <c:pt idx="159">
                  <c:v>1.1719888966177455E-2</c:v>
                </c:pt>
                <c:pt idx="160">
                  <c:v>-3.8262793690096671E-2</c:v>
                </c:pt>
                <c:pt idx="161">
                  <c:v>1.154412765627397E-3</c:v>
                </c:pt>
                <c:pt idx="162">
                  <c:v>1.2507607884070859E-2</c:v>
                </c:pt>
                <c:pt idx="163">
                  <c:v>-4.0443413983829786E-2</c:v>
                </c:pt>
                <c:pt idx="164">
                  <c:v>-8.0870698514224515E-2</c:v>
                </c:pt>
                <c:pt idx="165">
                  <c:v>-3.1802148694415895E-2</c:v>
                </c:pt>
                <c:pt idx="166">
                  <c:v>1.0978028633047785E-2</c:v>
                </c:pt>
                <c:pt idx="167">
                  <c:v>-3.7360371210162786E-2</c:v>
                </c:pt>
                <c:pt idx="168">
                  <c:v>-4.9974521851817881E-2</c:v>
                </c:pt>
                <c:pt idx="169">
                  <c:v>5.0983315427502535E-2</c:v>
                </c:pt>
                <c:pt idx="170">
                  <c:v>5.5406944578655977E-2</c:v>
                </c:pt>
                <c:pt idx="171">
                  <c:v>3.4296696339059227E-2</c:v>
                </c:pt>
                <c:pt idx="172">
                  <c:v>6.9736581088227926E-3</c:v>
                </c:pt>
                <c:pt idx="173">
                  <c:v>4.5177395492323143E-2</c:v>
                </c:pt>
                <c:pt idx="174">
                  <c:v>2.4215457885655892E-2</c:v>
                </c:pt>
                <c:pt idx="175">
                  <c:v>2.5354595035670238E-2</c:v>
                </c:pt>
                <c:pt idx="176">
                  <c:v>-3.2900769104281958E-3</c:v>
                </c:pt>
                <c:pt idx="177">
                  <c:v>3.6565231576233412E-2</c:v>
                </c:pt>
                <c:pt idx="178">
                  <c:v>1.6109528400622727E-2</c:v>
                </c:pt>
                <c:pt idx="179">
                  <c:v>-1.2178395743800767E-2</c:v>
                </c:pt>
                <c:pt idx="180">
                  <c:v>2.1634055128383574E-2</c:v>
                </c:pt>
                <c:pt idx="181">
                  <c:v>3.726220396376495E-2</c:v>
                </c:pt>
                <c:pt idx="182">
                  <c:v>1.4506413643331146E-2</c:v>
                </c:pt>
                <c:pt idx="183">
                  <c:v>-3.5471296402734456E-2</c:v>
                </c:pt>
                <c:pt idx="184">
                  <c:v>-2.0939708474436915E-2</c:v>
                </c:pt>
                <c:pt idx="185">
                  <c:v>4.241476548393E-2</c:v>
                </c:pt>
                <c:pt idx="186">
                  <c:v>-1.7633247855619601E-2</c:v>
                </c:pt>
                <c:pt idx="187">
                  <c:v>5.2118174052363492E-2</c:v>
                </c:pt>
                <c:pt idx="188">
                  <c:v>2.5935418910348416E-2</c:v>
                </c:pt>
                <c:pt idx="189">
                  <c:v>5.7064409360618818E-3</c:v>
                </c:pt>
                <c:pt idx="190">
                  <c:v>4.0626611024916409E-2</c:v>
                </c:pt>
                <c:pt idx="191">
                  <c:v>1.8585111650297317E-2</c:v>
                </c:pt>
                <c:pt idx="192">
                  <c:v>2.3404193359241425E-2</c:v>
                </c:pt>
                <c:pt idx="193">
                  <c:v>6.3658413819543489E-3</c:v>
                </c:pt>
                <c:pt idx="194">
                  <c:v>2.1646108867121205E-2</c:v>
                </c:pt>
                <c:pt idx="195">
                  <c:v>-4.2420925085963172E-5</c:v>
                </c:pt>
                <c:pt idx="196">
                  <c:v>-2.4998810225829917E-3</c:v>
                </c:pt>
                <c:pt idx="197">
                  <c:v>-4.161888706072054E-3</c:v>
                </c:pt>
                <c:pt idx="198">
                  <c:v>-2.239942895341298E-2</c:v>
                </c:pt>
                <c:pt idx="199">
                  <c:v>-3.0129761203987374E-2</c:v>
                </c:pt>
                <c:pt idx="200">
                  <c:v>6.2595858278296321E-2</c:v>
                </c:pt>
                <c:pt idx="201">
                  <c:v>4.3321521383997263E-3</c:v>
                </c:pt>
                <c:pt idx="202">
                  <c:v>1.1354069548967675E-2</c:v>
                </c:pt>
                <c:pt idx="203">
                  <c:v>2.9453976973276293E-2</c:v>
                </c:pt>
                <c:pt idx="204">
                  <c:v>2.7881536361934828E-2</c:v>
                </c:pt>
                <c:pt idx="205">
                  <c:v>2.3103227722602072E-2</c:v>
                </c:pt>
                <c:pt idx="206">
                  <c:v>3.0419955676130542E-3</c:v>
                </c:pt>
                <c:pt idx="207">
                  <c:v>-2.545688163719928E-2</c:v>
                </c:pt>
                <c:pt idx="208">
                  <c:v>2.7347053046641166E-2</c:v>
                </c:pt>
                <c:pt idx="209">
                  <c:v>1.34154220424655E-2</c:v>
                </c:pt>
                <c:pt idx="210">
                  <c:v>1.7117551632726269E-2</c:v>
                </c:pt>
                <c:pt idx="211">
                  <c:v>1.9424055966286054E-2</c:v>
                </c:pt>
                <c:pt idx="212">
                  <c:v>-3.3171582119275404E-3</c:v>
                </c:pt>
                <c:pt idx="213">
                  <c:v>8.3819620531235903E-3</c:v>
                </c:pt>
                <c:pt idx="214">
                  <c:v>1.0571642205584429E-2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6-4A7B-92E8-42907848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646384"/>
        <c:axId val="908645968"/>
      </c:scatterChart>
      <c:valAx>
        <c:axId val="90864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45968"/>
        <c:crosses val="autoZero"/>
        <c:crossBetween val="midCat"/>
      </c:valAx>
      <c:valAx>
        <c:axId val="908645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Exxon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864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S&amp;P500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Apple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table!$O$4:$O$218</c:f>
              <c:numCache>
                <c:formatCode>General</c:formatCode>
                <c:ptCount val="215"/>
                <c:pt idx="0">
                  <c:v>-2.3461183074265951E-2</c:v>
                </c:pt>
                <c:pt idx="1">
                  <c:v>-0.1124835533262937</c:v>
                </c:pt>
                <c:pt idx="2">
                  <c:v>8.0498767258382772E-2</c:v>
                </c:pt>
                <c:pt idx="3">
                  <c:v>8.4697028353326015E-2</c:v>
                </c:pt>
                <c:pt idx="4">
                  <c:v>0.1125587837837837</c:v>
                </c:pt>
                <c:pt idx="5">
                  <c:v>-3.5878673835125385E-2</c:v>
                </c:pt>
                <c:pt idx="6">
                  <c:v>-4.6128122109158343E-2</c:v>
                </c:pt>
                <c:pt idx="7">
                  <c:v>-0.13760463320463315</c:v>
                </c:pt>
                <c:pt idx="8">
                  <c:v>-3.0012472160356449E-2</c:v>
                </c:pt>
                <c:pt idx="9">
                  <c:v>4.9247619047619158E-2</c:v>
                </c:pt>
                <c:pt idx="10">
                  <c:v>-0.1691423355025308</c:v>
                </c:pt>
                <c:pt idx="11">
                  <c:v>-0.13663419913419919</c:v>
                </c:pt>
                <c:pt idx="12">
                  <c:v>-8.5160179640718092E-3</c:v>
                </c:pt>
                <c:pt idx="13">
                  <c:v>-0.1109002506265664</c:v>
                </c:pt>
                <c:pt idx="14">
                  <c:v>-1.2542508417508546E-2</c:v>
                </c:pt>
                <c:pt idx="15">
                  <c:v>6.7123967176004537E-2</c:v>
                </c:pt>
                <c:pt idx="16">
                  <c:v>-0.19917035129424185</c:v>
                </c:pt>
                <c:pt idx="17">
                  <c:v>4.2952427821522449E-2</c:v>
                </c:pt>
                <c:pt idx="18">
                  <c:v>9.7295426065162879E-2</c:v>
                </c:pt>
                <c:pt idx="19">
                  <c:v>-8.9565898748577982E-2</c:v>
                </c:pt>
                <c:pt idx="20">
                  <c:v>3.3155099502487337E-2</c:v>
                </c:pt>
                <c:pt idx="21">
                  <c:v>4.4369484412470163E-2</c:v>
                </c:pt>
                <c:pt idx="22">
                  <c:v>-0.13959767009719842</c:v>
                </c:pt>
                <c:pt idx="23">
                  <c:v>-0.20657261904761912</c:v>
                </c:pt>
                <c:pt idx="24">
                  <c:v>-2.6563059701492378E-2</c:v>
                </c:pt>
                <c:pt idx="25">
                  <c:v>0.11785407124681932</c:v>
                </c:pt>
                <c:pt idx="26">
                  <c:v>-7.2327210884353704E-2</c:v>
                </c:pt>
                <c:pt idx="27">
                  <c:v>-2.6106143552311632E-2</c:v>
                </c:pt>
                <c:pt idx="28">
                  <c:v>-0.14838694029850735</c:v>
                </c:pt>
                <c:pt idx="29">
                  <c:v>0.22544282945736452</c:v>
                </c:pt>
                <c:pt idx="30">
                  <c:v>0.23921548463356954</c:v>
                </c:pt>
                <c:pt idx="31">
                  <c:v>-7.9272813688212145E-3</c:v>
                </c:pt>
                <c:pt idx="32">
                  <c:v>-0.21788212468193385</c:v>
                </c:pt>
                <c:pt idx="33">
                  <c:v>3.6978802588996634E-2</c:v>
                </c:pt>
                <c:pt idx="34">
                  <c:v>-0.26537226107226114</c:v>
                </c:pt>
                <c:pt idx="35">
                  <c:v>0.3932763406940063</c:v>
                </c:pt>
                <c:pt idx="36">
                  <c:v>0.28469738525206939</c:v>
                </c:pt>
                <c:pt idx="37">
                  <c:v>0.16043180093403389</c:v>
                </c:pt>
                <c:pt idx="38">
                  <c:v>-8.6362781954887995E-3</c:v>
                </c:pt>
                <c:pt idx="39">
                  <c:v>-3.286757301107758E-2</c:v>
                </c:pt>
                <c:pt idx="40">
                  <c:v>7.5165707620528863E-2</c:v>
                </c:pt>
                <c:pt idx="41">
                  <c:v>0.20191853986551367</c:v>
                </c:pt>
                <c:pt idx="42">
                  <c:v>-0.10324701314217433</c:v>
                </c:pt>
                <c:pt idx="43">
                  <c:v>0.21897000442086653</c:v>
                </c:pt>
                <c:pt idx="44">
                  <c:v>-2.9330368763557466E-2</c:v>
                </c:pt>
                <c:pt idx="45">
                  <c:v>-0.14398680400890876</c:v>
                </c:pt>
                <c:pt idx="46">
                  <c:v>0.27872508635578597</c:v>
                </c:pt>
                <c:pt idx="47">
                  <c:v>2.4439393939394327E-3</c:v>
                </c:pt>
                <c:pt idx="48">
                  <c:v>-0.15932248995983941</c:v>
                </c:pt>
                <c:pt idx="49">
                  <c:v>2.9593697978596935E-2</c:v>
                </c:pt>
                <c:pt idx="50">
                  <c:v>0.27605676064441875</c:v>
                </c:pt>
                <c:pt idx="51">
                  <c:v>-4.6016187050359564E-2</c:v>
                </c:pt>
                <c:pt idx="52">
                  <c:v>4.6895892018779278E-2</c:v>
                </c:pt>
                <c:pt idx="53">
                  <c:v>0.19906802949061683</c:v>
                </c:pt>
                <c:pt idx="54">
                  <c:v>0.16768628033680022</c:v>
                </c:pt>
                <c:pt idx="55">
                  <c:v>-3.3703424223208586E-2</c:v>
                </c:pt>
                <c:pt idx="56">
                  <c:v>0.26196307189542478</c:v>
                </c:pt>
                <c:pt idx="57">
                  <c:v>0.2172515100671141</c:v>
                </c:pt>
                <c:pt idx="58">
                  <c:v>4.5962524654832491E-2</c:v>
                </c:pt>
                <c:pt idx="59">
                  <c:v>4.8221998658616984E-3</c:v>
                </c:pt>
                <c:pt idx="60">
                  <c:v>0.10023943381180232</c:v>
                </c:pt>
                <c:pt idx="61">
                  <c:v>0.18002917418501127</c:v>
                </c:pt>
                <c:pt idx="62">
                  <c:v>-9.1222910955426964E-2</c:v>
                </c:pt>
                <c:pt idx="63">
                  <c:v>-0.32759925808602869</c:v>
                </c:pt>
                <c:pt idx="64">
                  <c:v>0.24193484736582979</c:v>
                </c:pt>
                <c:pt idx="65">
                  <c:v>-3.4982464454976318E-2</c:v>
                </c:pt>
                <c:pt idx="66">
                  <c:v>0.194436400651466</c:v>
                </c:pt>
                <c:pt idx="67">
                  <c:v>-0.5823930753564156</c:v>
                </c:pt>
                <c:pt idx="68">
                  <c:v>-0.24525230923694769</c:v>
                </c:pt>
                <c:pt idx="69">
                  <c:v>-0.16158986962649752</c:v>
                </c:pt>
                <c:pt idx="70">
                  <c:v>-0.10380582706766919</c:v>
                </c:pt>
                <c:pt idx="71">
                  <c:v>0.44911584376448743</c:v>
                </c:pt>
                <c:pt idx="72">
                  <c:v>-0.16004752791068577</c:v>
                </c:pt>
                <c:pt idx="73">
                  <c:v>0.20606723356009074</c:v>
                </c:pt>
                <c:pt idx="74">
                  <c:v>0.15141417525773207</c:v>
                </c:pt>
                <c:pt idx="75">
                  <c:v>-0.22054913419913413</c:v>
                </c:pt>
                <c:pt idx="76">
                  <c:v>0.16306677040110634</c:v>
                </c:pt>
                <c:pt idx="77">
                  <c:v>-0.19509581850533814</c:v>
                </c:pt>
                <c:pt idx="78">
                  <c:v>-1.4914537444933849E-2</c:v>
                </c:pt>
                <c:pt idx="79">
                  <c:v>-0.16607959866220748</c:v>
                </c:pt>
                <c:pt idx="80">
                  <c:v>0.13020000000000012</c:v>
                </c:pt>
                <c:pt idx="81">
                  <c:v>0.21163365724381622</c:v>
                </c:pt>
                <c:pt idx="82">
                  <c:v>2.6747006472491851E-2</c:v>
                </c:pt>
                <c:pt idx="83">
                  <c:v>0.12704804060434363</c:v>
                </c:pt>
                <c:pt idx="84">
                  <c:v>-0.12361739888423982</c:v>
                </c:pt>
                <c:pt idx="85">
                  <c:v>8.9070773752780275E-2</c:v>
                </c:pt>
                <c:pt idx="86">
                  <c:v>2.3916317016317086E-2</c:v>
                </c:pt>
                <c:pt idx="87">
                  <c:v>-4.1509867860187614E-2</c:v>
                </c:pt>
                <c:pt idx="88">
                  <c:v>-0.24031542332741268</c:v>
                </c:pt>
                <c:pt idx="89">
                  <c:v>-0.1402564760793466</c:v>
                </c:pt>
                <c:pt idx="90">
                  <c:v>-3.5225338753387549E-2</c:v>
                </c:pt>
                <c:pt idx="91">
                  <c:v>-1.818862786348761E-2</c:v>
                </c:pt>
                <c:pt idx="92">
                  <c:v>0.10709988112220634</c:v>
                </c:pt>
                <c:pt idx="93">
                  <c:v>-3.7061036036035999E-2</c:v>
                </c:pt>
                <c:pt idx="94">
                  <c:v>-7.5758021806853704E-2</c:v>
                </c:pt>
                <c:pt idx="95">
                  <c:v>4.6800144300157933E-4</c:v>
                </c:pt>
                <c:pt idx="96">
                  <c:v>4.5134510086455255E-2</c:v>
                </c:pt>
                <c:pt idx="97">
                  <c:v>-5.8792906336088184E-2</c:v>
                </c:pt>
                <c:pt idx="98">
                  <c:v>3.4442982456141598E-3</c:v>
                </c:pt>
                <c:pt idx="99">
                  <c:v>0.26257267103347887</c:v>
                </c:pt>
                <c:pt idx="100">
                  <c:v>6.0293241167434758E-2</c:v>
                </c:pt>
                <c:pt idx="101">
                  <c:v>0.10565608034744825</c:v>
                </c:pt>
                <c:pt idx="102">
                  <c:v>7.1828549231272548E-2</c:v>
                </c:pt>
                <c:pt idx="103">
                  <c:v>-8.4040423909728629E-2</c:v>
                </c:pt>
                <c:pt idx="104">
                  <c:v>0.10402375249500997</c:v>
                </c:pt>
                <c:pt idx="105">
                  <c:v>-8.7495867208672112E-2</c:v>
                </c:pt>
                <c:pt idx="106">
                  <c:v>2.1010633036597587E-2</c:v>
                </c:pt>
                <c:pt idx="107">
                  <c:v>5.5413810906744049E-2</c:v>
                </c:pt>
                <c:pt idx="108">
                  <c:v>5.880336846929432E-2</c:v>
                </c:pt>
                <c:pt idx="109">
                  <c:v>0.12983950403690894</c:v>
                </c:pt>
                <c:pt idx="110">
                  <c:v>-4.7455100739607209E-2</c:v>
                </c:pt>
                <c:pt idx="111">
                  <c:v>8.8235072231139591E-2</c:v>
                </c:pt>
                <c:pt idx="112">
                  <c:v>0.15811631662982079</c:v>
                </c:pt>
                <c:pt idx="113">
                  <c:v>-7.4656124178850815E-3</c:v>
                </c:pt>
                <c:pt idx="114">
                  <c:v>6.5305374280230394E-2</c:v>
                </c:pt>
                <c:pt idx="115">
                  <c:v>0.1222002849430114</c:v>
                </c:pt>
                <c:pt idx="116">
                  <c:v>0.35090920092543137</c:v>
                </c:pt>
                <c:pt idx="117">
                  <c:v>0.27818025069088059</c:v>
                </c:pt>
                <c:pt idx="118">
                  <c:v>-4.1615252930290038E-2</c:v>
                </c:pt>
                <c:pt idx="119">
                  <c:v>0.19240462308598355</c:v>
                </c:pt>
                <c:pt idx="120">
                  <c:v>0.16463965393580782</c:v>
                </c:pt>
                <c:pt idx="121">
                  <c:v>-7.3514315352697174E-2</c:v>
                </c:pt>
                <c:pt idx="122">
                  <c:v>-0.1368413626209978</c:v>
                </c:pt>
                <c:pt idx="123">
                  <c:v>0.10001360290603185</c:v>
                </c:pt>
                <c:pt idx="124">
                  <c:v>-7.6616519250780279E-2</c:v>
                </c:pt>
                <c:pt idx="125">
                  <c:v>0.15606912522244068</c:v>
                </c:pt>
                <c:pt idx="126">
                  <c:v>9.6551374070481658E-2</c:v>
                </c:pt>
                <c:pt idx="127">
                  <c:v>0.14051127040141156</c:v>
                </c:pt>
                <c:pt idx="128">
                  <c:v>7.0982407407407286E-2</c:v>
                </c:pt>
                <c:pt idx="129">
                  <c:v>0.17456839080459771</c:v>
                </c:pt>
                <c:pt idx="130">
                  <c:v>5.6685140286672958E-2</c:v>
                </c:pt>
                <c:pt idx="131">
                  <c:v>4.681913393756304E-2</c:v>
                </c:pt>
                <c:pt idx="132">
                  <c:v>-9.6692625439437588E-2</c:v>
                </c:pt>
                <c:pt idx="133">
                  <c:v>-8.8022905969998982E-2</c:v>
                </c:pt>
                <c:pt idx="134">
                  <c:v>0.11852814423922611</c:v>
                </c:pt>
                <c:pt idx="135">
                  <c:v>-0.15482960133215795</c:v>
                </c:pt>
                <c:pt idx="136">
                  <c:v>-4.5867423718059679E-2</c:v>
                </c:pt>
                <c:pt idx="137">
                  <c:v>0.18261872403828788</c:v>
                </c:pt>
                <c:pt idx="138">
                  <c:v>-5.807355552173721E-3</c:v>
                </c:pt>
                <c:pt idx="139">
                  <c:v>0.13059532520325218</c:v>
                </c:pt>
                <c:pt idx="140">
                  <c:v>4.9238707510412365E-2</c:v>
                </c:pt>
                <c:pt idx="141">
                  <c:v>0.12636802721088414</c:v>
                </c:pt>
                <c:pt idx="142">
                  <c:v>-7.8508551468652377E-2</c:v>
                </c:pt>
                <c:pt idx="143">
                  <c:v>6.3339692795317684E-3</c:v>
                </c:pt>
                <c:pt idx="144">
                  <c:v>-1.7220982627578724E-2</c:v>
                </c:pt>
                <c:pt idx="145">
                  <c:v>9.4037593203764799E-2</c:v>
                </c:pt>
                <c:pt idx="146">
                  <c:v>7.0073456515286459E-2</c:v>
                </c:pt>
                <c:pt idx="147">
                  <c:v>0.21035885146804839</c:v>
                </c:pt>
                <c:pt idx="148">
                  <c:v>3.1561145246628772E-3</c:v>
                </c:pt>
                <c:pt idx="149">
                  <c:v>7.5644350282485839E-2</c:v>
                </c:pt>
                <c:pt idx="150">
                  <c:v>4.7520408163265249E-2</c:v>
                </c:pt>
                <c:pt idx="151">
                  <c:v>0.10497341921832196</c:v>
                </c:pt>
                <c:pt idx="152">
                  <c:v>0.23443448008625919</c:v>
                </c:pt>
                <c:pt idx="153">
                  <c:v>-4.3397982685396873E-2</c:v>
                </c:pt>
                <c:pt idx="154">
                  <c:v>8.4565100175946373E-2</c:v>
                </c:pt>
                <c:pt idx="155">
                  <c:v>-0.31895224203344996</c:v>
                </c:pt>
                <c:pt idx="156">
                  <c:v>-7.8172534637326846E-2</c:v>
                </c:pt>
                <c:pt idx="157">
                  <c:v>0.1467825612177367</c:v>
                </c:pt>
                <c:pt idx="158">
                  <c:v>0.21110518018018015</c:v>
                </c:pt>
                <c:pt idx="159">
                  <c:v>8.3640680678597548E-2</c:v>
                </c:pt>
                <c:pt idx="160">
                  <c:v>-0.11442671232876706</c:v>
                </c:pt>
                <c:pt idx="161">
                  <c:v>-5.2068648342598375E-2</c:v>
                </c:pt>
                <c:pt idx="162">
                  <c:v>6.5129227666080938E-2</c:v>
                </c:pt>
                <c:pt idx="163">
                  <c:v>-0.33049266715470954</c:v>
                </c:pt>
                <c:pt idx="164">
                  <c:v>-5.3970526235972101E-2</c:v>
                </c:pt>
                <c:pt idx="165">
                  <c:v>-0.13886832083693809</c:v>
                </c:pt>
                <c:pt idx="166">
                  <c:v>-7.8931249999999953E-2</c:v>
                </c:pt>
                <c:pt idx="167">
                  <c:v>5.5871310432569918E-2</c:v>
                </c:pt>
                <c:pt idx="168">
                  <c:v>-9.4295754446357682E-3</c:v>
                </c:pt>
                <c:pt idx="169">
                  <c:v>0.17689506369426769</c:v>
                </c:pt>
                <c:pt idx="170">
                  <c:v>0.19693475009838643</c:v>
                </c:pt>
                <c:pt idx="171">
                  <c:v>7.9162895537108521E-2</c:v>
                </c:pt>
                <c:pt idx="172">
                  <c:v>4.8585912275357898E-2</c:v>
                </c:pt>
                <c:pt idx="173">
                  <c:v>0.14696007841998257</c:v>
                </c:pt>
                <c:pt idx="174">
                  <c:v>2.9355738068109802E-2</c:v>
                </c:pt>
                <c:pt idx="175">
                  <c:v>0.10184294146581417</c:v>
                </c:pt>
                <c:pt idx="176">
                  <c:v>1.6904059256779229E-2</c:v>
                </c:pt>
                <c:pt idx="177">
                  <c:v>6.0476274735725526E-2</c:v>
                </c:pt>
                <c:pt idx="178">
                  <c:v>5.412564669667335E-2</c:v>
                </c:pt>
                <c:pt idx="179">
                  <c:v>-8.8683686690223751E-2</c:v>
                </c:pt>
                <c:pt idx="180">
                  <c:v>6.5336443187937673E-2</c:v>
                </c:pt>
                <c:pt idx="181">
                  <c:v>0.14832079226686895</c:v>
                </c:pt>
                <c:pt idx="182">
                  <c:v>0.1109044274271631</c:v>
                </c:pt>
                <c:pt idx="183">
                  <c:v>-1.6255337690631824E-2</c:v>
                </c:pt>
                <c:pt idx="184">
                  <c:v>-2.0914880425155002E-2</c:v>
                </c:pt>
                <c:pt idx="185">
                  <c:v>2.2604218576538701E-2</c:v>
                </c:pt>
                <c:pt idx="186">
                  <c:v>-5.5130519149848581E-2</c:v>
                </c:pt>
                <c:pt idx="187">
                  <c:v>0.16706635539862175</c:v>
                </c:pt>
                <c:pt idx="188">
                  <c:v>6.0614804150264809E-2</c:v>
                </c:pt>
                <c:pt idx="189">
                  <c:v>3.3661080567200505E-2</c:v>
                </c:pt>
                <c:pt idx="190">
                  <c:v>3.6579361254224105E-2</c:v>
                </c:pt>
                <c:pt idx="191">
                  <c:v>5.181638959248451E-2</c:v>
                </c:pt>
                <c:pt idx="192">
                  <c:v>4.0825556757800238E-2</c:v>
                </c:pt>
                <c:pt idx="193">
                  <c:v>-1.3376844694307674E-2</c:v>
                </c:pt>
                <c:pt idx="194">
                  <c:v>4.579354857855095E-3</c:v>
                </c:pt>
                <c:pt idx="195">
                  <c:v>-6.590904078297103E-3</c:v>
                </c:pt>
                <c:pt idx="196">
                  <c:v>-3.5000031715826226E-2</c:v>
                </c:pt>
                <c:pt idx="197">
                  <c:v>0.16326467011749246</c:v>
                </c:pt>
                <c:pt idx="198">
                  <c:v>-1.4477944344386763E-2</c:v>
                </c:pt>
                <c:pt idx="199">
                  <c:v>-9.1456620084207647E-3</c:v>
                </c:pt>
                <c:pt idx="200">
                  <c:v>6.1496758882560454E-2</c:v>
                </c:pt>
                <c:pt idx="201">
                  <c:v>-5.5785327558894149E-2</c:v>
                </c:pt>
                <c:pt idx="202">
                  <c:v>5.9658829432192306E-2</c:v>
                </c:pt>
                <c:pt idx="203">
                  <c:v>0.12706897344228801</c:v>
                </c:pt>
                <c:pt idx="204">
                  <c:v>0.18824772243242643</c:v>
                </c:pt>
                <c:pt idx="205">
                  <c:v>0.10521656084958718</c:v>
                </c:pt>
                <c:pt idx="206">
                  <c:v>-2.6045173161293407E-2</c:v>
                </c:pt>
                <c:pt idx="207">
                  <c:v>-1.0771891879925508E-2</c:v>
                </c:pt>
                <c:pt idx="208">
                  <c:v>1.0773355740140647E-2</c:v>
                </c:pt>
                <c:pt idx="209">
                  <c:v>4.5748745580014176E-2</c:v>
                </c:pt>
                <c:pt idx="210">
                  <c:v>9.3795254423842386E-2</c:v>
                </c:pt>
                <c:pt idx="211">
                  <c:v>2.6947541757610838E-3</c:v>
                </c:pt>
                <c:pt idx="212">
                  <c:v>-0.10767993099615604</c:v>
                </c:pt>
                <c:pt idx="213">
                  <c:v>-1.2443316352125098E-2</c:v>
                </c:pt>
                <c:pt idx="214">
                  <c:v>-9.0803420382760736E-2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3-406F-96E6-E4C871D191C6}"/>
            </c:ext>
          </c:extLst>
        </c:ser>
        <c:ser>
          <c:idx val="1"/>
          <c:order val="1"/>
          <c:tx>
            <c:v>Predicted Apple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Sheet1!$B$25:$B$239</c:f>
              <c:numCache>
                <c:formatCode>General</c:formatCode>
                <c:ptCount val="215"/>
                <c:pt idx="0">
                  <c:v>6.0221890747034365E-2</c:v>
                </c:pt>
                <c:pt idx="1">
                  <c:v>4.9398876968173383E-2</c:v>
                </c:pt>
                <c:pt idx="2">
                  <c:v>5.0265704454540282E-2</c:v>
                </c:pt>
                <c:pt idx="3">
                  <c:v>6.0620563496542081E-2</c:v>
                </c:pt>
                <c:pt idx="4">
                  <c:v>4.215089288164503E-2</c:v>
                </c:pt>
                <c:pt idx="5">
                  <c:v>5.5244405469150479E-2</c:v>
                </c:pt>
                <c:pt idx="6">
                  <c:v>1.5389560865287574E-2</c:v>
                </c:pt>
                <c:pt idx="7">
                  <c:v>6.5727733112120948E-2</c:v>
                </c:pt>
                <c:pt idx="8">
                  <c:v>9.7254230366862638E-3</c:v>
                </c:pt>
                <c:pt idx="9">
                  <c:v>6.6827002594251395E-2</c:v>
                </c:pt>
                <c:pt idx="10">
                  <c:v>3.7728403816525424E-2</c:v>
                </c:pt>
                <c:pt idx="11">
                  <c:v>5.6724442258170298E-2</c:v>
                </c:pt>
                <c:pt idx="12">
                  <c:v>2.4991850669029057E-2</c:v>
                </c:pt>
                <c:pt idx="13">
                  <c:v>2.6078278640840249E-2</c:v>
                </c:pt>
                <c:pt idx="14">
                  <c:v>3.2940181934761233E-2</c:v>
                </c:pt>
                <c:pt idx="15">
                  <c:v>4.4573266329406946E-2</c:v>
                </c:pt>
                <c:pt idx="16">
                  <c:v>1.8912033518175164E-2</c:v>
                </c:pt>
                <c:pt idx="17">
                  <c:v>-4.0789828894941454E-2</c:v>
                </c:pt>
                <c:pt idx="18">
                  <c:v>3.952374692126219E-2</c:v>
                </c:pt>
                <c:pt idx="19">
                  <c:v>8.3449043654295507E-2</c:v>
                </c:pt>
                <c:pt idx="20">
                  <c:v>4.8639070160863149E-2</c:v>
                </c:pt>
                <c:pt idx="21">
                  <c:v>0.10733100509229374</c:v>
                </c:pt>
                <c:pt idx="22">
                  <c:v>-1.0422952897406516E-2</c:v>
                </c:pt>
                <c:pt idx="23">
                  <c:v>9.2349121292235242E-2</c:v>
                </c:pt>
                <c:pt idx="24">
                  <c:v>2.3555422588377117E-2</c:v>
                </c:pt>
                <c:pt idx="25">
                  <c:v>-3.6885840439624874E-2</c:v>
                </c:pt>
                <c:pt idx="26">
                  <c:v>8.8597333182427795E-2</c:v>
                </c:pt>
                <c:pt idx="27">
                  <c:v>8.8924094041643059E-2</c:v>
                </c:pt>
                <c:pt idx="28">
                  <c:v>7.0258380176471569E-2</c:v>
                </c:pt>
                <c:pt idx="29">
                  <c:v>0.11323601302893893</c:v>
                </c:pt>
                <c:pt idx="30">
                  <c:v>-5.5337068231577267E-2</c:v>
                </c:pt>
                <c:pt idx="31">
                  <c:v>8.2289792272763243E-2</c:v>
                </c:pt>
                <c:pt idx="32">
                  <c:v>-2.6601481750570449E-2</c:v>
                </c:pt>
                <c:pt idx="33">
                  <c:v>7.1450050595687972E-2</c:v>
                </c:pt>
                <c:pt idx="34">
                  <c:v>3.5580449716006095E-2</c:v>
                </c:pt>
                <c:pt idx="35">
                  <c:v>2.8770396408734158E-2</c:v>
                </c:pt>
                <c:pt idx="36">
                  <c:v>0.10363259360143651</c:v>
                </c:pt>
                <c:pt idx="37">
                  <c:v>7.8221631063170288E-2</c:v>
                </c:pt>
                <c:pt idx="38">
                  <c:v>2.7529675888283263E-2</c:v>
                </c:pt>
                <c:pt idx="39">
                  <c:v>-7.1875649360975472E-3</c:v>
                </c:pt>
                <c:pt idx="40">
                  <c:v>6.5219218986068028E-2</c:v>
                </c:pt>
                <c:pt idx="41">
                  <c:v>1.8123209528034222E-3</c:v>
                </c:pt>
                <c:pt idx="42">
                  <c:v>-0.1648287245706811</c:v>
                </c:pt>
                <c:pt idx="43">
                  <c:v>9.4123820510324252E-2</c:v>
                </c:pt>
                <c:pt idx="44">
                  <c:v>0.11703357156243621</c:v>
                </c:pt>
                <c:pt idx="45">
                  <c:v>9.0268942071455277E-2</c:v>
                </c:pt>
                <c:pt idx="46">
                  <c:v>8.6872222311121211E-2</c:v>
                </c:pt>
                <c:pt idx="47">
                  <c:v>6.7833822708534566E-2</c:v>
                </c:pt>
                <c:pt idx="48">
                  <c:v>-2.3325579188018801E-2</c:v>
                </c:pt>
                <c:pt idx="49">
                  <c:v>6.4978151155373642E-2</c:v>
                </c:pt>
                <c:pt idx="50">
                  <c:v>6.4077181957102575E-2</c:v>
                </c:pt>
                <c:pt idx="51">
                  <c:v>-1.4303345291099535E-2</c:v>
                </c:pt>
                <c:pt idx="52">
                  <c:v>8.4279422317575431E-2</c:v>
                </c:pt>
                <c:pt idx="53">
                  <c:v>-2.3145743672289443E-2</c:v>
                </c:pt>
                <c:pt idx="54">
                  <c:v>8.7214721530159411E-3</c:v>
                </c:pt>
                <c:pt idx="55">
                  <c:v>-1.8939036476432677E-2</c:v>
                </c:pt>
                <c:pt idx="56">
                  <c:v>9.404380741931434E-2</c:v>
                </c:pt>
                <c:pt idx="57">
                  <c:v>3.981103006433042E-2</c:v>
                </c:pt>
                <c:pt idx="58">
                  <c:v>8.7858184547537493E-2</c:v>
                </c:pt>
                <c:pt idx="59">
                  <c:v>-4.7370875443060949E-2</c:v>
                </c:pt>
                <c:pt idx="60">
                  <c:v>-9.3496663904146619E-3</c:v>
                </c:pt>
                <c:pt idx="61">
                  <c:v>0.13564932122638759</c:v>
                </c:pt>
                <c:pt idx="62">
                  <c:v>-2.274162657599825E-2</c:v>
                </c:pt>
                <c:pt idx="63">
                  <c:v>-1.1842928174949981E-2</c:v>
                </c:pt>
                <c:pt idx="64">
                  <c:v>4.5221572451510636E-2</c:v>
                </c:pt>
                <c:pt idx="65">
                  <c:v>-5.0942758272825642E-3</c:v>
                </c:pt>
                <c:pt idx="66">
                  <c:v>9.0483873269731119E-2</c:v>
                </c:pt>
                <c:pt idx="67">
                  <c:v>-5.127949348844716E-2</c:v>
                </c:pt>
                <c:pt idx="68">
                  <c:v>8.9032440777524688E-3</c:v>
                </c:pt>
                <c:pt idx="69">
                  <c:v>-8.4484727800853532E-2</c:v>
                </c:pt>
                <c:pt idx="70">
                  <c:v>2.0440181439153993E-2</c:v>
                </c:pt>
                <c:pt idx="71">
                  <c:v>5.9077805397269333E-2</c:v>
                </c:pt>
                <c:pt idx="72">
                  <c:v>-9.8333609311061859E-2</c:v>
                </c:pt>
                <c:pt idx="73">
                  <c:v>-6.2964136770590678E-2</c:v>
                </c:pt>
                <c:pt idx="74">
                  <c:v>0.11280349080513397</c:v>
                </c:pt>
                <c:pt idx="75">
                  <c:v>2.395420642038612E-2</c:v>
                </c:pt>
                <c:pt idx="76">
                  <c:v>-1.3338459708756772E-2</c:v>
                </c:pt>
                <c:pt idx="77">
                  <c:v>4.4009269935033866E-3</c:v>
                </c:pt>
                <c:pt idx="78">
                  <c:v>-6.1747025238651297E-2</c:v>
                </c:pt>
                <c:pt idx="79">
                  <c:v>-8.2885996660665234E-2</c:v>
                </c:pt>
                <c:pt idx="80">
                  <c:v>4.1627567155918123E-2</c:v>
                </c:pt>
                <c:pt idx="81">
                  <c:v>0.11283864006740518</c:v>
                </c:pt>
                <c:pt idx="82">
                  <c:v>2.9037949403613567E-2</c:v>
                </c:pt>
                <c:pt idx="83">
                  <c:v>3.2135130984728769E-4</c:v>
                </c:pt>
                <c:pt idx="84">
                  <c:v>-6.2123785223091657E-3</c:v>
                </c:pt>
                <c:pt idx="85">
                  <c:v>6.5168249260958058E-2</c:v>
                </c:pt>
                <c:pt idx="86">
                  <c:v>-5.6706223275077801E-2</c:v>
                </c:pt>
                <c:pt idx="87">
                  <c:v>8.3044716804310179E-3</c:v>
                </c:pt>
                <c:pt idx="88">
                  <c:v>-7.0398445672587739E-2</c:v>
                </c:pt>
                <c:pt idx="89">
                  <c:v>-7.8513931347427457E-2</c:v>
                </c:pt>
                <c:pt idx="90">
                  <c:v>2.5765445738948747E-2</c:v>
                </c:pt>
                <c:pt idx="91">
                  <c:v>-0.11700065700790441</c:v>
                </c:pt>
                <c:pt idx="92">
                  <c:v>0.12714395474650572</c:v>
                </c:pt>
                <c:pt idx="93">
                  <c:v>9.1006415465004264E-2</c:v>
                </c:pt>
                <c:pt idx="94">
                  <c:v>-5.4809447665578832E-2</c:v>
                </c:pt>
                <c:pt idx="95">
                  <c:v>-1.3892470977852837E-2</c:v>
                </c:pt>
                <c:pt idx="96">
                  <c:v>-9.580377807506292E-4</c:v>
                </c:pt>
                <c:pt idx="97">
                  <c:v>3.0591465095593497E-2</c:v>
                </c:pt>
                <c:pt idx="98">
                  <c:v>0.1208951825569744</c:v>
                </c:pt>
                <c:pt idx="99">
                  <c:v>8.3505416808389576E-2</c:v>
                </c:pt>
                <c:pt idx="100">
                  <c:v>3.4492063733049715E-2</c:v>
                </c:pt>
                <c:pt idx="101">
                  <c:v>4.0602210599003256E-2</c:v>
                </c:pt>
                <c:pt idx="102">
                  <c:v>4.2599721921171493E-2</c:v>
                </c:pt>
                <c:pt idx="103">
                  <c:v>5.5656143727543621E-3</c:v>
                </c:pt>
                <c:pt idx="104">
                  <c:v>8.870826633747958E-2</c:v>
                </c:pt>
                <c:pt idx="105">
                  <c:v>2.9271536480838682E-2</c:v>
                </c:pt>
                <c:pt idx="106">
                  <c:v>8.3515923177102339E-2</c:v>
                </c:pt>
                <c:pt idx="107">
                  <c:v>4.1930784977128627E-2</c:v>
                </c:pt>
                <c:pt idx="108">
                  <c:v>3.5583430388013246E-2</c:v>
                </c:pt>
                <c:pt idx="109">
                  <c:v>8.1024846739718992E-5</c:v>
                </c:pt>
                <c:pt idx="110">
                  <c:v>-4.5554782034872357E-4</c:v>
                </c:pt>
                <c:pt idx="111">
                  <c:v>3.5334230748750139E-2</c:v>
                </c:pt>
                <c:pt idx="112">
                  <c:v>4.2412397220647803E-2</c:v>
                </c:pt>
                <c:pt idx="113">
                  <c:v>-2.2600455049203862E-2</c:v>
                </c:pt>
                <c:pt idx="114">
                  <c:v>2.2687566628900126E-2</c:v>
                </c:pt>
                <c:pt idx="115">
                  <c:v>3.1303303990943561E-2</c:v>
                </c:pt>
                <c:pt idx="116">
                  <c:v>3.6966875357853722E-2</c:v>
                </c:pt>
                <c:pt idx="117">
                  <c:v>6.7184301988548356E-2</c:v>
                </c:pt>
                <c:pt idx="118">
                  <c:v>5.9435860345155272E-2</c:v>
                </c:pt>
                <c:pt idx="119">
                  <c:v>-1.2454321076497341E-2</c:v>
                </c:pt>
                <c:pt idx="120">
                  <c:v>4.2233461121996996E-2</c:v>
                </c:pt>
                <c:pt idx="121">
                  <c:v>-5.2098804718915641E-3</c:v>
                </c:pt>
                <c:pt idx="122">
                  <c:v>-6.4824127728292796E-3</c:v>
                </c:pt>
                <c:pt idx="123">
                  <c:v>5.5649395068630592E-2</c:v>
                </c:pt>
                <c:pt idx="124">
                  <c:v>1.8125977050532326E-2</c:v>
                </c:pt>
                <c:pt idx="125">
                  <c:v>6.2730311577376213E-2</c:v>
                </c:pt>
                <c:pt idx="126">
                  <c:v>3.8747040969539168E-3</c:v>
                </c:pt>
                <c:pt idx="127">
                  <c:v>2.6470517116265746E-2</c:v>
                </c:pt>
                <c:pt idx="128">
                  <c:v>-4.5035014573589528E-3</c:v>
                </c:pt>
                <c:pt idx="129">
                  <c:v>6.1075368997119933E-2</c:v>
                </c:pt>
                <c:pt idx="130">
                  <c:v>1.6167519116785253E-2</c:v>
                </c:pt>
                <c:pt idx="131">
                  <c:v>4.8627688930555385E-2</c:v>
                </c:pt>
                <c:pt idx="132">
                  <c:v>1.7354597106145897E-2</c:v>
                </c:pt>
                <c:pt idx="133">
                  <c:v>3.0494024437670603E-2</c:v>
                </c:pt>
                <c:pt idx="134">
                  <c:v>3.1717536648595029E-2</c:v>
                </c:pt>
                <c:pt idx="135">
                  <c:v>-2.1918862856190324E-2</c:v>
                </c:pt>
                <c:pt idx="136">
                  <c:v>1.6526570001408683E-2</c:v>
                </c:pt>
                <c:pt idx="137">
                  <c:v>2.2571794983757752E-2</c:v>
                </c:pt>
                <c:pt idx="138">
                  <c:v>4.2673524605865959E-2</c:v>
                </c:pt>
                <c:pt idx="139">
                  <c:v>4.6918725983824225E-2</c:v>
                </c:pt>
                <c:pt idx="140">
                  <c:v>5.5429085625843873E-2</c:v>
                </c:pt>
                <c:pt idx="141">
                  <c:v>3.6721335430876106E-2</c:v>
                </c:pt>
                <c:pt idx="142">
                  <c:v>3.2030313513832995E-2</c:v>
                </c:pt>
                <c:pt idx="143">
                  <c:v>3.368888068445073E-2</c:v>
                </c:pt>
                <c:pt idx="144">
                  <c:v>-1.0970552073104163E-2</c:v>
                </c:pt>
                <c:pt idx="145">
                  <c:v>2.8662494496655526E-2</c:v>
                </c:pt>
                <c:pt idx="146">
                  <c:v>7.0119296017504079E-2</c:v>
                </c:pt>
                <c:pt idx="147">
                  <c:v>5.6919352748469855E-2</c:v>
                </c:pt>
                <c:pt idx="148">
                  <c:v>-5.529165218090399E-3</c:v>
                </c:pt>
                <c:pt idx="149">
                  <c:v>-2.3345527692168445E-2</c:v>
                </c:pt>
                <c:pt idx="150">
                  <c:v>3.3011175856908215E-2</c:v>
                </c:pt>
                <c:pt idx="151">
                  <c:v>6.182022953224621E-2</c:v>
                </c:pt>
                <c:pt idx="152">
                  <c:v>3.5755256849747827E-2</c:v>
                </c:pt>
                <c:pt idx="153">
                  <c:v>-3.6725692285420899E-2</c:v>
                </c:pt>
                <c:pt idx="154">
                  <c:v>7.5523795752906343E-3</c:v>
                </c:pt>
                <c:pt idx="155">
                  <c:v>-5.745681001260982E-2</c:v>
                </c:pt>
                <c:pt idx="156">
                  <c:v>-2.4003059522089282E-2</c:v>
                </c:pt>
                <c:pt idx="157">
                  <c:v>1.2669594513142856E-2</c:v>
                </c:pt>
                <c:pt idx="158">
                  <c:v>7.9113246130334131E-2</c:v>
                </c:pt>
                <c:pt idx="159">
                  <c:v>3.2848293701643619E-2</c:v>
                </c:pt>
                <c:pt idx="160">
                  <c:v>-8.7344861328972706E-2</c:v>
                </c:pt>
                <c:pt idx="161">
                  <c:v>7.4415357715428981E-3</c:v>
                </c:pt>
                <c:pt idx="162">
                  <c:v>3.4742518200756738E-2</c:v>
                </c:pt>
                <c:pt idx="163">
                  <c:v>-9.2588590138608179E-2</c:v>
                </c:pt>
                <c:pt idx="164">
                  <c:v>-0.18980391790410639</c:v>
                </c:pt>
                <c:pt idx="165">
                  <c:v>-7.1808974411823406E-2</c:v>
                </c:pt>
                <c:pt idx="166">
                  <c:v>3.1064345156022157E-2</c:v>
                </c:pt>
                <c:pt idx="167">
                  <c:v>-8.5174809637675764E-2</c:v>
                </c:pt>
                <c:pt idx="168">
                  <c:v>-0.11550800671871889</c:v>
                </c:pt>
                <c:pt idx="169">
                  <c:v>0.12726489667096957</c:v>
                </c:pt>
                <c:pt idx="170">
                  <c:v>0.13790237981726081</c:v>
                </c:pt>
                <c:pt idx="171">
                  <c:v>8.7138651170572207E-2</c:v>
                </c:pt>
                <c:pt idx="172">
                  <c:v>2.1435051535908922E-2</c:v>
                </c:pt>
                <c:pt idx="173">
                  <c:v>0.11330342446141889</c:v>
                </c:pt>
                <c:pt idx="174">
                  <c:v>6.2896337794492996E-2</c:v>
                </c:pt>
                <c:pt idx="175">
                  <c:v>6.5635616296496752E-2</c:v>
                </c:pt>
                <c:pt idx="176">
                  <c:v>-3.2461105946944707E-3</c:v>
                </c:pt>
                <c:pt idx="177">
                  <c:v>9.2593788689483814E-2</c:v>
                </c:pt>
                <c:pt idx="178">
                  <c:v>4.3404041913500738E-2</c:v>
                </c:pt>
                <c:pt idx="179">
                  <c:v>-2.4619814980427257E-2</c:v>
                </c:pt>
                <c:pt idx="180">
                  <c:v>5.6688849014129461E-2</c:v>
                </c:pt>
                <c:pt idx="181">
                  <c:v>9.4269795373693316E-2</c:v>
                </c:pt>
                <c:pt idx="182">
                  <c:v>3.954903833395939E-2</c:v>
                </c:pt>
                <c:pt idx="183">
                  <c:v>-8.063215908098012E-2</c:v>
                </c:pt>
                <c:pt idx="184">
                  <c:v>-4.5688108304072571E-2</c:v>
                </c:pt>
                <c:pt idx="185">
                  <c:v>0.10666013924252618</c:v>
                </c:pt>
                <c:pt idx="186">
                  <c:v>-3.7737075813617578E-2</c:v>
                </c:pt>
                <c:pt idx="187">
                  <c:v>0.1299938866208242</c:v>
                </c:pt>
                <c:pt idx="188">
                  <c:v>6.7032321121140964E-2</c:v>
                </c:pt>
                <c:pt idx="189">
                  <c:v>1.8387779520708424E-2</c:v>
                </c:pt>
                <c:pt idx="190">
                  <c:v>0.10236017143989906</c:v>
                </c:pt>
                <c:pt idx="191">
                  <c:v>4.9357066951503277E-2</c:v>
                </c:pt>
                <c:pt idx="192">
                  <c:v>6.0945493265704295E-2</c:v>
                </c:pt>
                <c:pt idx="193">
                  <c:v>1.9973437108666284E-2</c:v>
                </c:pt>
                <c:pt idx="194">
                  <c:v>5.671783459096922E-2</c:v>
                </c:pt>
                <c:pt idx="195">
                  <c:v>4.5635146312406477E-3</c:v>
                </c:pt>
                <c:pt idx="196">
                  <c:v>-1.3459297359463412E-3</c:v>
                </c:pt>
                <c:pt idx="197">
                  <c:v>-5.3425528971603777E-3</c:v>
                </c:pt>
                <c:pt idx="198">
                  <c:v>-4.9198292241927143E-2</c:v>
                </c:pt>
                <c:pt idx="199">
                  <c:v>-6.778739097080122E-2</c:v>
                </c:pt>
                <c:pt idx="200">
                  <c:v>0.15518953154428261</c:v>
                </c:pt>
                <c:pt idx="201">
                  <c:v>1.5083032801726296E-2</c:v>
                </c:pt>
                <c:pt idx="202">
                  <c:v>3.1968609227157212E-2</c:v>
                </c:pt>
                <c:pt idx="203">
                  <c:v>7.549338347847781E-2</c:v>
                </c:pt>
                <c:pt idx="204">
                  <c:v>7.1712141893765124E-2</c:v>
                </c:pt>
                <c:pt idx="205">
                  <c:v>6.022176241531664E-2</c:v>
                </c:pt>
                <c:pt idx="206">
                  <c:v>1.1980598508778922E-2</c:v>
                </c:pt>
                <c:pt idx="207">
                  <c:v>-5.6550536357119145E-2</c:v>
                </c:pt>
                <c:pt idx="208">
                  <c:v>7.0426872025035794E-2</c:v>
                </c:pt>
                <c:pt idx="209">
                  <c:v>3.6925535239463424E-2</c:v>
                </c:pt>
                <c:pt idx="210">
                  <c:v>4.5828031306864664E-2</c:v>
                </c:pt>
                <c:pt idx="211">
                  <c:v>5.1374472958442177E-2</c:v>
                </c:pt>
                <c:pt idx="212">
                  <c:v>-3.3112328909890819E-3</c:v>
                </c:pt>
                <c:pt idx="213">
                  <c:v>2.4821594340576222E-2</c:v>
                </c:pt>
                <c:pt idx="214">
                  <c:v>3.0087109355888281E-2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3-406F-96E6-E4C871D1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19744"/>
        <c:axId val="385750192"/>
      </c:scatterChart>
      <c:valAx>
        <c:axId val="61951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750192"/>
        <c:crosses val="autoZero"/>
        <c:crossBetween val="midCat"/>
      </c:valAx>
      <c:valAx>
        <c:axId val="385750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9519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S&amp;P500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KGC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table!$N$4:$N$218</c:f>
              <c:numCache>
                <c:formatCode>General</c:formatCode>
                <c:ptCount val="215"/>
                <c:pt idx="0">
                  <c:v>5.7200400291120806E-2</c:v>
                </c:pt>
                <c:pt idx="1">
                  <c:v>0.31923815789473697</c:v>
                </c:pt>
                <c:pt idx="2">
                  <c:v>6.1751293995859304E-2</c:v>
                </c:pt>
                <c:pt idx="3">
                  <c:v>0.20377820326150239</c:v>
                </c:pt>
                <c:pt idx="4">
                  <c:v>2.9658534136546174E-2</c:v>
                </c:pt>
                <c:pt idx="5">
                  <c:v>1.2258729419074191E-2</c:v>
                </c:pt>
                <c:pt idx="6">
                  <c:v>6.1036205316223613E-2</c:v>
                </c:pt>
                <c:pt idx="7">
                  <c:v>3.0438709677419198E-2</c:v>
                </c:pt>
                <c:pt idx="8">
                  <c:v>-0.14197273482959263</c:v>
                </c:pt>
                <c:pt idx="9">
                  <c:v>0.13336465863453822</c:v>
                </c:pt>
                <c:pt idx="10">
                  <c:v>-8.0098665819567955E-2</c:v>
                </c:pt>
                <c:pt idx="11">
                  <c:v>0.20894057439657795</c:v>
                </c:pt>
                <c:pt idx="12">
                  <c:v>-4.0249999999999999E-3</c:v>
                </c:pt>
                <c:pt idx="13">
                  <c:v>-0.12578048104772699</c:v>
                </c:pt>
                <c:pt idx="14">
                  <c:v>7.2864247311827876E-2</c:v>
                </c:pt>
                <c:pt idx="15">
                  <c:v>2.4570660276890349E-2</c:v>
                </c:pt>
                <c:pt idx="16">
                  <c:v>-0.17116713250517598</c:v>
                </c:pt>
                <c:pt idx="17">
                  <c:v>-3.7376475613544596E-2</c:v>
                </c:pt>
                <c:pt idx="18">
                  <c:v>8.2056726907630481E-2</c:v>
                </c:pt>
                <c:pt idx="19">
                  <c:v>-0.14709880952380947</c:v>
                </c:pt>
                <c:pt idx="20">
                  <c:v>6.9858229813664671E-2</c:v>
                </c:pt>
                <c:pt idx="21">
                  <c:v>-3.88904618473895E-2</c:v>
                </c:pt>
                <c:pt idx="22">
                  <c:v>1.3881373772674337E-2</c:v>
                </c:pt>
                <c:pt idx="23">
                  <c:v>-5.6668370933464184E-2</c:v>
                </c:pt>
                <c:pt idx="24">
                  <c:v>6.9841563146998006E-2</c:v>
                </c:pt>
                <c:pt idx="25">
                  <c:v>-7.3198995983935783E-2</c:v>
                </c:pt>
                <c:pt idx="26">
                  <c:v>-0.18960020703933747</c:v>
                </c:pt>
                <c:pt idx="27">
                  <c:v>8.6643000847098681E-2</c:v>
                </c:pt>
                <c:pt idx="28">
                  <c:v>-0.2539627305377597</c:v>
                </c:pt>
                <c:pt idx="29">
                  <c:v>3.7717132505175978E-2</c:v>
                </c:pt>
                <c:pt idx="30">
                  <c:v>-8.4760233482364639E-2</c:v>
                </c:pt>
                <c:pt idx="31">
                  <c:v>0.25681503241491094</c:v>
                </c:pt>
                <c:pt idx="32">
                  <c:v>-0.23421878748928876</c:v>
                </c:pt>
                <c:pt idx="33">
                  <c:v>-0.31730503617139671</c:v>
                </c:pt>
                <c:pt idx="34">
                  <c:v>0.19132575941676785</c:v>
                </c:pt>
                <c:pt idx="35">
                  <c:v>0.12283252032520318</c:v>
                </c:pt>
                <c:pt idx="36">
                  <c:v>-6.9165021039975988E-2</c:v>
                </c:pt>
                <c:pt idx="37">
                  <c:v>0.11731267277402783</c:v>
                </c:pt>
                <c:pt idx="38">
                  <c:v>0.11883286758383498</c:v>
                </c:pt>
                <c:pt idx="39">
                  <c:v>-0.15500893312914757</c:v>
                </c:pt>
                <c:pt idx="40">
                  <c:v>-0.16555667267808827</c:v>
                </c:pt>
                <c:pt idx="41">
                  <c:v>-0.23531612903225807</c:v>
                </c:pt>
                <c:pt idx="42">
                  <c:v>-0.27820920745920741</c:v>
                </c:pt>
                <c:pt idx="43">
                  <c:v>0.68401960500963377</c:v>
                </c:pt>
                <c:pt idx="44">
                  <c:v>-0.16654200913242004</c:v>
                </c:pt>
                <c:pt idx="45">
                  <c:v>-2.8231616643929053E-2</c:v>
                </c:pt>
                <c:pt idx="46">
                  <c:v>-7.7784207459207458E-2</c:v>
                </c:pt>
                <c:pt idx="47">
                  <c:v>-3.0806998992950651E-2</c:v>
                </c:pt>
                <c:pt idx="48">
                  <c:v>-3.7000000000000002E-3</c:v>
                </c:pt>
                <c:pt idx="49">
                  <c:v>-5.9600621118012419E-2</c:v>
                </c:pt>
                <c:pt idx="50">
                  <c:v>5.56355263157896E-2</c:v>
                </c:pt>
                <c:pt idx="51">
                  <c:v>-0.22579968944099391</c:v>
                </c:pt>
                <c:pt idx="52">
                  <c:v>-3.9736477045908131E-2</c:v>
                </c:pt>
                <c:pt idx="53">
                  <c:v>0.10800957556935817</c:v>
                </c:pt>
                <c:pt idx="54">
                  <c:v>0.12828268156424572</c:v>
                </c:pt>
                <c:pt idx="55">
                  <c:v>0.34971842105263162</c:v>
                </c:pt>
                <c:pt idx="56">
                  <c:v>-0.11340601458080202</c:v>
                </c:pt>
                <c:pt idx="57">
                  <c:v>-0.22387029331514327</c:v>
                </c:pt>
                <c:pt idx="58">
                  <c:v>-6.5522144522144471E-2</c:v>
                </c:pt>
                <c:pt idx="59">
                  <c:v>-0.15527132216014911</c:v>
                </c:pt>
                <c:pt idx="60">
                  <c:v>6.3399122807018442E-3</c:v>
                </c:pt>
                <c:pt idx="61">
                  <c:v>-3.5110430224150523E-2</c:v>
                </c:pt>
                <c:pt idx="62">
                  <c:v>-0.20382181208053682</c:v>
                </c:pt>
                <c:pt idx="63">
                  <c:v>-0.25622164804469277</c:v>
                </c:pt>
                <c:pt idx="64">
                  <c:v>-4.7416666666666675E-3</c:v>
                </c:pt>
                <c:pt idx="65">
                  <c:v>-0.26989203980099508</c:v>
                </c:pt>
                <c:pt idx="66">
                  <c:v>-9.6445558375634455E-2</c:v>
                </c:pt>
                <c:pt idx="67">
                  <c:v>-0.1055586592178771</c:v>
                </c:pt>
                <c:pt idx="68">
                  <c:v>-0.28459477225672886</c:v>
                </c:pt>
                <c:pt idx="69">
                  <c:v>0.38278936781609224</c:v>
                </c:pt>
                <c:pt idx="70">
                  <c:v>-0.11660957556935828</c:v>
                </c:pt>
                <c:pt idx="71">
                  <c:v>-4.6249708624708535E-2</c:v>
                </c:pt>
                <c:pt idx="72">
                  <c:v>0.18571435523114332</c:v>
                </c:pt>
                <c:pt idx="73">
                  <c:v>-0.12638271983640079</c:v>
                </c:pt>
                <c:pt idx="74">
                  <c:v>9.4677097902097912E-2</c:v>
                </c:pt>
                <c:pt idx="75">
                  <c:v>0.41736549893842878</c:v>
                </c:pt>
                <c:pt idx="76">
                  <c:v>1.0544581464872761E-2</c:v>
                </c:pt>
                <c:pt idx="77">
                  <c:v>-2.9473672566371501E-2</c:v>
                </c:pt>
                <c:pt idx="78">
                  <c:v>0.14265454545454528</c:v>
                </c:pt>
                <c:pt idx="79">
                  <c:v>0.10097460317460304</c:v>
                </c:pt>
                <c:pt idx="80">
                  <c:v>-0.11690791366906469</c:v>
                </c:pt>
                <c:pt idx="81">
                  <c:v>-0.20074532520325206</c:v>
                </c:pt>
                <c:pt idx="82">
                  <c:v>0.10519065143824026</c:v>
                </c:pt>
                <c:pt idx="83">
                  <c:v>0.26009288990825674</c:v>
                </c:pt>
                <c:pt idx="84">
                  <c:v>0.14401287878787883</c:v>
                </c:pt>
                <c:pt idx="85">
                  <c:v>0.15088928571428561</c:v>
                </c:pt>
                <c:pt idx="86">
                  <c:v>0.32363553719008259</c:v>
                </c:pt>
                <c:pt idx="87">
                  <c:v>0.52870386347886356</c:v>
                </c:pt>
                <c:pt idx="88">
                  <c:v>-0.11418840579710147</c:v>
                </c:pt>
                <c:pt idx="89">
                  <c:v>-0.26939387442572743</c:v>
                </c:pt>
                <c:pt idx="90">
                  <c:v>0.19111861924686188</c:v>
                </c:pt>
                <c:pt idx="91">
                  <c:v>9.864166666666653E-2</c:v>
                </c:pt>
                <c:pt idx="92">
                  <c:v>-0.24852559808612443</c:v>
                </c:pt>
                <c:pt idx="93">
                  <c:v>3.499194915254239E-2</c:v>
                </c:pt>
                <c:pt idx="94">
                  <c:v>0.43254616564417186</c:v>
                </c:pt>
                <c:pt idx="95">
                  <c:v>-2.9505670470756081E-2</c:v>
                </c:pt>
                <c:pt idx="96">
                  <c:v>-1.1254001468428639E-2</c:v>
                </c:pt>
                <c:pt idx="97">
                  <c:v>-0.12853810583580622</c:v>
                </c:pt>
                <c:pt idx="98">
                  <c:v>-7.7443877551020487E-3</c:v>
                </c:pt>
                <c:pt idx="99">
                  <c:v>0.13780696347031968</c:v>
                </c:pt>
                <c:pt idx="100">
                  <c:v>-3.2345614035087705E-2</c:v>
                </c:pt>
                <c:pt idx="101">
                  <c:v>-3.646428571428581E-2</c:v>
                </c:pt>
                <c:pt idx="102">
                  <c:v>0.15218739935587763</c:v>
                </c:pt>
                <c:pt idx="103">
                  <c:v>-6.3699255121043323E-3</c:v>
                </c:pt>
                <c:pt idx="104">
                  <c:v>0.10035692883895134</c:v>
                </c:pt>
                <c:pt idx="105">
                  <c:v>7.1929081632653186E-2</c:v>
                </c:pt>
                <c:pt idx="106">
                  <c:v>-9.4685790725326985E-2</c:v>
                </c:pt>
                <c:pt idx="107">
                  <c:v>-0.1254052493438321</c:v>
                </c:pt>
                <c:pt idx="108">
                  <c:v>-3.2259257871064456E-2</c:v>
                </c:pt>
                <c:pt idx="109">
                  <c:v>8.1260010319917503E-2</c:v>
                </c:pt>
                <c:pt idx="110">
                  <c:v>-0.24684914163090141</c:v>
                </c:pt>
                <c:pt idx="111">
                  <c:v>0.11300199240986732</c:v>
                </c:pt>
                <c:pt idx="112">
                  <c:v>-9.816225156161279E-2</c:v>
                </c:pt>
                <c:pt idx="113">
                  <c:v>-4.4504559748427555E-2</c:v>
                </c:pt>
                <c:pt idx="114">
                  <c:v>0.15458520710059162</c:v>
                </c:pt>
                <c:pt idx="115">
                  <c:v>0.10272056313993162</c:v>
                </c:pt>
                <c:pt idx="116">
                  <c:v>9.5905821741370467E-2</c:v>
                </c:pt>
                <c:pt idx="117">
                  <c:v>6.4472183098591679E-2</c:v>
                </c:pt>
                <c:pt idx="118">
                  <c:v>-0.1141103368560106</c:v>
                </c:pt>
                <c:pt idx="119">
                  <c:v>-6.7417857142857016E-2</c:v>
                </c:pt>
                <c:pt idx="120">
                  <c:v>5.8451167728238336E-3</c:v>
                </c:pt>
                <c:pt idx="121">
                  <c:v>-9.8649842022116935E-2</c:v>
                </c:pt>
                <c:pt idx="122">
                  <c:v>-0.1107082750582751</c:v>
                </c:pt>
                <c:pt idx="123">
                  <c:v>-6.2882352941175217E-3</c:v>
                </c:pt>
                <c:pt idx="124">
                  <c:v>0.14319429133858264</c:v>
                </c:pt>
                <c:pt idx="125">
                  <c:v>-9.2030412371134143E-2</c:v>
                </c:pt>
                <c:pt idx="126">
                  <c:v>0.1348691823899372</c:v>
                </c:pt>
                <c:pt idx="127">
                  <c:v>0.21273872305140953</c:v>
                </c:pt>
                <c:pt idx="128">
                  <c:v>-9.4496850841291516E-2</c:v>
                </c:pt>
                <c:pt idx="129">
                  <c:v>7.6346246246246169E-2</c:v>
                </c:pt>
                <c:pt idx="130">
                  <c:v>0.22068044738062134</c:v>
                </c:pt>
                <c:pt idx="131">
                  <c:v>0.24760303030303016</c:v>
                </c:pt>
                <c:pt idx="132">
                  <c:v>-0.20623480926430518</c:v>
                </c:pt>
                <c:pt idx="133">
                  <c:v>0.18416877372817006</c:v>
                </c:pt>
                <c:pt idx="134">
                  <c:v>0.1169720357941835</c:v>
                </c:pt>
                <c:pt idx="135">
                  <c:v>-0.10744060450527514</c:v>
                </c:pt>
                <c:pt idx="136">
                  <c:v>-1.2579452926208597E-2</c:v>
                </c:pt>
                <c:pt idx="137">
                  <c:v>5.9397617901828667E-2</c:v>
                </c:pt>
                <c:pt idx="138">
                  <c:v>0.20672639517345393</c:v>
                </c:pt>
                <c:pt idx="139">
                  <c:v>-0.11163165171898365</c:v>
                </c:pt>
                <c:pt idx="140">
                  <c:v>5.0338860971524284E-2</c:v>
                </c:pt>
                <c:pt idx="141">
                  <c:v>-5.4950661900979643E-2</c:v>
                </c:pt>
                <c:pt idx="142">
                  <c:v>-5.592451185495112E-2</c:v>
                </c:pt>
                <c:pt idx="143">
                  <c:v>0.11588530450132382</c:v>
                </c:pt>
                <c:pt idx="144">
                  <c:v>5.4121966115051302E-2</c:v>
                </c:pt>
                <c:pt idx="145">
                  <c:v>-2.4220910896003988E-2</c:v>
                </c:pt>
                <c:pt idx="146">
                  <c:v>-3.7492983789260304E-2</c:v>
                </c:pt>
                <c:pt idx="147">
                  <c:v>-3.1555031446541164E-3</c:v>
                </c:pt>
                <c:pt idx="148">
                  <c:v>-0.12874347342236184</c:v>
                </c:pt>
                <c:pt idx="149">
                  <c:v>0.10729392579293828</c:v>
                </c:pt>
                <c:pt idx="150">
                  <c:v>-6.165831987075937E-2</c:v>
                </c:pt>
                <c:pt idx="151">
                  <c:v>0.22231579473985122</c:v>
                </c:pt>
                <c:pt idx="152">
                  <c:v>0.31025594821553537</c:v>
                </c:pt>
                <c:pt idx="153">
                  <c:v>-0.12099884123601481</c:v>
                </c:pt>
                <c:pt idx="154">
                  <c:v>5.7922960725075467E-2</c:v>
                </c:pt>
                <c:pt idx="155">
                  <c:v>0.19941773504273499</c:v>
                </c:pt>
                <c:pt idx="156">
                  <c:v>0.12009203413940253</c:v>
                </c:pt>
                <c:pt idx="157">
                  <c:v>-0.10798153000845312</c:v>
                </c:pt>
                <c:pt idx="158">
                  <c:v>-0.14589279460482724</c:v>
                </c:pt>
                <c:pt idx="159">
                  <c:v>5.4452079874561694E-2</c:v>
                </c:pt>
                <c:pt idx="160">
                  <c:v>0.1808399371069182</c:v>
                </c:pt>
                <c:pt idx="161">
                  <c:v>-0.23274131205673751</c:v>
                </c:pt>
                <c:pt idx="162">
                  <c:v>-9.4858938869665496E-2</c:v>
                </c:pt>
                <c:pt idx="163">
                  <c:v>-1.8753371501272369E-2</c:v>
                </c:pt>
                <c:pt idx="164">
                  <c:v>-0.35353760794473221</c:v>
                </c:pt>
                <c:pt idx="165">
                  <c:v>0.41425608108108108</c:v>
                </c:pt>
                <c:pt idx="166">
                  <c:v>0.24909035739561197</c:v>
                </c:pt>
                <c:pt idx="167">
                  <c:v>-4.033496222851736E-2</c:v>
                </c:pt>
                <c:pt idx="168">
                  <c:v>-0.10768801652892571</c:v>
                </c:pt>
                <c:pt idx="169">
                  <c:v>0.13474563492063488</c:v>
                </c:pt>
                <c:pt idx="170">
                  <c:v>-0.13591421911421911</c:v>
                </c:pt>
                <c:pt idx="171">
                  <c:v>0.30868344571813899</c:v>
                </c:pt>
                <c:pt idx="172">
                  <c:v>-0.10215927357032463</c:v>
                </c:pt>
                <c:pt idx="173">
                  <c:v>8.1892455536431416E-2</c:v>
                </c:pt>
                <c:pt idx="174">
                  <c:v>-3.5666587133262498E-2</c:v>
                </c:pt>
                <c:pt idx="175">
                  <c:v>0.14778345244639901</c:v>
                </c:pt>
                <c:pt idx="176">
                  <c:v>-0.14373649425287355</c:v>
                </c:pt>
                <c:pt idx="177">
                  <c:v>7.7698825503355773E-2</c:v>
                </c:pt>
                <c:pt idx="178">
                  <c:v>-8.0996518768379155E-2</c:v>
                </c:pt>
                <c:pt idx="179">
                  <c:v>-0.11636846414455115</c:v>
                </c:pt>
                <c:pt idx="180">
                  <c:v>0.11428533013844515</c:v>
                </c:pt>
                <c:pt idx="181">
                  <c:v>-5.4597477064220315E-2</c:v>
                </c:pt>
                <c:pt idx="182">
                  <c:v>0.11023658783100874</c:v>
                </c:pt>
                <c:pt idx="183">
                  <c:v>-9.2978772983797545E-2</c:v>
                </c:pt>
                <c:pt idx="184">
                  <c:v>-7.3245635159543522E-3</c:v>
                </c:pt>
                <c:pt idx="185">
                  <c:v>-4.0764018597129428E-2</c:v>
                </c:pt>
                <c:pt idx="186">
                  <c:v>3.5264896755162076E-2</c:v>
                </c:pt>
                <c:pt idx="187">
                  <c:v>0.11037561050061055</c:v>
                </c:pt>
                <c:pt idx="188">
                  <c:v>-4.4638294850650698E-2</c:v>
                </c:pt>
                <c:pt idx="189">
                  <c:v>-2.9460740314537617E-2</c:v>
                </c:pt>
                <c:pt idx="190">
                  <c:v>8.7613031021537155E-2</c:v>
                </c:pt>
                <c:pt idx="191">
                  <c:v>-0.12219584468664864</c:v>
                </c:pt>
                <c:pt idx="192">
                  <c:v>-4.7284000620732416E-2</c:v>
                </c:pt>
                <c:pt idx="193">
                  <c:v>-3.3406623235612367E-3</c:v>
                </c:pt>
                <c:pt idx="194">
                  <c:v>5.1787581699346222E-3</c:v>
                </c:pt>
                <c:pt idx="195">
                  <c:v>-7.1854789770264861E-3</c:v>
                </c:pt>
                <c:pt idx="196">
                  <c:v>4.5508185985592108E-3</c:v>
                </c:pt>
                <c:pt idx="197">
                  <c:v>3.4516862233811445E-2</c:v>
                </c:pt>
                <c:pt idx="198">
                  <c:v>5.7954347826086994E-2</c:v>
                </c:pt>
                <c:pt idx="199">
                  <c:v>-0.1423549682350605</c:v>
                </c:pt>
                <c:pt idx="200">
                  <c:v>-2.9183333333333342E-2</c:v>
                </c:pt>
                <c:pt idx="201">
                  <c:v>-2.6474713876967149E-2</c:v>
                </c:pt>
                <c:pt idx="202">
                  <c:v>-0.18369679769777131</c:v>
                </c:pt>
                <c:pt idx="203">
                  <c:v>-9.9259900990097995E-3</c:v>
                </c:pt>
                <c:pt idx="204">
                  <c:v>-1.8256818181818076E-2</c:v>
                </c:pt>
                <c:pt idx="205">
                  <c:v>-0.10932592592592606</c:v>
                </c:pt>
                <c:pt idx="206">
                  <c:v>-8.6345252945252984E-2</c:v>
                </c:pt>
                <c:pt idx="207">
                  <c:v>-0.10929001706484638</c:v>
                </c:pt>
                <c:pt idx="208">
                  <c:v>2.291350574712641E-2</c:v>
                </c:pt>
                <c:pt idx="209">
                  <c:v>1.8643258426966337E-2</c:v>
                </c:pt>
                <c:pt idx="210">
                  <c:v>7.0995098039215651E-2</c:v>
                </c:pt>
                <c:pt idx="211">
                  <c:v>0.1566589054157132</c:v>
                </c:pt>
                <c:pt idx="212">
                  <c:v>-2.18439663699307E-2</c:v>
                </c:pt>
                <c:pt idx="213">
                  <c:v>9.0251011122344706E-3</c:v>
                </c:pt>
                <c:pt idx="214">
                  <c:v>-3.6130477621910635E-2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31-4F25-B9C6-D8B24FB2E801}"/>
            </c:ext>
          </c:extLst>
        </c:ser>
        <c:ser>
          <c:idx val="1"/>
          <c:order val="1"/>
          <c:tx>
            <c:v>Predicted KGC</c:v>
          </c:tx>
          <c:spPr>
            <a:ln w="28575">
              <a:noFill/>
            </a:ln>
          </c:spPr>
          <c:xVal>
            <c:numRef>
              <c:f>table!$Q$4:$Q$218</c:f>
              <c:numCache>
                <c:formatCode>General</c:formatCode>
                <c:ptCount val="215"/>
                <c:pt idx="0">
                  <c:v>3.1265813174043061E-2</c:v>
                </c:pt>
                <c:pt idx="1">
                  <c:v>2.2554243521615031E-2</c:v>
                </c:pt>
                <c:pt idx="2">
                  <c:v>2.3251963045808323E-2</c:v>
                </c:pt>
                <c:pt idx="3">
                  <c:v>3.1586709506323897E-2</c:v>
                </c:pt>
                <c:pt idx="4">
                  <c:v>1.6720256842894684E-2</c:v>
                </c:pt>
                <c:pt idx="5">
                  <c:v>2.7259377390240151E-2</c:v>
                </c:pt>
                <c:pt idx="6">
                  <c:v>-4.8202505070631917E-3</c:v>
                </c:pt>
                <c:pt idx="7">
                  <c:v>3.5697529721648594E-2</c:v>
                </c:pt>
                <c:pt idx="8">
                  <c:v>-9.3793809140842316E-3</c:v>
                </c:pt>
                <c:pt idx="9">
                  <c:v>3.6582344511321314E-2</c:v>
                </c:pt>
                <c:pt idx="10">
                  <c:v>1.3160543964847754E-2</c:v>
                </c:pt>
                <c:pt idx="11">
                  <c:v>2.8450676213206169E-2</c:v>
                </c:pt>
                <c:pt idx="12">
                  <c:v>2.9087442218797563E-3</c:v>
                </c:pt>
                <c:pt idx="13">
                  <c:v>3.7832227305614084E-3</c:v>
                </c:pt>
                <c:pt idx="14">
                  <c:v>9.3064484895430295E-3</c:v>
                </c:pt>
                <c:pt idx="15">
                  <c:v>1.8670053401001901E-2</c:v>
                </c:pt>
                <c:pt idx="16">
                  <c:v>-1.9849713055954633E-3</c:v>
                </c:pt>
                <c:pt idx="17">
                  <c:v>-5.0039694640362925E-2</c:v>
                </c:pt>
                <c:pt idx="18">
                  <c:v>1.4605636508060496E-2</c:v>
                </c:pt>
                <c:pt idx="19">
                  <c:v>4.996161865979535E-2</c:v>
                </c:pt>
                <c:pt idx="20">
                  <c:v>2.1942666186547763E-2</c:v>
                </c:pt>
                <c:pt idx="21">
                  <c:v>6.9184487146766546E-2</c:v>
                </c:pt>
                <c:pt idx="22">
                  <c:v>-2.5597043010752669E-2</c:v>
                </c:pt>
                <c:pt idx="23">
                  <c:v>5.7125394650394602E-2</c:v>
                </c:pt>
                <c:pt idx="24">
                  <c:v>1.7525465554087249E-3</c:v>
                </c:pt>
                <c:pt idx="25">
                  <c:v>-4.689732893283774E-2</c:v>
                </c:pt>
                <c:pt idx="26">
                  <c:v>5.4105536770921531E-2</c:v>
                </c:pt>
                <c:pt idx="27">
                  <c:v>5.4368550386435989E-2</c:v>
                </c:pt>
                <c:pt idx="28">
                  <c:v>3.9344300231055888E-2</c:v>
                </c:pt>
                <c:pt idx="29">
                  <c:v>7.3937496704852765E-2</c:v>
                </c:pt>
                <c:pt idx="30">
                  <c:v>-6.1748936753605516E-2</c:v>
                </c:pt>
                <c:pt idx="31">
                  <c:v>4.9028523741759075E-2</c:v>
                </c:pt>
                <c:pt idx="32">
                  <c:v>-3.8619329026264596E-2</c:v>
                </c:pt>
                <c:pt idx="33">
                  <c:v>4.0303489609528093E-2</c:v>
                </c:pt>
                <c:pt idx="34">
                  <c:v>1.1431630730583923E-2</c:v>
                </c:pt>
                <c:pt idx="35">
                  <c:v>5.9501396288243842E-3</c:v>
                </c:pt>
                <c:pt idx="36">
                  <c:v>6.6207592728608128E-2</c:v>
                </c:pt>
                <c:pt idx="37">
                  <c:v>4.575401347513678E-2</c:v>
                </c:pt>
                <c:pt idx="38">
                  <c:v>4.951469253460395E-3</c:v>
                </c:pt>
                <c:pt idx="39">
                  <c:v>-2.2992841616070861E-2</c:v>
                </c:pt>
                <c:pt idx="40">
                  <c:v>3.5288220788031052E-2</c:v>
                </c:pt>
                <c:pt idx="41">
                  <c:v>-1.5748728803593581E-2</c:v>
                </c:pt>
                <c:pt idx="42">
                  <c:v>-0.14988004422949375</c:v>
                </c:pt>
                <c:pt idx="43">
                  <c:v>5.8553870689174913E-2</c:v>
                </c:pt>
                <c:pt idx="44">
                  <c:v>7.6994195730622245E-2</c:v>
                </c:pt>
                <c:pt idx="45">
                  <c:v>5.5451034204993296E-2</c:v>
                </c:pt>
                <c:pt idx="46">
                  <c:v>5.2716974969133842E-2</c:v>
                </c:pt>
                <c:pt idx="47">
                  <c:v>3.7392745729711567E-2</c:v>
                </c:pt>
                <c:pt idx="48">
                  <c:v>-3.5982516957894527E-2</c:v>
                </c:pt>
                <c:pt idx="49">
                  <c:v>3.5094182487705163E-2</c:v>
                </c:pt>
                <c:pt idx="50">
                  <c:v>3.4368981902563094E-2</c:v>
                </c:pt>
                <c:pt idx="51">
                  <c:v>-2.8720415973876281E-2</c:v>
                </c:pt>
                <c:pt idx="52">
                  <c:v>5.063000010241922E-2</c:v>
                </c:pt>
                <c:pt idx="53">
                  <c:v>-3.5837765259960214E-2</c:v>
                </c:pt>
                <c:pt idx="54">
                  <c:v>-1.0187472655387653E-2</c:v>
                </c:pt>
                <c:pt idx="55">
                  <c:v>-3.2451737717830151E-2</c:v>
                </c:pt>
                <c:pt idx="56">
                  <c:v>5.848946722174142E-2</c:v>
                </c:pt>
                <c:pt idx="57">
                  <c:v>1.483687405075821E-2</c:v>
                </c:pt>
                <c:pt idx="58">
                  <c:v>5.3510587439070854E-2</c:v>
                </c:pt>
                <c:pt idx="59">
                  <c:v>-5.5336855538539995E-2</c:v>
                </c:pt>
                <c:pt idx="60">
                  <c:v>-2.4733142219927406E-2</c:v>
                </c:pt>
                <c:pt idx="61">
                  <c:v>9.1978229119401983E-2</c:v>
                </c:pt>
                <c:pt idx="62">
                  <c:v>-3.5512486709640544E-2</c:v>
                </c:pt>
                <c:pt idx="63">
                  <c:v>-2.6739997624670529E-2</c:v>
                </c:pt>
                <c:pt idx="64">
                  <c:v>1.9191882537894698E-2</c:v>
                </c:pt>
                <c:pt idx="65">
                  <c:v>-2.1307928869334074E-2</c:v>
                </c:pt>
                <c:pt idx="66">
                  <c:v>5.5624034825940194E-2</c:v>
                </c:pt>
                <c:pt idx="67">
                  <c:v>-5.8482947656950161E-2</c:v>
                </c:pt>
                <c:pt idx="68">
                  <c:v>-1.0041162319324788E-2</c:v>
                </c:pt>
                <c:pt idx="69">
                  <c:v>-8.5210226901730371E-2</c:v>
                </c:pt>
                <c:pt idx="70">
                  <c:v>-7.5494727302685867E-4</c:v>
                </c:pt>
                <c:pt idx="71">
                  <c:v>3.0344925571343412E-2</c:v>
                </c:pt>
                <c:pt idx="72">
                  <c:v>-9.6357352679214081E-2</c:v>
                </c:pt>
                <c:pt idx="73">
                  <c:v>-6.7888052916539057E-2</c:v>
                </c:pt>
                <c:pt idx="74">
                  <c:v>7.3589354537071411E-2</c:v>
                </c:pt>
                <c:pt idx="75">
                  <c:v>2.0735322992866405E-3</c:v>
                </c:pt>
                <c:pt idx="76">
                  <c:v>-2.7943768347905393E-2</c:v>
                </c:pt>
                <c:pt idx="77">
                  <c:v>-1.3665129698296408E-2</c:v>
                </c:pt>
                <c:pt idx="78">
                  <c:v>-6.6908385690579081E-2</c:v>
                </c:pt>
                <c:pt idx="79">
                  <c:v>-8.3923389615201308E-2</c:v>
                </c:pt>
                <c:pt idx="80">
                  <c:v>1.629902588045409E-2</c:v>
                </c:pt>
                <c:pt idx="81">
                  <c:v>7.3617646587027519E-2</c:v>
                </c:pt>
                <c:pt idx="82">
                  <c:v>6.1654961458012083E-3</c:v>
                </c:pt>
                <c:pt idx="83">
                  <c:v>-1.6948827607832104E-2</c:v>
                </c:pt>
                <c:pt idx="84">
                  <c:v>-2.220790273108008E-2</c:v>
                </c:pt>
                <c:pt idx="85">
                  <c:v>3.5247194663558412E-2</c:v>
                </c:pt>
                <c:pt idx="86">
                  <c:v>-6.2850985570149051E-2</c:v>
                </c:pt>
                <c:pt idx="87">
                  <c:v>-1.0523121185108113E-2</c:v>
                </c:pt>
                <c:pt idx="88">
                  <c:v>-7.3872014606018596E-2</c:v>
                </c:pt>
                <c:pt idx="89">
                  <c:v>-8.0404263401426521E-2</c:v>
                </c:pt>
                <c:pt idx="90">
                  <c:v>3.5314198898663447E-3</c:v>
                </c:pt>
                <c:pt idx="91">
                  <c:v>-0.11138267645121745</c:v>
                </c:pt>
                <c:pt idx="92">
                  <c:v>8.5132160730055889E-2</c:v>
                </c:pt>
                <c:pt idx="93">
                  <c:v>5.6044635115606811E-2</c:v>
                </c:pt>
                <c:pt idx="94">
                  <c:v>-6.1324248824285277E-2</c:v>
                </c:pt>
                <c:pt idx="95">
                  <c:v>-2.8389698461048826E-2</c:v>
                </c:pt>
                <c:pt idx="96">
                  <c:v>-1.7978622764987792E-2</c:v>
                </c:pt>
                <c:pt idx="97">
                  <c:v>7.4159389922527422E-3</c:v>
                </c:pt>
                <c:pt idx="98">
                  <c:v>8.0102451327155502E-2</c:v>
                </c:pt>
                <c:pt idx="99">
                  <c:v>5.000699406709426E-2</c:v>
                </c:pt>
                <c:pt idx="100">
                  <c:v>1.0555576195961617E-2</c:v>
                </c:pt>
                <c:pt idx="101">
                  <c:v>1.5473704463827592E-2</c:v>
                </c:pt>
                <c:pt idx="102">
                  <c:v>1.7081524556283725E-2</c:v>
                </c:pt>
                <c:pt idx="103">
                  <c:v>-1.2727659282480628E-2</c:v>
                </c:pt>
                <c:pt idx="104">
                  <c:v>5.4194828157474589E-2</c:v>
                </c:pt>
                <c:pt idx="105">
                  <c:v>6.3535131006653128E-3</c:v>
                </c:pt>
                <c:pt idx="106">
                  <c:v>5.0015450765450692E-2</c:v>
                </c:pt>
                <c:pt idx="107">
                  <c:v>1.6543089430894362E-2</c:v>
                </c:pt>
                <c:pt idx="108">
                  <c:v>1.1434029908144986E-2</c:v>
                </c:pt>
                <c:pt idx="109">
                  <c:v>-1.7142269172765932E-2</c:v>
                </c:pt>
                <c:pt idx="110">
                  <c:v>-1.7574162752358322E-2</c:v>
                </c:pt>
                <c:pt idx="111">
                  <c:v>1.1233446220536587E-2</c:v>
                </c:pt>
                <c:pt idx="112">
                  <c:v>1.6930744726416029E-2</c:v>
                </c:pt>
                <c:pt idx="113">
                  <c:v>-3.5398856106027068E-2</c:v>
                </c:pt>
                <c:pt idx="114">
                  <c:v>1.0539992012489092E-3</c:v>
                </c:pt>
                <c:pt idx="115">
                  <c:v>7.988906397160005E-3</c:v>
                </c:pt>
                <c:pt idx="116">
                  <c:v>1.2547580852578405E-2</c:v>
                </c:pt>
                <c:pt idx="117">
                  <c:v>3.6869938948858462E-2</c:v>
                </c:pt>
                <c:pt idx="118">
                  <c:v>3.0633128162750732E-2</c:v>
                </c:pt>
                <c:pt idx="119">
                  <c:v>-2.7232114881070295E-2</c:v>
                </c:pt>
                <c:pt idx="120">
                  <c:v>1.6786716979747641E-2</c:v>
                </c:pt>
                <c:pt idx="121">
                  <c:v>-2.1400980392156904E-2</c:v>
                </c:pt>
                <c:pt idx="122">
                  <c:v>-2.2425256439576859E-2</c:v>
                </c:pt>
                <c:pt idx="123">
                  <c:v>2.7585358228523E-2</c:v>
                </c:pt>
                <c:pt idx="124">
                  <c:v>-2.6176772975241521E-3</c:v>
                </c:pt>
                <c:pt idx="125">
                  <c:v>3.3284870271041801E-2</c:v>
                </c:pt>
                <c:pt idx="126">
                  <c:v>-1.4088692627223547E-2</c:v>
                </c:pt>
                <c:pt idx="127">
                  <c:v>4.0989400408087042E-3</c:v>
                </c:pt>
                <c:pt idx="128">
                  <c:v>-2.0832407708813068E-2</c:v>
                </c:pt>
                <c:pt idx="129">
                  <c:v>3.1952787742714019E-2</c:v>
                </c:pt>
                <c:pt idx="130">
                  <c:v>-4.1940628634846398E-3</c:v>
                </c:pt>
                <c:pt idx="131">
                  <c:v>2.1933505301919676E-2</c:v>
                </c:pt>
                <c:pt idx="132">
                  <c:v>-3.2385699852091232E-3</c:v>
                </c:pt>
                <c:pt idx="133">
                  <c:v>7.3375078735442318E-3</c:v>
                </c:pt>
                <c:pt idx="134">
                  <c:v>8.3223270804533515E-3</c:v>
                </c:pt>
                <c:pt idx="135">
                  <c:v>-3.485023462357216E-2</c:v>
                </c:pt>
                <c:pt idx="136">
                  <c:v>-3.9050586310154746E-3</c:v>
                </c:pt>
                <c:pt idx="137">
                  <c:v>9.6081325775470086E-4</c:v>
                </c:pt>
                <c:pt idx="138">
                  <c:v>1.7140929195452504E-2</c:v>
                </c:pt>
                <c:pt idx="139">
                  <c:v>2.0557941152408447E-2</c:v>
                </c:pt>
                <c:pt idx="140">
                  <c:v>2.7408028596025195E-2</c:v>
                </c:pt>
                <c:pt idx="141">
                  <c:v>1.2349942909947721E-2</c:v>
                </c:pt>
                <c:pt idx="142">
                  <c:v>8.5740848165943295E-3</c:v>
                </c:pt>
                <c:pt idx="143">
                  <c:v>9.9090848198547382E-3</c:v>
                </c:pt>
                <c:pt idx="144">
                  <c:v>-2.6037811955352892E-2</c:v>
                </c:pt>
                <c:pt idx="145">
                  <c:v>5.86328812499103E-3</c:v>
                </c:pt>
                <c:pt idx="146">
                  <c:v>3.9232349774080466E-2</c:v>
                </c:pt>
                <c:pt idx="147">
                  <c:v>2.8607561933480307E-2</c:v>
                </c:pt>
                <c:pt idx="148">
                  <c:v>-2.1657976397364033E-2</c:v>
                </c:pt>
                <c:pt idx="149">
                  <c:v>-3.5998573740867568E-2</c:v>
                </c:pt>
                <c:pt idx="150">
                  <c:v>9.3635923230739916E-3</c:v>
                </c:pt>
                <c:pt idx="151">
                  <c:v>3.255233464948884E-2</c:v>
                </c:pt>
                <c:pt idx="152">
                  <c:v>1.1572335025380884E-2</c:v>
                </c:pt>
                <c:pt idx="153">
                  <c:v>-4.6768423821141346E-2</c:v>
                </c:pt>
                <c:pt idx="154">
                  <c:v>-1.1128488866683882E-2</c:v>
                </c:pt>
                <c:pt idx="155">
                  <c:v>-6.345514156383078E-2</c:v>
                </c:pt>
                <c:pt idx="156">
                  <c:v>-3.6527828757268982E-2</c:v>
                </c:pt>
                <c:pt idx="157">
                  <c:v>-7.0095830546433912E-3</c:v>
                </c:pt>
                <c:pt idx="158">
                  <c:v>4.6471684811370588E-2</c:v>
                </c:pt>
                <c:pt idx="159">
                  <c:v>9.2324865821299465E-3</c:v>
                </c:pt>
                <c:pt idx="160">
                  <c:v>-8.7512381639269388E-2</c:v>
                </c:pt>
                <c:pt idx="161">
                  <c:v>-1.1217708333333225E-2</c:v>
                </c:pt>
                <c:pt idx="162">
                  <c:v>1.0757169909577044E-2</c:v>
                </c:pt>
                <c:pt idx="163">
                  <c:v>-9.1733119937949678E-2</c:v>
                </c:pt>
                <c:pt idx="164">
                  <c:v>-0.16998286778238847</c:v>
                </c:pt>
                <c:pt idx="165">
                  <c:v>-7.5007365591397826E-2</c:v>
                </c:pt>
                <c:pt idx="166">
                  <c:v>7.796565652057494E-3</c:v>
                </c:pt>
                <c:pt idx="167">
                  <c:v>-8.5765681797213736E-2</c:v>
                </c:pt>
                <c:pt idx="168">
                  <c:v>-0.11018122487528451</c:v>
                </c:pt>
                <c:pt idx="169">
                  <c:v>8.5229508291501596E-2</c:v>
                </c:pt>
                <c:pt idx="170">
                  <c:v>9.3791742180221446E-2</c:v>
                </c:pt>
                <c:pt idx="171">
                  <c:v>5.2931426656431677E-2</c:v>
                </c:pt>
                <c:pt idx="172">
                  <c:v>4.5835237287056443E-5</c:v>
                </c:pt>
                <c:pt idx="173">
                  <c:v>7.3991756950789619E-2</c:v>
                </c:pt>
                <c:pt idx="174">
                  <c:v>3.3418506703933246E-2</c:v>
                </c:pt>
                <c:pt idx="175">
                  <c:v>3.562338382551776E-2</c:v>
                </c:pt>
                <c:pt idx="176">
                  <c:v>-1.9820319181140418E-2</c:v>
                </c:pt>
                <c:pt idx="177">
                  <c:v>5.7322330283699645E-2</c:v>
                </c:pt>
                <c:pt idx="178">
                  <c:v>1.7728931071620709E-2</c:v>
                </c:pt>
                <c:pt idx="179">
                  <c:v>-3.7024262397991177E-2</c:v>
                </c:pt>
                <c:pt idx="180">
                  <c:v>2.8422026797160594E-2</c:v>
                </c:pt>
                <c:pt idx="181">
                  <c:v>5.8671367554255768E-2</c:v>
                </c:pt>
                <c:pt idx="182">
                  <c:v>1.4625993860256634E-2</c:v>
                </c:pt>
                <c:pt idx="183">
                  <c:v>-8.2109249537228216E-2</c:v>
                </c:pt>
                <c:pt idx="184">
                  <c:v>-5.3982376699314397E-2</c:v>
                </c:pt>
                <c:pt idx="185">
                  <c:v>6.8644499422727975E-2</c:v>
                </c:pt>
                <c:pt idx="186">
                  <c:v>-4.7582498184458935E-2</c:v>
                </c:pt>
                <c:pt idx="187">
                  <c:v>8.7426104037814742E-2</c:v>
                </c:pt>
                <c:pt idx="188">
                  <c:v>3.6747607781282762E-2</c:v>
                </c:pt>
                <c:pt idx="189">
                  <c:v>-2.4069494447544046E-3</c:v>
                </c:pt>
                <c:pt idx="190">
                  <c:v>6.518340533367227E-2</c:v>
                </c:pt>
                <c:pt idx="191">
                  <c:v>2.2520590152984729E-2</c:v>
                </c:pt>
                <c:pt idx="192">
                  <c:v>3.1848249256160741E-2</c:v>
                </c:pt>
                <c:pt idx="193">
                  <c:v>-1.1306352124491694E-3</c:v>
                </c:pt>
                <c:pt idx="194">
                  <c:v>2.8445357625034855E-2</c:v>
                </c:pt>
                <c:pt idx="195">
                  <c:v>-1.3534261017935093E-2</c:v>
                </c:pt>
                <c:pt idx="196">
                  <c:v>-1.8290841510556047E-2</c:v>
                </c:pt>
                <c:pt idx="197">
                  <c:v>-2.1507769970115612E-2</c:v>
                </c:pt>
                <c:pt idx="198">
                  <c:v>-5.6807764571145447E-2</c:v>
                </c:pt>
                <c:pt idx="199">
                  <c:v>-7.1770346312355293E-2</c:v>
                </c:pt>
                <c:pt idx="200">
                  <c:v>0.10770637163917895</c:v>
                </c:pt>
                <c:pt idx="201">
                  <c:v>-5.0669785100667117E-3</c:v>
                </c:pt>
                <c:pt idx="202">
                  <c:v>8.5244183186841665E-3</c:v>
                </c:pt>
                <c:pt idx="203">
                  <c:v>4.3558015267175676E-2</c:v>
                </c:pt>
                <c:pt idx="204">
                  <c:v>4.0514449943234214E-2</c:v>
                </c:pt>
                <c:pt idx="205">
                  <c:v>3.1265709878351082E-2</c:v>
                </c:pt>
                <c:pt idx="206">
                  <c:v>-7.5641639509538353E-3</c:v>
                </c:pt>
                <c:pt idx="207">
                  <c:v>-6.2725671359386628E-2</c:v>
                </c:pt>
                <c:pt idx="208">
                  <c:v>3.9479921279372436E-2</c:v>
                </c:pt>
                <c:pt idx="209">
                  <c:v>1.2514305710538012E-2</c:v>
                </c:pt>
                <c:pt idx="210">
                  <c:v>1.9680028323134969E-2</c:v>
                </c:pt>
                <c:pt idx="211">
                  <c:v>2.4144423708569885E-2</c:v>
                </c:pt>
                <c:pt idx="212">
                  <c:v>-1.9872736874741125E-2</c:v>
                </c:pt>
                <c:pt idx="213">
                  <c:v>2.7717029231815655E-3</c:v>
                </c:pt>
                <c:pt idx="214">
                  <c:v>7.0099771921647231E-3</c:v>
                </c:pt>
              </c:numCache>
            </c:numRef>
          </c:xVal>
          <c:yVal>
            <c:numRef>
              <c:f>Sheet2!$B$25:$B$239</c:f>
              <c:numCache>
                <c:formatCode>General</c:formatCode>
                <c:ptCount val="215"/>
                <c:pt idx="0">
                  <c:v>1.3611823356286131E-2</c:v>
                </c:pt>
                <c:pt idx="1">
                  <c:v>1.1964536848797211E-2</c:v>
                </c:pt>
                <c:pt idx="2">
                  <c:v>1.2096469899219975E-2</c:v>
                </c:pt>
                <c:pt idx="3">
                  <c:v>1.3672502225830791E-2</c:v>
                </c:pt>
                <c:pt idx="4">
                  <c:v>1.0861377725452818E-2</c:v>
                </c:pt>
                <c:pt idx="5">
                  <c:v>1.2854239146655219E-2</c:v>
                </c:pt>
                <c:pt idx="6">
                  <c:v>6.7882441183350914E-3</c:v>
                </c:pt>
                <c:pt idx="7">
                  <c:v>1.444982467696102E-2</c:v>
                </c:pt>
                <c:pt idx="8">
                  <c:v>5.9261498798673963E-3</c:v>
                </c:pt>
                <c:pt idx="9">
                  <c:v>1.4617135910505286E-2</c:v>
                </c:pt>
                <c:pt idx="10">
                  <c:v>1.0188265160381734E-2</c:v>
                </c:pt>
                <c:pt idx="11">
                  <c:v>1.3079504001986129E-2</c:v>
                </c:pt>
                <c:pt idx="12">
                  <c:v>8.2497337512501146E-3</c:v>
                </c:pt>
                <c:pt idx="13">
                  <c:v>8.4150904786728046E-3</c:v>
                </c:pt>
                <c:pt idx="14">
                  <c:v>9.4594872560147432E-3</c:v>
                </c:pt>
                <c:pt idx="15">
                  <c:v>1.1230068293360195E-2</c:v>
                </c:pt>
                <c:pt idx="16">
                  <c:v>7.3243722054519766E-3</c:v>
                </c:pt>
                <c:pt idx="17">
                  <c:v>-1.7623825963548907E-3</c:v>
                </c:pt>
                <c:pt idx="18">
                  <c:v>1.0461520330630384E-2</c:v>
                </c:pt>
                <c:pt idx="19">
                  <c:v>1.7147047127898107E-2</c:v>
                </c:pt>
                <c:pt idx="20">
                  <c:v>1.1848892581169557E-2</c:v>
                </c:pt>
                <c:pt idx="21">
                  <c:v>2.0781934198449852E-2</c:v>
                </c:pt>
                <c:pt idx="22">
                  <c:v>2.8595227368001857E-3</c:v>
                </c:pt>
                <c:pt idx="23">
                  <c:v>1.8501658524329771E-2</c:v>
                </c:pt>
                <c:pt idx="24">
                  <c:v>8.0311062372708086E-3</c:v>
                </c:pt>
                <c:pt idx="25">
                  <c:v>-1.1681869647835602E-3</c:v>
                </c:pt>
                <c:pt idx="26">
                  <c:v>1.7930628120181695E-2</c:v>
                </c:pt>
                <c:pt idx="27">
                  <c:v>1.7980361841819573E-2</c:v>
                </c:pt>
                <c:pt idx="28">
                  <c:v>1.5139399127459825E-2</c:v>
                </c:pt>
                <c:pt idx="29">
                  <c:v>2.1680689397269748E-2</c:v>
                </c:pt>
                <c:pt idx="30">
                  <c:v>-3.9765044269356297E-3</c:v>
                </c:pt>
                <c:pt idx="31">
                  <c:v>1.697060651730628E-2</c:v>
                </c:pt>
                <c:pt idx="32">
                  <c:v>3.9711505300974066E-4</c:v>
                </c:pt>
                <c:pt idx="33">
                  <c:v>1.5320773986908211E-2</c:v>
                </c:pt>
                <c:pt idx="34">
                  <c:v>9.8613418208400409E-3</c:v>
                </c:pt>
                <c:pt idx="35">
                  <c:v>8.8248367255346957E-3</c:v>
                </c:pt>
                <c:pt idx="36">
                  <c:v>2.0219027833133164E-2</c:v>
                </c:pt>
                <c:pt idx="37">
                  <c:v>1.6351423431358338E-2</c:v>
                </c:pt>
                <c:pt idx="38">
                  <c:v>8.6359963327694855E-3</c:v>
                </c:pt>
                <c:pt idx="39">
                  <c:v>3.3519559022800174E-3</c:v>
                </c:pt>
                <c:pt idx="40">
                  <c:v>1.4372427708258034E-2</c:v>
                </c:pt>
                <c:pt idx="41">
                  <c:v>4.7217583340835112E-3</c:v>
                </c:pt>
                <c:pt idx="42">
                  <c:v>-2.0641375400517723E-2</c:v>
                </c:pt>
                <c:pt idx="43">
                  <c:v>1.8771771649614626E-2</c:v>
                </c:pt>
                <c:pt idx="44">
                  <c:v>2.2258686160597146E-2</c:v>
                </c:pt>
                <c:pt idx="45">
                  <c:v>1.8185050670587365E-2</c:v>
                </c:pt>
                <c:pt idx="46">
                  <c:v>1.7668062450370187E-2</c:v>
                </c:pt>
                <c:pt idx="47">
                  <c:v>1.4770376146877012E-2</c:v>
                </c:pt>
                <c:pt idx="48">
                  <c:v>8.9571462992976778E-4</c:v>
                </c:pt>
                <c:pt idx="49">
                  <c:v>1.4335736654083447E-2</c:v>
                </c:pt>
                <c:pt idx="50">
                  <c:v>1.4198607159997999E-2</c:v>
                </c:pt>
                <c:pt idx="51">
                  <c:v>2.2689184777186771E-3</c:v>
                </c:pt>
                <c:pt idx="52">
                  <c:v>1.7273432587260579E-2</c:v>
                </c:pt>
                <c:pt idx="53">
                  <c:v>9.2308599105719088E-4</c:v>
                </c:pt>
                <c:pt idx="54">
                  <c:v>5.7733463467071764E-3</c:v>
                </c:pt>
                <c:pt idx="55">
                  <c:v>1.5633560809120229E-3</c:v>
                </c:pt>
                <c:pt idx="56">
                  <c:v>1.8759593481136212E-2</c:v>
                </c:pt>
                <c:pt idx="57">
                  <c:v>1.0505245457020744E-2</c:v>
                </c:pt>
                <c:pt idx="58">
                  <c:v>1.781812807184379E-2</c:v>
                </c:pt>
                <c:pt idx="59">
                  <c:v>-2.7640323591083728E-3</c:v>
                </c:pt>
                <c:pt idx="60">
                  <c:v>3.0228793043664947E-3</c:v>
                </c:pt>
                <c:pt idx="61">
                  <c:v>2.5092044213611258E-2</c:v>
                </c:pt>
                <c:pt idx="62">
                  <c:v>9.8459350215971721E-4</c:v>
                </c:pt>
                <c:pt idx="63">
                  <c:v>2.6433993756497251E-3</c:v>
                </c:pt>
                <c:pt idx="64">
                  <c:v>1.1328741911400833E-2</c:v>
                </c:pt>
                <c:pt idx="65">
                  <c:v>3.6705591098227623E-3</c:v>
                </c:pt>
                <c:pt idx="66">
                  <c:v>1.8217763671807944E-2</c:v>
                </c:pt>
                <c:pt idx="67">
                  <c:v>-3.3589326244732789E-3</c:v>
                </c:pt>
                <c:pt idx="68">
                  <c:v>5.8010124335455401E-3</c:v>
                </c:pt>
                <c:pt idx="69">
                  <c:v>-8.4128423374655904E-3</c:v>
                </c:pt>
                <c:pt idx="70">
                  <c:v>7.5569596809102763E-3</c:v>
                </c:pt>
                <c:pt idx="71">
                  <c:v>1.3437691049094149E-2</c:v>
                </c:pt>
                <c:pt idx="72">
                  <c:v>-1.0520672570495177E-2</c:v>
                </c:pt>
                <c:pt idx="73">
                  <c:v>-5.1373610379240944E-3</c:v>
                </c:pt>
                <c:pt idx="74">
                  <c:v>2.1614858563269085E-2</c:v>
                </c:pt>
                <c:pt idx="75">
                  <c:v>8.0918020138165438E-3</c:v>
                </c:pt>
                <c:pt idx="76">
                  <c:v>2.4157761860742052E-3</c:v>
                </c:pt>
                <c:pt idx="77">
                  <c:v>5.1157498683434017E-3</c:v>
                </c:pt>
                <c:pt idx="78">
                  <c:v>-4.9521139851494925E-3</c:v>
                </c:pt>
                <c:pt idx="79">
                  <c:v>-8.1695119407623785E-3</c:v>
                </c:pt>
                <c:pt idx="80">
                  <c:v>1.0781726398694321E-2</c:v>
                </c:pt>
                <c:pt idx="81">
                  <c:v>2.162020835831422E-2</c:v>
                </c:pt>
                <c:pt idx="82">
                  <c:v>8.865558879964909E-3</c:v>
                </c:pt>
                <c:pt idx="83">
                  <c:v>4.4948294743315017E-3</c:v>
                </c:pt>
                <c:pt idx="84">
                  <c:v>3.5003814198431267E-3</c:v>
                </c:pt>
                <c:pt idx="85">
                  <c:v>1.4364670003964238E-2</c:v>
                </c:pt>
                <c:pt idx="86">
                  <c:v>-4.1848928366615759E-3</c:v>
                </c:pt>
                <c:pt idx="87">
                  <c:v>5.7098779573896549E-3</c:v>
                </c:pt>
                <c:pt idx="88">
                  <c:v>-6.2688792080925308E-3</c:v>
                </c:pt>
                <c:pt idx="89">
                  <c:v>-7.5040739816586398E-3</c:v>
                </c:pt>
                <c:pt idx="90">
                  <c:v>8.3674766227807423E-3</c:v>
                </c:pt>
                <c:pt idx="91">
                  <c:v>-1.3361838296969651E-2</c:v>
                </c:pt>
                <c:pt idx="92">
                  <c:v>2.3797508723790196E-2</c:v>
                </c:pt>
                <c:pt idx="93">
                  <c:v>1.8297295743507636E-2</c:v>
                </c:pt>
                <c:pt idx="94">
                  <c:v>-3.8961994160392685E-3</c:v>
                </c:pt>
                <c:pt idx="95">
                  <c:v>2.3314544521075321E-3</c:v>
                </c:pt>
                <c:pt idx="96">
                  <c:v>4.3001036401200746E-3</c:v>
                </c:pt>
                <c:pt idx="97">
                  <c:v>9.102007385978007E-3</c:v>
                </c:pt>
                <c:pt idx="98">
                  <c:v>2.28464318494087E-2</c:v>
                </c:pt>
                <c:pt idx="99">
                  <c:v>1.7155627245970688E-2</c:v>
                </c:pt>
                <c:pt idx="100">
                  <c:v>9.6956870798134802E-3</c:v>
                </c:pt>
                <c:pt idx="101">
                  <c:v>1.0625664874974362E-2</c:v>
                </c:pt>
                <c:pt idx="102">
                  <c:v>1.0929690492680855E-2</c:v>
                </c:pt>
                <c:pt idx="103">
                  <c:v>5.2930178497470684E-3</c:v>
                </c:pt>
                <c:pt idx="104">
                  <c:v>1.794751239043061E-2</c:v>
                </c:pt>
                <c:pt idx="105">
                  <c:v>8.9011113470040121E-3</c:v>
                </c:pt>
                <c:pt idx="106">
                  <c:v>1.7157226338402505E-2</c:v>
                </c:pt>
                <c:pt idx="107">
                  <c:v>1.0827876818153809E-2</c:v>
                </c:pt>
                <c:pt idx="108">
                  <c:v>9.8617954856769288E-3</c:v>
                </c:pt>
                <c:pt idx="109">
                  <c:v>4.458251257934618E-3</c:v>
                </c:pt>
                <c:pt idx="110">
                  <c:v>4.3765837175579712E-3</c:v>
                </c:pt>
                <c:pt idx="111">
                  <c:v>9.8238667523484167E-3</c:v>
                </c:pt>
                <c:pt idx="112">
                  <c:v>1.0901179261151724E-2</c:v>
                </c:pt>
                <c:pt idx="113">
                  <c:v>1.0060801191114771E-3</c:v>
                </c:pt>
                <c:pt idx="114">
                  <c:v>7.8990166509780753E-3</c:v>
                </c:pt>
                <c:pt idx="115">
                  <c:v>9.2103508318771756E-3</c:v>
                </c:pt>
                <c:pt idx="116">
                  <c:v>1.0072358853629277E-2</c:v>
                </c:pt>
                <c:pt idx="117">
                  <c:v>1.4671517664366574E-2</c:v>
                </c:pt>
                <c:pt idx="118">
                  <c:v>1.3492187799873878E-2</c:v>
                </c:pt>
                <c:pt idx="119">
                  <c:v>2.5503440309858783E-3</c:v>
                </c:pt>
                <c:pt idx="120">
                  <c:v>1.087394479328235E-2</c:v>
                </c:pt>
                <c:pt idx="121">
                  <c:v>3.6529638285860882E-3</c:v>
                </c:pt>
                <c:pt idx="122">
                  <c:v>3.4592816128457011E-3</c:v>
                </c:pt>
                <c:pt idx="123">
                  <c:v>1.2915879454662584E-2</c:v>
                </c:pt>
                <c:pt idx="124">
                  <c:v>7.2047326817731372E-3</c:v>
                </c:pt>
                <c:pt idx="125">
                  <c:v>1.3993610525124158E-2</c:v>
                </c:pt>
                <c:pt idx="126">
                  <c:v>5.035657585812009E-3</c:v>
                </c:pt>
                <c:pt idx="127">
                  <c:v>8.4747900375469164E-3</c:v>
                </c:pt>
                <c:pt idx="128">
                  <c:v>3.7604762686132449E-3</c:v>
                </c:pt>
                <c:pt idx="129">
                  <c:v>1.3741724623578908E-2</c:v>
                </c:pt>
                <c:pt idx="130">
                  <c:v>6.9066510757007753E-3</c:v>
                </c:pt>
                <c:pt idx="131">
                  <c:v>1.1847160332878309E-2</c:v>
                </c:pt>
                <c:pt idx="132">
                  <c:v>7.0873269572218883E-3</c:v>
                </c:pt>
                <c:pt idx="133">
                  <c:v>9.0871767034752526E-3</c:v>
                </c:pt>
                <c:pt idx="134">
                  <c:v>9.2733979536727042E-3</c:v>
                </c:pt>
                <c:pt idx="135">
                  <c:v>1.1098199503730751E-3</c:v>
                </c:pt>
                <c:pt idx="136">
                  <c:v>6.9612994102429843E-3</c:v>
                </c:pt>
                <c:pt idx="137">
                  <c:v>7.8813959518928244E-3</c:v>
                </c:pt>
                <c:pt idx="138">
                  <c:v>1.0940923423655321E-2</c:v>
                </c:pt>
                <c:pt idx="139">
                  <c:v>1.1587052412712191E-2</c:v>
                </c:pt>
                <c:pt idx="140">
                  <c:v>1.2882347872795453E-2</c:v>
                </c:pt>
                <c:pt idx="141">
                  <c:v>1.0034987136561887E-2</c:v>
                </c:pt>
                <c:pt idx="142">
                  <c:v>9.321003280662819E-3</c:v>
                </c:pt>
                <c:pt idx="143">
                  <c:v>9.5734408528350863E-3</c:v>
                </c:pt>
                <c:pt idx="144">
                  <c:v>2.7761769375551889E-3</c:v>
                </c:pt>
                <c:pt idx="145">
                  <c:v>8.8084138171349528E-3</c:v>
                </c:pt>
                <c:pt idx="146">
                  <c:v>1.5118230212483472E-2</c:v>
                </c:pt>
                <c:pt idx="147">
                  <c:v>1.3109169807407686E-2</c:v>
                </c:pt>
                <c:pt idx="148">
                  <c:v>3.6043679877965622E-3</c:v>
                </c:pt>
                <c:pt idx="149">
                  <c:v>8.926784237120065E-4</c:v>
                </c:pt>
                <c:pt idx="150">
                  <c:v>9.4702926871502811E-3</c:v>
                </c:pt>
                <c:pt idx="151">
                  <c:v>1.3855094035698755E-2</c:v>
                </c:pt>
                <c:pt idx="152">
                  <c:v>9.8879478511666383E-3</c:v>
                </c:pt>
                <c:pt idx="153">
                  <c:v>-1.1438120633919784E-3</c:v>
                </c:pt>
                <c:pt idx="154">
                  <c:v>5.5954078844043954E-3</c:v>
                </c:pt>
                <c:pt idx="155">
                  <c:v>-4.2991337893850731E-3</c:v>
                </c:pt>
                <c:pt idx="156">
                  <c:v>7.9260063264528519E-4</c:v>
                </c:pt>
                <c:pt idx="157">
                  <c:v>6.3742592556840722E-3</c:v>
                </c:pt>
                <c:pt idx="158">
                  <c:v>1.6487129206110424E-2</c:v>
                </c:pt>
                <c:pt idx="159">
                  <c:v>9.4455016647825418E-3</c:v>
                </c:pt>
                <c:pt idx="160">
                  <c:v>-8.8481609526640283E-3</c:v>
                </c:pt>
                <c:pt idx="161">
                  <c:v>5.5785372136205299E-3</c:v>
                </c:pt>
                <c:pt idx="162">
                  <c:v>9.7338068007917448E-3</c:v>
                </c:pt>
                <c:pt idx="163">
                  <c:v>-9.6462680135563188E-3</c:v>
                </c:pt>
                <c:pt idx="164">
                  <c:v>-2.4442654770634946E-2</c:v>
                </c:pt>
                <c:pt idx="165">
                  <c:v>-6.4835647853304056E-3</c:v>
                </c:pt>
                <c:pt idx="166">
                  <c:v>9.1739807714989723E-3</c:v>
                </c:pt>
                <c:pt idx="167">
                  <c:v>-8.5178743111918621E-3</c:v>
                </c:pt>
                <c:pt idx="168">
                  <c:v>-1.3134653639164152E-2</c:v>
                </c:pt>
                <c:pt idx="169">
                  <c:v>2.3815916350762655E-2</c:v>
                </c:pt>
                <c:pt idx="170">
                  <c:v>2.5434964687811933E-2</c:v>
                </c:pt>
                <c:pt idx="171">
                  <c:v>1.770861350891513E-2</c:v>
                </c:pt>
                <c:pt idx="172">
                  <c:v>7.7083810983244808E-3</c:v>
                </c:pt>
                <c:pt idx="173">
                  <c:v>2.1690949565596578E-2</c:v>
                </c:pt>
                <c:pt idx="174">
                  <c:v>1.4018880080622652E-2</c:v>
                </c:pt>
                <c:pt idx="175">
                  <c:v>1.4435804294968442E-2</c:v>
                </c:pt>
                <c:pt idx="176">
                  <c:v>3.9518539241376795E-3</c:v>
                </c:pt>
                <c:pt idx="177">
                  <c:v>1.8538897440452857E-2</c:v>
                </c:pt>
                <c:pt idx="178">
                  <c:v>1.1052109764996241E-2</c:v>
                </c:pt>
                <c:pt idx="179">
                  <c:v>6.9872909504042381E-4</c:v>
                </c:pt>
                <c:pt idx="180">
                  <c:v>1.3074086631938913E-2</c:v>
                </c:pt>
                <c:pt idx="181">
                  <c:v>1.8793989344960262E-2</c:v>
                </c:pt>
                <c:pt idx="182">
                  <c:v>1.0465369739283342E-2</c:v>
                </c:pt>
                <c:pt idx="183">
                  <c:v>-7.8264729027507779E-3</c:v>
                </c:pt>
                <c:pt idx="184">
                  <c:v>-2.5079114985107984E-3</c:v>
                </c:pt>
                <c:pt idx="185">
                  <c:v>2.067982694022797E-2</c:v>
                </c:pt>
                <c:pt idx="186">
                  <c:v>-1.2977468614007327E-3</c:v>
                </c:pt>
                <c:pt idx="187">
                  <c:v>2.4231274624836797E-2</c:v>
                </c:pt>
                <c:pt idx="188">
                  <c:v>1.4648385841993248E-2</c:v>
                </c:pt>
                <c:pt idx="189">
                  <c:v>7.2445795936925024E-3</c:v>
                </c:pt>
                <c:pt idx="190">
                  <c:v>2.0025362380851799E-2</c:v>
                </c:pt>
                <c:pt idx="191">
                  <c:v>1.195817327227908E-2</c:v>
                </c:pt>
                <c:pt idx="192">
                  <c:v>1.3721957251534245E-2</c:v>
                </c:pt>
                <c:pt idx="193">
                  <c:v>7.485920166984769E-3</c:v>
                </c:pt>
                <c:pt idx="194">
                  <c:v>1.3078498300501432E-2</c:v>
                </c:pt>
                <c:pt idx="195">
                  <c:v>5.1404960644955483E-3</c:v>
                </c:pt>
                <c:pt idx="196">
                  <c:v>4.2410656311871655E-3</c:v>
                </c:pt>
                <c:pt idx="197">
                  <c:v>3.6327707935843202E-3</c:v>
                </c:pt>
                <c:pt idx="198">
                  <c:v>-3.0421692161648056E-3</c:v>
                </c:pt>
                <c:pt idx="199">
                  <c:v>-5.8714709382287986E-3</c:v>
                </c:pt>
                <c:pt idx="200">
                  <c:v>2.8066107211944778E-2</c:v>
                </c:pt>
                <c:pt idx="201">
                  <c:v>6.7415898727073691E-3</c:v>
                </c:pt>
                <c:pt idx="202">
                  <c:v>9.3116117524829518E-3</c:v>
                </c:pt>
                <c:pt idx="203">
                  <c:v>1.5936178146895054E-2</c:v>
                </c:pt>
                <c:pt idx="204">
                  <c:v>1.536066485906953E-2</c:v>
                </c:pt>
                <c:pt idx="205">
                  <c:v>1.3611803823916368E-2</c:v>
                </c:pt>
                <c:pt idx="206">
                  <c:v>6.2693925480467533E-3</c:v>
                </c:pt>
                <c:pt idx="207">
                  <c:v>-4.1611969452411326E-3</c:v>
                </c:pt>
                <c:pt idx="208">
                  <c:v>1.5165043957488945E-2</c:v>
                </c:pt>
                <c:pt idx="209">
                  <c:v>1.0066066796663097E-2</c:v>
                </c:pt>
                <c:pt idx="210">
                  <c:v>1.1421046283379281E-2</c:v>
                </c:pt>
                <c:pt idx="211">
                  <c:v>1.2265226904775453E-2</c:v>
                </c:pt>
                <c:pt idx="212">
                  <c:v>3.9419421673742962E-3</c:v>
                </c:pt>
                <c:pt idx="213">
                  <c:v>8.2238203635001395E-3</c:v>
                </c:pt>
                <c:pt idx="214">
                  <c:v>9.0252433328254812E-3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31-4F25-B9C6-D8B24FB2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67616"/>
        <c:axId val="385771360"/>
      </c:scatterChart>
      <c:valAx>
        <c:axId val="6289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771360"/>
        <c:crosses val="autoZero"/>
        <c:crossBetween val="midCat"/>
      </c:valAx>
      <c:valAx>
        <c:axId val="38577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KGC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96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altLang="ko-KR" b="0"/>
              <a:t>Security Market Line</a:t>
            </a:r>
            <a:endParaRPr lang="ko-KR" altLang="en-US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table!$Y$4</c:f>
              <c:strCache>
                <c:ptCount val="1"/>
                <c:pt idx="0">
                  <c:v>SML</c:v>
                </c:pt>
              </c:strCache>
            </c:strRef>
          </c:tx>
          <c:xVal>
            <c:numRef>
              <c:f>table!$Y$6:$Y$13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xVal>
          <c:yVal>
            <c:numRef>
              <c:f>table!$Z$6:$Z$13</c:f>
              <c:numCache>
                <c:formatCode>0.0000_ </c:formatCode>
                <c:ptCount val="8"/>
                <c:pt idx="0">
                  <c:v>2.4048449612403149E-3</c:v>
                </c:pt>
                <c:pt idx="1">
                  <c:v>3.1665278385192507E-3</c:v>
                </c:pt>
                <c:pt idx="2">
                  <c:v>3.928210715798186E-3</c:v>
                </c:pt>
                <c:pt idx="3">
                  <c:v>4.6898935930771218E-3</c:v>
                </c:pt>
                <c:pt idx="4">
                  <c:v>5.4515764703560576E-3</c:v>
                </c:pt>
                <c:pt idx="5">
                  <c:v>6.2132593476349925E-3</c:v>
                </c:pt>
                <c:pt idx="6">
                  <c:v>6.9749422249139291E-3</c:v>
                </c:pt>
                <c:pt idx="7">
                  <c:v>7.736625102192864E-3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5-4E4C-8DDD-38718CFD12D1}"/>
            </c:ext>
          </c:extLst>
        </c:ser>
        <c:ser>
          <c:idx val="1"/>
          <c:order val="1"/>
          <c:tx>
            <c:strRef>
              <c:f>table!$U$4</c:f>
              <c:strCache>
                <c:ptCount val="1"/>
                <c:pt idx="0">
                  <c:v>Apple</c:v>
                </c:pt>
              </c:strCache>
            </c:strRef>
          </c:tx>
          <c:xVal>
            <c:numRef>
              <c:f>table!$U$7</c:f>
              <c:numCache>
                <c:formatCode>0.0000_ </c:formatCode>
                <c:ptCount val="1"/>
                <c:pt idx="0">
                  <c:v>1.2423724094135504</c:v>
                </c:pt>
              </c:numCache>
            </c:numRef>
          </c:xVal>
          <c:yVal>
            <c:numRef>
              <c:f>table!$U$12</c:f>
              <c:numCache>
                <c:formatCode>0.0000_ </c:formatCode>
                <c:ptCount val="1"/>
                <c:pt idx="0">
                  <c:v>2.8514421020235263E-2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5-4E4C-8DDD-38718CFD12D1}"/>
            </c:ext>
          </c:extLst>
        </c:ser>
        <c:ser>
          <c:idx val="2"/>
          <c:order val="2"/>
          <c:tx>
            <c:strRef>
              <c:f>table!$V$4</c:f>
              <c:strCache>
                <c:ptCount val="1"/>
                <c:pt idx="0">
                  <c:v>KGC</c:v>
                </c:pt>
              </c:strCache>
            </c:strRef>
          </c:tx>
          <c:xVal>
            <c:numRef>
              <c:f>table!$V$7</c:f>
              <c:numCache>
                <c:formatCode>0.0000_ </c:formatCode>
                <c:ptCount val="1"/>
                <c:pt idx="0">
                  <c:v>0.18909181389943877</c:v>
                </c:pt>
              </c:numCache>
            </c:numRef>
          </c:xVal>
          <c:yVal>
            <c:numRef>
              <c:f>table!$V$12</c:f>
              <c:numCache>
                <c:formatCode>0.0000_ </c:formatCode>
                <c:ptCount val="1"/>
                <c:pt idx="0">
                  <c:v>1.082469897580976E-2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5-4E4C-8DDD-38718CFD12D1}"/>
            </c:ext>
          </c:extLst>
        </c:ser>
        <c:ser>
          <c:idx val="3"/>
          <c:order val="3"/>
          <c:tx>
            <c:strRef>
              <c:f>table!$W$4</c:f>
              <c:strCache>
                <c:ptCount val="1"/>
                <c:pt idx="0">
                  <c:v>Exxon</c:v>
                </c:pt>
              </c:strCache>
            </c:strRef>
          </c:tx>
          <c:xVal>
            <c:numRef>
              <c:f>table!$W$7</c:f>
              <c:numCache>
                <c:formatCode>0.0000_ </c:formatCode>
                <c:ptCount val="1"/>
                <c:pt idx="0">
                  <c:v>0.51664427865971585</c:v>
                </c:pt>
              </c:numCache>
            </c:numRef>
          </c:xVal>
          <c:yVal>
            <c:numRef>
              <c:f>table!$W$12</c:f>
              <c:numCache>
                <c:formatCode>0.0000_ </c:formatCode>
                <c:ptCount val="1"/>
                <c:pt idx="0">
                  <c:v>1.1322418060453907E-2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5-4E4C-8DDD-38718CFD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58176"/>
        <c:axId val="108858752"/>
      </c:scatterChart>
      <c:valAx>
        <c:axId val="1088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altLang="ko-KR" sz="1100" b="0"/>
                  <a:t>beta</a:t>
                </a:r>
                <a:endParaRPr lang="ko-KR" altLang="en-US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8858752"/>
        <c:crosses val="autoZero"/>
        <c:crossBetween val="midCat"/>
      </c:valAx>
      <c:valAx>
        <c:axId val="10885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altLang="ko-KR" sz="1100" b="0"/>
                  <a:t>mean</a:t>
                </a:r>
                <a:endParaRPr lang="ko-KR" altLang="en-US" sz="1100" b="0"/>
              </a:p>
            </c:rich>
          </c:tx>
          <c:overlay val="0"/>
        </c:title>
        <c:numFmt formatCode="0.0000_ " sourceLinked="1"/>
        <c:majorTickMark val="none"/>
        <c:minorTickMark val="none"/>
        <c:tickLblPos val="nextTo"/>
        <c:crossAx val="108858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table!$T$52</c:f>
              <c:strCache>
                <c:ptCount val="1"/>
                <c:pt idx="0">
                  <c:v>Minimum Variance Frontier</c:v>
                </c:pt>
              </c:strCache>
            </c:strRef>
          </c:tx>
          <c:spPr>
            <a:ln w="85725">
              <a:solidFill>
                <a:schemeClr val="accent4">
                  <a:lumMod val="60000"/>
                  <a:lumOff val="40000"/>
                  <a:alpha val="97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table!$Y$55:$Y$65</c:f>
              <c:numCache>
                <c:formatCode>0.0000_ </c:formatCode>
                <c:ptCount val="11"/>
                <c:pt idx="0">
                  <c:v>0.22511506635721151</c:v>
                </c:pt>
                <c:pt idx="1">
                  <c:v>0.19398980083463185</c:v>
                </c:pt>
                <c:pt idx="2">
                  <c:v>0.16320085216405464</c:v>
                </c:pt>
                <c:pt idx="3">
                  <c:v>0.13298202476746399</c:v>
                </c:pt>
                <c:pt idx="4">
                  <c:v>0.10383229310033312</c:v>
                </c:pt>
                <c:pt idx="5">
                  <c:v>7.6975948803973668E-2</c:v>
                </c:pt>
                <c:pt idx="6">
                  <c:v>5.5827177059839195E-2</c:v>
                </c:pt>
                <c:pt idx="7">
                  <c:v>4.8531187062625832E-2</c:v>
                </c:pt>
                <c:pt idx="8">
                  <c:v>6.0341560783034369E-2</c:v>
                </c:pt>
                <c:pt idx="9">
                  <c:v>8.3511419571549034E-2</c:v>
                </c:pt>
                <c:pt idx="10">
                  <c:v>9.6996872829116371E-2</c:v>
                </c:pt>
              </c:numCache>
            </c:numRef>
          </c:xVal>
          <c:yVal>
            <c:numRef>
              <c:f>table!$Z$55:$Z$65</c:f>
              <c:numCache>
                <c:formatCode>0.0000_ </c:formatCode>
                <c:ptCount val="11"/>
                <c:pt idx="0">
                  <c:v>4.0000000048279742E-2</c:v>
                </c:pt>
                <c:pt idx="1">
                  <c:v>3.5999999990800752E-2</c:v>
                </c:pt>
                <c:pt idx="2">
                  <c:v>3.1999999980841951E-2</c:v>
                </c:pt>
                <c:pt idx="3">
                  <c:v>2.7999999980841947E-2</c:v>
                </c:pt>
                <c:pt idx="4">
                  <c:v>2.399999998084195E-2</c:v>
                </c:pt>
                <c:pt idx="5">
                  <c:v>1.9999999990800762E-2</c:v>
                </c:pt>
                <c:pt idx="6">
                  <c:v>1.5999999990800762E-2</c:v>
                </c:pt>
                <c:pt idx="7">
                  <c:v>1.1999999990800763E-2</c:v>
                </c:pt>
                <c:pt idx="8">
                  <c:v>7.9999999808419535E-3</c:v>
                </c:pt>
                <c:pt idx="9">
                  <c:v>3.9999999930419462E-3</c:v>
                </c:pt>
                <c:pt idx="10">
                  <c:v>2.0000000041566941E-3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C-4FBC-90C3-4F90E6A8AF69}"/>
            </c:ext>
          </c:extLst>
        </c:ser>
        <c:ser>
          <c:idx val="4"/>
          <c:order val="1"/>
          <c:tx>
            <c:strRef>
              <c:f>table!$T$68</c:f>
              <c:strCache>
                <c:ptCount val="1"/>
                <c:pt idx="0">
                  <c:v>Max Sharpe Ratio</c:v>
                </c:pt>
              </c:strCache>
            </c:strRef>
          </c:tx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table!$V$70</c:f>
              <c:numCache>
                <c:formatCode>General</c:formatCode>
                <c:ptCount val="1"/>
                <c:pt idx="0">
                  <c:v>5.634869506788396E-2</c:v>
                </c:pt>
              </c:numCache>
            </c:numRef>
          </c:xVal>
          <c:yVal>
            <c:numRef>
              <c:f>table!$V$71</c:f>
              <c:numCache>
                <c:formatCode>General</c:formatCode>
                <c:ptCount val="1"/>
                <c:pt idx="0">
                  <c:v>1.6128720210600866E-2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4C-4FBC-90C3-4F90E6A8AF69}"/>
            </c:ext>
          </c:extLst>
        </c:ser>
        <c:ser>
          <c:idx val="0"/>
          <c:order val="2"/>
          <c:tx>
            <c:strRef>
              <c:f>table!$X$2</c:f>
              <c:strCache>
                <c:ptCount val="1"/>
                <c:pt idx="0">
                  <c:v>Average Rf</c:v>
                </c:pt>
              </c:strCache>
            </c:strRef>
          </c:tx>
          <c:marker>
            <c:symbol val="circle"/>
            <c:size val="7"/>
            <c:spPr>
              <a:solidFill>
                <a:srgbClr val="0000FF"/>
              </a:solidFill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table!$Z$2</c:f>
              <c:numCache>
                <c:formatCode>0.0000</c:formatCode>
                <c:ptCount val="1"/>
                <c:pt idx="0">
                  <c:v>2.4048449612403149E-3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4C-4FBC-90C3-4F90E6A8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3728"/>
        <c:axId val="182274304"/>
      </c:scatterChart>
      <c:valAx>
        <c:axId val="1822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altLang="ko-KR" sz="1100" b="0"/>
                  <a:t>STD</a:t>
                </a:r>
                <a:endParaRPr lang="ko-KR" altLang="en-US" sz="1100" b="0"/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182274304"/>
        <c:crosses val="autoZero"/>
        <c:crossBetween val="midCat"/>
      </c:valAx>
      <c:valAx>
        <c:axId val="18227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altLang="ko-KR" sz="1100" b="0"/>
                  <a:t>mean</a:t>
                </a:r>
                <a:endParaRPr lang="ko-KR" altLang="en-US" sz="1100" b="0"/>
              </a:p>
            </c:rich>
          </c:tx>
          <c:overlay val="0"/>
        </c:title>
        <c:numFmt formatCode="0.0000_ " sourceLinked="1"/>
        <c:majorTickMark val="out"/>
        <c:minorTickMark val="none"/>
        <c:tickLblPos val="nextTo"/>
        <c:crossAx val="182273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200025</xdr:rowOff>
    </xdr:from>
    <xdr:to>
      <xdr:col>15</xdr:col>
      <xdr:colOff>266700</xdr:colOff>
      <xdr:row>10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21</xdr:col>
      <xdr:colOff>469900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9164B-8D18-424E-AF26-CB1E5882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20</xdr:col>
      <xdr:colOff>317500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CE2B5-6C05-41C0-9674-A9FCE9EE6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209549</xdr:colOff>
      <xdr:row>2</xdr:row>
      <xdr:rowOff>66674</xdr:rowOff>
    </xdr:from>
    <xdr:to>
      <xdr:col>33</xdr:col>
      <xdr:colOff>219074</xdr:colOff>
      <xdr:row>18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9525</xdr:colOff>
      <xdr:row>50</xdr:row>
      <xdr:rowOff>0</xdr:rowOff>
    </xdr:from>
    <xdr:to>
      <xdr:col>36</xdr:col>
      <xdr:colOff>95250</xdr:colOff>
      <xdr:row>77</xdr:row>
      <xdr:rowOff>95251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workbookViewId="0">
      <selection activeCell="I27" sqref="I27"/>
    </sheetView>
  </sheetViews>
  <sheetFormatPr defaultRowHeight="14.4"/>
  <sheetData>
    <row r="1" spans="1:9">
      <c r="A1" t="s">
        <v>77</v>
      </c>
    </row>
    <row r="2" spans="1:9" ht="15" thickBot="1"/>
    <row r="3" spans="1:9">
      <c r="A3" s="63" t="s">
        <v>78</v>
      </c>
      <c r="B3" s="63"/>
    </row>
    <row r="4" spans="1:9">
      <c r="A4" s="60" t="s">
        <v>79</v>
      </c>
      <c r="B4" s="60">
        <v>0.4671043232413587</v>
      </c>
    </row>
    <row r="5" spans="1:9">
      <c r="A5" s="60" t="s">
        <v>80</v>
      </c>
      <c r="B5" s="60">
        <v>0.21818644879076773</v>
      </c>
    </row>
    <row r="6" spans="1:9">
      <c r="A6" s="60" t="s">
        <v>81</v>
      </c>
      <c r="B6" s="60">
        <v>0.21451596263485584</v>
      </c>
    </row>
    <row r="7" spans="1:9">
      <c r="A7" s="60" t="s">
        <v>82</v>
      </c>
      <c r="B7" s="60">
        <v>4.4361642033180965E-2</v>
      </c>
    </row>
    <row r="8" spans="1:9" ht="15" thickBot="1">
      <c r="A8" s="61" t="s">
        <v>83</v>
      </c>
      <c r="B8" s="61">
        <v>215</v>
      </c>
    </row>
    <row r="10" spans="1:9" ht="15" thickBot="1">
      <c r="A10" t="s">
        <v>84</v>
      </c>
    </row>
    <row r="11" spans="1:9">
      <c r="A11" s="62"/>
      <c r="B11" s="62" t="s">
        <v>89</v>
      </c>
      <c r="C11" s="62" t="s">
        <v>90</v>
      </c>
      <c r="D11" s="62" t="s">
        <v>91</v>
      </c>
      <c r="E11" s="62" t="s">
        <v>92</v>
      </c>
      <c r="F11" s="62" t="s">
        <v>93</v>
      </c>
    </row>
    <row r="12" spans="1:9">
      <c r="A12" s="60" t="s">
        <v>85</v>
      </c>
      <c r="B12" s="60">
        <v>1</v>
      </c>
      <c r="C12" s="60">
        <v>0.11698209897270379</v>
      </c>
      <c r="D12" s="60">
        <v>0.11698209897270379</v>
      </c>
      <c r="E12" s="60">
        <v>59.443474112916761</v>
      </c>
      <c r="F12" s="60">
        <v>4.7463021380357847E-13</v>
      </c>
    </row>
    <row r="13" spans="1:9">
      <c r="A13" s="60" t="s">
        <v>86</v>
      </c>
      <c r="B13" s="60">
        <v>213</v>
      </c>
      <c r="C13" s="60">
        <v>0.41917447546645875</v>
      </c>
      <c r="D13" s="60">
        <v>1.9679552838800882E-3</v>
      </c>
      <c r="E13" s="60"/>
      <c r="F13" s="60"/>
    </row>
    <row r="14" spans="1:9" ht="15" thickBot="1">
      <c r="A14" s="61" t="s">
        <v>87</v>
      </c>
      <c r="B14" s="61">
        <v>214</v>
      </c>
      <c r="C14" s="61">
        <v>0.53615657443916254</v>
      </c>
      <c r="D14" s="61"/>
      <c r="E14" s="61"/>
      <c r="F14" s="61"/>
    </row>
    <row r="15" spans="1:9" ht="15" thickBot="1"/>
    <row r="16" spans="1:9">
      <c r="A16" s="62"/>
      <c r="B16" s="62" t="s">
        <v>94</v>
      </c>
      <c r="C16" s="62" t="s">
        <v>82</v>
      </c>
      <c r="D16" s="62" t="s">
        <v>95</v>
      </c>
      <c r="E16" s="62" t="s">
        <v>96</v>
      </c>
      <c r="F16" s="62" t="s">
        <v>97</v>
      </c>
      <c r="G16" s="62" t="s">
        <v>98</v>
      </c>
      <c r="H16" s="62" t="s">
        <v>99</v>
      </c>
      <c r="I16" s="62" t="s">
        <v>100</v>
      </c>
    </row>
    <row r="17" spans="1:9">
      <c r="A17" s="60" t="s">
        <v>88</v>
      </c>
      <c r="B17" s="60">
        <v>6.9499775957174246E-3</v>
      </c>
      <c r="C17" s="60">
        <v>3.0361831874580829E-3</v>
      </c>
      <c r="D17" s="60">
        <v>2.2890508136750478</v>
      </c>
      <c r="E17" s="60">
        <v>2.3056664351238973E-2</v>
      </c>
      <c r="F17" s="60">
        <v>9.6516294694327584E-4</v>
      </c>
      <c r="G17" s="60">
        <v>1.2934792244491573E-2</v>
      </c>
      <c r="H17" s="60">
        <v>9.6516294694327584E-4</v>
      </c>
      <c r="I17" s="60">
        <v>1.2934792244491573E-2</v>
      </c>
    </row>
    <row r="18" spans="1:9" ht="15" thickBot="1">
      <c r="A18" s="61" t="s">
        <v>101</v>
      </c>
      <c r="B18" s="61">
        <v>0.51664427865971585</v>
      </c>
      <c r="C18" s="61">
        <v>6.7009986842499369E-2</v>
      </c>
      <c r="D18" s="61">
        <v>7.7099594105881462</v>
      </c>
      <c r="E18" s="61">
        <v>4.7463021380359554E-13</v>
      </c>
      <c r="F18" s="61">
        <v>0.3845566126302794</v>
      </c>
      <c r="G18" s="61">
        <v>0.6487319446891523</v>
      </c>
      <c r="H18" s="61">
        <v>0.3845566126302794</v>
      </c>
      <c r="I18" s="61">
        <v>0.6487319446891523</v>
      </c>
    </row>
    <row r="22" spans="1:9">
      <c r="A22" t="s">
        <v>102</v>
      </c>
    </row>
    <row r="23" spans="1:9" ht="15" thickBot="1"/>
    <row r="24" spans="1:9">
      <c r="A24" s="62" t="s">
        <v>103</v>
      </c>
      <c r="B24" s="62" t="s">
        <v>105</v>
      </c>
      <c r="C24" s="62" t="s">
        <v>104</v>
      </c>
    </row>
    <row r="25" spans="1:9">
      <c r="A25" s="60">
        <v>1</v>
      </c>
      <c r="B25" s="60">
        <v>2.3103281089730344E-2</v>
      </c>
      <c r="C25" s="60">
        <v>6.0041101401430083E-3</v>
      </c>
    </row>
    <row r="26" spans="1:9">
      <c r="A26" s="60">
        <v>2</v>
      </c>
      <c r="B26" s="60">
        <v>1.8602498470657793E-2</v>
      </c>
      <c r="C26" s="60">
        <v>1.9366040296737767E-2</v>
      </c>
    </row>
    <row r="27" spans="1:9">
      <c r="A27" s="60">
        <v>3</v>
      </c>
      <c r="B27" s="60">
        <v>1.8962971270941435E-2</v>
      </c>
      <c r="C27" s="60">
        <v>2.017998233566801E-2</v>
      </c>
    </row>
    <row r="28" spans="1:9">
      <c r="A28" s="60">
        <v>4</v>
      </c>
      <c r="B28" s="60">
        <v>2.3269070343846121E-2</v>
      </c>
      <c r="C28" s="60">
        <v>9.4488520305831339E-3</v>
      </c>
    </row>
    <row r="29" spans="1:9">
      <c r="A29" s="60">
        <v>5</v>
      </c>
      <c r="B29" s="60">
        <v>1.5588402631319926E-2</v>
      </c>
      <c r="C29" s="60">
        <v>-3.0710116246343386E-2</v>
      </c>
    </row>
    <row r="30" spans="1:9">
      <c r="A30" s="60">
        <v>6</v>
      </c>
      <c r="B30" s="60">
        <v>2.1033378964211015E-2</v>
      </c>
      <c r="C30" s="60">
        <v>1.1403458281969113E-3</v>
      </c>
    </row>
    <row r="31" spans="1:9">
      <c r="A31" s="60">
        <v>7</v>
      </c>
      <c r="B31" s="60">
        <v>4.4596227495366323E-3</v>
      </c>
      <c r="C31" s="60">
        <v>-5.05540768223268E-2</v>
      </c>
    </row>
    <row r="32" spans="1:9">
      <c r="A32" s="60">
        <v>8</v>
      </c>
      <c r="B32" s="60">
        <v>2.5392902088692326E-2</v>
      </c>
      <c r="C32" s="60">
        <v>2.1744168435719927E-2</v>
      </c>
    </row>
    <row r="33" spans="1:3">
      <c r="A33" s="60">
        <v>9</v>
      </c>
      <c r="B33" s="60">
        <v>2.1041741090856705E-3</v>
      </c>
      <c r="C33" s="60">
        <v>5.0245610929607207E-2</v>
      </c>
    </row>
    <row r="34" spans="1:3">
      <c r="A34" s="60">
        <v>10</v>
      </c>
      <c r="B34" s="60">
        <v>2.5850036587450241E-2</v>
      </c>
      <c r="C34" s="60">
        <v>-7.5339530506994407E-3</v>
      </c>
    </row>
    <row r="35" spans="1:3">
      <c r="A35" s="60">
        <v>11</v>
      </c>
      <c r="B35" s="60">
        <v>1.3749297339205669E-2</v>
      </c>
      <c r="C35" s="60">
        <v>3.0495611173125284E-2</v>
      </c>
    </row>
    <row r="36" spans="1:3">
      <c r="A36" s="60">
        <v>12</v>
      </c>
      <c r="B36" s="60">
        <v>2.1648856685270459E-2</v>
      </c>
      <c r="C36" s="60">
        <v>-3.6437678131906764E-2</v>
      </c>
    </row>
    <row r="37" spans="1:3">
      <c r="A37" s="60">
        <v>13</v>
      </c>
      <c r="B37" s="60">
        <v>8.4527636560361077E-3</v>
      </c>
      <c r="C37" s="60">
        <v>-1.2477763656036107E-2</v>
      </c>
    </row>
    <row r="38" spans="1:3">
      <c r="A38" s="60">
        <v>14</v>
      </c>
      <c r="B38" s="60">
        <v>8.9045579743573643E-3</v>
      </c>
      <c r="C38" s="60">
        <v>1.2268857158566992E-2</v>
      </c>
    </row>
    <row r="39" spans="1:3">
      <c r="A39" s="60">
        <v>15</v>
      </c>
      <c r="B39" s="60">
        <v>1.1758100962481186E-2</v>
      </c>
      <c r="C39" s="60">
        <v>2.6749658947765764E-2</v>
      </c>
    </row>
    <row r="40" spans="1:3">
      <c r="A40" s="60">
        <v>16</v>
      </c>
      <c r="B40" s="60">
        <v>1.6595753867616428E-2</v>
      </c>
      <c r="C40" s="60">
        <v>-1.4322846167951295E-2</v>
      </c>
    </row>
    <row r="41" spans="1:3">
      <c r="A41" s="60">
        <v>17</v>
      </c>
      <c r="B41" s="60">
        <v>5.9244535273778225E-3</v>
      </c>
      <c r="C41" s="60">
        <v>1.478042292783734E-2</v>
      </c>
    </row>
    <row r="42" spans="1:3">
      <c r="A42" s="60">
        <v>18</v>
      </c>
      <c r="B42" s="60">
        <v>-1.8902744346105331E-2</v>
      </c>
      <c r="C42" s="60">
        <v>-3.8240104518057962E-2</v>
      </c>
    </row>
    <row r="43" spans="1:3">
      <c r="A43" s="60">
        <v>19</v>
      </c>
      <c r="B43" s="60">
        <v>1.4495896133790351E-2</v>
      </c>
      <c r="C43" s="60">
        <v>-1.8704229467123683E-2</v>
      </c>
    </row>
    <row r="44" spans="1:3">
      <c r="A44" s="60">
        <v>20</v>
      </c>
      <c r="B44" s="60">
        <v>3.2762362028879194E-2</v>
      </c>
      <c r="C44" s="60">
        <v>-1.4977596977484235E-2</v>
      </c>
    </row>
    <row r="45" spans="1:3">
      <c r="A45" s="60">
        <v>21</v>
      </c>
      <c r="B45" s="60">
        <v>1.8286530539537334E-2</v>
      </c>
      <c r="C45" s="60">
        <v>4.1491917736324692E-2</v>
      </c>
    </row>
    <row r="46" spans="1:3">
      <c r="A46" s="60">
        <v>22</v>
      </c>
      <c r="B46" s="60">
        <v>4.2693747052101008E-2</v>
      </c>
      <c r="C46" s="60">
        <v>2.8063944822758286E-2</v>
      </c>
    </row>
    <row r="47" spans="1:3">
      <c r="A47" s="60">
        <v>23</v>
      </c>
      <c r="B47" s="60">
        <v>-6.274588226394609E-3</v>
      </c>
      <c r="C47" s="60">
        <v>4.0499504474300792E-2</v>
      </c>
    </row>
    <row r="48" spans="1:3">
      <c r="A48" s="60">
        <v>24</v>
      </c>
      <c r="B48" s="60">
        <v>3.646348590802214E-2</v>
      </c>
      <c r="C48" s="60">
        <v>1.6816111793127329E-2</v>
      </c>
    </row>
    <row r="49" spans="1:3">
      <c r="A49" s="60">
        <v>25</v>
      </c>
      <c r="B49" s="60">
        <v>7.8554207466541345E-3</v>
      </c>
      <c r="C49" s="60">
        <v>-3.7202045460612974E-2</v>
      </c>
    </row>
    <row r="50" spans="1:3">
      <c r="A50" s="60">
        <v>26</v>
      </c>
      <c r="B50" s="60">
        <v>-1.7279259081855951E-2</v>
      </c>
      <c r="C50" s="60">
        <v>8.8113296640541378E-2</v>
      </c>
    </row>
    <row r="51" spans="1:3">
      <c r="A51" s="60">
        <v>27</v>
      </c>
      <c r="B51" s="60">
        <v>3.490329361222691E-2</v>
      </c>
      <c r="C51" s="60">
        <v>1.1560898527511021E-2</v>
      </c>
    </row>
    <row r="52" spans="1:3">
      <c r="A52" s="60">
        <v>28</v>
      </c>
      <c r="B52" s="60">
        <v>3.5039178091892061E-2</v>
      </c>
      <c r="C52" s="60">
        <v>1.4778462600748693E-2</v>
      </c>
    </row>
    <row r="53" spans="1:3">
      <c r="A53" s="60">
        <v>29</v>
      </c>
      <c r="B53" s="60">
        <v>2.7276985207962588E-2</v>
      </c>
      <c r="C53" s="60">
        <v>2.1287277869444787E-3</v>
      </c>
    </row>
    <row r="54" spans="1:3">
      <c r="A54" s="60">
        <v>30</v>
      </c>
      <c r="B54" s="60">
        <v>4.51493622467012E-2</v>
      </c>
      <c r="C54" s="60">
        <v>-2.399082648223208E-4</v>
      </c>
    </row>
    <row r="55" spans="1:3">
      <c r="A55" s="60">
        <v>31</v>
      </c>
      <c r="B55" s="60">
        <v>-2.4952257291353516E-2</v>
      </c>
      <c r="C55" s="60">
        <v>-2.0694712405616197E-2</v>
      </c>
    </row>
    <row r="56" spans="1:3">
      <c r="A56" s="60">
        <v>32</v>
      </c>
      <c r="B56" s="60">
        <v>3.2280283878029295E-2</v>
      </c>
      <c r="C56" s="60">
        <v>1.0536394642596508E-2</v>
      </c>
    </row>
    <row r="57" spans="1:3">
      <c r="A57" s="60">
        <v>33</v>
      </c>
      <c r="B57" s="60">
        <v>-1.3002477791379275E-2</v>
      </c>
      <c r="C57" s="60">
        <v>-3.190005844050469E-2</v>
      </c>
    </row>
    <row r="58" spans="1:3">
      <c r="A58" s="60">
        <v>34</v>
      </c>
      <c r="B58" s="60">
        <v>2.7772544912501418E-2</v>
      </c>
      <c r="C58" s="60">
        <v>-3.2528021777468247E-2</v>
      </c>
    </row>
    <row r="59" spans="1:3">
      <c r="A59" s="60">
        <v>35</v>
      </c>
      <c r="B59" s="60">
        <v>1.2856064208424195E-2</v>
      </c>
      <c r="C59" s="60">
        <v>-1.4321864869737523E-2</v>
      </c>
    </row>
    <row r="60" spans="1:3">
      <c r="A60" s="60">
        <v>36</v>
      </c>
      <c r="B60" s="60">
        <v>1.0024083192175988E-2</v>
      </c>
      <c r="C60" s="60">
        <v>-4.4841134534616071E-2</v>
      </c>
    </row>
    <row r="61" spans="1:3">
      <c r="A61" s="60">
        <v>37</v>
      </c>
      <c r="B61" s="60">
        <v>4.1155751582785415E-2</v>
      </c>
      <c r="C61" s="60">
        <v>3.6721143460946466E-2</v>
      </c>
    </row>
    <row r="62" spans="1:3">
      <c r="A62" s="60">
        <v>38</v>
      </c>
      <c r="B62" s="60">
        <v>3.0588526883366392E-2</v>
      </c>
      <c r="C62" s="60">
        <v>2.5839474164381128E-2</v>
      </c>
    </row>
    <row r="63" spans="1:3">
      <c r="A63" s="60">
        <v>39</v>
      </c>
      <c r="B63" s="60">
        <v>9.5081258564772321E-3</v>
      </c>
      <c r="C63" s="60">
        <v>6.6807178969940942E-2</v>
      </c>
    </row>
    <row r="64" spans="1:3">
      <c r="A64" s="60">
        <v>40</v>
      </c>
      <c r="B64" s="60">
        <v>-4.9291424753546004E-3</v>
      </c>
      <c r="C64" s="60">
        <v>-2.9018088454634827E-2</v>
      </c>
    </row>
    <row r="65" spans="1:3">
      <c r="A65" s="60">
        <v>41</v>
      </c>
      <c r="B65" s="60">
        <v>2.5181434969934517E-2</v>
      </c>
      <c r="C65" s="60">
        <v>-1.6811241108868342E-2</v>
      </c>
    </row>
    <row r="66" spans="1:3">
      <c r="A66" s="60">
        <v>42</v>
      </c>
      <c r="B66" s="60">
        <v>-1.1865130368226701E-3</v>
      </c>
      <c r="C66" s="60">
        <v>-1.8503262259015715E-2</v>
      </c>
    </row>
    <row r="67" spans="1:3">
      <c r="A67" s="60">
        <v>43</v>
      </c>
      <c r="B67" s="60">
        <v>-7.0484689740715673E-2</v>
      </c>
      <c r="C67" s="60">
        <v>3.5974666180792758E-3</v>
      </c>
    </row>
    <row r="68" spans="1:3">
      <c r="A68" s="60">
        <v>44</v>
      </c>
      <c r="B68" s="60">
        <v>3.7201499880660474E-2</v>
      </c>
      <c r="C68" s="60">
        <v>3.8074861987043962E-2</v>
      </c>
    </row>
    <row r="69" spans="1:3">
      <c r="A69" s="60">
        <v>45</v>
      </c>
      <c r="B69" s="60">
        <v>4.6728588309949727E-2</v>
      </c>
      <c r="C69" s="60">
        <v>-3.6006152412513828E-2</v>
      </c>
    </row>
    <row r="70" spans="1:3">
      <c r="A70" s="60">
        <v>46</v>
      </c>
      <c r="B70" s="60">
        <v>3.5598437163491418E-2</v>
      </c>
      <c r="C70" s="60">
        <v>1.3670063429159655E-2</v>
      </c>
    </row>
    <row r="71" spans="1:3">
      <c r="A71" s="60">
        <v>47</v>
      </c>
      <c r="B71" s="60">
        <v>3.4185901101767877E-2</v>
      </c>
      <c r="C71" s="60">
        <v>-6.2609712859116207E-2</v>
      </c>
    </row>
    <row r="72" spans="1:3">
      <c r="A72" s="60">
        <v>48</v>
      </c>
      <c r="B72" s="60">
        <v>2.6268725740350427E-2</v>
      </c>
      <c r="C72" s="60">
        <v>-6.9131256200783919E-2</v>
      </c>
    </row>
    <row r="73" spans="1:3">
      <c r="A73" s="60">
        <v>49</v>
      </c>
      <c r="B73" s="60">
        <v>-1.1640183922354988E-2</v>
      </c>
      <c r="C73" s="60">
        <v>-3.9316524127304547E-2</v>
      </c>
    </row>
    <row r="74" spans="1:3">
      <c r="A74" s="60">
        <v>50</v>
      </c>
      <c r="B74" s="60">
        <v>2.5081186192230293E-2</v>
      </c>
      <c r="C74" s="60">
        <v>3.1328103425256111E-2</v>
      </c>
    </row>
    <row r="75" spans="1:3">
      <c r="A75" s="60">
        <v>51</v>
      </c>
      <c r="B75" s="60">
        <v>2.470651545903596E-2</v>
      </c>
      <c r="C75" s="60">
        <v>0.14895877002867225</v>
      </c>
    </row>
    <row r="76" spans="1:3">
      <c r="A76" s="60">
        <v>52</v>
      </c>
      <c r="B76" s="60">
        <v>-7.8882609979128663E-3</v>
      </c>
      <c r="C76" s="60">
        <v>-2.9543113202154477E-2</v>
      </c>
    </row>
    <row r="77" spans="1:3">
      <c r="A77" s="60">
        <v>53</v>
      </c>
      <c r="B77" s="60">
        <v>3.3107677477173143E-2</v>
      </c>
      <c r="C77" s="60">
        <v>-7.1422807603814281E-2</v>
      </c>
    </row>
    <row r="78" spans="1:3">
      <c r="A78" s="60">
        <v>54</v>
      </c>
      <c r="B78" s="60">
        <v>-1.1565398785790946E-2</v>
      </c>
      <c r="C78" s="60">
        <v>3.7015609375442161E-2</v>
      </c>
    </row>
    <row r="79" spans="1:3">
      <c r="A79" s="60">
        <v>55</v>
      </c>
      <c r="B79" s="60">
        <v>1.6866781343090904E-3</v>
      </c>
      <c r="C79" s="60">
        <v>-7.0230279530862543E-3</v>
      </c>
    </row>
    <row r="80" spans="1:3">
      <c r="A80" s="60">
        <v>56</v>
      </c>
      <c r="B80" s="60">
        <v>-9.8160270287652261E-3</v>
      </c>
      <c r="C80" s="60">
        <v>-3.0262406409942079E-2</v>
      </c>
    </row>
    <row r="81" spans="1:3">
      <c r="A81" s="60">
        <v>57</v>
      </c>
      <c r="B81" s="60">
        <v>3.7168226197685117E-2</v>
      </c>
      <c r="C81" s="60">
        <v>-6.6728430279317852E-2</v>
      </c>
    </row>
    <row r="82" spans="1:3">
      <c r="A82" s="60">
        <v>58</v>
      </c>
      <c r="B82" s="60">
        <v>1.4615363687236456E-2</v>
      </c>
      <c r="C82" s="60">
        <v>5.8197781413736049E-2</v>
      </c>
    </row>
    <row r="83" spans="1:3">
      <c r="A83" s="60">
        <v>59</v>
      </c>
      <c r="B83" s="60">
        <v>3.4595916443833835E-2</v>
      </c>
      <c r="C83" s="60">
        <v>-2.2957027554944893E-2</v>
      </c>
    </row>
    <row r="84" spans="1:3">
      <c r="A84" s="60">
        <v>60</v>
      </c>
      <c r="B84" s="60">
        <v>-2.1639492217288475E-2</v>
      </c>
      <c r="C84" s="60">
        <v>4.5914292855246938E-2</v>
      </c>
    </row>
    <row r="85" spans="1:3">
      <c r="A85" s="60">
        <v>61</v>
      </c>
      <c r="B85" s="60">
        <v>-5.8282588254851327E-3</v>
      </c>
      <c r="C85" s="60">
        <v>-8.5175478716043126E-2</v>
      </c>
    </row>
    <row r="86" spans="1:3">
      <c r="A86" s="60">
        <v>62</v>
      </c>
      <c r="B86" s="60">
        <v>5.4470003431508929E-2</v>
      </c>
      <c r="C86" s="60">
        <v>-2.3211670098175562E-2</v>
      </c>
    </row>
    <row r="87" spans="1:3">
      <c r="A87" s="60">
        <v>63</v>
      </c>
      <c r="B87" s="60">
        <v>-1.1397345483797559E-2</v>
      </c>
      <c r="C87" s="60">
        <v>2.468674605126819E-3</v>
      </c>
    </row>
    <row r="88" spans="1:3">
      <c r="A88" s="60">
        <v>64</v>
      </c>
      <c r="B88" s="60">
        <v>-6.8650891884429951E-3</v>
      </c>
      <c r="C88" s="60">
        <v>8.0291763492284951E-2</v>
      </c>
    </row>
    <row r="89" spans="1:3">
      <c r="A89" s="60">
        <v>65</v>
      </c>
      <c r="B89" s="60">
        <v>1.6865353905630029E-2</v>
      </c>
      <c r="C89" s="60">
        <v>-7.9142162775631131E-2</v>
      </c>
    </row>
    <row r="90" spans="1:3">
      <c r="A90" s="60">
        <v>66</v>
      </c>
      <c r="B90" s="60">
        <v>-4.058641944712213E-3</v>
      </c>
      <c r="C90" s="60">
        <v>2.0597351622131548E-2</v>
      </c>
    </row>
    <row r="91" spans="1:3">
      <c r="A91" s="60">
        <v>67</v>
      </c>
      <c r="B91" s="60">
        <v>3.5687816944508212E-2</v>
      </c>
      <c r="C91" s="60">
        <v>-1.7333275348582849E-2</v>
      </c>
    </row>
    <row r="92" spans="1:3">
      <c r="A92" s="60">
        <v>68</v>
      </c>
      <c r="B92" s="60">
        <v>-2.3264902710401512E-2</v>
      </c>
      <c r="C92" s="60">
        <v>0.10983756362612809</v>
      </c>
    </row>
    <row r="93" spans="1:3">
      <c r="A93" s="60">
        <v>69</v>
      </c>
      <c r="B93" s="60">
        <v>1.7622685323447507E-3</v>
      </c>
      <c r="C93" s="60">
        <v>-5.9420810956679268E-3</v>
      </c>
    </row>
    <row r="94" spans="1:3">
      <c r="A94" s="60">
        <v>70</v>
      </c>
      <c r="B94" s="60">
        <v>-3.7073398616357778E-2</v>
      </c>
      <c r="C94" s="60">
        <v>2.3428847042311841E-2</v>
      </c>
    </row>
    <row r="95" spans="1:3">
      <c r="A95" s="60">
        <v>71</v>
      </c>
      <c r="B95" s="60">
        <v>6.5599384064183438E-3</v>
      </c>
      <c r="C95" s="60">
        <v>-2.3313141571298421E-2</v>
      </c>
    </row>
    <row r="96" spans="1:3">
      <c r="A96" s="60">
        <v>72</v>
      </c>
      <c r="B96" s="60">
        <v>2.2627509778506909E-2</v>
      </c>
      <c r="C96" s="60">
        <v>-5.9157242161230604E-2</v>
      </c>
    </row>
    <row r="97" spans="1:3">
      <c r="A97" s="60">
        <v>73</v>
      </c>
      <c r="B97" s="60">
        <v>-4.2832497372794973E-2</v>
      </c>
      <c r="C97" s="60">
        <v>7.0553886817849437E-3</v>
      </c>
    </row>
    <row r="98" spans="1:3">
      <c r="A98" s="60">
        <v>74</v>
      </c>
      <c r="B98" s="60">
        <v>-2.8123996532960514E-2</v>
      </c>
      <c r="C98" s="60">
        <v>2.3779068757020464E-2</v>
      </c>
    </row>
    <row r="99" spans="1:3">
      <c r="A99" s="60">
        <v>75</v>
      </c>
      <c r="B99" s="60">
        <v>4.4969496587556772E-2</v>
      </c>
      <c r="C99" s="60">
        <v>4.5483093614363014E-2</v>
      </c>
    </row>
    <row r="100" spans="1:3">
      <c r="A100" s="60">
        <v>76</v>
      </c>
      <c r="B100" s="60">
        <v>8.0212561947599938E-3</v>
      </c>
      <c r="C100" s="60">
        <v>-4.3793272197801582E-3</v>
      </c>
    </row>
    <row r="101" spans="1:3">
      <c r="A101" s="60">
        <v>77</v>
      </c>
      <c r="B101" s="60">
        <v>-7.4870104454203574E-3</v>
      </c>
      <c r="C101" s="60">
        <v>-1.1055718558387951E-2</v>
      </c>
    </row>
    <row r="102" spans="1:3">
      <c r="A102" s="60">
        <v>78</v>
      </c>
      <c r="B102" s="60">
        <v>-1.1003348005038383E-4</v>
      </c>
      <c r="C102" s="60">
        <v>-4.6492425285985184E-2</v>
      </c>
    </row>
    <row r="103" spans="1:3">
      <c r="A103" s="60">
        <v>79</v>
      </c>
      <c r="B103" s="60">
        <v>-2.7617857065677862E-2</v>
      </c>
      <c r="C103" s="60">
        <v>-8.3983677826133668E-3</v>
      </c>
    </row>
    <row r="104" spans="1:3">
      <c r="A104" s="60">
        <v>80</v>
      </c>
      <c r="B104" s="60">
        <v>-3.6408561494706546E-2</v>
      </c>
      <c r="C104" s="60">
        <v>1.5708396314660387E-2</v>
      </c>
    </row>
    <row r="105" spans="1:3">
      <c r="A105" s="60">
        <v>81</v>
      </c>
      <c r="B105" s="60">
        <v>1.5370776064580668E-2</v>
      </c>
      <c r="C105" s="60">
        <v>-1.6161015041356194E-2</v>
      </c>
    </row>
    <row r="106" spans="1:3">
      <c r="A106" s="60">
        <v>82</v>
      </c>
      <c r="B106" s="60">
        <v>4.4984113513298146E-2</v>
      </c>
      <c r="C106" s="60">
        <v>-9.2944598830491582E-2</v>
      </c>
    </row>
    <row r="107" spans="1:3">
      <c r="A107" s="60">
        <v>83</v>
      </c>
      <c r="B107" s="60">
        <v>1.0135345904544148E-2</v>
      </c>
      <c r="C107" s="60">
        <v>3.923206124167132E-2</v>
      </c>
    </row>
    <row r="108" spans="1:3">
      <c r="A108" s="60">
        <v>84</v>
      </c>
      <c r="B108" s="60">
        <v>-1.8065372178588703E-3</v>
      </c>
      <c r="C108" s="60">
        <v>-5.9443017083156777E-3</v>
      </c>
    </row>
    <row r="109" spans="1:3">
      <c r="A109" s="60">
        <v>85</v>
      </c>
      <c r="B109" s="60">
        <v>-4.5236082913265776E-3</v>
      </c>
      <c r="C109" s="60">
        <v>6.7249452600681492E-2</v>
      </c>
    </row>
    <row r="110" spans="1:3">
      <c r="A110" s="60">
        <v>86</v>
      </c>
      <c r="B110" s="60">
        <v>2.516023905745015E-2</v>
      </c>
      <c r="C110" s="60">
        <v>3.45984909753436E-2</v>
      </c>
    </row>
    <row r="111" spans="1:3">
      <c r="A111" s="60">
        <v>87</v>
      </c>
      <c r="B111" s="60">
        <v>-2.5521624507224443E-2</v>
      </c>
      <c r="C111" s="60">
        <v>-5.9643766242376765E-2</v>
      </c>
    </row>
    <row r="112" spans="1:3">
      <c r="A112" s="60">
        <v>88</v>
      </c>
      <c r="B112" s="60">
        <v>1.5132672417884699E-3</v>
      </c>
      <c r="C112" s="60">
        <v>-2.9549339084551365E-3</v>
      </c>
    </row>
    <row r="113" spans="1:3">
      <c r="A113" s="60">
        <v>89</v>
      </c>
      <c r="B113" s="60">
        <v>-3.1215576103549046E-2</v>
      </c>
      <c r="C113" s="60">
        <v>5.4603086982574128E-2</v>
      </c>
    </row>
    <row r="114" spans="1:3">
      <c r="A114" s="60">
        <v>90</v>
      </c>
      <c r="B114" s="60">
        <v>-3.4590425070478374E-2</v>
      </c>
      <c r="C114" s="60">
        <v>-6.8401931617419642E-2</v>
      </c>
    </row>
    <row r="115" spans="1:3">
      <c r="A115" s="60">
        <v>91</v>
      </c>
      <c r="B115" s="60">
        <v>8.7744654773619958E-3</v>
      </c>
      <c r="C115" s="60">
        <v>-3.9546656189875393E-2</v>
      </c>
    </row>
    <row r="116" spans="1:3">
      <c r="A116" s="60">
        <v>92</v>
      </c>
      <c r="B116" s="60">
        <v>-5.0595244934610338E-2</v>
      </c>
      <c r="C116" s="60">
        <v>-5.1201364512674839E-2</v>
      </c>
    </row>
    <row r="117" spans="1:3">
      <c r="A117" s="60">
        <v>93</v>
      </c>
      <c r="B117" s="60">
        <v>5.0933021366840137E-2</v>
      </c>
      <c r="C117" s="60">
        <v>2.9675267452182949E-3</v>
      </c>
    </row>
    <row r="118" spans="1:3">
      <c r="A118" s="60">
        <v>94</v>
      </c>
      <c r="B118" s="60">
        <v>3.5905117677767086E-2</v>
      </c>
      <c r="C118" s="60">
        <v>3.8547995981083258E-3</v>
      </c>
    </row>
    <row r="119" spans="1:3">
      <c r="A119" s="60">
        <v>95</v>
      </c>
      <c r="B119" s="60">
        <v>-2.4732844702454369E-2</v>
      </c>
      <c r="C119" s="60">
        <v>2.7807721473865253E-2</v>
      </c>
    </row>
    <row r="120" spans="1:3">
      <c r="A120" s="60">
        <v>96</v>
      </c>
      <c r="B120" s="60">
        <v>-7.7173976870579912E-3</v>
      </c>
      <c r="C120" s="60">
        <v>-1.5717101576565015E-2</v>
      </c>
    </row>
    <row r="121" spans="1:3">
      <c r="A121" s="60">
        <v>97</v>
      </c>
      <c r="B121" s="60">
        <v>-2.3385749939948391E-3</v>
      </c>
      <c r="C121" s="60">
        <v>4.0001098339194924E-3</v>
      </c>
    </row>
    <row r="122" spans="1:3">
      <c r="A122" s="60">
        <v>98</v>
      </c>
      <c r="B122" s="60">
        <v>1.0781380046954302E-2</v>
      </c>
      <c r="C122" s="60">
        <v>1.5699943519286538E-2</v>
      </c>
    </row>
    <row r="123" spans="1:3">
      <c r="A123" s="60">
        <v>99</v>
      </c>
      <c r="B123" s="60">
        <v>4.8334450780510678E-2</v>
      </c>
      <c r="C123" s="60">
        <v>-4.1963503187579507E-2</v>
      </c>
    </row>
    <row r="124" spans="1:3">
      <c r="A124" s="60">
        <v>100</v>
      </c>
      <c r="B124" s="60">
        <v>3.2785804973452029E-2</v>
      </c>
      <c r="C124" s="60">
        <v>7.7018387047089742E-3</v>
      </c>
    </row>
    <row r="125" spans="1:3">
      <c r="A125" s="60">
        <v>101</v>
      </c>
      <c r="B125" s="60">
        <v>1.2403455645317682E-2</v>
      </c>
      <c r="C125" s="60">
        <v>-2.6763708927529897E-2</v>
      </c>
    </row>
    <row r="126" spans="1:3">
      <c r="A126" s="60">
        <v>102</v>
      </c>
      <c r="B126" s="60">
        <v>1.4944378476625256E-2</v>
      </c>
      <c r="C126" s="60">
        <v>-2.4881657628568761E-2</v>
      </c>
    </row>
    <row r="127" spans="1:3">
      <c r="A127" s="60">
        <v>103</v>
      </c>
      <c r="B127" s="60">
        <v>1.5775049528506852E-2</v>
      </c>
      <c r="C127" s="60">
        <v>5.0480359411103362E-2</v>
      </c>
    </row>
    <row r="128" spans="1:3">
      <c r="A128" s="60">
        <v>104</v>
      </c>
      <c r="B128" s="60">
        <v>3.7430524669358409E-4</v>
      </c>
      <c r="C128" s="60">
        <v>-3.0235178686978767E-2</v>
      </c>
    </row>
    <row r="129" spans="1:3">
      <c r="A129" s="60">
        <v>105</v>
      </c>
      <c r="B129" s="60">
        <v>3.4949425496223138E-2</v>
      </c>
      <c r="C129" s="60">
        <v>-3.640456032123747E-2</v>
      </c>
    </row>
    <row r="130" spans="1:3">
      <c r="A130" s="60">
        <v>106</v>
      </c>
      <c r="B130" s="60">
        <v>1.023248378856571E-2</v>
      </c>
      <c r="C130" s="60">
        <v>-1.4452196155083153E-2</v>
      </c>
    </row>
    <row r="131" spans="1:3">
      <c r="A131" s="60">
        <v>107</v>
      </c>
      <c r="B131" s="60">
        <v>3.2790174078274233E-2</v>
      </c>
      <c r="C131" s="60">
        <v>9.9194011887851069E-2</v>
      </c>
    </row>
    <row r="132" spans="1:3">
      <c r="A132" s="60">
        <v>108</v>
      </c>
      <c r="B132" s="60">
        <v>1.5496870101545011E-2</v>
      </c>
      <c r="C132" s="60">
        <v>-2.1417875085778627E-2</v>
      </c>
    </row>
    <row r="133" spans="1:3">
      <c r="A133" s="60">
        <v>109</v>
      </c>
      <c r="B133" s="60">
        <v>1.2857303729784608E-2</v>
      </c>
      <c r="C133" s="60">
        <v>2.6551745349969874E-2</v>
      </c>
    </row>
    <row r="134" spans="1:3">
      <c r="A134" s="60">
        <v>110</v>
      </c>
      <c r="B134" s="60">
        <v>-1.9064776956369146E-3</v>
      </c>
      <c r="C134" s="60">
        <v>-1.2737073862408814E-2</v>
      </c>
    </row>
    <row r="135" spans="1:3">
      <c r="A135" s="60">
        <v>111</v>
      </c>
      <c r="B135" s="60">
        <v>-2.129613042523187E-3</v>
      </c>
      <c r="C135" s="60">
        <v>2.4671638560864489E-2</v>
      </c>
    </row>
    <row r="136" spans="1:3">
      <c r="A136" s="60">
        <v>112</v>
      </c>
      <c r="B136" s="60">
        <v>1.275367331518926E-2</v>
      </c>
      <c r="C136" s="60">
        <v>9.1900145866225386E-3</v>
      </c>
    </row>
    <row r="137" spans="1:3">
      <c r="A137" s="60">
        <v>113</v>
      </c>
      <c r="B137" s="60">
        <v>1.5697149992068421E-2</v>
      </c>
      <c r="C137" s="60">
        <v>1.0101659531740935E-2</v>
      </c>
    </row>
    <row r="138" spans="1:3">
      <c r="A138" s="60">
        <v>114</v>
      </c>
      <c r="B138" s="60">
        <v>-1.1338638882560008E-2</v>
      </c>
      <c r="C138" s="60">
        <v>5.2801257135203353E-2</v>
      </c>
    </row>
    <row r="139" spans="1:3">
      <c r="A139" s="60">
        <v>115</v>
      </c>
      <c r="B139" s="60">
        <v>7.4945202527545839E-3</v>
      </c>
      <c r="C139" s="60">
        <v>-7.1265725612680948E-3</v>
      </c>
    </row>
    <row r="140" spans="1:3">
      <c r="A140" s="60">
        <v>116</v>
      </c>
      <c r="B140" s="60">
        <v>1.1077400378558144E-2</v>
      </c>
      <c r="C140" s="60">
        <v>3.6042137324612547E-2</v>
      </c>
    </row>
    <row r="141" spans="1:3">
      <c r="A141" s="60">
        <v>117</v>
      </c>
      <c r="B141" s="60">
        <v>1.3432613454222257E-2</v>
      </c>
      <c r="C141" s="60">
        <v>3.3980515182470139E-3</v>
      </c>
    </row>
    <row r="142" spans="1:3">
      <c r="A142" s="60">
        <v>118</v>
      </c>
      <c r="B142" s="60">
        <v>2.5998620608178168E-2</v>
      </c>
      <c r="C142" s="60">
        <v>1.9194273077871318E-2</v>
      </c>
    </row>
    <row r="143" spans="1:3">
      <c r="A143" s="60">
        <v>119</v>
      </c>
      <c r="B143" s="60">
        <v>2.2776407998452403E-2</v>
      </c>
      <c r="C143" s="60">
        <v>-2.4363028975806507E-2</v>
      </c>
    </row>
    <row r="144" spans="1:3">
      <c r="A144" s="60">
        <v>120</v>
      </c>
      <c r="B144" s="60">
        <v>-7.1193387533916522E-3</v>
      </c>
      <c r="C144" s="60">
        <v>1.1850694012368438E-2</v>
      </c>
    </row>
    <row r="145" spans="1:3">
      <c r="A145" s="60">
        <v>121</v>
      </c>
      <c r="B145" s="60">
        <v>1.5622738880783948E-2</v>
      </c>
      <c r="C145" s="60">
        <v>0.21521513990709482</v>
      </c>
    </row>
    <row r="146" spans="1:3">
      <c r="A146" s="60">
        <v>122</v>
      </c>
      <c r="B146" s="60">
        <v>-4.1067164815992013E-3</v>
      </c>
      <c r="C146" s="60">
        <v>-5.6740364931611206E-2</v>
      </c>
    </row>
    <row r="147" spans="1:3">
      <c r="A147" s="60">
        <v>123</v>
      </c>
      <c r="B147" s="60">
        <v>-4.6359028412669093E-3</v>
      </c>
      <c r="C147" s="60">
        <v>-4.0919597192726018E-2</v>
      </c>
    </row>
    <row r="148" spans="1:3">
      <c r="A148" s="60">
        <v>124</v>
      </c>
      <c r="B148" s="60">
        <v>2.1201795099262545E-2</v>
      </c>
      <c r="C148" s="60">
        <v>-3.3161299114042544E-2</v>
      </c>
    </row>
    <row r="149" spans="1:3">
      <c r="A149" s="60">
        <v>125</v>
      </c>
      <c r="B149" s="60">
        <v>5.5975695965741444E-3</v>
      </c>
      <c r="C149" s="60">
        <v>1.4527516498991817E-2</v>
      </c>
    </row>
    <row r="150" spans="1:3">
      <c r="A150" s="60">
        <v>126</v>
      </c>
      <c r="B150" s="60">
        <v>2.4146415387182034E-2</v>
      </c>
      <c r="C150" s="60">
        <v>-4.5186563189156918E-3</v>
      </c>
    </row>
    <row r="151" spans="1:3">
      <c r="A151" s="60">
        <v>127</v>
      </c>
      <c r="B151" s="60">
        <v>-3.2886484393294165E-4</v>
      </c>
      <c r="C151" s="60">
        <v>2.2168807195178716E-2</v>
      </c>
    </row>
    <row r="152" spans="1:3">
      <c r="A152" s="60">
        <v>128</v>
      </c>
      <c r="B152" s="60">
        <v>9.0676715163704631E-3</v>
      </c>
      <c r="C152" s="60">
        <v>4.8761452453892629E-2</v>
      </c>
    </row>
    <row r="153" spans="1:3">
      <c r="A153" s="60">
        <v>129</v>
      </c>
      <c r="B153" s="60">
        <v>-3.8129666577474061E-3</v>
      </c>
      <c r="C153" s="60">
        <v>-0.11577803700456235</v>
      </c>
    </row>
    <row r="154" spans="1:3">
      <c r="A154" s="60">
        <v>130</v>
      </c>
      <c r="B154" s="60">
        <v>2.3458202570218918E-2</v>
      </c>
      <c r="C154" s="60">
        <v>1.2330762552708457E-2</v>
      </c>
    </row>
    <row r="155" spans="1:3">
      <c r="A155" s="60">
        <v>131</v>
      </c>
      <c r="B155" s="60">
        <v>4.7831390129589001E-3</v>
      </c>
      <c r="C155" s="60">
        <v>-4.0009948065098236E-2</v>
      </c>
    </row>
    <row r="156" spans="1:3">
      <c r="A156" s="60">
        <v>132</v>
      </c>
      <c r="B156" s="60">
        <v>1.8281797620906769E-2</v>
      </c>
      <c r="C156" s="60">
        <v>9.5217484692743534E-2</v>
      </c>
    </row>
    <row r="157" spans="1:3">
      <c r="A157" s="60">
        <v>133</v>
      </c>
      <c r="B157" s="60">
        <v>5.27678894182005E-3</v>
      </c>
      <c r="C157" s="60">
        <v>-5.782341744054767E-2</v>
      </c>
    </row>
    <row r="158" spans="1:3">
      <c r="A158" s="60">
        <v>134</v>
      </c>
      <c r="B158" s="60">
        <v>1.074085905820467E-2</v>
      </c>
      <c r="C158" s="60">
        <v>1.0581064430291791E-2</v>
      </c>
    </row>
    <row r="159" spans="1:3">
      <c r="A159" s="60">
        <v>135</v>
      </c>
      <c r="B159" s="60">
        <v>1.1249660266968466E-2</v>
      </c>
      <c r="C159" s="60">
        <v>2.1519081169711959E-2</v>
      </c>
    </row>
    <row r="160" spans="1:3">
      <c r="A160" s="60">
        <v>136</v>
      </c>
      <c r="B160" s="60">
        <v>-1.1055196732499868E-2</v>
      </c>
      <c r="C160" s="60">
        <v>-2.2523151706573596E-2</v>
      </c>
    </row>
    <row r="161" spans="1:3">
      <c r="A161" s="60">
        <v>137</v>
      </c>
      <c r="B161" s="60">
        <v>4.9324513961725366E-3</v>
      </c>
      <c r="C161" s="60">
        <v>-1.7242737351490399E-3</v>
      </c>
    </row>
    <row r="162" spans="1:3">
      <c r="A162" s="60">
        <v>138</v>
      </c>
      <c r="B162" s="60">
        <v>7.446376268196794E-3</v>
      </c>
      <c r="C162" s="60">
        <v>9.2563090501509598E-2</v>
      </c>
    </row>
    <row r="163" spans="1:3">
      <c r="A163" s="60">
        <v>139</v>
      </c>
      <c r="B163" s="60">
        <v>1.5805740595459247E-2</v>
      </c>
      <c r="C163" s="60">
        <v>-1.6264533246377784E-2</v>
      </c>
    </row>
    <row r="164" spans="1:3">
      <c r="A164" s="60">
        <v>140</v>
      </c>
      <c r="B164" s="60">
        <v>1.7571120273132373E-2</v>
      </c>
      <c r="C164" s="60">
        <v>-2.99476544432857E-2</v>
      </c>
    </row>
    <row r="165" spans="1:3">
      <c r="A165" s="60">
        <v>141</v>
      </c>
      <c r="B165" s="60">
        <v>2.1110178759195727E-2</v>
      </c>
      <c r="C165" s="60">
        <v>3.9135812801985755E-2</v>
      </c>
    </row>
    <row r="166" spans="1:3">
      <c r="A166" s="60">
        <v>142</v>
      </c>
      <c r="B166" s="60">
        <v>1.3330504941916036E-2</v>
      </c>
      <c r="C166" s="60">
        <v>6.266515082286768E-2</v>
      </c>
    </row>
    <row r="167" spans="1:3">
      <c r="A167" s="60">
        <v>143</v>
      </c>
      <c r="B167" s="60">
        <v>1.1379729460954023E-2</v>
      </c>
      <c r="C167" s="60">
        <v>-1.7715324862901359E-2</v>
      </c>
    </row>
    <row r="168" spans="1:3">
      <c r="A168" s="60">
        <v>144</v>
      </c>
      <c r="B168" s="60">
        <v>1.2069449574649217E-2</v>
      </c>
      <c r="C168" s="60">
        <v>-4.9327971953557814E-2</v>
      </c>
    </row>
    <row r="169" spans="1:3">
      <c r="A169" s="60">
        <v>145</v>
      </c>
      <c r="B169" s="60">
        <v>-6.5023089798331955E-3</v>
      </c>
      <c r="C169" s="60">
        <v>-2.6224551092033189E-2</v>
      </c>
    </row>
    <row r="170" spans="1:3">
      <c r="A170" s="60">
        <v>146</v>
      </c>
      <c r="B170" s="60">
        <v>9.9792118596274924E-3</v>
      </c>
      <c r="C170" s="60">
        <v>3.8612998758301237E-2</v>
      </c>
    </row>
    <row r="171" spans="1:3">
      <c r="A171" s="60">
        <v>147</v>
      </c>
      <c r="B171" s="60">
        <v>2.7219146644872891E-2</v>
      </c>
      <c r="C171" s="60">
        <v>2.0652453365461357E-2</v>
      </c>
    </row>
    <row r="172" spans="1:3">
      <c r="A172" s="60">
        <v>148</v>
      </c>
      <c r="B172" s="60">
        <v>2.1729910795053504E-2</v>
      </c>
      <c r="C172" s="60">
        <v>2.6642009334625173E-2</v>
      </c>
    </row>
    <row r="173" spans="1:3">
      <c r="A173" s="60">
        <v>149</v>
      </c>
      <c r="B173" s="60">
        <v>-4.2394919973278676E-3</v>
      </c>
      <c r="C173" s="60">
        <v>8.9400463081153632E-3</v>
      </c>
    </row>
    <row r="174" spans="1:3">
      <c r="A174" s="60">
        <v>150</v>
      </c>
      <c r="B174" s="60">
        <v>-1.1648479567411689E-2</v>
      </c>
      <c r="C174" s="60">
        <v>2.2627647391164324E-2</v>
      </c>
    </row>
    <row r="175" spans="1:3">
      <c r="A175" s="60">
        <v>151</v>
      </c>
      <c r="B175" s="60">
        <v>1.178762399713564E-2</v>
      </c>
      <c r="C175" s="60">
        <v>-4.3437115484351195E-3</v>
      </c>
    </row>
    <row r="176" spans="1:3">
      <c r="A176" s="60">
        <v>152</v>
      </c>
      <c r="B176" s="60">
        <v>2.3767955049392261E-2</v>
      </c>
      <c r="C176" s="60">
        <v>5.269267868989512E-2</v>
      </c>
    </row>
    <row r="177" spans="1:3">
      <c r="A177" s="60">
        <v>153</v>
      </c>
      <c r="B177" s="60">
        <v>1.2928758277313896E-2</v>
      </c>
      <c r="C177" s="60">
        <v>-2.2319878718472005E-2</v>
      </c>
    </row>
    <row r="178" spans="1:3">
      <c r="A178" s="60">
        <v>154</v>
      </c>
      <c r="B178" s="60">
        <v>-1.721266099340802E-2</v>
      </c>
      <c r="C178" s="60">
        <v>-1.2498467632064872E-2</v>
      </c>
    </row>
    <row r="179" spans="1:3">
      <c r="A179" s="60">
        <v>155</v>
      </c>
      <c r="B179" s="60">
        <v>1.2005074926168518E-3</v>
      </c>
      <c r="C179" s="60">
        <v>4.7103017649944068E-2</v>
      </c>
    </row>
    <row r="180" spans="1:3">
      <c r="A180" s="60">
        <v>156</v>
      </c>
      <c r="B180" s="60">
        <v>-2.5833758244778085E-2</v>
      </c>
      <c r="C180" s="60">
        <v>-6.1682378081483982E-2</v>
      </c>
    </row>
    <row r="181" spans="1:3">
      <c r="A181" s="60">
        <v>157</v>
      </c>
      <c r="B181" s="60">
        <v>-1.1921916143587433E-2</v>
      </c>
      <c r="C181" s="60">
        <v>2.9704932637228239E-2</v>
      </c>
    </row>
    <row r="182" spans="1:3">
      <c r="A182" s="60">
        <v>158</v>
      </c>
      <c r="B182" s="60">
        <v>3.3285166147458221E-3</v>
      </c>
      <c r="C182" s="60">
        <v>-3.2281187865737596E-2</v>
      </c>
    </row>
    <row r="183" spans="1:3">
      <c r="A183" s="60">
        <v>159</v>
      </c>
      <c r="B183" s="60">
        <v>3.0959307673189655E-2</v>
      </c>
      <c r="C183" s="60">
        <v>6.8360196475905577E-2</v>
      </c>
    </row>
    <row r="184" spans="1:3">
      <c r="A184" s="60">
        <v>160</v>
      </c>
      <c r="B184" s="60">
        <v>1.1719888966177455E-2</v>
      </c>
      <c r="C184" s="60">
        <v>-5.5193945297821366E-2</v>
      </c>
    </row>
    <row r="185" spans="1:3">
      <c r="A185" s="60">
        <v>161</v>
      </c>
      <c r="B185" s="60">
        <v>-3.8262793690096671E-2</v>
      </c>
      <c r="C185" s="60">
        <v>2.9615103665577461E-2</v>
      </c>
    </row>
    <row r="186" spans="1:3">
      <c r="A186" s="60">
        <v>162</v>
      </c>
      <c r="B186" s="60">
        <v>1.154412765627397E-3</v>
      </c>
      <c r="C186" s="60">
        <v>-8.9853531126254771E-2</v>
      </c>
    </row>
    <row r="187" spans="1:3">
      <c r="A187" s="60">
        <v>163</v>
      </c>
      <c r="B187" s="60">
        <v>1.2507607884070859E-2</v>
      </c>
      <c r="C187" s="60">
        <v>-1.4083350787327366E-2</v>
      </c>
    </row>
    <row r="188" spans="1:3">
      <c r="A188" s="60">
        <v>164</v>
      </c>
      <c r="B188" s="60">
        <v>-4.0443413983829786E-2</v>
      </c>
      <c r="C188" s="60">
        <v>1.0161197537929614E-2</v>
      </c>
    </row>
    <row r="189" spans="1:3">
      <c r="A189" s="60">
        <v>165</v>
      </c>
      <c r="B189" s="60">
        <v>-8.0870698514224515E-2</v>
      </c>
      <c r="C189" s="60">
        <v>3.4677735687127446E-2</v>
      </c>
    </row>
    <row r="190" spans="1:3">
      <c r="A190" s="60">
        <v>166</v>
      </c>
      <c r="B190" s="60">
        <v>-3.1802148694415895E-2</v>
      </c>
      <c r="C190" s="60">
        <v>0.11928219174484617</v>
      </c>
    </row>
    <row r="191" spans="1:3">
      <c r="A191" s="60">
        <v>167</v>
      </c>
      <c r="B191" s="60">
        <v>1.0978028633047785E-2</v>
      </c>
      <c r="C191" s="60">
        <v>-1.5102547999742623E-2</v>
      </c>
    </row>
    <row r="192" spans="1:3">
      <c r="A192" s="60">
        <v>168</v>
      </c>
      <c r="B192" s="60">
        <v>-3.7360371210162786E-2</v>
      </c>
      <c r="C192" s="60">
        <v>-4.6216313921557187E-3</v>
      </c>
    </row>
    <row r="193" spans="1:3">
      <c r="A193" s="60">
        <v>169</v>
      </c>
      <c r="B193" s="60">
        <v>-4.9974521851817881E-2</v>
      </c>
      <c r="C193" s="60">
        <v>-5.7979181851885865E-2</v>
      </c>
    </row>
    <row r="194" spans="1:3">
      <c r="A194" s="60">
        <v>170</v>
      </c>
      <c r="B194" s="60">
        <v>5.0983315427502535E-2</v>
      </c>
      <c r="C194" s="60">
        <v>-4.8335801730009668E-2</v>
      </c>
    </row>
    <row r="195" spans="1:3">
      <c r="A195" s="60">
        <v>171</v>
      </c>
      <c r="B195" s="60">
        <v>5.5406944578655977E-2</v>
      </c>
      <c r="C195" s="60">
        <v>-7.6401205064307115E-2</v>
      </c>
    </row>
    <row r="196" spans="1:3">
      <c r="A196" s="60">
        <v>172</v>
      </c>
      <c r="B196" s="60">
        <v>3.4296696339059227E-2</v>
      </c>
      <c r="C196" s="60">
        <v>1.1884044276429473E-2</v>
      </c>
    </row>
    <row r="197" spans="1:3">
      <c r="A197" s="60">
        <v>173</v>
      </c>
      <c r="B197" s="60">
        <v>6.9736581088227926E-3</v>
      </c>
      <c r="C197" s="60">
        <v>9.564970301558463E-4</v>
      </c>
    </row>
    <row r="198" spans="1:3">
      <c r="A198" s="60">
        <v>174</v>
      </c>
      <c r="B198" s="60">
        <v>4.5177395492323143E-2</v>
      </c>
      <c r="C198" s="60">
        <v>-3.8434160481101508E-2</v>
      </c>
    </row>
    <row r="199" spans="1:3">
      <c r="A199" s="60">
        <v>175</v>
      </c>
      <c r="B199" s="60">
        <v>2.4215457885655892E-2</v>
      </c>
      <c r="C199" s="60">
        <v>-3.5979477680805366E-2</v>
      </c>
    </row>
    <row r="200" spans="1:3">
      <c r="A200" s="60">
        <v>176</v>
      </c>
      <c r="B200" s="60">
        <v>2.5354595035670238E-2</v>
      </c>
      <c r="C200" s="60">
        <v>-3.334763627278356E-2</v>
      </c>
    </row>
    <row r="201" spans="1:3">
      <c r="A201" s="60">
        <v>177</v>
      </c>
      <c r="B201" s="60">
        <v>-3.2900769104281958E-3</v>
      </c>
      <c r="C201" s="60">
        <v>4.7881849113707943E-2</v>
      </c>
    </row>
    <row r="202" spans="1:3">
      <c r="A202" s="60">
        <v>178</v>
      </c>
      <c r="B202" s="60">
        <v>3.6565231576233412E-2</v>
      </c>
      <c r="C202" s="60">
        <v>1.6859063833568728E-2</v>
      </c>
    </row>
    <row r="203" spans="1:3">
      <c r="A203" s="60">
        <v>179</v>
      </c>
      <c r="B203" s="60">
        <v>1.6109528400622727E-2</v>
      </c>
      <c r="C203" s="60">
        <v>-0.10777114195427666</v>
      </c>
    </row>
    <row r="204" spans="1:3">
      <c r="A204" s="60">
        <v>180</v>
      </c>
      <c r="B204" s="60">
        <v>-1.2178395743800767E-2</v>
      </c>
      <c r="C204" s="60">
        <v>-4.293088637411379E-2</v>
      </c>
    </row>
    <row r="205" spans="1:3">
      <c r="A205" s="60">
        <v>181</v>
      </c>
      <c r="B205" s="60">
        <v>2.1634055128383574E-2</v>
      </c>
      <c r="C205" s="60">
        <v>-6.4283687527676055E-3</v>
      </c>
    </row>
    <row r="206" spans="1:3">
      <c r="A206" s="60">
        <v>182</v>
      </c>
      <c r="B206" s="60">
        <v>3.726220396376495E-2</v>
      </c>
      <c r="C206" s="60">
        <v>-6.9148829886506308E-3</v>
      </c>
    </row>
    <row r="207" spans="1:3">
      <c r="A207" s="60">
        <v>183</v>
      </c>
      <c r="B207" s="60">
        <v>1.4506413643331146E-2</v>
      </c>
      <c r="C207" s="60">
        <v>-2.8112600372852663E-3</v>
      </c>
    </row>
    <row r="208" spans="1:3">
      <c r="A208" s="60">
        <v>184</v>
      </c>
      <c r="B208" s="60">
        <v>-3.5471296402734456E-2</v>
      </c>
      <c r="C208" s="60">
        <v>-6.6464277554076745E-2</v>
      </c>
    </row>
    <row r="209" spans="1:3">
      <c r="A209" s="60">
        <v>185</v>
      </c>
      <c r="B209" s="60">
        <v>-2.0939708474436915E-2</v>
      </c>
      <c r="C209" s="60">
        <v>-3.519789094711049E-2</v>
      </c>
    </row>
    <row r="210" spans="1:3">
      <c r="A210" s="60">
        <v>186</v>
      </c>
      <c r="B210" s="60">
        <v>4.241476548393E-2</v>
      </c>
      <c r="C210" s="60">
        <v>3.2198061999714894E-3</v>
      </c>
    </row>
    <row r="211" spans="1:3">
      <c r="A211" s="60">
        <v>187</v>
      </c>
      <c r="B211" s="60">
        <v>-1.7633247855619601E-2</v>
      </c>
      <c r="C211" s="60">
        <v>1.4936281488043483E-2</v>
      </c>
    </row>
    <row r="212" spans="1:3">
      <c r="A212" s="60">
        <v>188</v>
      </c>
      <c r="B212" s="60">
        <v>5.2118174052363492E-2</v>
      </c>
      <c r="C212" s="60">
        <v>-6.8971119998575831E-3</v>
      </c>
    </row>
    <row r="213" spans="1:3">
      <c r="A213" s="60">
        <v>189</v>
      </c>
      <c r="B213" s="60">
        <v>2.5935418910348416E-2</v>
      </c>
      <c r="C213" s="60">
        <v>5.0001207362921761E-2</v>
      </c>
    </row>
    <row r="214" spans="1:3">
      <c r="A214" s="60">
        <v>190</v>
      </c>
      <c r="B214" s="60">
        <v>5.7064409360618818E-3</v>
      </c>
      <c r="C214" s="60">
        <v>4.7057584416204092E-2</v>
      </c>
    </row>
    <row r="215" spans="1:3">
      <c r="A215" s="60">
        <v>191</v>
      </c>
      <c r="B215" s="60">
        <v>4.0626611024916409E-2</v>
      </c>
      <c r="C215" s="60">
        <v>1.0411582020089585E-2</v>
      </c>
    </row>
    <row r="216" spans="1:3">
      <c r="A216" s="60">
        <v>192</v>
      </c>
      <c r="B216" s="60">
        <v>1.8585111650297317E-2</v>
      </c>
      <c r="C216" s="60">
        <v>8.466697137580495E-2</v>
      </c>
    </row>
    <row r="217" spans="1:3">
      <c r="A217" s="60">
        <v>193</v>
      </c>
      <c r="B217" s="60">
        <v>2.3404193359241425E-2</v>
      </c>
      <c r="C217" s="60">
        <v>4.2245292072461298E-2</v>
      </c>
    </row>
    <row r="218" spans="1:3">
      <c r="A218" s="60">
        <v>194</v>
      </c>
      <c r="B218" s="60">
        <v>6.3658413819543489E-3</v>
      </c>
      <c r="C218" s="60">
        <v>-2.2877566990180918E-2</v>
      </c>
    </row>
    <row r="219" spans="1:3">
      <c r="A219" s="60">
        <v>195</v>
      </c>
      <c r="B219" s="60">
        <v>2.1646108867121205E-2</v>
      </c>
      <c r="C219" s="60">
        <v>2.4077192165646681E-2</v>
      </c>
    </row>
    <row r="220" spans="1:3">
      <c r="A220" s="60">
        <v>196</v>
      </c>
      <c r="B220" s="60">
        <v>-4.2420925085963172E-5</v>
      </c>
      <c r="C220" s="60">
        <v>-4.5833389852773007E-2</v>
      </c>
    </row>
    <row r="221" spans="1:3">
      <c r="A221" s="60">
        <v>197</v>
      </c>
      <c r="B221" s="60">
        <v>-2.4998810225829917E-3</v>
      </c>
      <c r="C221" s="60">
        <v>-2.257817502989172E-2</v>
      </c>
    </row>
    <row r="222" spans="1:3">
      <c r="A222" s="60">
        <v>198</v>
      </c>
      <c r="B222" s="60">
        <v>-4.161888706072054E-3</v>
      </c>
      <c r="C222" s="60">
        <v>-1.5399622871035787E-2</v>
      </c>
    </row>
    <row r="223" spans="1:3">
      <c r="A223" s="60">
        <v>199</v>
      </c>
      <c r="B223" s="60">
        <v>-2.239942895341298E-2</v>
      </c>
      <c r="C223" s="60">
        <v>-4.3918534331352933E-2</v>
      </c>
    </row>
    <row r="224" spans="1:3">
      <c r="A224" s="60">
        <v>200</v>
      </c>
      <c r="B224" s="60">
        <v>-3.0129761203987374E-2</v>
      </c>
      <c r="C224" s="60">
        <v>1.1366953998070153E-2</v>
      </c>
    </row>
    <row r="225" spans="1:3">
      <c r="A225" s="60">
        <v>201</v>
      </c>
      <c r="B225" s="60">
        <v>6.2595858278296321E-2</v>
      </c>
      <c r="C225" s="60">
        <v>1.267198045334457E-2</v>
      </c>
    </row>
    <row r="226" spans="1:3">
      <c r="A226" s="60">
        <v>202</v>
      </c>
      <c r="B226" s="60">
        <v>4.3321521383997263E-3</v>
      </c>
      <c r="C226" s="60">
        <v>3.1887465681591273E-2</v>
      </c>
    </row>
    <row r="227" spans="1:3">
      <c r="A227" s="60">
        <v>203</v>
      </c>
      <c r="B227" s="60">
        <v>1.1354069548967675E-2</v>
      </c>
      <c r="C227" s="60">
        <v>4.2323599474645313E-2</v>
      </c>
    </row>
    <row r="228" spans="1:3">
      <c r="A228" s="60">
        <v>204</v>
      </c>
      <c r="B228" s="60">
        <v>2.9453976973276293E-2</v>
      </c>
      <c r="C228" s="60">
        <v>-4.1533158655890925E-2</v>
      </c>
    </row>
    <row r="229" spans="1:3">
      <c r="A229" s="60">
        <v>205</v>
      </c>
      <c r="B229" s="60">
        <v>2.7881536361934828E-2</v>
      </c>
      <c r="C229" s="60">
        <v>1.0659815839322871E-2</v>
      </c>
    </row>
    <row r="230" spans="1:3">
      <c r="A230" s="60">
        <v>206</v>
      </c>
      <c r="B230" s="60">
        <v>2.3103227722602072E-2</v>
      </c>
      <c r="C230" s="60">
        <v>-2.0505488430687988E-2</v>
      </c>
    </row>
    <row r="231" spans="1:3">
      <c r="A231" s="60">
        <v>207</v>
      </c>
      <c r="B231" s="60">
        <v>3.0419955676130542E-3</v>
      </c>
      <c r="C231" s="60">
        <v>-7.5778010191571449E-3</v>
      </c>
    </row>
    <row r="232" spans="1:3">
      <c r="A232" s="60">
        <v>208</v>
      </c>
      <c r="B232" s="60">
        <v>-2.545688163719928E-2</v>
      </c>
      <c r="C232" s="60">
        <v>-5.7729013776535346E-2</v>
      </c>
    </row>
    <row r="233" spans="1:3">
      <c r="A233" s="60">
        <v>209</v>
      </c>
      <c r="B233" s="60">
        <v>2.7347053046641166E-2</v>
      </c>
      <c r="C233" s="60">
        <v>6.0840484997556309E-2</v>
      </c>
    </row>
    <row r="234" spans="1:3">
      <c r="A234" s="60">
        <v>210</v>
      </c>
      <c r="B234" s="60">
        <v>1.34154220424655E-2</v>
      </c>
      <c r="C234" s="60">
        <v>1.4574703051350776E-3</v>
      </c>
    </row>
    <row r="235" spans="1:3">
      <c r="A235" s="60">
        <v>211</v>
      </c>
      <c r="B235" s="60">
        <v>1.7117551632726269E-2</v>
      </c>
      <c r="C235" s="60">
        <v>-5.4601397881512501E-3</v>
      </c>
    </row>
    <row r="236" spans="1:3">
      <c r="A236" s="60">
        <v>212</v>
      </c>
      <c r="B236" s="60">
        <v>1.9424055966286054E-2</v>
      </c>
      <c r="C236" s="60">
        <v>2.8086408805768445E-2</v>
      </c>
    </row>
    <row r="237" spans="1:3">
      <c r="A237" s="60">
        <v>213</v>
      </c>
      <c r="B237" s="60">
        <v>-3.3171582119275404E-3</v>
      </c>
      <c r="C237" s="60">
        <v>1.81942884698041E-4</v>
      </c>
    </row>
    <row r="238" spans="1:3">
      <c r="A238" s="60">
        <v>214</v>
      </c>
      <c r="B238" s="60">
        <v>8.3819620531235903E-3</v>
      </c>
      <c r="C238" s="60">
        <v>-3.5667846406865114E-2</v>
      </c>
    </row>
    <row r="239" spans="1:3" ht="15" thickBot="1">
      <c r="A239" s="61">
        <v>215</v>
      </c>
      <c r="B239" s="61">
        <v>1.0571642205584429E-2</v>
      </c>
      <c r="C239" s="61">
        <v>-2.8695243604185745E-2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9"/>
  <sheetViews>
    <sheetView workbookViewId="0">
      <selection activeCell="H13" sqref="H13"/>
    </sheetView>
  </sheetViews>
  <sheetFormatPr defaultRowHeight="14.4"/>
  <cols>
    <col min="5" max="5" width="11.77734375" bestFit="1" customWidth="1"/>
  </cols>
  <sheetData>
    <row r="1" spans="1:9">
      <c r="A1" t="s">
        <v>77</v>
      </c>
    </row>
    <row r="2" spans="1:9" ht="15" thickBot="1"/>
    <row r="3" spans="1:9">
      <c r="A3" s="66" t="s">
        <v>78</v>
      </c>
      <c r="B3" s="66"/>
    </row>
    <row r="4" spans="1:9">
      <c r="A4" s="60" t="s">
        <v>79</v>
      </c>
      <c r="B4" s="60">
        <v>0.41020844391642752</v>
      </c>
    </row>
    <row r="5" spans="1:9">
      <c r="A5" s="60" t="s">
        <v>80</v>
      </c>
      <c r="B5" s="60">
        <v>0.16827096746033687</v>
      </c>
    </row>
    <row r="6" spans="1:9">
      <c r="A6" s="60" t="s">
        <v>81</v>
      </c>
      <c r="B6" s="60">
        <v>0.16436613632165303</v>
      </c>
    </row>
    <row r="7" spans="1:9">
      <c r="A7" s="60" t="s">
        <v>82</v>
      </c>
      <c r="B7" s="60">
        <v>0.12529000066143156</v>
      </c>
    </row>
    <row r="8" spans="1:9" ht="15" thickBot="1">
      <c r="A8" s="61" t="s">
        <v>83</v>
      </c>
      <c r="B8" s="61">
        <v>215</v>
      </c>
    </row>
    <row r="10" spans="1:9" ht="15" thickBot="1">
      <c r="A10" t="s">
        <v>84</v>
      </c>
    </row>
    <row r="11" spans="1:9">
      <c r="A11" s="65"/>
      <c r="B11" s="65" t="s">
        <v>89</v>
      </c>
      <c r="C11" s="65" t="s">
        <v>90</v>
      </c>
      <c r="D11" s="65" t="s">
        <v>91</v>
      </c>
      <c r="E11" s="65" t="s">
        <v>92</v>
      </c>
      <c r="F11" s="65" t="s">
        <v>93</v>
      </c>
    </row>
    <row r="12" spans="1:9">
      <c r="A12" s="60" t="s">
        <v>85</v>
      </c>
      <c r="B12" s="60">
        <v>1</v>
      </c>
      <c r="C12" s="60">
        <v>0.67645631715506038</v>
      </c>
      <c r="D12" s="60">
        <v>0.67645631715506038</v>
      </c>
      <c r="E12" s="60">
        <v>43.093020282831773</v>
      </c>
      <c r="F12" s="60">
        <v>3.9159098453960976E-10</v>
      </c>
    </row>
    <row r="13" spans="1:9">
      <c r="A13" s="60" t="s">
        <v>86</v>
      </c>
      <c r="B13" s="60">
        <v>213</v>
      </c>
      <c r="C13" s="60">
        <v>3.3435854486029442</v>
      </c>
      <c r="D13" s="60">
        <v>1.5697584265741523E-2</v>
      </c>
      <c r="E13" s="60"/>
      <c r="F13" s="60"/>
    </row>
    <row r="14" spans="1:9" ht="15" thickBot="1">
      <c r="A14" s="61" t="s">
        <v>87</v>
      </c>
      <c r="B14" s="61">
        <v>214</v>
      </c>
      <c r="C14" s="61">
        <v>4.0200417657580045</v>
      </c>
      <c r="D14" s="61"/>
      <c r="E14" s="61"/>
      <c r="F14" s="61"/>
    </row>
    <row r="15" spans="1:9" ht="15" thickBot="1"/>
    <row r="16" spans="1:9">
      <c r="A16" s="65"/>
      <c r="B16" s="65" t="s">
        <v>94</v>
      </c>
      <c r="C16" s="65" t="s">
        <v>82</v>
      </c>
      <c r="D16" s="65" t="s">
        <v>95</v>
      </c>
      <c r="E16" s="65" t="s">
        <v>96</v>
      </c>
      <c r="F16" s="65" t="s">
        <v>97</v>
      </c>
      <c r="G16" s="65" t="s">
        <v>98</v>
      </c>
      <c r="H16" s="65" t="s">
        <v>99</v>
      </c>
      <c r="I16" s="65" t="s">
        <v>100</v>
      </c>
    </row>
    <row r="17" spans="1:9">
      <c r="A17" s="60" t="s">
        <v>88</v>
      </c>
      <c r="B17" s="60">
        <v>2.137810710172456E-2</v>
      </c>
      <c r="C17" s="60">
        <v>8.5750521425767365E-3</v>
      </c>
      <c r="D17" s="60">
        <v>2.4930585547787238</v>
      </c>
      <c r="E17" s="60">
        <v>1.3426288201913652E-2</v>
      </c>
      <c r="F17" s="60">
        <v>4.4752740022958627E-3</v>
      </c>
      <c r="G17" s="60">
        <v>3.828094020115326E-2</v>
      </c>
      <c r="H17" s="60">
        <v>4.4752740022958627E-3</v>
      </c>
      <c r="I17" s="60">
        <v>3.828094020115326E-2</v>
      </c>
    </row>
    <row r="18" spans="1:9" ht="15" thickBot="1">
      <c r="A18" s="61" t="s">
        <v>101</v>
      </c>
      <c r="B18" s="61">
        <v>1.2423724094135504</v>
      </c>
      <c r="C18" s="61">
        <v>0.18925542227538805</v>
      </c>
      <c r="D18" s="61">
        <v>6.5645274226582426</v>
      </c>
      <c r="E18" s="61">
        <v>1.3426288201913652E-2</v>
      </c>
      <c r="F18" s="61">
        <v>0.86931895589582941</v>
      </c>
      <c r="G18" s="61">
        <v>1.6154258629312714</v>
      </c>
      <c r="H18" s="61">
        <v>0.86931895589582941</v>
      </c>
      <c r="I18" s="61">
        <v>1.6154258629312714</v>
      </c>
    </row>
    <row r="22" spans="1:9">
      <c r="A22" t="s">
        <v>102</v>
      </c>
      <c r="D22" t="s">
        <v>119</v>
      </c>
      <c r="E22" t="s">
        <v>111</v>
      </c>
      <c r="F22" t="s">
        <v>112</v>
      </c>
    </row>
    <row r="23" spans="1:9" ht="15" thickBot="1">
      <c r="C23" t="s">
        <v>130</v>
      </c>
      <c r="H23" t="s">
        <v>114</v>
      </c>
    </row>
    <row r="24" spans="1:9">
      <c r="A24" s="65" t="s">
        <v>103</v>
      </c>
      <c r="B24" s="65" t="s">
        <v>110</v>
      </c>
      <c r="C24" s="65" t="s">
        <v>104</v>
      </c>
      <c r="E24" t="s">
        <v>113</v>
      </c>
      <c r="F24" s="68" t="s">
        <v>115</v>
      </c>
      <c r="G24">
        <v>1.96</v>
      </c>
      <c r="H24" s="67">
        <v>0.05</v>
      </c>
      <c r="I24" t="s">
        <v>117</v>
      </c>
    </row>
    <row r="25" spans="1:9">
      <c r="A25" s="60">
        <v>1</v>
      </c>
      <c r="B25" s="60">
        <v>6.0221890747034365E-2</v>
      </c>
      <c r="C25" s="60">
        <v>-8.3683073821300316E-2</v>
      </c>
      <c r="F25" s="2" t="s">
        <v>116</v>
      </c>
      <c r="G25">
        <v>2.58</v>
      </c>
      <c r="H25" s="67">
        <v>0.01</v>
      </c>
      <c r="I25" t="s">
        <v>118</v>
      </c>
    </row>
    <row r="26" spans="1:9">
      <c r="A26" s="60">
        <v>2</v>
      </c>
      <c r="B26" s="60">
        <v>4.9398876968173383E-2</v>
      </c>
      <c r="C26" s="60">
        <v>-0.16188243029446708</v>
      </c>
    </row>
    <row r="27" spans="1:9">
      <c r="A27" s="60">
        <v>3</v>
      </c>
      <c r="B27" s="60">
        <v>5.0265704454540282E-2</v>
      </c>
      <c r="C27" s="60">
        <v>3.0233062803842491E-2</v>
      </c>
      <c r="D27" t="s">
        <v>120</v>
      </c>
      <c r="E27" t="s">
        <v>111</v>
      </c>
      <c r="F27" t="s">
        <v>121</v>
      </c>
    </row>
    <row r="28" spans="1:9">
      <c r="A28" s="60">
        <v>4</v>
      </c>
      <c r="B28" s="60">
        <v>6.0620563496542081E-2</v>
      </c>
      <c r="C28" s="60">
        <v>2.4076464856783934E-2</v>
      </c>
      <c r="H28" t="s">
        <v>114</v>
      </c>
    </row>
    <row r="29" spans="1:9">
      <c r="A29" s="60">
        <v>5</v>
      </c>
      <c r="B29" s="60">
        <v>4.215089288164503E-2</v>
      </c>
      <c r="C29" s="60">
        <v>7.040789090213867E-2</v>
      </c>
      <c r="E29" t="s">
        <v>122</v>
      </c>
      <c r="F29" s="68" t="s">
        <v>115</v>
      </c>
      <c r="G29">
        <v>1.96</v>
      </c>
      <c r="H29" s="67">
        <v>0.05</v>
      </c>
      <c r="I29" t="s">
        <v>117</v>
      </c>
    </row>
    <row r="30" spans="1:9">
      <c r="A30" s="60">
        <v>6</v>
      </c>
      <c r="B30" s="60">
        <v>5.5244405469150479E-2</v>
      </c>
      <c r="C30" s="60">
        <v>-9.1123079304275864E-2</v>
      </c>
      <c r="F30" s="2" t="s">
        <v>115</v>
      </c>
      <c r="G30">
        <v>2.58</v>
      </c>
      <c r="H30" s="67">
        <v>0.01</v>
      </c>
      <c r="I30" t="s">
        <v>117</v>
      </c>
    </row>
    <row r="31" spans="1:9">
      <c r="A31" s="60">
        <v>7</v>
      </c>
      <c r="B31" s="60">
        <v>1.5389560865287574E-2</v>
      </c>
      <c r="C31" s="60">
        <v>-6.1517682974445917E-2</v>
      </c>
    </row>
    <row r="32" spans="1:9">
      <c r="A32" s="60">
        <v>8</v>
      </c>
      <c r="B32" s="60">
        <v>6.5727733112120948E-2</v>
      </c>
      <c r="C32" s="60">
        <v>-0.20333236631675411</v>
      </c>
    </row>
    <row r="33" spans="1:3">
      <c r="A33" s="60">
        <v>9</v>
      </c>
      <c r="B33" s="60">
        <v>9.7254230366862638E-3</v>
      </c>
      <c r="C33" s="60">
        <v>-3.9737895197042711E-2</v>
      </c>
    </row>
    <row r="34" spans="1:3">
      <c r="A34" s="60">
        <v>10</v>
      </c>
      <c r="B34" s="60">
        <v>6.6827002594251395E-2</v>
      </c>
      <c r="C34" s="60">
        <v>-1.7579383546632237E-2</v>
      </c>
    </row>
    <row r="35" spans="1:3">
      <c r="A35" s="60">
        <v>11</v>
      </c>
      <c r="B35" s="60">
        <v>3.7728403816525424E-2</v>
      </c>
      <c r="C35" s="60">
        <v>-0.20687073931905622</v>
      </c>
    </row>
    <row r="36" spans="1:3">
      <c r="A36" s="60">
        <v>12</v>
      </c>
      <c r="B36" s="60">
        <v>5.6724442258170298E-2</v>
      </c>
      <c r="C36" s="60">
        <v>-0.1933586413923695</v>
      </c>
    </row>
    <row r="37" spans="1:3">
      <c r="A37" s="60">
        <v>13</v>
      </c>
      <c r="B37" s="60">
        <v>2.4991850669029057E-2</v>
      </c>
      <c r="C37" s="60">
        <v>-3.3507868633100867E-2</v>
      </c>
    </row>
    <row r="38" spans="1:3">
      <c r="A38" s="60">
        <v>14</v>
      </c>
      <c r="B38" s="60">
        <v>2.6078278640840249E-2</v>
      </c>
      <c r="C38" s="60">
        <v>-0.13697852926740664</v>
      </c>
    </row>
    <row r="39" spans="1:3">
      <c r="A39" s="60">
        <v>15</v>
      </c>
      <c r="B39" s="60">
        <v>3.2940181934761233E-2</v>
      </c>
      <c r="C39" s="60">
        <v>-4.5482690352269775E-2</v>
      </c>
    </row>
    <row r="40" spans="1:3">
      <c r="A40" s="60">
        <v>16</v>
      </c>
      <c r="B40" s="60">
        <v>4.4573266329406946E-2</v>
      </c>
      <c r="C40" s="60">
        <v>2.2550700846597591E-2</v>
      </c>
    </row>
    <row r="41" spans="1:3">
      <c r="A41" s="60">
        <v>17</v>
      </c>
      <c r="B41" s="60">
        <v>1.8912033518175164E-2</v>
      </c>
      <c r="C41" s="60">
        <v>-0.21808238481241701</v>
      </c>
    </row>
    <row r="42" spans="1:3">
      <c r="A42" s="60">
        <v>18</v>
      </c>
      <c r="B42" s="60">
        <v>-4.0789828894941454E-2</v>
      </c>
      <c r="C42" s="60">
        <v>8.3742256716463903E-2</v>
      </c>
    </row>
    <row r="43" spans="1:3">
      <c r="A43" s="60">
        <v>19</v>
      </c>
      <c r="B43" s="60">
        <v>3.952374692126219E-2</v>
      </c>
      <c r="C43" s="60">
        <v>5.7771679143900689E-2</v>
      </c>
    </row>
    <row r="44" spans="1:3">
      <c r="A44" s="60">
        <v>20</v>
      </c>
      <c r="B44" s="60">
        <v>8.3449043654295507E-2</v>
      </c>
      <c r="C44" s="60">
        <v>-0.17301494240287349</v>
      </c>
    </row>
    <row r="45" spans="1:3">
      <c r="A45" s="60">
        <v>21</v>
      </c>
      <c r="B45" s="60">
        <v>4.8639070160863149E-2</v>
      </c>
      <c r="C45" s="60">
        <v>-1.5483970658375812E-2</v>
      </c>
    </row>
    <row r="46" spans="1:3">
      <c r="A46" s="60">
        <v>22</v>
      </c>
      <c r="B46" s="60">
        <v>0.10733100509229374</v>
      </c>
      <c r="C46" s="60">
        <v>-6.2961520679823579E-2</v>
      </c>
    </row>
    <row r="47" spans="1:3">
      <c r="A47" s="60">
        <v>23</v>
      </c>
      <c r="B47" s="60">
        <v>-1.0422952897406516E-2</v>
      </c>
      <c r="C47" s="60">
        <v>-0.1291747171997919</v>
      </c>
    </row>
    <row r="48" spans="1:3">
      <c r="A48" s="60">
        <v>24</v>
      </c>
      <c r="B48" s="60">
        <v>9.2349121292235242E-2</v>
      </c>
      <c r="C48" s="60">
        <v>-0.29892174033985436</v>
      </c>
    </row>
    <row r="49" spans="1:3">
      <c r="A49" s="60">
        <v>25</v>
      </c>
      <c r="B49" s="60">
        <v>2.3555422588377117E-2</v>
      </c>
      <c r="C49" s="60">
        <v>-5.0118482289869495E-2</v>
      </c>
    </row>
    <row r="50" spans="1:3">
      <c r="A50" s="60">
        <v>26</v>
      </c>
      <c r="B50" s="60">
        <v>-3.6885840439624874E-2</v>
      </c>
      <c r="C50" s="60">
        <v>0.15473991168644419</v>
      </c>
    </row>
    <row r="51" spans="1:3">
      <c r="A51" s="60">
        <v>27</v>
      </c>
      <c r="B51" s="60">
        <v>8.8597333182427795E-2</v>
      </c>
      <c r="C51" s="60">
        <v>-0.1609245440667815</v>
      </c>
    </row>
    <row r="52" spans="1:3">
      <c r="A52" s="60">
        <v>28</v>
      </c>
      <c r="B52" s="60">
        <v>8.8924094041643059E-2</v>
      </c>
      <c r="C52" s="60">
        <v>-0.1150302375939547</v>
      </c>
    </row>
    <row r="53" spans="1:3">
      <c r="A53" s="60">
        <v>29</v>
      </c>
      <c r="B53" s="60">
        <v>7.0258380176471569E-2</v>
      </c>
      <c r="C53" s="60">
        <v>-0.21864532047497892</v>
      </c>
    </row>
    <row r="54" spans="1:3">
      <c r="A54" s="60">
        <v>30</v>
      </c>
      <c r="B54" s="60">
        <v>0.11323601302893893</v>
      </c>
      <c r="C54" s="60">
        <v>0.11220681642842559</v>
      </c>
    </row>
    <row r="55" spans="1:3">
      <c r="A55" s="60">
        <v>31</v>
      </c>
      <c r="B55" s="60">
        <v>-5.5337068231577267E-2</v>
      </c>
      <c r="C55" s="60">
        <v>0.29455255286514681</v>
      </c>
    </row>
    <row r="56" spans="1:3">
      <c r="A56" s="60">
        <v>32</v>
      </c>
      <c r="B56" s="60">
        <v>8.2289792272763243E-2</v>
      </c>
      <c r="C56" s="60">
        <v>-9.0217073641584461E-2</v>
      </c>
    </row>
    <row r="57" spans="1:3">
      <c r="A57" s="60">
        <v>33</v>
      </c>
      <c r="B57" s="60">
        <v>-2.6601481750570449E-2</v>
      </c>
      <c r="C57" s="60">
        <v>-0.1912806429313634</v>
      </c>
    </row>
    <row r="58" spans="1:3">
      <c r="A58" s="60">
        <v>34</v>
      </c>
      <c r="B58" s="60">
        <v>7.1450050595687972E-2</v>
      </c>
      <c r="C58" s="60">
        <v>-3.4471248006691338E-2</v>
      </c>
    </row>
    <row r="59" spans="1:3">
      <c r="A59" s="60">
        <v>35</v>
      </c>
      <c r="B59" s="60">
        <v>3.5580449716006095E-2</v>
      </c>
      <c r="C59" s="60">
        <v>-0.30095271078826724</v>
      </c>
    </row>
    <row r="60" spans="1:3">
      <c r="A60" s="60">
        <v>36</v>
      </c>
      <c r="B60" s="60">
        <v>2.8770396408734158E-2</v>
      </c>
      <c r="C60" s="60">
        <v>0.36450594428527217</v>
      </c>
    </row>
    <row r="61" spans="1:3">
      <c r="A61" s="60">
        <v>37</v>
      </c>
      <c r="B61" s="60">
        <v>0.10363259360143651</v>
      </c>
      <c r="C61" s="60">
        <v>0.18106479165063288</v>
      </c>
    </row>
    <row r="62" spans="1:3">
      <c r="A62" s="60">
        <v>38</v>
      </c>
      <c r="B62" s="60">
        <v>7.8221631063170288E-2</v>
      </c>
      <c r="C62" s="60">
        <v>8.2210169870863603E-2</v>
      </c>
    </row>
    <row r="63" spans="1:3">
      <c r="A63" s="60">
        <v>39</v>
      </c>
      <c r="B63" s="60">
        <v>2.7529675888283263E-2</v>
      </c>
      <c r="C63" s="60">
        <v>-3.6165954083772059E-2</v>
      </c>
    </row>
    <row r="64" spans="1:3">
      <c r="A64" s="60">
        <v>40</v>
      </c>
      <c r="B64" s="60">
        <v>-7.1875649360975472E-3</v>
      </c>
      <c r="C64" s="60">
        <v>-2.5680008074980033E-2</v>
      </c>
    </row>
    <row r="65" spans="1:3">
      <c r="A65" s="60">
        <v>41</v>
      </c>
      <c r="B65" s="60">
        <v>6.5219218986068028E-2</v>
      </c>
      <c r="C65" s="60">
        <v>9.9464886344608344E-3</v>
      </c>
    </row>
    <row r="66" spans="1:3">
      <c r="A66" s="60">
        <v>42</v>
      </c>
      <c r="B66" s="60">
        <v>1.8123209528034222E-3</v>
      </c>
      <c r="C66" s="60">
        <v>0.20010621891271024</v>
      </c>
    </row>
    <row r="67" spans="1:3">
      <c r="A67" s="60">
        <v>43</v>
      </c>
      <c r="B67" s="60">
        <v>-0.1648287245706811</v>
      </c>
      <c r="C67" s="60">
        <v>6.1581711428506769E-2</v>
      </c>
    </row>
    <row r="68" spans="1:3">
      <c r="A68" s="60">
        <v>44</v>
      </c>
      <c r="B68" s="60">
        <v>9.4123820510324252E-2</v>
      </c>
      <c r="C68" s="60">
        <v>0.12484618391054228</v>
      </c>
    </row>
    <row r="69" spans="1:3">
      <c r="A69" s="60">
        <v>45</v>
      </c>
      <c r="B69" s="60">
        <v>0.11703357156243621</v>
      </c>
      <c r="C69" s="60">
        <v>-0.14636394032599367</v>
      </c>
    </row>
    <row r="70" spans="1:3">
      <c r="A70" s="60">
        <v>46</v>
      </c>
      <c r="B70" s="60">
        <v>9.0268942071455277E-2</v>
      </c>
      <c r="C70" s="60">
        <v>-0.23425574608036404</v>
      </c>
    </row>
    <row r="71" spans="1:3">
      <c r="A71" s="60">
        <v>47</v>
      </c>
      <c r="B71" s="60">
        <v>8.6872222311121211E-2</v>
      </c>
      <c r="C71" s="60">
        <v>0.19185286404466476</v>
      </c>
    </row>
    <row r="72" spans="1:3">
      <c r="A72" s="60">
        <v>48</v>
      </c>
      <c r="B72" s="60">
        <v>6.7833822708534566E-2</v>
      </c>
      <c r="C72" s="60">
        <v>-6.5389883314595137E-2</v>
      </c>
    </row>
    <row r="73" spans="1:3">
      <c r="A73" s="60">
        <v>49</v>
      </c>
      <c r="B73" s="60">
        <v>-2.3325579188018801E-2</v>
      </c>
      <c r="C73" s="60">
        <v>-0.13599691077182061</v>
      </c>
    </row>
    <row r="74" spans="1:3">
      <c r="A74" s="60">
        <v>50</v>
      </c>
      <c r="B74" s="60">
        <v>6.4978151155373642E-2</v>
      </c>
      <c r="C74" s="60">
        <v>-3.5384453176776708E-2</v>
      </c>
    </row>
    <row r="75" spans="1:3">
      <c r="A75" s="60">
        <v>51</v>
      </c>
      <c r="B75" s="60">
        <v>6.4077181957102575E-2</v>
      </c>
      <c r="C75" s="60">
        <v>0.21197957868731618</v>
      </c>
    </row>
    <row r="76" spans="1:3">
      <c r="A76" s="60">
        <v>52</v>
      </c>
      <c r="B76" s="60">
        <v>-1.4303345291099535E-2</v>
      </c>
      <c r="C76" s="60">
        <v>-3.1712841759260028E-2</v>
      </c>
    </row>
    <row r="77" spans="1:3">
      <c r="A77" s="60">
        <v>53</v>
      </c>
      <c r="B77" s="60">
        <v>8.4279422317575431E-2</v>
      </c>
      <c r="C77" s="60">
        <v>-3.7383530298796153E-2</v>
      </c>
    </row>
    <row r="78" spans="1:3">
      <c r="A78" s="60">
        <v>54</v>
      </c>
      <c r="B78" s="60">
        <v>-2.3145743672289443E-2</v>
      </c>
      <c r="C78" s="60">
        <v>0.22221377316290628</v>
      </c>
    </row>
    <row r="79" spans="1:3">
      <c r="A79" s="60">
        <v>55</v>
      </c>
      <c r="B79" s="60">
        <v>8.7214721530159411E-3</v>
      </c>
      <c r="C79" s="60">
        <v>0.15896480818378428</v>
      </c>
    </row>
    <row r="80" spans="1:3">
      <c r="A80" s="60">
        <v>56</v>
      </c>
      <c r="B80" s="60">
        <v>-1.8939036476432677E-2</v>
      </c>
      <c r="C80" s="60">
        <v>-1.4764387746775909E-2</v>
      </c>
    </row>
    <row r="81" spans="1:3">
      <c r="A81" s="60">
        <v>57</v>
      </c>
      <c r="B81" s="60">
        <v>9.404380741931434E-2</v>
      </c>
      <c r="C81" s="60">
        <v>0.16791926447611044</v>
      </c>
    </row>
    <row r="82" spans="1:3">
      <c r="A82" s="60">
        <v>58</v>
      </c>
      <c r="B82" s="60">
        <v>3.981103006433042E-2</v>
      </c>
      <c r="C82" s="60">
        <v>0.17744048000278367</v>
      </c>
    </row>
    <row r="83" spans="1:3">
      <c r="A83" s="60">
        <v>59</v>
      </c>
      <c r="B83" s="60">
        <v>8.7858184547537493E-2</v>
      </c>
      <c r="C83" s="60">
        <v>-4.1895659892705002E-2</v>
      </c>
    </row>
    <row r="84" spans="1:3">
      <c r="A84" s="60">
        <v>60</v>
      </c>
      <c r="B84" s="60">
        <v>-4.7370875443060949E-2</v>
      </c>
      <c r="C84" s="60">
        <v>5.219307530892265E-2</v>
      </c>
    </row>
    <row r="85" spans="1:3">
      <c r="A85" s="60">
        <v>61</v>
      </c>
      <c r="B85" s="60">
        <v>-9.3496663904146619E-3</v>
      </c>
      <c r="C85" s="60">
        <v>0.10958910020221699</v>
      </c>
    </row>
    <row r="86" spans="1:3">
      <c r="A86" s="60">
        <v>62</v>
      </c>
      <c r="B86" s="60">
        <v>0.13564932122638759</v>
      </c>
      <c r="C86" s="60">
        <v>4.4379852958623678E-2</v>
      </c>
    </row>
    <row r="87" spans="1:3">
      <c r="A87" s="60">
        <v>63</v>
      </c>
      <c r="B87" s="60">
        <v>-2.274162657599825E-2</v>
      </c>
      <c r="C87" s="60">
        <v>-6.8481284379428714E-2</v>
      </c>
    </row>
    <row r="88" spans="1:3">
      <c r="A88" s="60">
        <v>64</v>
      </c>
      <c r="B88" s="60">
        <v>-1.1842928174949981E-2</v>
      </c>
      <c r="C88" s="60">
        <v>-0.31575632991107871</v>
      </c>
    </row>
    <row r="89" spans="1:3">
      <c r="A89" s="60">
        <v>65</v>
      </c>
      <c r="B89" s="60">
        <v>4.5221572451510636E-2</v>
      </c>
      <c r="C89" s="60">
        <v>0.19671327491431917</v>
      </c>
    </row>
    <row r="90" spans="1:3">
      <c r="A90" s="60">
        <v>66</v>
      </c>
      <c r="B90" s="60">
        <v>-5.0942758272825642E-3</v>
      </c>
      <c r="C90" s="60">
        <v>-2.9888188627693754E-2</v>
      </c>
    </row>
    <row r="91" spans="1:3">
      <c r="A91" s="60">
        <v>67</v>
      </c>
      <c r="B91" s="60">
        <v>9.0483873269731119E-2</v>
      </c>
      <c r="C91" s="60">
        <v>0.10395252738173488</v>
      </c>
    </row>
    <row r="92" spans="1:3">
      <c r="A92" s="60">
        <v>68</v>
      </c>
      <c r="B92" s="60">
        <v>-5.127949348844716E-2</v>
      </c>
      <c r="C92" s="60">
        <v>-0.53111358186796842</v>
      </c>
    </row>
    <row r="93" spans="1:3">
      <c r="A93" s="60">
        <v>69</v>
      </c>
      <c r="B93" s="60">
        <v>8.9032440777524688E-3</v>
      </c>
      <c r="C93" s="60">
        <v>-0.25415555331470013</v>
      </c>
    </row>
    <row r="94" spans="1:3">
      <c r="A94" s="60">
        <v>70</v>
      </c>
      <c r="B94" s="60">
        <v>-8.4484727800853532E-2</v>
      </c>
      <c r="C94" s="60">
        <v>-7.7105141825643986E-2</v>
      </c>
    </row>
    <row r="95" spans="1:3">
      <c r="A95" s="60">
        <v>71</v>
      </c>
      <c r="B95" s="60">
        <v>2.0440181439153993E-2</v>
      </c>
      <c r="C95" s="60">
        <v>-0.12424600850682319</v>
      </c>
    </row>
    <row r="96" spans="1:3">
      <c r="A96" s="60">
        <v>72</v>
      </c>
      <c r="B96" s="60">
        <v>5.9077805397269333E-2</v>
      </c>
      <c r="C96" s="60">
        <v>0.39003803836721812</v>
      </c>
    </row>
    <row r="97" spans="1:3">
      <c r="A97" s="60">
        <v>73</v>
      </c>
      <c r="B97" s="60">
        <v>-9.8333609311061859E-2</v>
      </c>
      <c r="C97" s="60">
        <v>-6.1713918599623913E-2</v>
      </c>
    </row>
    <row r="98" spans="1:3">
      <c r="A98" s="60">
        <v>74</v>
      </c>
      <c r="B98" s="60">
        <v>-6.2964136770590678E-2</v>
      </c>
      <c r="C98" s="60">
        <v>0.26903137033068142</v>
      </c>
    </row>
    <row r="99" spans="1:3">
      <c r="A99" s="60">
        <v>75</v>
      </c>
      <c r="B99" s="60">
        <v>0.11280349080513397</v>
      </c>
      <c r="C99" s="60">
        <v>3.8610684452598104E-2</v>
      </c>
    </row>
    <row r="100" spans="1:3">
      <c r="A100" s="60">
        <v>76</v>
      </c>
      <c r="B100" s="60">
        <v>2.395420642038612E-2</v>
      </c>
      <c r="C100" s="60">
        <v>-0.24450334061952025</v>
      </c>
    </row>
    <row r="101" spans="1:3">
      <c r="A101" s="60">
        <v>77</v>
      </c>
      <c r="B101" s="60">
        <v>-1.3338459708756772E-2</v>
      </c>
      <c r="C101" s="60">
        <v>0.17640523010986311</v>
      </c>
    </row>
    <row r="102" spans="1:3">
      <c r="A102" s="60">
        <v>78</v>
      </c>
      <c r="B102" s="60">
        <v>4.4009269935033866E-3</v>
      </c>
      <c r="C102" s="60">
        <v>-0.19949674549884153</v>
      </c>
    </row>
    <row r="103" spans="1:3">
      <c r="A103" s="60">
        <v>79</v>
      </c>
      <c r="B103" s="60">
        <v>-6.1747025238651297E-2</v>
      </c>
      <c r="C103" s="60">
        <v>4.6832487793717445E-2</v>
      </c>
    </row>
    <row r="104" spans="1:3">
      <c r="A104" s="60">
        <v>80</v>
      </c>
      <c r="B104" s="60">
        <v>-8.2885996660665234E-2</v>
      </c>
      <c r="C104" s="60">
        <v>-8.3193602001542244E-2</v>
      </c>
    </row>
    <row r="105" spans="1:3">
      <c r="A105" s="60">
        <v>81</v>
      </c>
      <c r="B105" s="60">
        <v>4.1627567155918123E-2</v>
      </c>
      <c r="C105" s="60">
        <v>8.8572432844082005E-2</v>
      </c>
    </row>
    <row r="106" spans="1:3">
      <c r="A106" s="60">
        <v>82</v>
      </c>
      <c r="B106" s="60">
        <v>0.11283864006740518</v>
      </c>
      <c r="C106" s="60">
        <v>9.8795017176411037E-2</v>
      </c>
    </row>
    <row r="107" spans="1:3">
      <c r="A107" s="60">
        <v>83</v>
      </c>
      <c r="B107" s="60">
        <v>2.9037949403613567E-2</v>
      </c>
      <c r="C107" s="60">
        <v>-2.2909429311217151E-3</v>
      </c>
    </row>
    <row r="108" spans="1:3">
      <c r="A108" s="60">
        <v>84</v>
      </c>
      <c r="B108" s="60">
        <v>3.2135130984728769E-4</v>
      </c>
      <c r="C108" s="60">
        <v>0.12672668929449635</v>
      </c>
    </row>
    <row r="109" spans="1:3">
      <c r="A109" s="60">
        <v>85</v>
      </c>
      <c r="B109" s="60">
        <v>-6.2123785223091657E-3</v>
      </c>
      <c r="C109" s="60">
        <v>-0.11740502036193065</v>
      </c>
    </row>
    <row r="110" spans="1:3">
      <c r="A110" s="60">
        <v>86</v>
      </c>
      <c r="B110" s="60">
        <v>6.5168249260958058E-2</v>
      </c>
      <c r="C110" s="60">
        <v>2.3902524491822216E-2</v>
      </c>
    </row>
    <row r="111" spans="1:3">
      <c r="A111" s="60">
        <v>87</v>
      </c>
      <c r="B111" s="60">
        <v>-5.6706223275077801E-2</v>
      </c>
      <c r="C111" s="60">
        <v>8.0622540291394887E-2</v>
      </c>
    </row>
    <row r="112" spans="1:3">
      <c r="A112" s="60">
        <v>88</v>
      </c>
      <c r="B112" s="60">
        <v>8.3044716804310179E-3</v>
      </c>
      <c r="C112" s="60">
        <v>-4.9814339540618632E-2</v>
      </c>
    </row>
    <row r="113" spans="1:3">
      <c r="A113" s="60">
        <v>89</v>
      </c>
      <c r="B113" s="60">
        <v>-7.0398445672587739E-2</v>
      </c>
      <c r="C113" s="60">
        <v>-0.16991697765482494</v>
      </c>
    </row>
    <row r="114" spans="1:3">
      <c r="A114" s="60">
        <v>90</v>
      </c>
      <c r="B114" s="60">
        <v>-7.8513931347427457E-2</v>
      </c>
      <c r="C114" s="60">
        <v>-6.1742544731919147E-2</v>
      </c>
    </row>
    <row r="115" spans="1:3">
      <c r="A115" s="60">
        <v>91</v>
      </c>
      <c r="B115" s="60">
        <v>2.5765445738948747E-2</v>
      </c>
      <c r="C115" s="60">
        <v>-6.0990784492336296E-2</v>
      </c>
    </row>
    <row r="116" spans="1:3">
      <c r="A116" s="60">
        <v>92</v>
      </c>
      <c r="B116" s="60">
        <v>-0.11700065700790441</v>
      </c>
      <c r="C116" s="60">
        <v>9.8812029144416794E-2</v>
      </c>
    </row>
    <row r="117" spans="1:3">
      <c r="A117" s="60">
        <v>93</v>
      </c>
      <c r="B117" s="60">
        <v>0.12714395474650572</v>
      </c>
      <c r="C117" s="60">
        <v>-2.0044073624299386E-2</v>
      </c>
    </row>
    <row r="118" spans="1:3">
      <c r="A118" s="60">
        <v>94</v>
      </c>
      <c r="B118" s="60">
        <v>9.1006415465004264E-2</v>
      </c>
      <c r="C118" s="60">
        <v>-0.12806745150104026</v>
      </c>
    </row>
    <row r="119" spans="1:3">
      <c r="A119" s="60">
        <v>95</v>
      </c>
      <c r="B119" s="60">
        <v>-5.4809447665578832E-2</v>
      </c>
      <c r="C119" s="60">
        <v>-2.0948574141274871E-2</v>
      </c>
    </row>
    <row r="120" spans="1:3">
      <c r="A120" s="60">
        <v>96</v>
      </c>
      <c r="B120" s="60">
        <v>-1.3892470977852837E-2</v>
      </c>
      <c r="C120" s="60">
        <v>1.4360472420854416E-2</v>
      </c>
    </row>
    <row r="121" spans="1:3">
      <c r="A121" s="60">
        <v>97</v>
      </c>
      <c r="B121" s="60">
        <v>-9.580377807506292E-4</v>
      </c>
      <c r="C121" s="60">
        <v>4.6092547867205888E-2</v>
      </c>
    </row>
    <row r="122" spans="1:3">
      <c r="A122" s="60">
        <v>98</v>
      </c>
      <c r="B122" s="60">
        <v>3.0591465095593497E-2</v>
      </c>
      <c r="C122" s="60">
        <v>-8.9384371431681681E-2</v>
      </c>
    </row>
    <row r="123" spans="1:3">
      <c r="A123" s="60">
        <v>99</v>
      </c>
      <c r="B123" s="60">
        <v>0.1208951825569744</v>
      </c>
      <c r="C123" s="60">
        <v>-0.11745088431136023</v>
      </c>
    </row>
    <row r="124" spans="1:3">
      <c r="A124" s="60">
        <v>100</v>
      </c>
      <c r="B124" s="60">
        <v>8.3505416808389576E-2</v>
      </c>
      <c r="C124" s="60">
        <v>0.17906725422508929</v>
      </c>
    </row>
    <row r="125" spans="1:3">
      <c r="A125" s="60">
        <v>101</v>
      </c>
      <c r="B125" s="60">
        <v>3.4492063733049715E-2</v>
      </c>
      <c r="C125" s="60">
        <v>2.5801177434385043E-2</v>
      </c>
    </row>
    <row r="126" spans="1:3">
      <c r="A126" s="60">
        <v>102</v>
      </c>
      <c r="B126" s="60">
        <v>4.0602210599003256E-2</v>
      </c>
      <c r="C126" s="60">
        <v>6.5053869748444987E-2</v>
      </c>
    </row>
    <row r="127" spans="1:3">
      <c r="A127" s="60">
        <v>103</v>
      </c>
      <c r="B127" s="60">
        <v>4.2599721921171493E-2</v>
      </c>
      <c r="C127" s="60">
        <v>2.9228827310101055E-2</v>
      </c>
    </row>
    <row r="128" spans="1:3">
      <c r="A128" s="60">
        <v>104</v>
      </c>
      <c r="B128" s="60">
        <v>5.5656143727543621E-3</v>
      </c>
      <c r="C128" s="60">
        <v>-8.9606038282482994E-2</v>
      </c>
    </row>
    <row r="129" spans="1:3">
      <c r="A129" s="60">
        <v>105</v>
      </c>
      <c r="B129" s="60">
        <v>8.870826633747958E-2</v>
      </c>
      <c r="C129" s="60">
        <v>1.5315486157530395E-2</v>
      </c>
    </row>
    <row r="130" spans="1:3">
      <c r="A130" s="60">
        <v>106</v>
      </c>
      <c r="B130" s="60">
        <v>2.9271536480838682E-2</v>
      </c>
      <c r="C130" s="60">
        <v>-0.1167674036895108</v>
      </c>
    </row>
    <row r="131" spans="1:3">
      <c r="A131" s="60">
        <v>107</v>
      </c>
      <c r="B131" s="60">
        <v>8.3515923177102339E-2</v>
      </c>
      <c r="C131" s="60">
        <v>-6.2505290140504752E-2</v>
      </c>
    </row>
    <row r="132" spans="1:3">
      <c r="A132" s="60">
        <v>108</v>
      </c>
      <c r="B132" s="60">
        <v>4.1930784977128627E-2</v>
      </c>
      <c r="C132" s="60">
        <v>1.3483025929615422E-2</v>
      </c>
    </row>
    <row r="133" spans="1:3">
      <c r="A133" s="60">
        <v>109</v>
      </c>
      <c r="B133" s="60">
        <v>3.5583430388013246E-2</v>
      </c>
      <c r="C133" s="60">
        <v>2.3219938081281075E-2</v>
      </c>
    </row>
    <row r="134" spans="1:3">
      <c r="A134" s="60">
        <v>110</v>
      </c>
      <c r="B134" s="60">
        <v>8.1024846739718992E-5</v>
      </c>
      <c r="C134" s="60">
        <v>0.12975847919016922</v>
      </c>
    </row>
    <row r="135" spans="1:3">
      <c r="A135" s="60">
        <v>111</v>
      </c>
      <c r="B135" s="60">
        <v>-4.5554782034872357E-4</v>
      </c>
      <c r="C135" s="60">
        <v>-4.6999552919258489E-2</v>
      </c>
    </row>
    <row r="136" spans="1:3">
      <c r="A136" s="60">
        <v>112</v>
      </c>
      <c r="B136" s="60">
        <v>3.5334230748750139E-2</v>
      </c>
      <c r="C136" s="60">
        <v>5.2900841482389452E-2</v>
      </c>
    </row>
    <row r="137" spans="1:3">
      <c r="A137" s="60">
        <v>113</v>
      </c>
      <c r="B137" s="60">
        <v>4.2412397220647803E-2</v>
      </c>
      <c r="C137" s="60">
        <v>0.11570391940917299</v>
      </c>
    </row>
    <row r="138" spans="1:3">
      <c r="A138" s="60">
        <v>114</v>
      </c>
      <c r="B138" s="60">
        <v>-2.2600455049203862E-2</v>
      </c>
      <c r="C138" s="60">
        <v>1.5134842631318781E-2</v>
      </c>
    </row>
    <row r="139" spans="1:3">
      <c r="A139" s="60">
        <v>115</v>
      </c>
      <c r="B139" s="60">
        <v>2.2687566628900126E-2</v>
      </c>
      <c r="C139" s="60">
        <v>4.2617807651330268E-2</v>
      </c>
    </row>
    <row r="140" spans="1:3">
      <c r="A140" s="60">
        <v>116</v>
      </c>
      <c r="B140" s="60">
        <v>3.1303303990943561E-2</v>
      </c>
      <c r="C140" s="60">
        <v>9.089698095206783E-2</v>
      </c>
    </row>
    <row r="141" spans="1:3">
      <c r="A141" s="60">
        <v>117</v>
      </c>
      <c r="B141" s="60">
        <v>3.6966875357853722E-2</v>
      </c>
      <c r="C141" s="60">
        <v>0.31394232556757767</v>
      </c>
    </row>
    <row r="142" spans="1:3">
      <c r="A142" s="60">
        <v>118</v>
      </c>
      <c r="B142" s="60">
        <v>6.7184301988548356E-2</v>
      </c>
      <c r="C142" s="60">
        <v>0.21099594870233224</v>
      </c>
    </row>
    <row r="143" spans="1:3">
      <c r="A143" s="60">
        <v>119</v>
      </c>
      <c r="B143" s="60">
        <v>5.9435860345155272E-2</v>
      </c>
      <c r="C143" s="60">
        <v>-0.1010511132754453</v>
      </c>
    </row>
    <row r="144" spans="1:3">
      <c r="A144" s="60">
        <v>120</v>
      </c>
      <c r="B144" s="60">
        <v>-1.2454321076497341E-2</v>
      </c>
      <c r="C144" s="60">
        <v>0.2048589441624809</v>
      </c>
    </row>
    <row r="145" spans="1:3">
      <c r="A145" s="60">
        <v>121</v>
      </c>
      <c r="B145" s="60">
        <v>4.2233461121996996E-2</v>
      </c>
      <c r="C145" s="60">
        <v>0.12240619281381082</v>
      </c>
    </row>
    <row r="146" spans="1:3">
      <c r="A146" s="60">
        <v>122</v>
      </c>
      <c r="B146" s="60">
        <v>-5.2098804718915641E-3</v>
      </c>
      <c r="C146" s="60">
        <v>-6.8304434880805606E-2</v>
      </c>
    </row>
    <row r="147" spans="1:3">
      <c r="A147" s="60">
        <v>123</v>
      </c>
      <c r="B147" s="60">
        <v>-6.4824127728292796E-3</v>
      </c>
      <c r="C147" s="60">
        <v>-0.13035894984816854</v>
      </c>
    </row>
    <row r="148" spans="1:3">
      <c r="A148" s="60">
        <v>124</v>
      </c>
      <c r="B148" s="60">
        <v>5.5649395068630592E-2</v>
      </c>
      <c r="C148" s="60">
        <v>4.4364207837401262E-2</v>
      </c>
    </row>
    <row r="149" spans="1:3">
      <c r="A149" s="60">
        <v>125</v>
      </c>
      <c r="B149" s="60">
        <v>1.8125977050532326E-2</v>
      </c>
      <c r="C149" s="60">
        <v>-9.4742496301312609E-2</v>
      </c>
    </row>
    <row r="150" spans="1:3">
      <c r="A150" s="60">
        <v>126</v>
      </c>
      <c r="B150" s="60">
        <v>6.2730311577376213E-2</v>
      </c>
      <c r="C150" s="60">
        <v>9.3338813645064467E-2</v>
      </c>
    </row>
    <row r="151" spans="1:3">
      <c r="A151" s="60">
        <v>127</v>
      </c>
      <c r="B151" s="60">
        <v>3.8747040969539168E-3</v>
      </c>
      <c r="C151" s="60">
        <v>9.2676669973527748E-2</v>
      </c>
    </row>
    <row r="152" spans="1:3">
      <c r="A152" s="60">
        <v>128</v>
      </c>
      <c r="B152" s="60">
        <v>2.6470517116265746E-2</v>
      </c>
      <c r="C152" s="60">
        <v>0.11404075328514582</v>
      </c>
    </row>
    <row r="153" spans="1:3">
      <c r="A153" s="60">
        <v>129</v>
      </c>
      <c r="B153" s="60">
        <v>-4.5035014573589528E-3</v>
      </c>
      <c r="C153" s="60">
        <v>7.5485908864766235E-2</v>
      </c>
    </row>
    <row r="154" spans="1:3">
      <c r="A154" s="60">
        <v>130</v>
      </c>
      <c r="B154" s="60">
        <v>6.1075368997119933E-2</v>
      </c>
      <c r="C154" s="60">
        <v>0.11349302180747778</v>
      </c>
    </row>
    <row r="155" spans="1:3">
      <c r="A155" s="60">
        <v>131</v>
      </c>
      <c r="B155" s="60">
        <v>1.6167519116785253E-2</v>
      </c>
      <c r="C155" s="60">
        <v>4.0517621169887705E-2</v>
      </c>
    </row>
    <row r="156" spans="1:3">
      <c r="A156" s="60">
        <v>132</v>
      </c>
      <c r="B156" s="60">
        <v>4.8627688930555385E-2</v>
      </c>
      <c r="C156" s="60">
        <v>-1.808554992992345E-3</v>
      </c>
    </row>
    <row r="157" spans="1:3">
      <c r="A157" s="60">
        <v>133</v>
      </c>
      <c r="B157" s="60">
        <v>1.7354597106145897E-2</v>
      </c>
      <c r="C157" s="60">
        <v>-0.11404722254558348</v>
      </c>
    </row>
    <row r="158" spans="1:3">
      <c r="A158" s="60">
        <v>134</v>
      </c>
      <c r="B158" s="60">
        <v>3.0494024437670603E-2</v>
      </c>
      <c r="C158" s="60">
        <v>-0.11851693040766959</v>
      </c>
    </row>
    <row r="159" spans="1:3">
      <c r="A159" s="60">
        <v>135</v>
      </c>
      <c r="B159" s="60">
        <v>3.1717536648595029E-2</v>
      </c>
      <c r="C159" s="60">
        <v>8.6810607590631084E-2</v>
      </c>
    </row>
    <row r="160" spans="1:3">
      <c r="A160" s="60">
        <v>136</v>
      </c>
      <c r="B160" s="60">
        <v>-2.1918862856190324E-2</v>
      </c>
      <c r="C160" s="60">
        <v>-0.13291073847596763</v>
      </c>
    </row>
    <row r="161" spans="1:3">
      <c r="A161" s="60">
        <v>137</v>
      </c>
      <c r="B161" s="60">
        <v>1.6526570001408683E-2</v>
      </c>
      <c r="C161" s="60">
        <v>-6.2393993719468362E-2</v>
      </c>
    </row>
    <row r="162" spans="1:3">
      <c r="A162" s="60">
        <v>138</v>
      </c>
      <c r="B162" s="60">
        <v>2.2571794983757752E-2</v>
      </c>
      <c r="C162" s="60">
        <v>0.16004692905453013</v>
      </c>
    </row>
    <row r="163" spans="1:3">
      <c r="A163" s="60">
        <v>139</v>
      </c>
      <c r="B163" s="60">
        <v>4.2673524605865959E-2</v>
      </c>
      <c r="C163" s="60">
        <v>-4.8480880158039683E-2</v>
      </c>
    </row>
    <row r="164" spans="1:3">
      <c r="A164" s="60">
        <v>140</v>
      </c>
      <c r="B164" s="60">
        <v>4.6918725983824225E-2</v>
      </c>
      <c r="C164" s="60">
        <v>8.3676599219427952E-2</v>
      </c>
    </row>
    <row r="165" spans="1:3">
      <c r="A165" s="60">
        <v>141</v>
      </c>
      <c r="B165" s="60">
        <v>5.5429085625843873E-2</v>
      </c>
      <c r="C165" s="60">
        <v>-6.190378115431508E-3</v>
      </c>
    </row>
    <row r="166" spans="1:3">
      <c r="A166" s="60">
        <v>142</v>
      </c>
      <c r="B166" s="60">
        <v>3.6721335430876106E-2</v>
      </c>
      <c r="C166" s="60">
        <v>8.9646691780008031E-2</v>
      </c>
    </row>
    <row r="167" spans="1:3">
      <c r="A167" s="60">
        <v>143</v>
      </c>
      <c r="B167" s="60">
        <v>3.2030313513832995E-2</v>
      </c>
      <c r="C167" s="60">
        <v>-0.11053886498248537</v>
      </c>
    </row>
    <row r="168" spans="1:3">
      <c r="A168" s="60">
        <v>144</v>
      </c>
      <c r="B168" s="60">
        <v>3.368888068445073E-2</v>
      </c>
      <c r="C168" s="60">
        <v>-2.7354911404918962E-2</v>
      </c>
    </row>
    <row r="169" spans="1:3">
      <c r="A169" s="60">
        <v>145</v>
      </c>
      <c r="B169" s="60">
        <v>-1.0970552073104163E-2</v>
      </c>
      <c r="C169" s="60">
        <v>-6.2504305544745613E-3</v>
      </c>
    </row>
    <row r="170" spans="1:3">
      <c r="A170" s="60">
        <v>146</v>
      </c>
      <c r="B170" s="60">
        <v>2.8662494496655526E-2</v>
      </c>
      <c r="C170" s="60">
        <v>6.537509870710928E-2</v>
      </c>
    </row>
    <row r="171" spans="1:3">
      <c r="A171" s="60">
        <v>147</v>
      </c>
      <c r="B171" s="60">
        <v>7.0119296017504079E-2</v>
      </c>
      <c r="C171" s="60">
        <v>-4.5839502217620565E-5</v>
      </c>
    </row>
    <row r="172" spans="1:3">
      <c r="A172" s="60">
        <v>148</v>
      </c>
      <c r="B172" s="60">
        <v>5.6919352748469855E-2</v>
      </c>
      <c r="C172" s="60">
        <v>0.15343949871957854</v>
      </c>
    </row>
    <row r="173" spans="1:3">
      <c r="A173" s="60">
        <v>149</v>
      </c>
      <c r="B173" s="60">
        <v>-5.529165218090399E-3</v>
      </c>
      <c r="C173" s="60">
        <v>8.6852797427532762E-3</v>
      </c>
    </row>
    <row r="174" spans="1:3">
      <c r="A174" s="60">
        <v>150</v>
      </c>
      <c r="B174" s="60">
        <v>-2.3345527692168445E-2</v>
      </c>
      <c r="C174" s="60">
        <v>9.8989877974654278E-2</v>
      </c>
    </row>
    <row r="175" spans="1:3">
      <c r="A175" s="60">
        <v>151</v>
      </c>
      <c r="B175" s="60">
        <v>3.3011175856908215E-2</v>
      </c>
      <c r="C175" s="60">
        <v>1.4509232306357034E-2</v>
      </c>
    </row>
    <row r="176" spans="1:3">
      <c r="A176" s="60">
        <v>152</v>
      </c>
      <c r="B176" s="60">
        <v>6.182022953224621E-2</v>
      </c>
      <c r="C176" s="60">
        <v>4.3153189686075746E-2</v>
      </c>
    </row>
    <row r="177" spans="1:3">
      <c r="A177" s="60">
        <v>153</v>
      </c>
      <c r="B177" s="60">
        <v>3.5755256849747827E-2</v>
      </c>
      <c r="C177" s="60">
        <v>0.19867922323651138</v>
      </c>
    </row>
    <row r="178" spans="1:3">
      <c r="A178" s="60">
        <v>154</v>
      </c>
      <c r="B178" s="60">
        <v>-3.6725692285420899E-2</v>
      </c>
      <c r="C178" s="60">
        <v>-6.6722903999759733E-3</v>
      </c>
    </row>
    <row r="179" spans="1:3">
      <c r="A179" s="60">
        <v>155</v>
      </c>
      <c r="B179" s="60">
        <v>7.5523795752906343E-3</v>
      </c>
      <c r="C179" s="60">
        <v>7.701272060065574E-2</v>
      </c>
    </row>
    <row r="180" spans="1:3">
      <c r="A180" s="60">
        <v>156</v>
      </c>
      <c r="B180" s="60">
        <v>-5.745681001260982E-2</v>
      </c>
      <c r="C180" s="60">
        <v>-0.26149543202084014</v>
      </c>
    </row>
    <row r="181" spans="1:3">
      <c r="A181" s="60">
        <v>157</v>
      </c>
      <c r="B181" s="60">
        <v>-2.4003059522089282E-2</v>
      </c>
      <c r="C181" s="60">
        <v>-5.4169475115237564E-2</v>
      </c>
    </row>
    <row r="182" spans="1:3">
      <c r="A182" s="60">
        <v>158</v>
      </c>
      <c r="B182" s="60">
        <v>1.2669594513142856E-2</v>
      </c>
      <c r="C182" s="60">
        <v>0.13411296670459383</v>
      </c>
    </row>
    <row r="183" spans="1:3">
      <c r="A183" s="60">
        <v>159</v>
      </c>
      <c r="B183" s="60">
        <v>7.9113246130334131E-2</v>
      </c>
      <c r="C183" s="60">
        <v>0.13199193404984602</v>
      </c>
    </row>
    <row r="184" spans="1:3">
      <c r="A184" s="60">
        <v>160</v>
      </c>
      <c r="B184" s="60">
        <v>3.2848293701643619E-2</v>
      </c>
      <c r="C184" s="60">
        <v>5.0792386976953929E-2</v>
      </c>
    </row>
    <row r="185" spans="1:3">
      <c r="A185" s="60">
        <v>161</v>
      </c>
      <c r="B185" s="60">
        <v>-8.7344861328972706E-2</v>
      </c>
      <c r="C185" s="60">
        <v>-2.7081850999794349E-2</v>
      </c>
    </row>
    <row r="186" spans="1:3">
      <c r="A186" s="60">
        <v>162</v>
      </c>
      <c r="B186" s="60">
        <v>7.4415357715428981E-3</v>
      </c>
      <c r="C186" s="60">
        <v>-5.9510184114141274E-2</v>
      </c>
    </row>
    <row r="187" spans="1:3">
      <c r="A187" s="60">
        <v>163</v>
      </c>
      <c r="B187" s="60">
        <v>3.4742518200756738E-2</v>
      </c>
      <c r="C187" s="60">
        <v>3.0386709465324201E-2</v>
      </c>
    </row>
    <row r="188" spans="1:3">
      <c r="A188" s="60">
        <v>164</v>
      </c>
      <c r="B188" s="60">
        <v>-9.2588590138608179E-2</v>
      </c>
      <c r="C188" s="60">
        <v>-0.23790407701610136</v>
      </c>
    </row>
    <row r="189" spans="1:3">
      <c r="A189" s="60">
        <v>165</v>
      </c>
      <c r="B189" s="60">
        <v>-0.18980391790410639</v>
      </c>
      <c r="C189" s="60">
        <v>0.1358333916681343</v>
      </c>
    </row>
    <row r="190" spans="1:3">
      <c r="A190" s="60">
        <v>166</v>
      </c>
      <c r="B190" s="60">
        <v>-7.1808974411823406E-2</v>
      </c>
      <c r="C190" s="60">
        <v>-6.7059346425114685E-2</v>
      </c>
    </row>
    <row r="191" spans="1:3">
      <c r="A191" s="60">
        <v>167</v>
      </c>
      <c r="B191" s="60">
        <v>3.1064345156022157E-2</v>
      </c>
      <c r="C191" s="60">
        <v>-0.10999559515602211</v>
      </c>
    </row>
    <row r="192" spans="1:3">
      <c r="A192" s="60">
        <v>168</v>
      </c>
      <c r="B192" s="60">
        <v>-8.5174809637675764E-2</v>
      </c>
      <c r="C192" s="60">
        <v>0.1410461200702457</v>
      </c>
    </row>
    <row r="193" spans="1:3">
      <c r="A193" s="60">
        <v>169</v>
      </c>
      <c r="B193" s="60">
        <v>-0.11550800671871889</v>
      </c>
      <c r="C193" s="60">
        <v>0.10607843127408312</v>
      </c>
    </row>
    <row r="194" spans="1:3">
      <c r="A194" s="60">
        <v>170</v>
      </c>
      <c r="B194" s="60">
        <v>0.12726489667096957</v>
      </c>
      <c r="C194" s="60">
        <v>4.9630167023298116E-2</v>
      </c>
    </row>
    <row r="195" spans="1:3">
      <c r="A195" s="60">
        <v>171</v>
      </c>
      <c r="B195" s="60">
        <v>0.13790237981726081</v>
      </c>
      <c r="C195" s="60">
        <v>5.9032370281125623E-2</v>
      </c>
    </row>
    <row r="196" spans="1:3">
      <c r="A196" s="60">
        <v>172</v>
      </c>
      <c r="B196" s="60">
        <v>8.7138651170572207E-2</v>
      </c>
      <c r="C196" s="60">
        <v>-7.9757556334636853E-3</v>
      </c>
    </row>
    <row r="197" spans="1:3">
      <c r="A197" s="60">
        <v>173</v>
      </c>
      <c r="B197" s="60">
        <v>2.1435051535908922E-2</v>
      </c>
      <c r="C197" s="60">
        <v>2.7150860739448977E-2</v>
      </c>
    </row>
    <row r="198" spans="1:3">
      <c r="A198" s="60">
        <v>174</v>
      </c>
      <c r="B198" s="60">
        <v>0.11330342446141889</v>
      </c>
      <c r="C198" s="60">
        <v>3.3656653958563681E-2</v>
      </c>
    </row>
    <row r="199" spans="1:3">
      <c r="A199" s="60">
        <v>175</v>
      </c>
      <c r="B199" s="60">
        <v>6.2896337794492996E-2</v>
      </c>
      <c r="C199" s="60">
        <v>-3.3540599726383194E-2</v>
      </c>
    </row>
    <row r="200" spans="1:3">
      <c r="A200" s="60">
        <v>176</v>
      </c>
      <c r="B200" s="60">
        <v>6.5635616296496752E-2</v>
      </c>
      <c r="C200" s="60">
        <v>3.620732516931742E-2</v>
      </c>
    </row>
    <row r="201" spans="1:3">
      <c r="A201" s="60">
        <v>177</v>
      </c>
      <c r="B201" s="60">
        <v>-3.2461105946944707E-3</v>
      </c>
      <c r="C201" s="60">
        <v>2.01501698514737E-2</v>
      </c>
    </row>
    <row r="202" spans="1:3">
      <c r="A202" s="60">
        <v>178</v>
      </c>
      <c r="B202" s="60">
        <v>9.2593788689483814E-2</v>
      </c>
      <c r="C202" s="60">
        <v>-3.2117513953758288E-2</v>
      </c>
    </row>
    <row r="203" spans="1:3">
      <c r="A203" s="60">
        <v>179</v>
      </c>
      <c r="B203" s="60">
        <v>4.3404041913500738E-2</v>
      </c>
      <c r="C203" s="60">
        <v>1.0721604783172613E-2</v>
      </c>
    </row>
    <row r="204" spans="1:3">
      <c r="A204" s="60">
        <v>180</v>
      </c>
      <c r="B204" s="60">
        <v>-2.4619814980427257E-2</v>
      </c>
      <c r="C204" s="60">
        <v>-6.4063871709796494E-2</v>
      </c>
    </row>
    <row r="205" spans="1:3">
      <c r="A205" s="60">
        <v>181</v>
      </c>
      <c r="B205" s="60">
        <v>5.6688849014129461E-2</v>
      </c>
      <c r="C205" s="60">
        <v>8.6475941738082124E-3</v>
      </c>
    </row>
    <row r="206" spans="1:3">
      <c r="A206" s="60">
        <v>182</v>
      </c>
      <c r="B206" s="60">
        <v>9.4269795373693316E-2</v>
      </c>
      <c r="C206" s="60">
        <v>5.4050996893175635E-2</v>
      </c>
    </row>
    <row r="207" spans="1:3">
      <c r="A207" s="60">
        <v>183</v>
      </c>
      <c r="B207" s="60">
        <v>3.954903833395939E-2</v>
      </c>
      <c r="C207" s="60">
        <v>7.1355389093203714E-2</v>
      </c>
    </row>
    <row r="208" spans="1:3">
      <c r="A208" s="60">
        <v>184</v>
      </c>
      <c r="B208" s="60">
        <v>-8.063215908098012E-2</v>
      </c>
      <c r="C208" s="60">
        <v>6.4376821390348296E-2</v>
      </c>
    </row>
    <row r="209" spans="1:3">
      <c r="A209" s="60">
        <v>185</v>
      </c>
      <c r="B209" s="60">
        <v>-4.5688108304072571E-2</v>
      </c>
      <c r="C209" s="60">
        <v>2.4773227878917569E-2</v>
      </c>
    </row>
    <row r="210" spans="1:3">
      <c r="A210" s="60">
        <v>186</v>
      </c>
      <c r="B210" s="60">
        <v>0.10666013924252618</v>
      </c>
      <c r="C210" s="60">
        <v>-8.405592066598748E-2</v>
      </c>
    </row>
    <row r="211" spans="1:3">
      <c r="A211" s="60">
        <v>187</v>
      </c>
      <c r="B211" s="60">
        <v>-3.7737075813617578E-2</v>
      </c>
      <c r="C211" s="60">
        <v>-1.7393443336231003E-2</v>
      </c>
    </row>
    <row r="212" spans="1:3">
      <c r="A212" s="60">
        <v>188</v>
      </c>
      <c r="B212" s="60">
        <v>0.1299938866208242</v>
      </c>
      <c r="C212" s="60">
        <v>3.7072468777797546E-2</v>
      </c>
    </row>
    <row r="213" spans="1:3">
      <c r="A213" s="60">
        <v>189</v>
      </c>
      <c r="B213" s="60">
        <v>6.7032321121140964E-2</v>
      </c>
      <c r="C213" s="60">
        <v>-6.4175169708761554E-3</v>
      </c>
    </row>
    <row r="214" spans="1:3">
      <c r="A214" s="60">
        <v>190</v>
      </c>
      <c r="B214" s="60">
        <v>1.8387779520708424E-2</v>
      </c>
      <c r="C214" s="60">
        <v>1.5273301046492081E-2</v>
      </c>
    </row>
    <row r="215" spans="1:3">
      <c r="A215" s="60">
        <v>191</v>
      </c>
      <c r="B215" s="60">
        <v>0.10236017143989906</v>
      </c>
      <c r="C215" s="60">
        <v>-6.5780810185674957E-2</v>
      </c>
    </row>
    <row r="216" spans="1:3">
      <c r="A216" s="60">
        <v>192</v>
      </c>
      <c r="B216" s="60">
        <v>4.9357066951503277E-2</v>
      </c>
      <c r="C216" s="60">
        <v>2.4593226409812333E-3</v>
      </c>
    </row>
    <row r="217" spans="1:3">
      <c r="A217" s="60">
        <v>193</v>
      </c>
      <c r="B217" s="60">
        <v>6.0945493265704295E-2</v>
      </c>
      <c r="C217" s="60">
        <v>-2.0119936507904057E-2</v>
      </c>
    </row>
    <row r="218" spans="1:3">
      <c r="A218" s="60">
        <v>194</v>
      </c>
      <c r="B218" s="60">
        <v>1.9973437108666284E-2</v>
      </c>
      <c r="C218" s="60">
        <v>-3.3350281802973961E-2</v>
      </c>
    </row>
    <row r="219" spans="1:3">
      <c r="A219" s="60">
        <v>195</v>
      </c>
      <c r="B219" s="60">
        <v>5.671783459096922E-2</v>
      </c>
      <c r="C219" s="60">
        <v>-5.2138479733114126E-2</v>
      </c>
    </row>
    <row r="220" spans="1:3">
      <c r="A220" s="60">
        <v>196</v>
      </c>
      <c r="B220" s="60">
        <v>4.5635146312406477E-3</v>
      </c>
      <c r="C220" s="60">
        <v>-1.1154418709537751E-2</v>
      </c>
    </row>
    <row r="221" spans="1:3">
      <c r="A221" s="60">
        <v>197</v>
      </c>
      <c r="B221" s="60">
        <v>-1.3459297359463412E-3</v>
      </c>
      <c r="C221" s="60">
        <v>-3.3654101979879884E-2</v>
      </c>
    </row>
    <row r="222" spans="1:3">
      <c r="A222" s="60">
        <v>198</v>
      </c>
      <c r="B222" s="60">
        <v>-5.3425528971603777E-3</v>
      </c>
      <c r="C222" s="60">
        <v>0.16860722301465284</v>
      </c>
    </row>
    <row r="223" spans="1:3">
      <c r="A223" s="60">
        <v>199</v>
      </c>
      <c r="B223" s="60">
        <v>-4.9198292241927143E-2</v>
      </c>
      <c r="C223" s="60">
        <v>3.4720347897540381E-2</v>
      </c>
    </row>
    <row r="224" spans="1:3">
      <c r="A224" s="60">
        <v>200</v>
      </c>
      <c r="B224" s="60">
        <v>-6.778739097080122E-2</v>
      </c>
      <c r="C224" s="60">
        <v>5.8641728962380457E-2</v>
      </c>
    </row>
    <row r="225" spans="1:3">
      <c r="A225" s="60">
        <v>201</v>
      </c>
      <c r="B225" s="60">
        <v>0.15518953154428261</v>
      </c>
      <c r="C225" s="60">
        <v>-9.3692772661722157E-2</v>
      </c>
    </row>
    <row r="226" spans="1:3">
      <c r="A226" s="60">
        <v>202</v>
      </c>
      <c r="B226" s="60">
        <v>1.5083032801726296E-2</v>
      </c>
      <c r="C226" s="60">
        <v>-7.0868360360620442E-2</v>
      </c>
    </row>
    <row r="227" spans="1:3">
      <c r="A227" s="60">
        <v>203</v>
      </c>
      <c r="B227" s="60">
        <v>3.1968609227157212E-2</v>
      </c>
      <c r="C227" s="60">
        <v>2.7690220205035095E-2</v>
      </c>
    </row>
    <row r="228" spans="1:3">
      <c r="A228" s="60">
        <v>204</v>
      </c>
      <c r="B228" s="60">
        <v>7.549338347847781E-2</v>
      </c>
      <c r="C228" s="60">
        <v>5.1575589963810203E-2</v>
      </c>
    </row>
    <row r="229" spans="1:3">
      <c r="A229" s="60">
        <v>205</v>
      </c>
      <c r="B229" s="60">
        <v>7.1712141893765124E-2</v>
      </c>
      <c r="C229" s="60">
        <v>0.11653558053866131</v>
      </c>
    </row>
    <row r="230" spans="1:3">
      <c r="A230" s="60">
        <v>206</v>
      </c>
      <c r="B230" s="60">
        <v>6.022176241531664E-2</v>
      </c>
      <c r="C230" s="60">
        <v>4.4994798434270539E-2</v>
      </c>
    </row>
    <row r="231" spans="1:3">
      <c r="A231" s="60">
        <v>207</v>
      </c>
      <c r="B231" s="60">
        <v>1.1980598508778922E-2</v>
      </c>
      <c r="C231" s="60">
        <v>-3.8025771670072331E-2</v>
      </c>
    </row>
    <row r="232" spans="1:3">
      <c r="A232" s="60">
        <v>208</v>
      </c>
      <c r="B232" s="60">
        <v>-5.6550536357119145E-2</v>
      </c>
      <c r="C232" s="60">
        <v>4.5778644477193639E-2</v>
      </c>
    </row>
    <row r="233" spans="1:3">
      <c r="A233" s="60">
        <v>209</v>
      </c>
      <c r="B233" s="60">
        <v>7.0426872025035794E-2</v>
      </c>
      <c r="C233" s="60">
        <v>-5.9653516284895146E-2</v>
      </c>
    </row>
    <row r="234" spans="1:3">
      <c r="A234" s="60">
        <v>210</v>
      </c>
      <c r="B234" s="60">
        <v>3.6925535239463424E-2</v>
      </c>
      <c r="C234" s="60">
        <v>8.8232103405507523E-3</v>
      </c>
    </row>
    <row r="235" spans="1:3">
      <c r="A235" s="60">
        <v>211</v>
      </c>
      <c r="B235" s="60">
        <v>4.5828031306864664E-2</v>
      </c>
      <c r="C235" s="60">
        <v>4.7967223116977722E-2</v>
      </c>
    </row>
    <row r="236" spans="1:3">
      <c r="A236" s="60">
        <v>212</v>
      </c>
      <c r="B236" s="60">
        <v>5.1374472958442177E-2</v>
      </c>
      <c r="C236" s="60">
        <v>-4.867971878268109E-2</v>
      </c>
    </row>
    <row r="237" spans="1:3">
      <c r="A237" s="60">
        <v>213</v>
      </c>
      <c r="B237" s="60">
        <v>-3.3112328909890819E-3</v>
      </c>
      <c r="C237" s="60">
        <v>-0.10436869810516695</v>
      </c>
    </row>
    <row r="238" spans="1:3">
      <c r="A238" s="60">
        <v>214</v>
      </c>
      <c r="B238" s="60">
        <v>2.4821594340576222E-2</v>
      </c>
      <c r="C238" s="60">
        <v>-3.7264910692701318E-2</v>
      </c>
    </row>
    <row r="239" spans="1:3" ht="15" thickBot="1">
      <c r="A239" s="61">
        <v>215</v>
      </c>
      <c r="B239" s="61">
        <v>3.0087109355888281E-2</v>
      </c>
      <c r="C239" s="61">
        <v>-0.12089052973864901</v>
      </c>
    </row>
  </sheetData>
  <phoneticPr fontId="18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workbookViewId="0">
      <selection activeCell="B1" sqref="B1"/>
    </sheetView>
  </sheetViews>
  <sheetFormatPr defaultRowHeight="14.4"/>
  <sheetData>
    <row r="1" spans="1:9">
      <c r="A1" t="s">
        <v>77</v>
      </c>
    </row>
    <row r="2" spans="1:9" ht="15" thickBot="1"/>
    <row r="3" spans="1:9">
      <c r="A3" s="66" t="s">
        <v>78</v>
      </c>
      <c r="B3" s="66"/>
    </row>
    <row r="4" spans="1:9">
      <c r="A4" s="60" t="s">
        <v>79</v>
      </c>
      <c r="B4" s="60">
        <v>5.4594828940318758E-2</v>
      </c>
    </row>
    <row r="5" spans="1:9">
      <c r="A5" s="60" t="s">
        <v>80</v>
      </c>
      <c r="B5" s="60">
        <v>2.9805953470226666E-3</v>
      </c>
    </row>
    <row r="6" spans="1:9">
      <c r="A6" s="60" t="s">
        <v>81</v>
      </c>
      <c r="B6" s="60">
        <v>-1.7002469283434239E-3</v>
      </c>
    </row>
    <row r="7" spans="1:9">
      <c r="A7" s="60" t="s">
        <v>82</v>
      </c>
      <c r="B7" s="60">
        <v>0.15687411995186051</v>
      </c>
    </row>
    <row r="8" spans="1:9" ht="15" thickBot="1">
      <c r="A8" s="61" t="s">
        <v>83</v>
      </c>
      <c r="B8" s="61">
        <v>215</v>
      </c>
    </row>
    <row r="10" spans="1:9" ht="15" thickBot="1">
      <c r="A10" t="s">
        <v>84</v>
      </c>
    </row>
    <row r="11" spans="1:9">
      <c r="A11" s="65"/>
      <c r="B11" s="65" t="s">
        <v>89</v>
      </c>
      <c r="C11" s="65" t="s">
        <v>90</v>
      </c>
      <c r="D11" s="65" t="s">
        <v>91</v>
      </c>
      <c r="E11" s="65" t="s">
        <v>92</v>
      </c>
      <c r="F11" s="65" t="s">
        <v>93</v>
      </c>
    </row>
    <row r="12" spans="1:9">
      <c r="A12" s="60" t="s">
        <v>85</v>
      </c>
      <c r="B12" s="60">
        <v>1</v>
      </c>
      <c r="C12" s="60">
        <v>1.5670455361021851E-2</v>
      </c>
      <c r="D12" s="60">
        <v>1.5670455361021851E-2</v>
      </c>
      <c r="E12" s="60">
        <v>0.63676474695775831</v>
      </c>
      <c r="F12" s="60">
        <v>0.42577350448732121</v>
      </c>
    </row>
    <row r="13" spans="1:9">
      <c r="A13" s="60" t="s">
        <v>86</v>
      </c>
      <c r="B13" s="60">
        <v>213</v>
      </c>
      <c r="C13" s="60">
        <v>5.241821265772864</v>
      </c>
      <c r="D13" s="60">
        <v>2.4609489510670723E-2</v>
      </c>
      <c r="E13" s="60"/>
      <c r="F13" s="60"/>
    </row>
    <row r="14" spans="1:9" ht="15" thickBot="1">
      <c r="A14" s="61" t="s">
        <v>87</v>
      </c>
      <c r="B14" s="61">
        <v>214</v>
      </c>
      <c r="C14" s="61">
        <v>5.2574917211338859</v>
      </c>
      <c r="D14" s="61"/>
      <c r="E14" s="61"/>
      <c r="F14" s="61"/>
    </row>
    <row r="15" spans="1:9" ht="15" thickBot="1"/>
    <row r="16" spans="1:9">
      <c r="A16" s="65"/>
      <c r="B16" s="65" t="s">
        <v>94</v>
      </c>
      <c r="C16" s="65" t="s">
        <v>82</v>
      </c>
      <c r="D16" s="65" t="s">
        <v>95</v>
      </c>
      <c r="E16" s="65" t="s">
        <v>96</v>
      </c>
      <c r="F16" s="65" t="s">
        <v>97</v>
      </c>
      <c r="G16" s="65" t="s">
        <v>98</v>
      </c>
      <c r="H16" s="65" t="s">
        <v>99</v>
      </c>
      <c r="I16" s="65" t="s">
        <v>100</v>
      </c>
    </row>
    <row r="17" spans="1:9">
      <c r="A17" s="60" t="s">
        <v>88</v>
      </c>
      <c r="B17" s="60">
        <v>7.6997140301653597E-3</v>
      </c>
      <c r="C17" s="60">
        <v>1.0736720818153366E-2</v>
      </c>
      <c r="D17" s="60">
        <v>0.71713832934417787</v>
      </c>
      <c r="E17" s="60">
        <v>0.47407441885569712</v>
      </c>
      <c r="F17" s="60">
        <v>-1.3464122294901491E-2</v>
      </c>
      <c r="G17" s="60">
        <v>2.886355035523221E-2</v>
      </c>
      <c r="H17" s="60">
        <v>-1.3464122294901491E-2</v>
      </c>
      <c r="I17" s="60">
        <v>2.886355035523221E-2</v>
      </c>
    </row>
    <row r="18" spans="1:9" ht="15" thickBot="1">
      <c r="A18" s="61" t="s">
        <v>101</v>
      </c>
      <c r="B18" s="61">
        <v>0.18909181389943877</v>
      </c>
      <c r="C18" s="61">
        <v>0.23696446371484928</v>
      </c>
      <c r="D18" s="61">
        <v>0.79797540498301056</v>
      </c>
      <c r="E18" s="61">
        <v>0.425773504487306</v>
      </c>
      <c r="F18" s="61">
        <v>-0.27800397911391328</v>
      </c>
      <c r="G18" s="61">
        <v>0.65618760691279088</v>
      </c>
      <c r="H18" s="61">
        <v>-0.27800397911391328</v>
      </c>
      <c r="I18" s="61">
        <v>0.65618760691279088</v>
      </c>
    </row>
    <row r="22" spans="1:9">
      <c r="A22" t="s">
        <v>102</v>
      </c>
    </row>
    <row r="23" spans="1:9" ht="15" thickBot="1"/>
    <row r="24" spans="1:9">
      <c r="A24" s="65" t="s">
        <v>103</v>
      </c>
      <c r="B24" s="65" t="s">
        <v>123</v>
      </c>
      <c r="C24" s="65" t="s">
        <v>104</v>
      </c>
    </row>
    <row r="25" spans="1:9">
      <c r="A25" s="60">
        <v>1</v>
      </c>
      <c r="B25" s="60">
        <v>1.3611823356286131E-2</v>
      </c>
      <c r="C25" s="60">
        <v>4.3588576934834672E-2</v>
      </c>
    </row>
    <row r="26" spans="1:9">
      <c r="A26" s="60">
        <v>2</v>
      </c>
      <c r="B26" s="60">
        <v>1.1964536848797211E-2</v>
      </c>
      <c r="C26" s="60">
        <v>0.30727362104593975</v>
      </c>
    </row>
    <row r="27" spans="1:9">
      <c r="A27" s="60">
        <v>3</v>
      </c>
      <c r="B27" s="60">
        <v>1.2096469899219975E-2</v>
      </c>
      <c r="C27" s="60">
        <v>4.9654824096639329E-2</v>
      </c>
    </row>
    <row r="28" spans="1:9">
      <c r="A28" s="60">
        <v>4</v>
      </c>
      <c r="B28" s="60">
        <v>1.3672502225830791E-2</v>
      </c>
      <c r="C28" s="60">
        <v>0.19010570103567159</v>
      </c>
    </row>
    <row r="29" spans="1:9">
      <c r="A29" s="60">
        <v>5</v>
      </c>
      <c r="B29" s="60">
        <v>1.0861377725452818E-2</v>
      </c>
      <c r="C29" s="60">
        <v>1.8797156411093356E-2</v>
      </c>
    </row>
    <row r="30" spans="1:9">
      <c r="A30" s="60">
        <v>6</v>
      </c>
      <c r="B30" s="60">
        <v>1.2854239146655219E-2</v>
      </c>
      <c r="C30" s="60">
        <v>-5.9550972758102769E-4</v>
      </c>
    </row>
    <row r="31" spans="1:9">
      <c r="A31" s="60">
        <v>7</v>
      </c>
      <c r="B31" s="60">
        <v>6.7882441183350914E-3</v>
      </c>
      <c r="C31" s="60">
        <v>5.4247961197888522E-2</v>
      </c>
    </row>
    <row r="32" spans="1:9">
      <c r="A32" s="60">
        <v>8</v>
      </c>
      <c r="B32" s="60">
        <v>1.444982467696102E-2</v>
      </c>
      <c r="C32" s="60">
        <v>1.5988885000458176E-2</v>
      </c>
    </row>
    <row r="33" spans="1:3">
      <c r="A33" s="60">
        <v>9</v>
      </c>
      <c r="B33" s="60">
        <v>5.9261498798673963E-3</v>
      </c>
      <c r="C33" s="60">
        <v>-0.14789888470946003</v>
      </c>
    </row>
    <row r="34" spans="1:3">
      <c r="A34" s="60">
        <v>10</v>
      </c>
      <c r="B34" s="60">
        <v>1.4617135910505286E-2</v>
      </c>
      <c r="C34" s="60">
        <v>0.11874752272403294</v>
      </c>
    </row>
    <row r="35" spans="1:3">
      <c r="A35" s="60">
        <v>11</v>
      </c>
      <c r="B35" s="60">
        <v>1.0188265160381734E-2</v>
      </c>
      <c r="C35" s="60">
        <v>-9.0286930979949692E-2</v>
      </c>
    </row>
    <row r="36" spans="1:3">
      <c r="A36" s="60">
        <v>12</v>
      </c>
      <c r="B36" s="60">
        <v>1.3079504001986129E-2</v>
      </c>
      <c r="C36" s="60">
        <v>0.19586107039459183</v>
      </c>
    </row>
    <row r="37" spans="1:3">
      <c r="A37" s="60">
        <v>13</v>
      </c>
      <c r="B37" s="60">
        <v>8.2497337512501146E-3</v>
      </c>
      <c r="C37" s="60">
        <v>-1.2274733751250114E-2</v>
      </c>
    </row>
    <row r="38" spans="1:3">
      <c r="A38" s="60">
        <v>14</v>
      </c>
      <c r="B38" s="60">
        <v>8.4150904786728046E-3</v>
      </c>
      <c r="C38" s="60">
        <v>-0.1341955715263998</v>
      </c>
    </row>
    <row r="39" spans="1:3">
      <c r="A39" s="60">
        <v>15</v>
      </c>
      <c r="B39" s="60">
        <v>9.4594872560147432E-3</v>
      </c>
      <c r="C39" s="60">
        <v>6.3404760055813136E-2</v>
      </c>
    </row>
    <row r="40" spans="1:3">
      <c r="A40" s="60">
        <v>16</v>
      </c>
      <c r="B40" s="60">
        <v>1.1230068293360195E-2</v>
      </c>
      <c r="C40" s="60">
        <v>1.3340591983530154E-2</v>
      </c>
    </row>
    <row r="41" spans="1:3">
      <c r="A41" s="60">
        <v>17</v>
      </c>
      <c r="B41" s="60">
        <v>7.3243722054519766E-3</v>
      </c>
      <c r="C41" s="60">
        <v>-0.17849150471062797</v>
      </c>
    </row>
    <row r="42" spans="1:3">
      <c r="A42" s="60">
        <v>18</v>
      </c>
      <c r="B42" s="60">
        <v>-1.7623825963548907E-3</v>
      </c>
      <c r="C42" s="60">
        <v>-3.5614093017189707E-2</v>
      </c>
    </row>
    <row r="43" spans="1:3">
      <c r="A43" s="60">
        <v>19</v>
      </c>
      <c r="B43" s="60">
        <v>1.0461520330630384E-2</v>
      </c>
      <c r="C43" s="60">
        <v>7.1595206577000095E-2</v>
      </c>
    </row>
    <row r="44" spans="1:3">
      <c r="A44" s="60">
        <v>20</v>
      </c>
      <c r="B44" s="60">
        <v>1.7147047127898107E-2</v>
      </c>
      <c r="C44" s="60">
        <v>-0.16424585665170757</v>
      </c>
    </row>
    <row r="45" spans="1:3">
      <c r="A45" s="60">
        <v>21</v>
      </c>
      <c r="B45" s="60">
        <v>1.1848892581169557E-2</v>
      </c>
      <c r="C45" s="60">
        <v>5.8009337232495115E-2</v>
      </c>
    </row>
    <row r="46" spans="1:3">
      <c r="A46" s="60">
        <v>22</v>
      </c>
      <c r="B46" s="60">
        <v>2.0781934198449852E-2</v>
      </c>
      <c r="C46" s="60">
        <v>-5.9672396045839349E-2</v>
      </c>
    </row>
    <row r="47" spans="1:3">
      <c r="A47" s="60">
        <v>23</v>
      </c>
      <c r="B47" s="60">
        <v>2.8595227368001857E-3</v>
      </c>
      <c r="C47" s="60">
        <v>1.102185103587415E-2</v>
      </c>
    </row>
    <row r="48" spans="1:3">
      <c r="A48" s="60">
        <v>24</v>
      </c>
      <c r="B48" s="60">
        <v>1.8501658524329771E-2</v>
      </c>
      <c r="C48" s="60">
        <v>-7.5170029457793955E-2</v>
      </c>
    </row>
    <row r="49" spans="1:3">
      <c r="A49" s="60">
        <v>25</v>
      </c>
      <c r="B49" s="60">
        <v>8.0311062372708086E-3</v>
      </c>
      <c r="C49" s="60">
        <v>6.1810456909727196E-2</v>
      </c>
    </row>
    <row r="50" spans="1:3">
      <c r="A50" s="60">
        <v>26</v>
      </c>
      <c r="B50" s="60">
        <v>-1.1681869647835602E-3</v>
      </c>
      <c r="C50" s="60">
        <v>-7.2030809019152223E-2</v>
      </c>
    </row>
    <row r="51" spans="1:3">
      <c r="A51" s="60">
        <v>27</v>
      </c>
      <c r="B51" s="60">
        <v>1.7930628120181695E-2</v>
      </c>
      <c r="C51" s="60">
        <v>-0.20753083515951917</v>
      </c>
    </row>
    <row r="52" spans="1:3">
      <c r="A52" s="60">
        <v>28</v>
      </c>
      <c r="B52" s="60">
        <v>1.7980361841819573E-2</v>
      </c>
      <c r="C52" s="60">
        <v>6.8662639005279108E-2</v>
      </c>
    </row>
    <row r="53" spans="1:3">
      <c r="A53" s="60">
        <v>29</v>
      </c>
      <c r="B53" s="60">
        <v>1.5139399127459825E-2</v>
      </c>
      <c r="C53" s="60">
        <v>-0.26910212966521951</v>
      </c>
    </row>
    <row r="54" spans="1:3">
      <c r="A54" s="60">
        <v>30</v>
      </c>
      <c r="B54" s="60">
        <v>2.1680689397269748E-2</v>
      </c>
      <c r="C54" s="60">
        <v>1.603644310790623E-2</v>
      </c>
    </row>
    <row r="55" spans="1:3">
      <c r="A55" s="60">
        <v>31</v>
      </c>
      <c r="B55" s="60">
        <v>-3.9765044269356297E-3</v>
      </c>
      <c r="C55" s="60">
        <v>-8.0783729055429007E-2</v>
      </c>
    </row>
    <row r="56" spans="1:3">
      <c r="A56" s="60">
        <v>32</v>
      </c>
      <c r="B56" s="60">
        <v>1.697060651730628E-2</v>
      </c>
      <c r="C56" s="60">
        <v>0.23984442589760466</v>
      </c>
    </row>
    <row r="57" spans="1:3">
      <c r="A57" s="60">
        <v>33</v>
      </c>
      <c r="B57" s="60">
        <v>3.9711505300974066E-4</v>
      </c>
      <c r="C57" s="60">
        <v>-0.2346159025422985</v>
      </c>
    </row>
    <row r="58" spans="1:3">
      <c r="A58" s="60">
        <v>34</v>
      </c>
      <c r="B58" s="60">
        <v>1.5320773986908211E-2</v>
      </c>
      <c r="C58" s="60">
        <v>-0.33262581015830495</v>
      </c>
    </row>
    <row r="59" spans="1:3">
      <c r="A59" s="60">
        <v>35</v>
      </c>
      <c r="B59" s="60">
        <v>9.8613418208400409E-3</v>
      </c>
      <c r="C59" s="60">
        <v>0.18146441759592782</v>
      </c>
    </row>
    <row r="60" spans="1:3">
      <c r="A60" s="60">
        <v>36</v>
      </c>
      <c r="B60" s="60">
        <v>8.8248367255346957E-3</v>
      </c>
      <c r="C60" s="60">
        <v>0.11400768359966849</v>
      </c>
    </row>
    <row r="61" spans="1:3">
      <c r="A61" s="60">
        <v>37</v>
      </c>
      <c r="B61" s="60">
        <v>2.0219027833133164E-2</v>
      </c>
      <c r="C61" s="60">
        <v>-8.9384048873109148E-2</v>
      </c>
    </row>
    <row r="62" spans="1:3">
      <c r="A62" s="60">
        <v>38</v>
      </c>
      <c r="B62" s="60">
        <v>1.6351423431358338E-2</v>
      </c>
      <c r="C62" s="60">
        <v>0.10096124934266949</v>
      </c>
    </row>
    <row r="63" spans="1:3">
      <c r="A63" s="60">
        <v>39</v>
      </c>
      <c r="B63" s="60">
        <v>8.6359963327694855E-3</v>
      </c>
      <c r="C63" s="60">
        <v>0.11019687125106549</v>
      </c>
    </row>
    <row r="64" spans="1:3">
      <c r="A64" s="60">
        <v>40</v>
      </c>
      <c r="B64" s="60">
        <v>3.3519559022800174E-3</v>
      </c>
      <c r="C64" s="60">
        <v>-0.15836088903142759</v>
      </c>
    </row>
    <row r="65" spans="1:3">
      <c r="A65" s="60">
        <v>41</v>
      </c>
      <c r="B65" s="60">
        <v>1.4372427708258034E-2</v>
      </c>
      <c r="C65" s="60">
        <v>-0.1799291003863463</v>
      </c>
    </row>
    <row r="66" spans="1:3">
      <c r="A66" s="60">
        <v>42</v>
      </c>
      <c r="B66" s="60">
        <v>4.7217583340835112E-3</v>
      </c>
      <c r="C66" s="60">
        <v>-0.24003788736634157</v>
      </c>
    </row>
    <row r="67" spans="1:3">
      <c r="A67" s="60">
        <v>43</v>
      </c>
      <c r="B67" s="60">
        <v>-2.0641375400517723E-2</v>
      </c>
      <c r="C67" s="60">
        <v>-0.25756783205868966</v>
      </c>
    </row>
    <row r="68" spans="1:3">
      <c r="A68" s="60">
        <v>44</v>
      </c>
      <c r="B68" s="60">
        <v>1.8771771649614626E-2</v>
      </c>
      <c r="C68" s="60">
        <v>0.66524783336001914</v>
      </c>
    </row>
    <row r="69" spans="1:3">
      <c r="A69" s="60">
        <v>45</v>
      </c>
      <c r="B69" s="60">
        <v>2.2258686160597146E-2</v>
      </c>
      <c r="C69" s="60">
        <v>-0.18880069529301718</v>
      </c>
    </row>
    <row r="70" spans="1:3">
      <c r="A70" s="60">
        <v>46</v>
      </c>
      <c r="B70" s="60">
        <v>1.8185050670587365E-2</v>
      </c>
      <c r="C70" s="60">
        <v>-4.6416667314516422E-2</v>
      </c>
    </row>
    <row r="71" spans="1:3">
      <c r="A71" s="60">
        <v>47</v>
      </c>
      <c r="B71" s="60">
        <v>1.7668062450370187E-2</v>
      </c>
      <c r="C71" s="60">
        <v>-9.5452269909577642E-2</v>
      </c>
    </row>
    <row r="72" spans="1:3">
      <c r="A72" s="60">
        <v>48</v>
      </c>
      <c r="B72" s="60">
        <v>1.4770376146877012E-2</v>
      </c>
      <c r="C72" s="60">
        <v>-4.5577375139827667E-2</v>
      </c>
    </row>
    <row r="73" spans="1:3">
      <c r="A73" s="60">
        <v>49</v>
      </c>
      <c r="B73" s="60">
        <v>8.9571462992976778E-4</v>
      </c>
      <c r="C73" s="60">
        <v>-4.5957146299297679E-3</v>
      </c>
    </row>
    <row r="74" spans="1:3">
      <c r="A74" s="60">
        <v>50</v>
      </c>
      <c r="B74" s="60">
        <v>1.4335736654083447E-2</v>
      </c>
      <c r="C74" s="60">
        <v>-7.3936357772095868E-2</v>
      </c>
    </row>
    <row r="75" spans="1:3">
      <c r="A75" s="60">
        <v>51</v>
      </c>
      <c r="B75" s="60">
        <v>1.4198607159997999E-2</v>
      </c>
      <c r="C75" s="60">
        <v>4.1436919155791604E-2</v>
      </c>
    </row>
    <row r="76" spans="1:3">
      <c r="A76" s="60">
        <v>52</v>
      </c>
      <c r="B76" s="60">
        <v>2.2689184777186771E-3</v>
      </c>
      <c r="C76" s="60">
        <v>-0.22806860791871258</v>
      </c>
    </row>
    <row r="77" spans="1:3">
      <c r="A77" s="60">
        <v>53</v>
      </c>
      <c r="B77" s="60">
        <v>1.7273432587260579E-2</v>
      </c>
      <c r="C77" s="60">
        <v>-5.7009909633168709E-2</v>
      </c>
    </row>
    <row r="78" spans="1:3">
      <c r="A78" s="60">
        <v>54</v>
      </c>
      <c r="B78" s="60">
        <v>9.2308599105719088E-4</v>
      </c>
      <c r="C78" s="60">
        <v>0.10708648957830098</v>
      </c>
    </row>
    <row r="79" spans="1:3">
      <c r="A79" s="60">
        <v>55</v>
      </c>
      <c r="B79" s="60">
        <v>5.7733463467071764E-3</v>
      </c>
      <c r="C79" s="60">
        <v>0.12250933521753854</v>
      </c>
    </row>
    <row r="80" spans="1:3">
      <c r="A80" s="60">
        <v>56</v>
      </c>
      <c r="B80" s="60">
        <v>1.5633560809120229E-3</v>
      </c>
      <c r="C80" s="60">
        <v>0.34815506497171961</v>
      </c>
    </row>
    <row r="81" spans="1:3">
      <c r="A81" s="60">
        <v>57</v>
      </c>
      <c r="B81" s="60">
        <v>1.8759593481136212E-2</v>
      </c>
      <c r="C81" s="60">
        <v>-0.13216560806193822</v>
      </c>
    </row>
    <row r="82" spans="1:3">
      <c r="A82" s="60">
        <v>58</v>
      </c>
      <c r="B82" s="60">
        <v>1.0505245457020744E-2</v>
      </c>
      <c r="C82" s="60">
        <v>-0.23437553877216402</v>
      </c>
    </row>
    <row r="83" spans="1:3">
      <c r="A83" s="60">
        <v>59</v>
      </c>
      <c r="B83" s="60">
        <v>1.781812807184379E-2</v>
      </c>
      <c r="C83" s="60">
        <v>-8.3340272593988268E-2</v>
      </c>
    </row>
    <row r="84" spans="1:3">
      <c r="A84" s="60">
        <v>60</v>
      </c>
      <c r="B84" s="60">
        <v>-2.7640323591083728E-3</v>
      </c>
      <c r="C84" s="60">
        <v>-0.15250728980104072</v>
      </c>
    </row>
    <row r="85" spans="1:3">
      <c r="A85" s="60">
        <v>61</v>
      </c>
      <c r="B85" s="60">
        <v>3.0228793043664947E-3</v>
      </c>
      <c r="C85" s="60">
        <v>3.3170329763353495E-3</v>
      </c>
    </row>
    <row r="86" spans="1:3">
      <c r="A86" s="60">
        <v>62</v>
      </c>
      <c r="B86" s="60">
        <v>2.5092044213611258E-2</v>
      </c>
      <c r="C86" s="60">
        <v>-6.0202474437761777E-2</v>
      </c>
    </row>
    <row r="87" spans="1:3">
      <c r="A87" s="60">
        <v>63</v>
      </c>
      <c r="B87" s="60">
        <v>9.8459350215971721E-4</v>
      </c>
      <c r="C87" s="60">
        <v>-0.20480640558269653</v>
      </c>
    </row>
    <row r="88" spans="1:3">
      <c r="A88" s="60">
        <v>64</v>
      </c>
      <c r="B88" s="60">
        <v>2.6433993756497251E-3</v>
      </c>
      <c r="C88" s="60">
        <v>-0.2588650474203425</v>
      </c>
    </row>
    <row r="89" spans="1:3">
      <c r="A89" s="60">
        <v>65</v>
      </c>
      <c r="B89" s="60">
        <v>1.1328741911400833E-2</v>
      </c>
      <c r="C89" s="60">
        <v>-1.6070408578067501E-2</v>
      </c>
    </row>
    <row r="90" spans="1:3">
      <c r="A90" s="60">
        <v>66</v>
      </c>
      <c r="B90" s="60">
        <v>3.6705591098227623E-3</v>
      </c>
      <c r="C90" s="60">
        <v>-0.27356259891081786</v>
      </c>
    </row>
    <row r="91" spans="1:3">
      <c r="A91" s="60">
        <v>67</v>
      </c>
      <c r="B91" s="60">
        <v>1.8217763671807944E-2</v>
      </c>
      <c r="C91" s="60">
        <v>-0.1146633220474424</v>
      </c>
    </row>
    <row r="92" spans="1:3">
      <c r="A92" s="60">
        <v>68</v>
      </c>
      <c r="B92" s="60">
        <v>-3.3589326244732789E-3</v>
      </c>
      <c r="C92" s="60">
        <v>-0.10219972659340383</v>
      </c>
    </row>
    <row r="93" spans="1:3">
      <c r="A93" s="60">
        <v>69</v>
      </c>
      <c r="B93" s="60">
        <v>5.8010124335455401E-3</v>
      </c>
      <c r="C93" s="60">
        <v>-0.29039578469027438</v>
      </c>
    </row>
    <row r="94" spans="1:3">
      <c r="A94" s="60">
        <v>70</v>
      </c>
      <c r="B94" s="60">
        <v>-8.4128423374655904E-3</v>
      </c>
      <c r="C94" s="60">
        <v>0.39120221015355783</v>
      </c>
    </row>
    <row r="95" spans="1:3">
      <c r="A95" s="60">
        <v>71</v>
      </c>
      <c r="B95" s="60">
        <v>7.5569596809102763E-3</v>
      </c>
      <c r="C95" s="60">
        <v>-0.12416653525026855</v>
      </c>
    </row>
    <row r="96" spans="1:3">
      <c r="A96" s="60">
        <v>72</v>
      </c>
      <c r="B96" s="60">
        <v>1.3437691049094149E-2</v>
      </c>
      <c r="C96" s="60">
        <v>-5.9687399673802682E-2</v>
      </c>
    </row>
    <row r="97" spans="1:3">
      <c r="A97" s="60">
        <v>73</v>
      </c>
      <c r="B97" s="60">
        <v>-1.0520672570495177E-2</v>
      </c>
      <c r="C97" s="60">
        <v>0.19623502780163851</v>
      </c>
    </row>
    <row r="98" spans="1:3">
      <c r="A98" s="60">
        <v>74</v>
      </c>
      <c r="B98" s="60">
        <v>-5.1373610379240944E-3</v>
      </c>
      <c r="C98" s="60">
        <v>-0.1212453587984767</v>
      </c>
    </row>
    <row r="99" spans="1:3">
      <c r="A99" s="60">
        <v>75</v>
      </c>
      <c r="B99" s="60">
        <v>2.1614858563269085E-2</v>
      </c>
      <c r="C99" s="60">
        <v>7.3062239338828827E-2</v>
      </c>
    </row>
    <row r="100" spans="1:3">
      <c r="A100" s="60">
        <v>76</v>
      </c>
      <c r="B100" s="60">
        <v>8.0918020138165438E-3</v>
      </c>
      <c r="C100" s="60">
        <v>0.40927369692461224</v>
      </c>
    </row>
    <row r="101" spans="1:3">
      <c r="A101" s="60">
        <v>77</v>
      </c>
      <c r="B101" s="60">
        <v>2.4157761860742052E-3</v>
      </c>
      <c r="C101" s="60">
        <v>8.1288052787985565E-3</v>
      </c>
    </row>
    <row r="102" spans="1:3">
      <c r="A102" s="60">
        <v>78</v>
      </c>
      <c r="B102" s="60">
        <v>5.1157498683434017E-3</v>
      </c>
      <c r="C102" s="60">
        <v>-3.4589422434714905E-2</v>
      </c>
    </row>
    <row r="103" spans="1:3">
      <c r="A103" s="60">
        <v>79</v>
      </c>
      <c r="B103" s="60">
        <v>-4.9521139851494925E-3</v>
      </c>
      <c r="C103" s="60">
        <v>0.14760665943969478</v>
      </c>
    </row>
    <row r="104" spans="1:3">
      <c r="A104" s="60">
        <v>80</v>
      </c>
      <c r="B104" s="60">
        <v>-8.1695119407623785E-3</v>
      </c>
      <c r="C104" s="60">
        <v>0.10914411511536541</v>
      </c>
    </row>
    <row r="105" spans="1:3">
      <c r="A105" s="60">
        <v>81</v>
      </c>
      <c r="B105" s="60">
        <v>1.0781726398694321E-2</v>
      </c>
      <c r="C105" s="60">
        <v>-0.12768964006775901</v>
      </c>
    </row>
    <row r="106" spans="1:3">
      <c r="A106" s="60">
        <v>82</v>
      </c>
      <c r="B106" s="60">
        <v>2.162020835831422E-2</v>
      </c>
      <c r="C106" s="60">
        <v>-0.22236553356156627</v>
      </c>
    </row>
    <row r="107" spans="1:3">
      <c r="A107" s="60">
        <v>83</v>
      </c>
      <c r="B107" s="60">
        <v>8.865558879964909E-3</v>
      </c>
      <c r="C107" s="60">
        <v>9.6325092558275344E-2</v>
      </c>
    </row>
    <row r="108" spans="1:3">
      <c r="A108" s="60">
        <v>84</v>
      </c>
      <c r="B108" s="60">
        <v>4.4948294743315017E-3</v>
      </c>
      <c r="C108" s="60">
        <v>0.25559806043392524</v>
      </c>
    </row>
    <row r="109" spans="1:3">
      <c r="A109" s="60">
        <v>85</v>
      </c>
      <c r="B109" s="60">
        <v>3.5003814198431267E-3</v>
      </c>
      <c r="C109" s="60">
        <v>0.1405124973680357</v>
      </c>
    </row>
    <row r="110" spans="1:3">
      <c r="A110" s="60">
        <v>86</v>
      </c>
      <c r="B110" s="60">
        <v>1.4364670003964238E-2</v>
      </c>
      <c r="C110" s="60">
        <v>0.13652461571032137</v>
      </c>
    </row>
    <row r="111" spans="1:3">
      <c r="A111" s="60">
        <v>87</v>
      </c>
      <c r="B111" s="60">
        <v>-4.1848928366615759E-3</v>
      </c>
      <c r="C111" s="60">
        <v>0.32782043002674416</v>
      </c>
    </row>
    <row r="112" spans="1:3">
      <c r="A112" s="60">
        <v>88</v>
      </c>
      <c r="B112" s="60">
        <v>5.7098779573896549E-3</v>
      </c>
      <c r="C112" s="60">
        <v>0.52299398552147391</v>
      </c>
    </row>
    <row r="113" spans="1:3">
      <c r="A113" s="60">
        <v>89</v>
      </c>
      <c r="B113" s="60">
        <v>-6.2688792080925308E-3</v>
      </c>
      <c r="C113" s="60">
        <v>-0.10791952658900894</v>
      </c>
    </row>
    <row r="114" spans="1:3">
      <c r="A114" s="60">
        <v>90</v>
      </c>
      <c r="B114" s="60">
        <v>-7.5040739816586398E-3</v>
      </c>
      <c r="C114" s="60">
        <v>-0.26188980044406879</v>
      </c>
    </row>
    <row r="115" spans="1:3">
      <c r="A115" s="60">
        <v>91</v>
      </c>
      <c r="B115" s="60">
        <v>8.3674766227807423E-3</v>
      </c>
      <c r="C115" s="60">
        <v>0.18275114262408115</v>
      </c>
    </row>
    <row r="116" spans="1:3">
      <c r="A116" s="60">
        <v>92</v>
      </c>
      <c r="B116" s="60">
        <v>-1.3361838296969651E-2</v>
      </c>
      <c r="C116" s="60">
        <v>0.11200350496363617</v>
      </c>
    </row>
    <row r="117" spans="1:3">
      <c r="A117" s="60">
        <v>93</v>
      </c>
      <c r="B117" s="60">
        <v>2.3797508723790196E-2</v>
      </c>
      <c r="C117" s="60">
        <v>-0.27232310680991462</v>
      </c>
    </row>
    <row r="118" spans="1:3">
      <c r="A118" s="60">
        <v>94</v>
      </c>
      <c r="B118" s="60">
        <v>1.8297295743507636E-2</v>
      </c>
      <c r="C118" s="60">
        <v>1.6694653409034754E-2</v>
      </c>
    </row>
    <row r="119" spans="1:3">
      <c r="A119" s="60">
        <v>95</v>
      </c>
      <c r="B119" s="60">
        <v>-3.8961994160392685E-3</v>
      </c>
      <c r="C119" s="60">
        <v>0.43644236506021111</v>
      </c>
    </row>
    <row r="120" spans="1:3">
      <c r="A120" s="60">
        <v>96</v>
      </c>
      <c r="B120" s="60">
        <v>2.3314544521075321E-3</v>
      </c>
      <c r="C120" s="60">
        <v>-3.1837124922863613E-2</v>
      </c>
    </row>
    <row r="121" spans="1:3">
      <c r="A121" s="60">
        <v>97</v>
      </c>
      <c r="B121" s="60">
        <v>4.3001036401200746E-3</v>
      </c>
      <c r="C121" s="60">
        <v>-1.5554105108548714E-2</v>
      </c>
    </row>
    <row r="122" spans="1:3">
      <c r="A122" s="60">
        <v>98</v>
      </c>
      <c r="B122" s="60">
        <v>9.102007385978007E-3</v>
      </c>
      <c r="C122" s="60">
        <v>-0.13764011322178421</v>
      </c>
    </row>
    <row r="123" spans="1:3">
      <c r="A123" s="60">
        <v>99</v>
      </c>
      <c r="B123" s="60">
        <v>2.28464318494087E-2</v>
      </c>
      <c r="C123" s="60">
        <v>-3.0590819604510749E-2</v>
      </c>
    </row>
    <row r="124" spans="1:3">
      <c r="A124" s="60">
        <v>100</v>
      </c>
      <c r="B124" s="60">
        <v>1.7155627245970688E-2</v>
      </c>
      <c r="C124" s="60">
        <v>0.12065133622434898</v>
      </c>
    </row>
    <row r="125" spans="1:3">
      <c r="A125" s="60">
        <v>101</v>
      </c>
      <c r="B125" s="60">
        <v>9.6956870798134802E-3</v>
      </c>
      <c r="C125" s="60">
        <v>-4.2041301114901189E-2</v>
      </c>
    </row>
    <row r="126" spans="1:3">
      <c r="A126" s="60">
        <v>102</v>
      </c>
      <c r="B126" s="60">
        <v>1.0625664874974362E-2</v>
      </c>
      <c r="C126" s="60">
        <v>-4.7089950589260174E-2</v>
      </c>
    </row>
    <row r="127" spans="1:3">
      <c r="A127" s="60">
        <v>103</v>
      </c>
      <c r="B127" s="60">
        <v>1.0929690492680855E-2</v>
      </c>
      <c r="C127" s="60">
        <v>0.14125770886319677</v>
      </c>
    </row>
    <row r="128" spans="1:3">
      <c r="A128" s="60">
        <v>104</v>
      </c>
      <c r="B128" s="60">
        <v>5.2930178497470684E-3</v>
      </c>
      <c r="C128" s="60">
        <v>-1.1662943361851402E-2</v>
      </c>
    </row>
    <row r="129" spans="1:3">
      <c r="A129" s="60">
        <v>105</v>
      </c>
      <c r="B129" s="60">
        <v>1.794751239043061E-2</v>
      </c>
      <c r="C129" s="60">
        <v>8.2409416448520734E-2</v>
      </c>
    </row>
    <row r="130" spans="1:3">
      <c r="A130" s="60">
        <v>106</v>
      </c>
      <c r="B130" s="60">
        <v>8.9011113470040121E-3</v>
      </c>
      <c r="C130" s="60">
        <v>6.3027970285649174E-2</v>
      </c>
    </row>
    <row r="131" spans="1:3">
      <c r="A131" s="60">
        <v>107</v>
      </c>
      <c r="B131" s="60">
        <v>1.7157226338402505E-2</v>
      </c>
      <c r="C131" s="60">
        <v>-0.11184301706372948</v>
      </c>
    </row>
    <row r="132" spans="1:3">
      <c r="A132" s="60">
        <v>108</v>
      </c>
      <c r="B132" s="60">
        <v>1.0827876818153809E-2</v>
      </c>
      <c r="C132" s="60">
        <v>-0.13623312616198591</v>
      </c>
    </row>
    <row r="133" spans="1:3">
      <c r="A133" s="60">
        <v>109</v>
      </c>
      <c r="B133" s="60">
        <v>9.8617954856769288E-3</v>
      </c>
      <c r="C133" s="60">
        <v>-4.2121053356741385E-2</v>
      </c>
    </row>
    <row r="134" spans="1:3">
      <c r="A134" s="60">
        <v>110</v>
      </c>
      <c r="B134" s="60">
        <v>4.458251257934618E-3</v>
      </c>
      <c r="C134" s="60">
        <v>7.6801759061982888E-2</v>
      </c>
    </row>
    <row r="135" spans="1:3">
      <c r="A135" s="60">
        <v>111</v>
      </c>
      <c r="B135" s="60">
        <v>4.3765837175579712E-3</v>
      </c>
      <c r="C135" s="60">
        <v>-0.25122572534845938</v>
      </c>
    </row>
    <row r="136" spans="1:3">
      <c r="A136" s="60">
        <v>112</v>
      </c>
      <c r="B136" s="60">
        <v>9.8238667523484167E-3</v>
      </c>
      <c r="C136" s="60">
        <v>0.1031781256575189</v>
      </c>
    </row>
    <row r="137" spans="1:3">
      <c r="A137" s="60">
        <v>113</v>
      </c>
      <c r="B137" s="60">
        <v>1.0901179261151724E-2</v>
      </c>
      <c r="C137" s="60">
        <v>-0.10906343082276451</v>
      </c>
    </row>
    <row r="138" spans="1:3">
      <c r="A138" s="60">
        <v>114</v>
      </c>
      <c r="B138" s="60">
        <v>1.0060801191114771E-3</v>
      </c>
      <c r="C138" s="60">
        <v>-4.5510639867539032E-2</v>
      </c>
    </row>
    <row r="139" spans="1:3">
      <c r="A139" s="60">
        <v>115</v>
      </c>
      <c r="B139" s="60">
        <v>7.8990166509780753E-3</v>
      </c>
      <c r="C139" s="60">
        <v>0.14668619044961353</v>
      </c>
    </row>
    <row r="140" spans="1:3">
      <c r="A140" s="60">
        <v>116</v>
      </c>
      <c r="B140" s="60">
        <v>9.2103508318771756E-3</v>
      </c>
      <c r="C140" s="60">
        <v>9.3510212308054452E-2</v>
      </c>
    </row>
    <row r="141" spans="1:3">
      <c r="A141" s="60">
        <v>117</v>
      </c>
      <c r="B141" s="60">
        <v>1.0072358853629277E-2</v>
      </c>
      <c r="C141" s="60">
        <v>8.5833462887741185E-2</v>
      </c>
    </row>
    <row r="142" spans="1:3">
      <c r="A142" s="60">
        <v>118</v>
      </c>
      <c r="B142" s="60">
        <v>1.4671517664366574E-2</v>
      </c>
      <c r="C142" s="60">
        <v>4.9800665434225108E-2</v>
      </c>
    </row>
    <row r="143" spans="1:3">
      <c r="A143" s="60">
        <v>119</v>
      </c>
      <c r="B143" s="60">
        <v>1.3492187799873878E-2</v>
      </c>
      <c r="C143" s="60">
        <v>-0.12760252465588448</v>
      </c>
    </row>
    <row r="144" spans="1:3">
      <c r="A144" s="60">
        <v>120</v>
      </c>
      <c r="B144" s="60">
        <v>2.5503440309858783E-3</v>
      </c>
      <c r="C144" s="60">
        <v>-6.9968201173842892E-2</v>
      </c>
    </row>
    <row r="145" spans="1:3">
      <c r="A145" s="60">
        <v>121</v>
      </c>
      <c r="B145" s="60">
        <v>1.087394479328235E-2</v>
      </c>
      <c r="C145" s="60">
        <v>-5.0288280204585159E-3</v>
      </c>
    </row>
    <row r="146" spans="1:3">
      <c r="A146" s="60">
        <v>122</v>
      </c>
      <c r="B146" s="60">
        <v>3.6529638285860882E-3</v>
      </c>
      <c r="C146" s="60">
        <v>-0.10230280585070302</v>
      </c>
    </row>
    <row r="147" spans="1:3">
      <c r="A147" s="60">
        <v>123</v>
      </c>
      <c r="B147" s="60">
        <v>3.4592816128457011E-3</v>
      </c>
      <c r="C147" s="60">
        <v>-0.1141675566711208</v>
      </c>
    </row>
    <row r="148" spans="1:3">
      <c r="A148" s="60">
        <v>124</v>
      </c>
      <c r="B148" s="60">
        <v>1.2915879454662584E-2</v>
      </c>
      <c r="C148" s="60">
        <v>-1.9204114748780105E-2</v>
      </c>
    </row>
    <row r="149" spans="1:3">
      <c r="A149" s="60">
        <v>125</v>
      </c>
      <c r="B149" s="60">
        <v>7.2047326817731372E-3</v>
      </c>
      <c r="C149" s="60">
        <v>0.13598955865680951</v>
      </c>
    </row>
    <row r="150" spans="1:3">
      <c r="A150" s="60">
        <v>126</v>
      </c>
      <c r="B150" s="60">
        <v>1.3993610525124158E-2</v>
      </c>
      <c r="C150" s="60">
        <v>-0.1060240228962583</v>
      </c>
    </row>
    <row r="151" spans="1:3">
      <c r="A151" s="60">
        <v>127</v>
      </c>
      <c r="B151" s="60">
        <v>5.035657585812009E-3</v>
      </c>
      <c r="C151" s="60">
        <v>0.12983352480412519</v>
      </c>
    </row>
    <row r="152" spans="1:3">
      <c r="A152" s="60">
        <v>128</v>
      </c>
      <c r="B152" s="60">
        <v>8.4747900375469164E-3</v>
      </c>
      <c r="C152" s="60">
        <v>0.20426393301386261</v>
      </c>
    </row>
    <row r="153" spans="1:3">
      <c r="A153" s="60">
        <v>129</v>
      </c>
      <c r="B153" s="60">
        <v>3.7604762686132449E-3</v>
      </c>
      <c r="C153" s="60">
        <v>-9.8257327109904757E-2</v>
      </c>
    </row>
    <row r="154" spans="1:3">
      <c r="A154" s="60">
        <v>130</v>
      </c>
      <c r="B154" s="60">
        <v>1.3741724623578908E-2</v>
      </c>
      <c r="C154" s="60">
        <v>6.2604521622667261E-2</v>
      </c>
    </row>
    <row r="155" spans="1:3">
      <c r="A155" s="60">
        <v>131</v>
      </c>
      <c r="B155" s="60">
        <v>6.9066510757007753E-3</v>
      </c>
      <c r="C155" s="60">
        <v>0.21377379630492058</v>
      </c>
    </row>
    <row r="156" spans="1:3">
      <c r="A156" s="60">
        <v>132</v>
      </c>
      <c r="B156" s="60">
        <v>1.1847160332878309E-2</v>
      </c>
      <c r="C156" s="60">
        <v>0.23575586997015185</v>
      </c>
    </row>
    <row r="157" spans="1:3">
      <c r="A157" s="60">
        <v>133</v>
      </c>
      <c r="B157" s="60">
        <v>7.0873269572218883E-3</v>
      </c>
      <c r="C157" s="60">
        <v>-0.21332213622152707</v>
      </c>
    </row>
    <row r="158" spans="1:3">
      <c r="A158" s="60">
        <v>134</v>
      </c>
      <c r="B158" s="60">
        <v>9.0871767034752526E-3</v>
      </c>
      <c r="C158" s="60">
        <v>0.17508159702469481</v>
      </c>
    </row>
    <row r="159" spans="1:3">
      <c r="A159" s="60">
        <v>135</v>
      </c>
      <c r="B159" s="60">
        <v>9.2733979536727042E-3</v>
      </c>
      <c r="C159" s="60">
        <v>0.1076986378405108</v>
      </c>
    </row>
    <row r="160" spans="1:3">
      <c r="A160" s="60">
        <v>136</v>
      </c>
      <c r="B160" s="60">
        <v>1.1098199503730751E-3</v>
      </c>
      <c r="C160" s="60">
        <v>-0.10855042445564821</v>
      </c>
    </row>
    <row r="161" spans="1:3">
      <c r="A161" s="60">
        <v>137</v>
      </c>
      <c r="B161" s="60">
        <v>6.9612994102429843E-3</v>
      </c>
      <c r="C161" s="60">
        <v>-1.9540752336451583E-2</v>
      </c>
    </row>
    <row r="162" spans="1:3">
      <c r="A162" s="60">
        <v>138</v>
      </c>
      <c r="B162" s="60">
        <v>7.8813959518928244E-3</v>
      </c>
      <c r="C162" s="60">
        <v>5.1516221949935839E-2</v>
      </c>
    </row>
    <row r="163" spans="1:3">
      <c r="A163" s="60">
        <v>139</v>
      </c>
      <c r="B163" s="60">
        <v>1.0940923423655321E-2</v>
      </c>
      <c r="C163" s="60">
        <v>0.1957854717497986</v>
      </c>
    </row>
    <row r="164" spans="1:3">
      <c r="A164" s="60">
        <v>140</v>
      </c>
      <c r="B164" s="60">
        <v>1.1587052412712191E-2</v>
      </c>
      <c r="C164" s="60">
        <v>-0.12321870413169583</v>
      </c>
    </row>
    <row r="165" spans="1:3">
      <c r="A165" s="60">
        <v>141</v>
      </c>
      <c r="B165" s="60">
        <v>1.2882347872795453E-2</v>
      </c>
      <c r="C165" s="60">
        <v>3.7456513098728828E-2</v>
      </c>
    </row>
    <row r="166" spans="1:3">
      <c r="A166" s="60">
        <v>142</v>
      </c>
      <c r="B166" s="60">
        <v>1.0034987136561887E-2</v>
      </c>
      <c r="C166" s="60">
        <v>-6.4985649037541532E-2</v>
      </c>
    </row>
    <row r="167" spans="1:3">
      <c r="A167" s="60">
        <v>143</v>
      </c>
      <c r="B167" s="60">
        <v>9.321003280662819E-3</v>
      </c>
      <c r="C167" s="60">
        <v>-6.5245515135613941E-2</v>
      </c>
    </row>
    <row r="168" spans="1:3">
      <c r="A168" s="60">
        <v>144</v>
      </c>
      <c r="B168" s="60">
        <v>9.5734408528350863E-3</v>
      </c>
      <c r="C168" s="60">
        <v>0.10631186364848874</v>
      </c>
    </row>
    <row r="169" spans="1:3">
      <c r="A169" s="60">
        <v>145</v>
      </c>
      <c r="B169" s="60">
        <v>2.7761769375551889E-3</v>
      </c>
      <c r="C169" s="60">
        <v>5.1345789177496111E-2</v>
      </c>
    </row>
    <row r="170" spans="1:3">
      <c r="A170" s="60">
        <v>146</v>
      </c>
      <c r="B170" s="60">
        <v>8.8084138171349528E-3</v>
      </c>
      <c r="C170" s="60">
        <v>-3.3029324713138943E-2</v>
      </c>
    </row>
    <row r="171" spans="1:3">
      <c r="A171" s="60">
        <v>147</v>
      </c>
      <c r="B171" s="60">
        <v>1.5118230212483472E-2</v>
      </c>
      <c r="C171" s="60">
        <v>-5.2611214001743775E-2</v>
      </c>
    </row>
    <row r="172" spans="1:3">
      <c r="A172" s="60">
        <v>148</v>
      </c>
      <c r="B172" s="60">
        <v>1.3109169807407686E-2</v>
      </c>
      <c r="C172" s="60">
        <v>-1.6264672952061802E-2</v>
      </c>
    </row>
    <row r="173" spans="1:3">
      <c r="A173" s="60">
        <v>149</v>
      </c>
      <c r="B173" s="60">
        <v>3.6043679877965622E-3</v>
      </c>
      <c r="C173" s="60">
        <v>-0.1323478414101584</v>
      </c>
    </row>
    <row r="174" spans="1:3">
      <c r="A174" s="60">
        <v>150</v>
      </c>
      <c r="B174" s="60">
        <v>8.926784237120065E-4</v>
      </c>
      <c r="C174" s="60">
        <v>0.10640124736922628</v>
      </c>
    </row>
    <row r="175" spans="1:3">
      <c r="A175" s="60">
        <v>151</v>
      </c>
      <c r="B175" s="60">
        <v>9.4702926871502811E-3</v>
      </c>
      <c r="C175" s="60">
        <v>-7.1128612557909657E-2</v>
      </c>
    </row>
    <row r="176" spans="1:3">
      <c r="A176" s="60">
        <v>152</v>
      </c>
      <c r="B176" s="60">
        <v>1.3855094035698755E-2</v>
      </c>
      <c r="C176" s="60">
        <v>0.20846070070415246</v>
      </c>
    </row>
    <row r="177" spans="1:3">
      <c r="A177" s="60">
        <v>153</v>
      </c>
      <c r="B177" s="60">
        <v>9.8879478511666383E-3</v>
      </c>
      <c r="C177" s="60">
        <v>0.30036800036436873</v>
      </c>
    </row>
    <row r="178" spans="1:3">
      <c r="A178" s="60">
        <v>154</v>
      </c>
      <c r="B178" s="60">
        <v>-1.1438120633919784E-3</v>
      </c>
      <c r="C178" s="60">
        <v>-0.11985502917262283</v>
      </c>
    </row>
    <row r="179" spans="1:3">
      <c r="A179" s="60">
        <v>155</v>
      </c>
      <c r="B179" s="60">
        <v>5.5954078844043954E-3</v>
      </c>
      <c r="C179" s="60">
        <v>5.2327552840671074E-2</v>
      </c>
    </row>
    <row r="180" spans="1:3">
      <c r="A180" s="60">
        <v>156</v>
      </c>
      <c r="B180" s="60">
        <v>-4.2991337893850731E-3</v>
      </c>
      <c r="C180" s="60">
        <v>0.20371686883212006</v>
      </c>
    </row>
    <row r="181" spans="1:3">
      <c r="A181" s="60">
        <v>157</v>
      </c>
      <c r="B181" s="60">
        <v>7.9260063264528519E-4</v>
      </c>
      <c r="C181" s="60">
        <v>0.11929943350675724</v>
      </c>
    </row>
    <row r="182" spans="1:3">
      <c r="A182" s="60">
        <v>158</v>
      </c>
      <c r="B182" s="60">
        <v>6.3742592556840722E-3</v>
      </c>
      <c r="C182" s="60">
        <v>-0.1143557892641372</v>
      </c>
    </row>
    <row r="183" spans="1:3">
      <c r="A183" s="60">
        <v>159</v>
      </c>
      <c r="B183" s="60">
        <v>1.6487129206110424E-2</v>
      </c>
      <c r="C183" s="60">
        <v>-0.16237992381093766</v>
      </c>
    </row>
    <row r="184" spans="1:3">
      <c r="A184" s="60">
        <v>160</v>
      </c>
      <c r="B184" s="60">
        <v>9.4455016647825418E-3</v>
      </c>
      <c r="C184" s="60">
        <v>4.5006578209779151E-2</v>
      </c>
    </row>
    <row r="185" spans="1:3">
      <c r="A185" s="60">
        <v>161</v>
      </c>
      <c r="B185" s="60">
        <v>-8.8481609526640283E-3</v>
      </c>
      <c r="C185" s="60">
        <v>0.18968809805958223</v>
      </c>
    </row>
    <row r="186" spans="1:3">
      <c r="A186" s="60">
        <v>162</v>
      </c>
      <c r="B186" s="60">
        <v>5.5785372136205299E-3</v>
      </c>
      <c r="C186" s="60">
        <v>-0.23831984927035804</v>
      </c>
    </row>
    <row r="187" spans="1:3">
      <c r="A187" s="60">
        <v>163</v>
      </c>
      <c r="B187" s="60">
        <v>9.7338068007917448E-3</v>
      </c>
      <c r="C187" s="60">
        <v>-0.10459274567045725</v>
      </c>
    </row>
    <row r="188" spans="1:3">
      <c r="A188" s="60">
        <v>164</v>
      </c>
      <c r="B188" s="60">
        <v>-9.6462680135563188E-3</v>
      </c>
      <c r="C188" s="60">
        <v>-9.1071034877160499E-3</v>
      </c>
    </row>
    <row r="189" spans="1:3">
      <c r="A189" s="60">
        <v>165</v>
      </c>
      <c r="B189" s="60">
        <v>-2.4442654770634946E-2</v>
      </c>
      <c r="C189" s="60">
        <v>-0.32909495317409726</v>
      </c>
    </row>
    <row r="190" spans="1:3">
      <c r="A190" s="60">
        <v>166</v>
      </c>
      <c r="B190" s="60">
        <v>-6.4835647853304056E-3</v>
      </c>
      <c r="C190" s="60">
        <v>0.42073964586641149</v>
      </c>
    </row>
    <row r="191" spans="1:3">
      <c r="A191" s="60">
        <v>167</v>
      </c>
      <c r="B191" s="60">
        <v>9.1739807714989723E-3</v>
      </c>
      <c r="C191" s="60">
        <v>0.239916376624113</v>
      </c>
    </row>
    <row r="192" spans="1:3">
      <c r="A192" s="60">
        <v>168</v>
      </c>
      <c r="B192" s="60">
        <v>-8.5178743111918621E-3</v>
      </c>
      <c r="C192" s="60">
        <v>-3.1817087917325501E-2</v>
      </c>
    </row>
    <row r="193" spans="1:3">
      <c r="A193" s="60">
        <v>169</v>
      </c>
      <c r="B193" s="60">
        <v>-1.3134653639164152E-2</v>
      </c>
      <c r="C193" s="60">
        <v>-9.4553362889761558E-2</v>
      </c>
    </row>
    <row r="194" spans="1:3">
      <c r="A194" s="60">
        <v>170</v>
      </c>
      <c r="B194" s="60">
        <v>2.3815916350762655E-2</v>
      </c>
      <c r="C194" s="60">
        <v>0.11092971856987222</v>
      </c>
    </row>
    <row r="195" spans="1:3">
      <c r="A195" s="60">
        <v>171</v>
      </c>
      <c r="B195" s="60">
        <v>2.5434964687811933E-2</v>
      </c>
      <c r="C195" s="60">
        <v>-0.16134918380203103</v>
      </c>
    </row>
    <row r="196" spans="1:3">
      <c r="A196" s="60">
        <v>172</v>
      </c>
      <c r="B196" s="60">
        <v>1.770861350891513E-2</v>
      </c>
      <c r="C196" s="60">
        <v>0.29097483220922388</v>
      </c>
    </row>
    <row r="197" spans="1:3">
      <c r="A197" s="60">
        <v>173</v>
      </c>
      <c r="B197" s="60">
        <v>7.7083810983244808E-3</v>
      </c>
      <c r="C197" s="60">
        <v>-0.10986765466864912</v>
      </c>
    </row>
    <row r="198" spans="1:3">
      <c r="A198" s="60">
        <v>174</v>
      </c>
      <c r="B198" s="60">
        <v>2.1690949565596578E-2</v>
      </c>
      <c r="C198" s="60">
        <v>6.0201505970834839E-2</v>
      </c>
    </row>
    <row r="199" spans="1:3">
      <c r="A199" s="60">
        <v>175</v>
      </c>
      <c r="B199" s="60">
        <v>1.4018880080622652E-2</v>
      </c>
      <c r="C199" s="60">
        <v>-4.968546721388515E-2</v>
      </c>
    </row>
    <row r="200" spans="1:3">
      <c r="A200" s="60">
        <v>176</v>
      </c>
      <c r="B200" s="60">
        <v>1.4435804294968442E-2</v>
      </c>
      <c r="C200" s="60">
        <v>0.13334764815143058</v>
      </c>
    </row>
    <row r="201" spans="1:3">
      <c r="A201" s="60">
        <v>177</v>
      </c>
      <c r="B201" s="60">
        <v>3.9518539241376795E-3</v>
      </c>
      <c r="C201" s="60">
        <v>-0.14768834817701124</v>
      </c>
    </row>
    <row r="202" spans="1:3">
      <c r="A202" s="60">
        <v>178</v>
      </c>
      <c r="B202" s="60">
        <v>1.8538897440452857E-2</v>
      </c>
      <c r="C202" s="60">
        <v>5.9159928062902919E-2</v>
      </c>
    </row>
    <row r="203" spans="1:3">
      <c r="A203" s="60">
        <v>179</v>
      </c>
      <c r="B203" s="60">
        <v>1.1052109764996241E-2</v>
      </c>
      <c r="C203" s="60">
        <v>-9.2048628533375393E-2</v>
      </c>
    </row>
    <row r="204" spans="1:3">
      <c r="A204" s="60">
        <v>180</v>
      </c>
      <c r="B204" s="60">
        <v>6.9872909504042381E-4</v>
      </c>
      <c r="C204" s="60">
        <v>-0.11706719323959158</v>
      </c>
    </row>
    <row r="205" spans="1:3">
      <c r="A205" s="60">
        <v>181</v>
      </c>
      <c r="B205" s="60">
        <v>1.3074086631938913E-2</v>
      </c>
      <c r="C205" s="60">
        <v>0.10121124350650623</v>
      </c>
    </row>
    <row r="206" spans="1:3">
      <c r="A206" s="60">
        <v>182</v>
      </c>
      <c r="B206" s="60">
        <v>1.8793989344960262E-2</v>
      </c>
      <c r="C206" s="60">
        <v>-7.3391466409180581E-2</v>
      </c>
    </row>
    <row r="207" spans="1:3">
      <c r="A207" s="60">
        <v>183</v>
      </c>
      <c r="B207" s="60">
        <v>1.0465369739283342E-2</v>
      </c>
      <c r="C207" s="60">
        <v>9.97712180917254E-2</v>
      </c>
    </row>
    <row r="208" spans="1:3">
      <c r="A208" s="60">
        <v>184</v>
      </c>
      <c r="B208" s="60">
        <v>-7.8264729027507779E-3</v>
      </c>
      <c r="C208" s="60">
        <v>-8.5152300081046767E-2</v>
      </c>
    </row>
    <row r="209" spans="1:3">
      <c r="A209" s="60">
        <v>185</v>
      </c>
      <c r="B209" s="60">
        <v>-2.5079114985107984E-3</v>
      </c>
      <c r="C209" s="60">
        <v>-4.8166520174435538E-3</v>
      </c>
    </row>
    <row r="210" spans="1:3">
      <c r="A210" s="60">
        <v>186</v>
      </c>
      <c r="B210" s="60">
        <v>2.067982694022797E-2</v>
      </c>
      <c r="C210" s="60">
        <v>-6.1443845537357399E-2</v>
      </c>
    </row>
    <row r="211" spans="1:3">
      <c r="A211" s="60">
        <v>187</v>
      </c>
      <c r="B211" s="60">
        <v>-1.2977468614007327E-3</v>
      </c>
      <c r="C211" s="60">
        <v>3.6562643616562807E-2</v>
      </c>
    </row>
    <row r="212" spans="1:3">
      <c r="A212" s="60">
        <v>188</v>
      </c>
      <c r="B212" s="60">
        <v>2.4231274624836797E-2</v>
      </c>
      <c r="C212" s="60">
        <v>8.6144335875773748E-2</v>
      </c>
    </row>
    <row r="213" spans="1:3">
      <c r="A213" s="60">
        <v>189</v>
      </c>
      <c r="B213" s="60">
        <v>1.4648385841993248E-2</v>
      </c>
      <c r="C213" s="60">
        <v>-5.9286680692643944E-2</v>
      </c>
    </row>
    <row r="214" spans="1:3">
      <c r="A214" s="60">
        <v>190</v>
      </c>
      <c r="B214" s="60">
        <v>7.2445795936925024E-3</v>
      </c>
      <c r="C214" s="60">
        <v>-3.6705319908230116E-2</v>
      </c>
    </row>
    <row r="215" spans="1:3">
      <c r="A215" s="60">
        <v>191</v>
      </c>
      <c r="B215" s="60">
        <v>2.0025362380851799E-2</v>
      </c>
      <c r="C215" s="60">
        <v>6.7587668640685356E-2</v>
      </c>
    </row>
    <row r="216" spans="1:3">
      <c r="A216" s="60">
        <v>192</v>
      </c>
      <c r="B216" s="60">
        <v>1.195817327227908E-2</v>
      </c>
      <c r="C216" s="60">
        <v>-0.13415401795892773</v>
      </c>
    </row>
    <row r="217" spans="1:3">
      <c r="A217" s="60">
        <v>193</v>
      </c>
      <c r="B217" s="60">
        <v>1.3721957251534245E-2</v>
      </c>
      <c r="C217" s="60">
        <v>-6.1005957872266661E-2</v>
      </c>
    </row>
    <row r="218" spans="1:3">
      <c r="A218" s="60">
        <v>194</v>
      </c>
      <c r="B218" s="60">
        <v>7.485920166984769E-3</v>
      </c>
      <c r="C218" s="60">
        <v>-1.0826582490546006E-2</v>
      </c>
    </row>
    <row r="219" spans="1:3">
      <c r="A219" s="60">
        <v>195</v>
      </c>
      <c r="B219" s="60">
        <v>1.3078498300501432E-2</v>
      </c>
      <c r="C219" s="60">
        <v>-7.8997401305668097E-3</v>
      </c>
    </row>
    <row r="220" spans="1:3">
      <c r="A220" s="60">
        <v>196</v>
      </c>
      <c r="B220" s="60">
        <v>5.1404960644955483E-3</v>
      </c>
      <c r="C220" s="60">
        <v>-1.2325975041522035E-2</v>
      </c>
    </row>
    <row r="221" spans="1:3">
      <c r="A221" s="60">
        <v>197</v>
      </c>
      <c r="B221" s="60">
        <v>4.2410656311871655E-3</v>
      </c>
      <c r="C221" s="60">
        <v>3.0975296737204526E-4</v>
      </c>
    </row>
    <row r="222" spans="1:3">
      <c r="A222" s="60">
        <v>198</v>
      </c>
      <c r="B222" s="60">
        <v>3.6327707935843202E-3</v>
      </c>
      <c r="C222" s="60">
        <v>3.0884091440227125E-2</v>
      </c>
    </row>
    <row r="223" spans="1:3">
      <c r="A223" s="60">
        <v>199</v>
      </c>
      <c r="B223" s="60">
        <v>-3.0421692161648056E-3</v>
      </c>
      <c r="C223" s="60">
        <v>6.0996517042251799E-2</v>
      </c>
    </row>
    <row r="224" spans="1:3">
      <c r="A224" s="60">
        <v>200</v>
      </c>
      <c r="B224" s="60">
        <v>-5.8714709382287986E-3</v>
      </c>
      <c r="C224" s="60">
        <v>-0.13648349729683171</v>
      </c>
    </row>
    <row r="225" spans="1:3">
      <c r="A225" s="60">
        <v>201</v>
      </c>
      <c r="B225" s="60">
        <v>2.8066107211944778E-2</v>
      </c>
      <c r="C225" s="60">
        <v>-5.724944054527812E-2</v>
      </c>
    </row>
    <row r="226" spans="1:3">
      <c r="A226" s="60">
        <v>202</v>
      </c>
      <c r="B226" s="60">
        <v>6.7415898727073691E-3</v>
      </c>
      <c r="C226" s="60">
        <v>-3.3216303749674519E-2</v>
      </c>
    </row>
    <row r="227" spans="1:3">
      <c r="A227" s="60">
        <v>203</v>
      </c>
      <c r="B227" s="60">
        <v>9.3116117524829518E-3</v>
      </c>
      <c r="C227" s="60">
        <v>-0.19300840945025427</v>
      </c>
    </row>
    <row r="228" spans="1:3">
      <c r="A228" s="60">
        <v>204</v>
      </c>
      <c r="B228" s="60">
        <v>1.5936178146895054E-2</v>
      </c>
      <c r="C228" s="60">
        <v>-2.5862168245904853E-2</v>
      </c>
    </row>
    <row r="229" spans="1:3">
      <c r="A229" s="60">
        <v>205</v>
      </c>
      <c r="B229" s="60">
        <v>1.536066485906953E-2</v>
      </c>
      <c r="C229" s="60">
        <v>-3.3617483040887602E-2</v>
      </c>
    </row>
    <row r="230" spans="1:3">
      <c r="A230" s="60">
        <v>206</v>
      </c>
      <c r="B230" s="60">
        <v>1.3611803823916368E-2</v>
      </c>
      <c r="C230" s="60">
        <v>-0.12293772974984243</v>
      </c>
    </row>
    <row r="231" spans="1:3">
      <c r="A231" s="60">
        <v>207</v>
      </c>
      <c r="B231" s="60">
        <v>6.2693925480467533E-3</v>
      </c>
      <c r="C231" s="60">
        <v>-9.2614645493299744E-2</v>
      </c>
    </row>
    <row r="232" spans="1:3">
      <c r="A232" s="60">
        <v>208</v>
      </c>
      <c r="B232" s="60">
        <v>-4.1611969452411326E-3</v>
      </c>
      <c r="C232" s="60">
        <v>-0.10512882011960525</v>
      </c>
    </row>
    <row r="233" spans="1:3">
      <c r="A233" s="60">
        <v>209</v>
      </c>
      <c r="B233" s="60">
        <v>1.5165043957488945E-2</v>
      </c>
      <c r="C233" s="60">
        <v>7.7484617896374647E-3</v>
      </c>
    </row>
    <row r="234" spans="1:3">
      <c r="A234" s="60">
        <v>210</v>
      </c>
      <c r="B234" s="60">
        <v>1.0066066796663097E-2</v>
      </c>
      <c r="C234" s="60">
        <v>8.5771916303032398E-3</v>
      </c>
    </row>
    <row r="235" spans="1:3">
      <c r="A235" s="60">
        <v>211</v>
      </c>
      <c r="B235" s="60">
        <v>1.1421046283379281E-2</v>
      </c>
      <c r="C235" s="60">
        <v>5.9574051755836369E-2</v>
      </c>
    </row>
    <row r="236" spans="1:3">
      <c r="A236" s="60">
        <v>212</v>
      </c>
      <c r="B236" s="60">
        <v>1.2265226904775453E-2</v>
      </c>
      <c r="C236" s="60">
        <v>0.14439367851093776</v>
      </c>
    </row>
    <row r="237" spans="1:3">
      <c r="A237" s="60">
        <v>213</v>
      </c>
      <c r="B237" s="60">
        <v>3.9419421673742962E-3</v>
      </c>
      <c r="C237" s="60">
        <v>-2.5785908537304995E-2</v>
      </c>
    </row>
    <row r="238" spans="1:3">
      <c r="A238" s="60">
        <v>214</v>
      </c>
      <c r="B238" s="60">
        <v>8.2238203635001395E-3</v>
      </c>
      <c r="C238" s="60">
        <v>8.0128074873433118E-4</v>
      </c>
    </row>
    <row r="239" spans="1:3" ht="15" thickBot="1">
      <c r="A239" s="61">
        <v>215</v>
      </c>
      <c r="B239" s="61">
        <v>9.0252433328254812E-3</v>
      </c>
      <c r="C239" s="61">
        <v>-4.515572095473612E-2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222"/>
  <sheetViews>
    <sheetView tabSelected="1" topLeftCell="D74" zoomScale="80" zoomScaleNormal="80" workbookViewId="0">
      <selection activeCell="V91" sqref="V91"/>
    </sheetView>
  </sheetViews>
  <sheetFormatPr defaultRowHeight="14.4"/>
  <cols>
    <col min="1" max="1" width="11.109375" bestFit="1" customWidth="1"/>
    <col min="5" max="5" width="10.109375" bestFit="1" customWidth="1"/>
    <col min="6" max="6" width="11.33203125" bestFit="1" customWidth="1"/>
    <col min="20" max="20" width="10.109375" customWidth="1"/>
    <col min="21" max="22" width="13.109375" bestFit="1" customWidth="1"/>
    <col min="23" max="23" width="10.44140625" bestFit="1" customWidth="1"/>
    <col min="24" max="24" width="10.44140625" customWidth="1"/>
  </cols>
  <sheetData>
    <row r="1" spans="1:26">
      <c r="B1" s="69" t="s">
        <v>8</v>
      </c>
      <c r="C1" s="70"/>
      <c r="D1" s="70"/>
      <c r="E1" s="3" t="s">
        <v>11</v>
      </c>
      <c r="F1" s="4" t="s">
        <v>12</v>
      </c>
      <c r="G1" s="5"/>
      <c r="H1" s="70" t="s">
        <v>9</v>
      </c>
      <c r="I1" s="70"/>
      <c r="J1" s="70"/>
      <c r="K1" s="3" t="s">
        <v>10</v>
      </c>
      <c r="L1" s="5" t="s">
        <v>13</v>
      </c>
      <c r="M1" s="5"/>
      <c r="N1" s="70" t="s">
        <v>14</v>
      </c>
      <c r="O1" s="70"/>
      <c r="P1" s="70"/>
      <c r="Q1" s="70"/>
      <c r="R1" s="27"/>
    </row>
    <row r="2" spans="1:26">
      <c r="A2" s="6" t="s">
        <v>0</v>
      </c>
      <c r="B2" s="6" t="s">
        <v>2</v>
      </c>
      <c r="C2" s="6" t="s">
        <v>4</v>
      </c>
      <c r="D2" s="6" t="s">
        <v>5</v>
      </c>
      <c r="E2" s="6" t="s">
        <v>6</v>
      </c>
      <c r="F2" s="6" t="s">
        <v>7</v>
      </c>
      <c r="G2" s="2"/>
      <c r="H2" s="71" t="s">
        <v>109</v>
      </c>
      <c r="I2" s="71"/>
      <c r="J2" s="71"/>
      <c r="K2" s="71"/>
      <c r="S2" s="2"/>
      <c r="T2" s="7" t="s">
        <v>17</v>
      </c>
      <c r="U2" s="8"/>
      <c r="V2" s="43">
        <f>AVERAGE(Q4:Q218)</f>
        <v>3.808414386394678E-3</v>
      </c>
      <c r="W2" s="9"/>
      <c r="X2" s="7" t="s">
        <v>32</v>
      </c>
      <c r="Y2" s="8"/>
      <c r="Z2" s="64">
        <f>AVERAGE(L4:L218)</f>
        <v>2.4048449612403149E-3</v>
      </c>
    </row>
    <row r="3" spans="1:26">
      <c r="A3" s="1" t="s">
        <v>106</v>
      </c>
      <c r="B3">
        <v>11.45</v>
      </c>
      <c r="C3">
        <v>9.65</v>
      </c>
      <c r="D3">
        <v>9.73</v>
      </c>
      <c r="E3">
        <v>470.42</v>
      </c>
      <c r="F3">
        <v>5.71</v>
      </c>
      <c r="H3" s="6" t="s">
        <v>2</v>
      </c>
      <c r="I3" s="6" t="s">
        <v>4</v>
      </c>
      <c r="J3" s="6" t="s">
        <v>5</v>
      </c>
      <c r="K3" s="6" t="s">
        <v>6</v>
      </c>
      <c r="L3" s="6" t="s">
        <v>7</v>
      </c>
      <c r="N3" s="6" t="s">
        <v>2</v>
      </c>
      <c r="O3" s="6" t="s">
        <v>4</v>
      </c>
      <c r="P3" s="6" t="s">
        <v>5</v>
      </c>
      <c r="Q3" s="6" t="s">
        <v>6</v>
      </c>
      <c r="R3" s="58"/>
      <c r="T3" s="9"/>
      <c r="U3" s="9"/>
      <c r="V3" s="9"/>
      <c r="W3" s="9"/>
      <c r="X3" s="9"/>
      <c r="Y3" s="9"/>
      <c r="Z3" s="9"/>
    </row>
    <row r="4" spans="1:26">
      <c r="A4" s="1">
        <v>34731</v>
      </c>
      <c r="B4">
        <v>12.16</v>
      </c>
      <c r="C4">
        <v>9.4700000000000006</v>
      </c>
      <c r="D4">
        <v>10.06</v>
      </c>
      <c r="E4">
        <v>487.39</v>
      </c>
      <c r="F4">
        <v>5.77</v>
      </c>
      <c r="H4" s="54">
        <f>B4/B3-1</f>
        <v>6.2008733624454138E-2</v>
      </c>
      <c r="I4" s="54">
        <f t="shared" ref="I4:K4" si="0">C4/C3-1</f>
        <v>-1.865284974093262E-2</v>
      </c>
      <c r="J4" s="54">
        <f t="shared" si="0"/>
        <v>3.3915724563206684E-2</v>
      </c>
      <c r="K4" s="54">
        <f t="shared" si="0"/>
        <v>3.6074146507376392E-2</v>
      </c>
      <c r="L4" s="54">
        <f>F4/100/12</f>
        <v>4.8083333333333329E-3</v>
      </c>
      <c r="N4" s="54">
        <f>H4-$L4</f>
        <v>5.7200400291120806E-2</v>
      </c>
      <c r="O4" s="54">
        <f t="shared" ref="O4:Q4" si="1">I4-$L4</f>
        <v>-2.3461183074265951E-2</v>
      </c>
      <c r="P4" s="54">
        <f t="shared" si="1"/>
        <v>2.9107391229873353E-2</v>
      </c>
      <c r="Q4" s="54">
        <f t="shared" si="1"/>
        <v>3.1265813174043061E-2</v>
      </c>
      <c r="T4" s="10"/>
      <c r="U4" s="11" t="s">
        <v>3</v>
      </c>
      <c r="V4" s="12" t="s">
        <v>1</v>
      </c>
      <c r="W4" s="12" t="s">
        <v>28</v>
      </c>
      <c r="X4" s="9"/>
      <c r="Y4" s="20" t="s">
        <v>37</v>
      </c>
    </row>
    <row r="5" spans="1:26">
      <c r="A5" s="1">
        <v>34759</v>
      </c>
      <c r="B5">
        <v>16.100000000000001</v>
      </c>
      <c r="C5">
        <v>8.4499999999999993</v>
      </c>
      <c r="D5">
        <v>10.49</v>
      </c>
      <c r="E5">
        <v>500.71</v>
      </c>
      <c r="F5">
        <v>5.73</v>
      </c>
      <c r="H5" s="54">
        <f t="shared" ref="H5:H68" si="2">B5/B4-1</f>
        <v>0.32401315789473695</v>
      </c>
      <c r="I5" s="54">
        <f t="shared" ref="I5:I68" si="3">C5/C4-1</f>
        <v>-0.1077085533262937</v>
      </c>
      <c r="J5" s="54">
        <f t="shared" ref="J5:J68" si="4">D5/D4-1</f>
        <v>4.2743538767395561E-2</v>
      </c>
      <c r="K5" s="54">
        <f t="shared" ref="K5:K68" si="5">E5/E4-1</f>
        <v>2.7329243521615032E-2</v>
      </c>
      <c r="L5" s="54">
        <f t="shared" ref="L5:L68" si="6">F5/100/12</f>
        <v>4.7750000000000006E-3</v>
      </c>
      <c r="N5" s="54">
        <f t="shared" ref="N5:N68" si="7">H5-$L5</f>
        <v>0.31923815789473697</v>
      </c>
      <c r="O5" s="54">
        <f t="shared" ref="O5:O68" si="8">I5-$L5</f>
        <v>-0.1124835533262937</v>
      </c>
      <c r="P5" s="54">
        <f t="shared" ref="P5:P68" si="9">J5-$L5</f>
        <v>3.796853876739556E-2</v>
      </c>
      <c r="Q5" s="54">
        <f t="shared" ref="Q5:Q68" si="10">K5-$L5</f>
        <v>2.2554243521615031E-2</v>
      </c>
      <c r="T5" s="14" t="s">
        <v>29</v>
      </c>
      <c r="U5" s="44">
        <v>2.137810710172456E-2</v>
      </c>
      <c r="V5" s="44">
        <v>7.6997140301653597E-3</v>
      </c>
      <c r="W5" s="46">
        <f>XOM!B17</f>
        <v>6.9499775957174246E-3</v>
      </c>
      <c r="X5" s="9" t="s">
        <v>128</v>
      </c>
      <c r="Y5" s="17" t="s">
        <v>35</v>
      </c>
      <c r="Z5" s="17" t="s">
        <v>36</v>
      </c>
    </row>
    <row r="6" spans="1:26">
      <c r="A6" s="1">
        <v>34792</v>
      </c>
      <c r="B6">
        <v>17.170000000000002</v>
      </c>
      <c r="C6">
        <v>9.17</v>
      </c>
      <c r="D6">
        <v>10.95</v>
      </c>
      <c r="E6">
        <v>514.71</v>
      </c>
      <c r="F6">
        <v>5.65</v>
      </c>
      <c r="H6" s="54">
        <f t="shared" si="2"/>
        <v>6.6459627329192639E-2</v>
      </c>
      <c r="I6" s="54">
        <f t="shared" si="3"/>
        <v>8.5207100591716101E-2</v>
      </c>
      <c r="J6" s="54">
        <f t="shared" si="4"/>
        <v>4.385128693994278E-2</v>
      </c>
      <c r="K6" s="54">
        <f t="shared" si="5"/>
        <v>2.7960296379141658E-2</v>
      </c>
      <c r="L6" s="54">
        <f t="shared" si="6"/>
        <v>4.7083333333333335E-3</v>
      </c>
      <c r="N6" s="54">
        <f t="shared" si="7"/>
        <v>6.1751293995859304E-2</v>
      </c>
      <c r="O6" s="54">
        <f t="shared" si="8"/>
        <v>8.0498767258382772E-2</v>
      </c>
      <c r="P6" s="54">
        <f t="shared" si="9"/>
        <v>3.9142953606609444E-2</v>
      </c>
      <c r="Q6" s="54">
        <f t="shared" si="10"/>
        <v>2.3251963045808323E-2</v>
      </c>
      <c r="T6" s="23" t="s">
        <v>38</v>
      </c>
      <c r="U6" s="45">
        <v>1.3426288201913652E-2</v>
      </c>
      <c r="V6" s="45">
        <v>0.47407441885569712</v>
      </c>
      <c r="W6" s="50">
        <f>XOM!E17</f>
        <v>2.3056664351238973E-2</v>
      </c>
      <c r="X6" s="9"/>
      <c r="Y6" s="17">
        <v>0</v>
      </c>
      <c r="Z6" s="21">
        <f>$Z$2+Y6*$V$2</f>
        <v>2.4048449612403149E-3</v>
      </c>
    </row>
    <row r="7" spans="1:26">
      <c r="A7" s="1">
        <v>34820</v>
      </c>
      <c r="B7">
        <v>20.75</v>
      </c>
      <c r="C7">
        <v>9.99</v>
      </c>
      <c r="D7">
        <v>11.36</v>
      </c>
      <c r="E7">
        <v>533.4</v>
      </c>
      <c r="F7">
        <v>5.67</v>
      </c>
      <c r="H7" s="54">
        <f t="shared" si="2"/>
        <v>0.2085032032615024</v>
      </c>
      <c r="I7" s="54">
        <f t="shared" si="3"/>
        <v>8.9422028353326022E-2</v>
      </c>
      <c r="J7" s="54">
        <f t="shared" si="4"/>
        <v>3.7442922374429255E-2</v>
      </c>
      <c r="K7" s="54">
        <f t="shared" si="5"/>
        <v>3.6311709506323897E-2</v>
      </c>
      <c r="L7" s="54">
        <f t="shared" si="6"/>
        <v>4.725E-3</v>
      </c>
      <c r="N7" s="54">
        <f t="shared" si="7"/>
        <v>0.20377820326150239</v>
      </c>
      <c r="O7" s="54">
        <f t="shared" si="8"/>
        <v>8.4697028353326015E-2</v>
      </c>
      <c r="P7" s="54">
        <f t="shared" si="9"/>
        <v>3.2717922374429255E-2</v>
      </c>
      <c r="Q7" s="54">
        <f t="shared" si="10"/>
        <v>3.1586709506323897E-2</v>
      </c>
      <c r="T7" s="14" t="s">
        <v>30</v>
      </c>
      <c r="U7" s="44">
        <v>1.2423724094135504</v>
      </c>
      <c r="V7" s="44">
        <v>0.18909181389943877</v>
      </c>
      <c r="W7" s="46">
        <f>XOM!B18</f>
        <v>0.51664427865971585</v>
      </c>
      <c r="X7" s="9"/>
      <c r="Y7" s="17">
        <v>0.2</v>
      </c>
      <c r="Z7" s="21">
        <f t="shared" ref="Z7:Z13" si="11">$Z$2+Y7*$V$2</f>
        <v>3.1665278385192507E-3</v>
      </c>
    </row>
    <row r="8" spans="1:26">
      <c r="A8" s="1">
        <v>34851</v>
      </c>
      <c r="B8">
        <v>21.46</v>
      </c>
      <c r="C8">
        <v>11.16</v>
      </c>
      <c r="D8">
        <v>11.24</v>
      </c>
      <c r="E8">
        <v>544.75</v>
      </c>
      <c r="F8">
        <v>5.47</v>
      </c>
      <c r="H8" s="54">
        <f t="shared" si="2"/>
        <v>3.4216867469879508E-2</v>
      </c>
      <c r="I8" s="54">
        <f t="shared" si="3"/>
        <v>0.11711711711711703</v>
      </c>
      <c r="J8" s="54">
        <f t="shared" si="4"/>
        <v>-1.0563380281690127E-2</v>
      </c>
      <c r="K8" s="54">
        <f t="shared" si="5"/>
        <v>2.1278590176228018E-2</v>
      </c>
      <c r="L8" s="54">
        <f t="shared" si="6"/>
        <v>4.5583333333333335E-3</v>
      </c>
      <c r="N8" s="54">
        <f t="shared" si="7"/>
        <v>2.9658534136546174E-2</v>
      </c>
      <c r="O8" s="54">
        <f t="shared" si="8"/>
        <v>0.1125587837837837</v>
      </c>
      <c r="P8" s="54">
        <f t="shared" si="9"/>
        <v>-1.5121713615023461E-2</v>
      </c>
      <c r="Q8" s="54">
        <f t="shared" si="10"/>
        <v>1.6720256842894684E-2</v>
      </c>
      <c r="T8" s="23" t="s">
        <v>38</v>
      </c>
      <c r="U8" s="45">
        <v>1.3426288201913652E-2</v>
      </c>
      <c r="V8" s="45">
        <v>0.425773504487306</v>
      </c>
      <c r="W8" s="50">
        <f>XOM!E18</f>
        <v>4.7463021380359554E-13</v>
      </c>
      <c r="X8" s="9"/>
      <c r="Y8" s="17">
        <v>0.4</v>
      </c>
      <c r="Z8" s="21">
        <f t="shared" si="11"/>
        <v>3.928210715798186E-3</v>
      </c>
    </row>
    <row r="9" spans="1:26">
      <c r="A9" s="1">
        <v>34883</v>
      </c>
      <c r="B9">
        <v>21.82</v>
      </c>
      <c r="C9">
        <v>10.81</v>
      </c>
      <c r="D9">
        <v>11.54</v>
      </c>
      <c r="E9">
        <v>562.05999999999995</v>
      </c>
      <c r="F9">
        <v>5.42</v>
      </c>
      <c r="H9" s="54">
        <f t="shared" si="2"/>
        <v>1.6775396085740857E-2</v>
      </c>
      <c r="I9" s="54">
        <f t="shared" si="3"/>
        <v>-3.1362007168458716E-2</v>
      </c>
      <c r="J9" s="54">
        <f t="shared" si="4"/>
        <v>2.6690391459074592E-2</v>
      </c>
      <c r="K9" s="54">
        <f t="shared" si="5"/>
        <v>3.1776044056906816E-2</v>
      </c>
      <c r="L9" s="54">
        <f t="shared" si="6"/>
        <v>4.5166666666666662E-3</v>
      </c>
      <c r="N9" s="54">
        <f t="shared" si="7"/>
        <v>1.2258729419074191E-2</v>
      </c>
      <c r="O9" s="54">
        <f t="shared" si="8"/>
        <v>-3.5878673835125385E-2</v>
      </c>
      <c r="P9" s="54">
        <f t="shared" si="9"/>
        <v>2.2173724792407926E-2</v>
      </c>
      <c r="Q9" s="54">
        <f t="shared" si="10"/>
        <v>2.7259377390240151E-2</v>
      </c>
      <c r="T9" s="14" t="s">
        <v>31</v>
      </c>
      <c r="U9" s="46">
        <f>$Z$2+U7*$V$2</f>
        <v>7.1363139185106998E-3</v>
      </c>
      <c r="V9" s="46">
        <f t="shared" ref="V9:W9" si="12">$Z$2+V7*$V$2</f>
        <v>3.1249849456444025E-3</v>
      </c>
      <c r="W9" s="46">
        <f t="shared" si="12"/>
        <v>4.3724404647364776E-3</v>
      </c>
      <c r="X9" s="9"/>
      <c r="Y9" s="17">
        <v>0.6</v>
      </c>
      <c r="Z9" s="21">
        <f t="shared" si="11"/>
        <v>4.6898935930771218E-3</v>
      </c>
    </row>
    <row r="10" spans="1:26">
      <c r="A10" s="1">
        <v>34912</v>
      </c>
      <c r="B10">
        <v>23.25</v>
      </c>
      <c r="C10">
        <v>10.36</v>
      </c>
      <c r="D10">
        <v>11.06</v>
      </c>
      <c r="E10">
        <v>561.88</v>
      </c>
      <c r="F10">
        <v>5.4</v>
      </c>
      <c r="H10" s="54">
        <f t="shared" si="2"/>
        <v>6.5536205316223617E-2</v>
      </c>
      <c r="I10" s="54">
        <f t="shared" si="3"/>
        <v>-4.1628122109158339E-2</v>
      </c>
      <c r="J10" s="54">
        <f t="shared" si="4"/>
        <v>-4.1594454072790166E-2</v>
      </c>
      <c r="K10" s="54">
        <f t="shared" si="5"/>
        <v>-3.2025050706319114E-4</v>
      </c>
      <c r="L10" s="54">
        <f t="shared" si="6"/>
        <v>4.5000000000000005E-3</v>
      </c>
      <c r="N10" s="54">
        <f t="shared" si="7"/>
        <v>6.1036205316223613E-2</v>
      </c>
      <c r="O10" s="54">
        <f t="shared" si="8"/>
        <v>-4.6128122109158343E-2</v>
      </c>
      <c r="P10" s="54">
        <f t="shared" si="9"/>
        <v>-4.609445407279017E-2</v>
      </c>
      <c r="Q10" s="54">
        <f t="shared" si="10"/>
        <v>-4.8202505070631917E-3</v>
      </c>
      <c r="T10" s="9"/>
      <c r="U10" s="9"/>
      <c r="V10" s="9"/>
      <c r="W10" s="9"/>
      <c r="X10" s="9"/>
      <c r="Y10" s="17">
        <v>0.8</v>
      </c>
      <c r="Z10" s="21">
        <f t="shared" si="11"/>
        <v>5.4515764703560576E-3</v>
      </c>
    </row>
    <row r="11" spans="1:26">
      <c r="A11" s="1">
        <v>34943</v>
      </c>
      <c r="B11">
        <v>24.06</v>
      </c>
      <c r="C11">
        <v>8.98</v>
      </c>
      <c r="D11">
        <v>11.63</v>
      </c>
      <c r="E11">
        <v>584.41</v>
      </c>
      <c r="F11">
        <v>5.28</v>
      </c>
      <c r="H11" s="54">
        <f t="shared" si="2"/>
        <v>3.48387096774192E-2</v>
      </c>
      <c r="I11" s="54">
        <f t="shared" si="3"/>
        <v>-0.13320463320463316</v>
      </c>
      <c r="J11" s="54">
        <f t="shared" si="4"/>
        <v>5.1537070524412254E-2</v>
      </c>
      <c r="K11" s="54">
        <f t="shared" si="5"/>
        <v>4.0097529721648595E-2</v>
      </c>
      <c r="L11" s="54">
        <f t="shared" si="6"/>
        <v>4.4000000000000003E-3</v>
      </c>
      <c r="N11" s="54">
        <f t="shared" si="7"/>
        <v>3.0438709677419198E-2</v>
      </c>
      <c r="O11" s="54">
        <f t="shared" si="8"/>
        <v>-0.13760463320463315</v>
      </c>
      <c r="P11" s="54">
        <f t="shared" si="9"/>
        <v>4.7137070524412253E-2</v>
      </c>
      <c r="Q11" s="54">
        <f t="shared" si="10"/>
        <v>3.5697529721648594E-2</v>
      </c>
      <c r="T11" s="10"/>
      <c r="U11" s="11" t="s">
        <v>3</v>
      </c>
      <c r="V11" s="12" t="s">
        <v>1</v>
      </c>
      <c r="W11" s="12" t="s">
        <v>28</v>
      </c>
      <c r="X11" s="9"/>
      <c r="Y11" s="17">
        <v>1</v>
      </c>
      <c r="Z11" s="21">
        <f t="shared" si="11"/>
        <v>6.2132593476349925E-3</v>
      </c>
    </row>
    <row r="12" spans="1:26">
      <c r="A12" s="1">
        <v>34974</v>
      </c>
      <c r="B12">
        <v>20.75</v>
      </c>
      <c r="C12">
        <v>8.75</v>
      </c>
      <c r="D12">
        <v>12.29</v>
      </c>
      <c r="E12">
        <v>581.5</v>
      </c>
      <c r="F12">
        <v>5.28</v>
      </c>
      <c r="H12" s="54">
        <f t="shared" si="2"/>
        <v>-0.13757273482959265</v>
      </c>
      <c r="I12" s="54">
        <f t="shared" si="3"/>
        <v>-2.5612472160356448E-2</v>
      </c>
      <c r="J12" s="54">
        <f t="shared" si="4"/>
        <v>5.6749785038692879E-2</v>
      </c>
      <c r="K12" s="54">
        <f t="shared" si="5"/>
        <v>-4.9793809140842304E-3</v>
      </c>
      <c r="L12" s="54">
        <f t="shared" si="6"/>
        <v>4.4000000000000003E-3</v>
      </c>
      <c r="N12" s="54">
        <f t="shared" si="7"/>
        <v>-0.14197273482959263</v>
      </c>
      <c r="O12" s="54">
        <f t="shared" si="8"/>
        <v>-3.0012472160356449E-2</v>
      </c>
      <c r="P12" s="54">
        <f t="shared" si="9"/>
        <v>5.2349785038692878E-2</v>
      </c>
      <c r="Q12" s="54">
        <f t="shared" si="10"/>
        <v>-9.3793809140842316E-3</v>
      </c>
      <c r="T12" s="10" t="s">
        <v>15</v>
      </c>
      <c r="U12" s="47">
        <f>AVERAGE(I4:I219)</f>
        <v>2.8514421020235263E-2</v>
      </c>
      <c r="V12" s="18">
        <f>AVERAGE(H4:H218)</f>
        <v>1.082469897580976E-2</v>
      </c>
      <c r="W12" s="18">
        <f>AVERAGE(J4:J218)</f>
        <v>1.1322418060453907E-2</v>
      </c>
      <c r="X12" s="9"/>
      <c r="Y12" s="17">
        <v>1.2</v>
      </c>
      <c r="Z12" s="21">
        <f t="shared" si="11"/>
        <v>6.9749422249139291E-3</v>
      </c>
    </row>
    <row r="13" spans="1:26">
      <c r="A13" s="1">
        <v>35004</v>
      </c>
      <c r="B13">
        <v>23.61</v>
      </c>
      <c r="C13">
        <v>9.2200000000000006</v>
      </c>
      <c r="D13">
        <v>12.57</v>
      </c>
      <c r="E13">
        <v>605.37</v>
      </c>
      <c r="F13">
        <v>5.36</v>
      </c>
      <c r="H13" s="54">
        <f t="shared" si="2"/>
        <v>0.1378313253012049</v>
      </c>
      <c r="I13" s="54">
        <f t="shared" si="3"/>
        <v>5.3714285714285825E-2</v>
      </c>
      <c r="J13" s="54">
        <f t="shared" si="4"/>
        <v>2.2782750203417468E-2</v>
      </c>
      <c r="K13" s="54">
        <f t="shared" si="5"/>
        <v>4.1049011177987982E-2</v>
      </c>
      <c r="L13" s="54">
        <f t="shared" si="6"/>
        <v>4.4666666666666665E-3</v>
      </c>
      <c r="N13" s="54">
        <f t="shared" si="7"/>
        <v>0.13336465863453822</v>
      </c>
      <c r="O13" s="54">
        <f t="shared" si="8"/>
        <v>4.9247619047619158E-2</v>
      </c>
      <c r="P13" s="54">
        <f t="shared" si="9"/>
        <v>1.83160835367508E-2</v>
      </c>
      <c r="Q13" s="54">
        <f t="shared" si="10"/>
        <v>3.6582344511321314E-2</v>
      </c>
      <c r="T13" s="10" t="s">
        <v>16</v>
      </c>
      <c r="U13" s="48">
        <f>_xlfn.STDEV.S(I4:I218)</f>
        <v>0.13695068596180465</v>
      </c>
      <c r="V13" s="19">
        <f>_xlfn.STDEV.S(H4:H218)</f>
        <v>0.15668999032116956</v>
      </c>
      <c r="W13" s="19">
        <f>_xlfn.STDEV.S(J4:J218)</f>
        <v>5.0197560222988838E-2</v>
      </c>
      <c r="X13" s="9"/>
      <c r="Y13" s="17">
        <v>1.4</v>
      </c>
      <c r="Z13" s="21">
        <f t="shared" si="11"/>
        <v>7.736625102192864E-3</v>
      </c>
    </row>
    <row r="14" spans="1:26">
      <c r="A14" s="1">
        <v>35034</v>
      </c>
      <c r="B14">
        <v>21.82</v>
      </c>
      <c r="C14">
        <v>7.7</v>
      </c>
      <c r="D14">
        <v>13.18</v>
      </c>
      <c r="E14">
        <v>615.92999999999995</v>
      </c>
      <c r="F14">
        <v>5.14</v>
      </c>
      <c r="H14" s="54">
        <f t="shared" si="2"/>
        <v>-7.5815332486234621E-2</v>
      </c>
      <c r="I14" s="54">
        <f t="shared" si="3"/>
        <v>-0.16485900216919747</v>
      </c>
      <c r="J14" s="54">
        <f t="shared" si="4"/>
        <v>4.8528241845664288E-2</v>
      </c>
      <c r="K14" s="54">
        <f t="shared" si="5"/>
        <v>1.7443877298181087E-2</v>
      </c>
      <c r="L14" s="54">
        <f t="shared" si="6"/>
        <v>4.2833333333333326E-3</v>
      </c>
      <c r="N14" s="54">
        <f t="shared" si="7"/>
        <v>-8.0098665819567955E-2</v>
      </c>
      <c r="O14" s="54">
        <f t="shared" si="8"/>
        <v>-0.1691423355025308</v>
      </c>
      <c r="P14" s="54">
        <f t="shared" si="9"/>
        <v>4.4244908512330955E-2</v>
      </c>
      <c r="Q14" s="54">
        <f t="shared" si="10"/>
        <v>1.3160543964847754E-2</v>
      </c>
      <c r="T14" s="9"/>
      <c r="U14" s="9"/>
      <c r="V14" s="9"/>
      <c r="W14" s="9"/>
      <c r="X14" s="9"/>
      <c r="Y14" s="9"/>
      <c r="Z14" s="9"/>
    </row>
    <row r="15" spans="1:26">
      <c r="A15" s="1">
        <v>35066</v>
      </c>
      <c r="B15">
        <v>26.47</v>
      </c>
      <c r="C15">
        <v>6.68</v>
      </c>
      <c r="D15">
        <v>13.04</v>
      </c>
      <c r="E15">
        <v>636.02</v>
      </c>
      <c r="F15">
        <v>5</v>
      </c>
      <c r="H15" s="54">
        <f t="shared" si="2"/>
        <v>0.21310724106324463</v>
      </c>
      <c r="I15" s="54">
        <f t="shared" si="3"/>
        <v>-0.13246753246753251</v>
      </c>
      <c r="J15" s="54">
        <f t="shared" si="4"/>
        <v>-1.0622154779969639E-2</v>
      </c>
      <c r="K15" s="54">
        <f t="shared" si="5"/>
        <v>3.2617342879872835E-2</v>
      </c>
      <c r="L15" s="54">
        <f t="shared" si="6"/>
        <v>4.1666666666666666E-3</v>
      </c>
      <c r="N15" s="54">
        <f t="shared" si="7"/>
        <v>0.20894057439657795</v>
      </c>
      <c r="O15" s="54">
        <f t="shared" si="8"/>
        <v>-0.13663419913419919</v>
      </c>
      <c r="P15" s="54">
        <f t="shared" si="9"/>
        <v>-1.4788821446636305E-2</v>
      </c>
      <c r="Q15" s="54">
        <f t="shared" si="10"/>
        <v>2.8450676213206169E-2</v>
      </c>
      <c r="T15" s="9" t="s">
        <v>34</v>
      </c>
      <c r="U15" s="9"/>
      <c r="V15" s="9"/>
      <c r="W15" s="9"/>
      <c r="X15" s="9"/>
      <c r="Y15" s="9"/>
      <c r="Z15" s="9"/>
    </row>
    <row r="16" spans="1:26">
      <c r="A16" s="1">
        <v>35096</v>
      </c>
      <c r="B16">
        <v>26.47</v>
      </c>
      <c r="C16">
        <v>6.65</v>
      </c>
      <c r="D16">
        <v>13.04</v>
      </c>
      <c r="E16">
        <v>640.42999999999995</v>
      </c>
      <c r="F16">
        <v>4.83</v>
      </c>
      <c r="H16" s="54">
        <f t="shared" si="2"/>
        <v>0</v>
      </c>
      <c r="I16" s="54">
        <f t="shared" si="3"/>
        <v>-4.4910179640718084E-3</v>
      </c>
      <c r="J16" s="54">
        <f t="shared" si="4"/>
        <v>0</v>
      </c>
      <c r="K16" s="54">
        <f t="shared" si="5"/>
        <v>6.9337442218797563E-3</v>
      </c>
      <c r="L16" s="54">
        <f t="shared" si="6"/>
        <v>4.0249999999999999E-3</v>
      </c>
      <c r="N16" s="54">
        <f t="shared" si="7"/>
        <v>-4.0249999999999999E-3</v>
      </c>
      <c r="O16" s="54">
        <f t="shared" si="8"/>
        <v>-8.5160179640718092E-3</v>
      </c>
      <c r="P16" s="54">
        <f t="shared" si="9"/>
        <v>-4.0249999999999999E-3</v>
      </c>
      <c r="Q16" s="54">
        <f t="shared" si="10"/>
        <v>2.9087442218797563E-3</v>
      </c>
      <c r="T16" s="11" t="s">
        <v>3</v>
      </c>
      <c r="U16" s="13"/>
      <c r="V16" s="49">
        <f>_xlfn.COVARIANCE.S(I4:I218,H4:H218)</f>
        <v>1.4879871765953853E-3</v>
      </c>
      <c r="W16" s="10">
        <f>_xlfn.COVARIANCE.S(J4:J218,I4:I218)</f>
        <v>1.0640191500480953E-3</v>
      </c>
      <c r="X16" s="9"/>
      <c r="Y16" s="9"/>
      <c r="Z16" s="9"/>
    </row>
    <row r="17" spans="1:26">
      <c r="A17" s="1">
        <v>35125</v>
      </c>
      <c r="B17">
        <v>23.25</v>
      </c>
      <c r="C17">
        <v>5.94</v>
      </c>
      <c r="D17">
        <v>13.37</v>
      </c>
      <c r="E17">
        <v>645.5</v>
      </c>
      <c r="F17">
        <v>4.96</v>
      </c>
      <c r="H17" s="54">
        <f t="shared" si="2"/>
        <v>-0.12164714771439367</v>
      </c>
      <c r="I17" s="54">
        <f t="shared" si="3"/>
        <v>-0.10676691729323307</v>
      </c>
      <c r="J17" s="54">
        <f t="shared" si="4"/>
        <v>2.5306748466257689E-2</v>
      </c>
      <c r="K17" s="54">
        <f t="shared" si="5"/>
        <v>7.9165560638947419E-3</v>
      </c>
      <c r="L17" s="54">
        <f t="shared" si="6"/>
        <v>4.1333333333333335E-3</v>
      </c>
      <c r="N17" s="54">
        <f t="shared" si="7"/>
        <v>-0.12578048104772699</v>
      </c>
      <c r="O17" s="54">
        <f t="shared" si="8"/>
        <v>-0.1109002506265664</v>
      </c>
      <c r="P17" s="54">
        <f t="shared" si="9"/>
        <v>2.1173415132924357E-2</v>
      </c>
      <c r="Q17" s="54">
        <f t="shared" si="10"/>
        <v>3.7832227305614084E-3</v>
      </c>
      <c r="T17" s="12" t="s">
        <v>1</v>
      </c>
      <c r="U17" s="10"/>
      <c r="V17" s="13"/>
      <c r="W17" s="10">
        <f>_xlfn.COVARIANCE.S(J4:J218,H4:H218)</f>
        <v>1.053150769632742E-3</v>
      </c>
      <c r="X17" s="9"/>
      <c r="Y17" s="9"/>
      <c r="Z17" s="9"/>
    </row>
    <row r="18" spans="1:26">
      <c r="A18" s="1">
        <v>35156</v>
      </c>
      <c r="B18">
        <v>25.04</v>
      </c>
      <c r="C18">
        <v>5.89</v>
      </c>
      <c r="D18">
        <v>13.94</v>
      </c>
      <c r="E18">
        <v>654.16999999999996</v>
      </c>
      <c r="F18">
        <v>4.95</v>
      </c>
      <c r="H18" s="54">
        <f t="shared" si="2"/>
        <v>7.698924731182788E-2</v>
      </c>
      <c r="I18" s="54">
        <f t="shared" si="3"/>
        <v>-8.4175084175085457E-3</v>
      </c>
      <c r="J18" s="54">
        <f t="shared" si="4"/>
        <v>4.2632759910246953E-2</v>
      </c>
      <c r="K18" s="54">
        <f t="shared" si="5"/>
        <v>1.343144848954303E-2</v>
      </c>
      <c r="L18" s="54">
        <f t="shared" si="6"/>
        <v>4.1250000000000002E-3</v>
      </c>
      <c r="N18" s="54">
        <f t="shared" si="7"/>
        <v>7.2864247311827876E-2</v>
      </c>
      <c r="O18" s="54">
        <f t="shared" si="8"/>
        <v>-1.2542508417508546E-2</v>
      </c>
      <c r="P18" s="54">
        <f t="shared" si="9"/>
        <v>3.850775991024695E-2</v>
      </c>
      <c r="Q18" s="54">
        <f t="shared" si="10"/>
        <v>9.3064484895430295E-3</v>
      </c>
      <c r="T18" s="12" t="s">
        <v>28</v>
      </c>
      <c r="U18" s="10"/>
      <c r="V18" s="10"/>
      <c r="W18" s="13"/>
      <c r="X18" s="9"/>
      <c r="Y18" s="9"/>
      <c r="Z18" s="9"/>
    </row>
    <row r="19" spans="1:26">
      <c r="A19" s="1">
        <v>35186</v>
      </c>
      <c r="B19">
        <v>25.76</v>
      </c>
      <c r="C19">
        <v>6.31</v>
      </c>
      <c r="D19">
        <v>14.03</v>
      </c>
      <c r="E19">
        <v>669.12</v>
      </c>
      <c r="F19">
        <v>5.0199999999999996</v>
      </c>
      <c r="H19" s="54">
        <f t="shared" si="2"/>
        <v>2.8753993610223683E-2</v>
      </c>
      <c r="I19" s="54">
        <f t="shared" si="3"/>
        <v>7.1307300509337868E-2</v>
      </c>
      <c r="J19" s="54">
        <f t="shared" si="4"/>
        <v>6.4562410329984665E-3</v>
      </c>
      <c r="K19" s="54">
        <f t="shared" si="5"/>
        <v>2.2853386734335235E-2</v>
      </c>
      <c r="L19" s="54">
        <f t="shared" si="6"/>
        <v>4.1833333333333332E-3</v>
      </c>
      <c r="N19" s="54">
        <f t="shared" si="7"/>
        <v>2.4570660276890349E-2</v>
      </c>
      <c r="O19" s="54">
        <f t="shared" si="8"/>
        <v>6.7123967176004537E-2</v>
      </c>
      <c r="P19" s="54">
        <f t="shared" si="9"/>
        <v>2.2729076996651333E-3</v>
      </c>
      <c r="Q19" s="54">
        <f t="shared" si="10"/>
        <v>1.8670053401001901E-2</v>
      </c>
      <c r="X19" s="9"/>
      <c r="Y19" s="9"/>
      <c r="Z19" s="9"/>
    </row>
    <row r="20" spans="1:26">
      <c r="A20" s="1">
        <v>35219</v>
      </c>
      <c r="B20">
        <v>21.46</v>
      </c>
      <c r="C20">
        <v>5.08</v>
      </c>
      <c r="D20">
        <v>14.38</v>
      </c>
      <c r="E20">
        <v>670.63</v>
      </c>
      <c r="F20">
        <v>5.09</v>
      </c>
      <c r="H20" s="54">
        <f t="shared" si="2"/>
        <v>-0.16692546583850931</v>
      </c>
      <c r="I20" s="54">
        <f t="shared" si="3"/>
        <v>-0.19492868462757518</v>
      </c>
      <c r="J20" s="54">
        <f t="shared" si="4"/>
        <v>2.4946543121881826E-2</v>
      </c>
      <c r="K20" s="54">
        <f t="shared" si="5"/>
        <v>2.2566953610712037E-3</v>
      </c>
      <c r="L20" s="54">
        <f t="shared" si="6"/>
        <v>4.241666666666667E-3</v>
      </c>
      <c r="N20" s="54">
        <f t="shared" si="7"/>
        <v>-0.17116713250517598</v>
      </c>
      <c r="O20" s="54">
        <f t="shared" si="8"/>
        <v>-0.19917035129424185</v>
      </c>
      <c r="P20" s="54">
        <f t="shared" si="9"/>
        <v>2.0704876455215158E-2</v>
      </c>
      <c r="Q20" s="54">
        <f t="shared" si="10"/>
        <v>-1.9849713055954633E-3</v>
      </c>
      <c r="T20" s="9" t="s">
        <v>33</v>
      </c>
      <c r="U20" s="9"/>
      <c r="V20" s="9"/>
      <c r="W20" s="9"/>
      <c r="X20" s="9"/>
      <c r="Y20" s="9"/>
      <c r="Z20" s="9"/>
    </row>
    <row r="21" spans="1:26">
      <c r="A21" s="1">
        <v>35247</v>
      </c>
      <c r="B21">
        <v>20.75</v>
      </c>
      <c r="C21">
        <v>5.32</v>
      </c>
      <c r="D21">
        <v>13.62</v>
      </c>
      <c r="E21">
        <v>639.95000000000005</v>
      </c>
      <c r="F21">
        <v>5.15</v>
      </c>
      <c r="H21" s="54">
        <f t="shared" si="2"/>
        <v>-3.3084808946877931E-2</v>
      </c>
      <c r="I21" s="54">
        <f t="shared" si="3"/>
        <v>4.7244094488189115E-2</v>
      </c>
      <c r="J21" s="54">
        <f t="shared" si="4"/>
        <v>-5.2851182197496627E-2</v>
      </c>
      <c r="K21" s="54">
        <f t="shared" si="5"/>
        <v>-4.5748027973696259E-2</v>
      </c>
      <c r="L21" s="54">
        <f t="shared" si="6"/>
        <v>4.2916666666666667E-3</v>
      </c>
      <c r="N21" s="54">
        <f t="shared" si="7"/>
        <v>-3.7376475613544596E-2</v>
      </c>
      <c r="O21" s="54">
        <f t="shared" si="8"/>
        <v>4.2952427821522449E-2</v>
      </c>
      <c r="P21" s="54">
        <f t="shared" si="9"/>
        <v>-5.7142848864163293E-2</v>
      </c>
      <c r="Q21" s="54">
        <f t="shared" si="10"/>
        <v>-5.0039694640362925E-2</v>
      </c>
      <c r="T21" s="11" t="s">
        <v>3</v>
      </c>
      <c r="U21" s="13"/>
      <c r="V21" s="49">
        <f>CORREL(I4:I218,H4:H218)</f>
        <v>6.9341578356601916E-2</v>
      </c>
      <c r="W21" s="10">
        <f>CORREL(J4:J218,I4:I218)</f>
        <v>0.15477564518959627</v>
      </c>
      <c r="X21" s="9"/>
      <c r="Y21" s="9"/>
      <c r="Z21" s="9"/>
    </row>
    <row r="22" spans="1:26">
      <c r="A22" s="1">
        <v>35278</v>
      </c>
      <c r="B22">
        <v>22.54</v>
      </c>
      <c r="C22">
        <v>5.86</v>
      </c>
      <c r="D22">
        <v>13.62</v>
      </c>
      <c r="E22">
        <v>651.99</v>
      </c>
      <c r="F22">
        <v>5.05</v>
      </c>
      <c r="H22" s="54">
        <f t="shared" si="2"/>
        <v>8.6265060240963809E-2</v>
      </c>
      <c r="I22" s="54">
        <f t="shared" si="3"/>
        <v>0.10150375939849621</v>
      </c>
      <c r="J22" s="54">
        <f t="shared" si="4"/>
        <v>0</v>
      </c>
      <c r="K22" s="54">
        <f t="shared" si="5"/>
        <v>1.8813969841393829E-2</v>
      </c>
      <c r="L22" s="54">
        <f t="shared" si="6"/>
        <v>4.208333333333333E-3</v>
      </c>
      <c r="N22" s="54">
        <f t="shared" si="7"/>
        <v>8.2056726907630481E-2</v>
      </c>
      <c r="O22" s="54">
        <f t="shared" si="8"/>
        <v>9.7295426065162879E-2</v>
      </c>
      <c r="P22" s="54">
        <f t="shared" si="9"/>
        <v>-4.208333333333333E-3</v>
      </c>
      <c r="Q22" s="54">
        <f t="shared" si="10"/>
        <v>1.4605636508060496E-2</v>
      </c>
      <c r="T22" s="12" t="s">
        <v>1</v>
      </c>
      <c r="U22" s="10"/>
      <c r="V22" s="13"/>
      <c r="W22" s="10">
        <f>CORREL(J4:J218,H4:H218)</f>
        <v>0.13389571734134562</v>
      </c>
      <c r="X22" s="9"/>
      <c r="Y22" s="9"/>
      <c r="Z22" s="9"/>
    </row>
    <row r="23" spans="1:26">
      <c r="A23" s="1">
        <v>35311</v>
      </c>
      <c r="B23">
        <v>19.32</v>
      </c>
      <c r="C23">
        <v>5.36</v>
      </c>
      <c r="D23">
        <v>13.92</v>
      </c>
      <c r="E23">
        <v>687.33</v>
      </c>
      <c r="F23">
        <v>5.09</v>
      </c>
      <c r="H23" s="54">
        <f t="shared" si="2"/>
        <v>-0.14285714285714279</v>
      </c>
      <c r="I23" s="54">
        <f t="shared" si="3"/>
        <v>-8.5324232081911311E-2</v>
      </c>
      <c r="J23" s="54">
        <f t="shared" si="4"/>
        <v>2.2026431718061623E-2</v>
      </c>
      <c r="K23" s="54">
        <f t="shared" si="5"/>
        <v>5.4203285326462014E-2</v>
      </c>
      <c r="L23" s="54">
        <f t="shared" si="6"/>
        <v>4.241666666666667E-3</v>
      </c>
      <c r="N23" s="54">
        <f t="shared" si="7"/>
        <v>-0.14709880952380947</v>
      </c>
      <c r="O23" s="54">
        <f t="shared" si="8"/>
        <v>-8.9565898748577982E-2</v>
      </c>
      <c r="P23" s="54">
        <f t="shared" si="9"/>
        <v>1.7784765051394955E-2</v>
      </c>
      <c r="Q23" s="54">
        <f t="shared" si="10"/>
        <v>4.996161865979535E-2</v>
      </c>
      <c r="T23" s="12" t="s">
        <v>28</v>
      </c>
      <c r="U23" s="10"/>
      <c r="V23" s="10"/>
      <c r="W23" s="13"/>
      <c r="X23" s="9"/>
      <c r="Y23" s="9"/>
      <c r="Z23" s="9"/>
    </row>
    <row r="24" spans="1:26">
      <c r="A24" s="1">
        <v>35339</v>
      </c>
      <c r="B24">
        <v>20.75</v>
      </c>
      <c r="C24">
        <v>5.56</v>
      </c>
      <c r="D24">
        <v>14.81</v>
      </c>
      <c r="E24">
        <v>705.27</v>
      </c>
      <c r="F24">
        <v>4.99</v>
      </c>
      <c r="H24" s="54">
        <f t="shared" si="2"/>
        <v>7.4016563146998005E-2</v>
      </c>
      <c r="I24" s="54">
        <f t="shared" si="3"/>
        <v>3.731343283582067E-2</v>
      </c>
      <c r="J24" s="54">
        <f t="shared" si="4"/>
        <v>6.3936781609195359E-2</v>
      </c>
      <c r="K24" s="54">
        <f t="shared" si="5"/>
        <v>2.6100999519881096E-2</v>
      </c>
      <c r="L24" s="54">
        <f t="shared" si="6"/>
        <v>4.1583333333333333E-3</v>
      </c>
      <c r="N24" s="54">
        <f t="shared" si="7"/>
        <v>6.9858229813664671E-2</v>
      </c>
      <c r="O24" s="54">
        <f t="shared" si="8"/>
        <v>3.3155099502487337E-2</v>
      </c>
      <c r="P24" s="54">
        <f t="shared" si="9"/>
        <v>5.9778448275862026E-2</v>
      </c>
      <c r="Q24" s="54">
        <f t="shared" si="10"/>
        <v>2.1942666186547763E-2</v>
      </c>
      <c r="T24" s="9"/>
      <c r="U24" s="9"/>
      <c r="V24" s="9"/>
      <c r="W24" s="9"/>
      <c r="X24" s="9"/>
      <c r="Y24" s="9"/>
      <c r="Z24" s="9"/>
    </row>
    <row r="25" spans="1:26">
      <c r="A25" s="1">
        <v>35370</v>
      </c>
      <c r="B25">
        <v>20.03</v>
      </c>
      <c r="C25">
        <v>5.83</v>
      </c>
      <c r="D25">
        <v>15.92</v>
      </c>
      <c r="E25">
        <v>757.02</v>
      </c>
      <c r="F25">
        <v>5.03</v>
      </c>
      <c r="H25" s="54">
        <f t="shared" si="2"/>
        <v>-3.469879518072283E-2</v>
      </c>
      <c r="I25" s="54">
        <f t="shared" si="3"/>
        <v>4.8561151079136833E-2</v>
      </c>
      <c r="J25" s="54">
        <f t="shared" si="4"/>
        <v>7.4949358541525957E-2</v>
      </c>
      <c r="K25" s="54">
        <f t="shared" si="5"/>
        <v>7.3376153813433209E-2</v>
      </c>
      <c r="L25" s="54">
        <f t="shared" si="6"/>
        <v>4.1916666666666673E-3</v>
      </c>
      <c r="N25" s="54">
        <f t="shared" si="7"/>
        <v>-3.88904618473895E-2</v>
      </c>
      <c r="O25" s="54">
        <f t="shared" si="8"/>
        <v>4.4369484412470163E-2</v>
      </c>
      <c r="P25" s="54">
        <f t="shared" si="9"/>
        <v>7.0757691874859294E-2</v>
      </c>
      <c r="Q25" s="54">
        <f t="shared" si="10"/>
        <v>6.9184487146766546E-2</v>
      </c>
      <c r="T25" s="9"/>
      <c r="U25" s="9"/>
      <c r="V25" s="9"/>
      <c r="W25" s="9"/>
      <c r="X25" s="9"/>
      <c r="Y25" s="9"/>
      <c r="Z25" s="9"/>
    </row>
    <row r="26" spans="1:26">
      <c r="A26" s="1">
        <v>35401</v>
      </c>
      <c r="B26">
        <v>20.39</v>
      </c>
      <c r="C26">
        <v>5.04</v>
      </c>
      <c r="D26">
        <v>16.53</v>
      </c>
      <c r="E26">
        <v>740.74</v>
      </c>
      <c r="F26">
        <v>4.91</v>
      </c>
      <c r="H26" s="54">
        <f t="shared" si="2"/>
        <v>1.7973040439341004E-2</v>
      </c>
      <c r="I26" s="54">
        <f t="shared" si="3"/>
        <v>-0.13550600343053176</v>
      </c>
      <c r="J26" s="54">
        <f t="shared" si="4"/>
        <v>3.831658291457285E-2</v>
      </c>
      <c r="K26" s="54">
        <f t="shared" si="5"/>
        <v>-2.1505376344086002E-2</v>
      </c>
      <c r="L26" s="54">
        <f t="shared" si="6"/>
        <v>4.0916666666666671E-3</v>
      </c>
      <c r="N26" s="54">
        <f t="shared" si="7"/>
        <v>1.3881373772674337E-2</v>
      </c>
      <c r="O26" s="54">
        <f t="shared" si="8"/>
        <v>-0.13959767009719842</v>
      </c>
      <c r="P26" s="54">
        <f t="shared" si="9"/>
        <v>3.4224916247906183E-2</v>
      </c>
      <c r="Q26" s="54">
        <f t="shared" si="10"/>
        <v>-2.5597043010752669E-2</v>
      </c>
      <c r="T26" s="9"/>
      <c r="U26" s="9"/>
      <c r="V26" s="9"/>
      <c r="W26" s="9"/>
      <c r="X26" s="9"/>
      <c r="Y26" s="9"/>
      <c r="Z26" s="9"/>
    </row>
    <row r="27" spans="1:26">
      <c r="A27" s="1">
        <v>35432</v>
      </c>
      <c r="B27">
        <v>19.32</v>
      </c>
      <c r="C27">
        <v>4.0199999999999996</v>
      </c>
      <c r="D27">
        <v>17.48</v>
      </c>
      <c r="E27">
        <v>786.16</v>
      </c>
      <c r="F27">
        <v>5.03</v>
      </c>
      <c r="H27" s="54">
        <f t="shared" si="2"/>
        <v>-5.2476704266797514E-2</v>
      </c>
      <c r="I27" s="54">
        <f t="shared" si="3"/>
        <v>-0.20238095238095244</v>
      </c>
      <c r="J27" s="54">
        <f t="shared" si="4"/>
        <v>5.7471264367816133E-2</v>
      </c>
      <c r="K27" s="54">
        <f t="shared" si="5"/>
        <v>6.1317061317061272E-2</v>
      </c>
      <c r="L27" s="54">
        <f t="shared" si="6"/>
        <v>4.1916666666666673E-3</v>
      </c>
      <c r="N27" s="54">
        <f t="shared" si="7"/>
        <v>-5.6668370933464184E-2</v>
      </c>
      <c r="O27" s="54">
        <f t="shared" si="8"/>
        <v>-0.20657261904761912</v>
      </c>
      <c r="P27" s="54">
        <f t="shared" si="9"/>
        <v>5.3279597701149463E-2</v>
      </c>
      <c r="Q27" s="54">
        <f t="shared" si="10"/>
        <v>5.7125394650394602E-2</v>
      </c>
      <c r="T27" s="9"/>
      <c r="U27" s="9"/>
      <c r="V27" s="9"/>
      <c r="W27" s="9"/>
      <c r="X27" s="9"/>
      <c r="Y27" s="9"/>
      <c r="Z27" s="9"/>
    </row>
    <row r="28" spans="1:26">
      <c r="A28" s="1">
        <v>35464</v>
      </c>
      <c r="B28">
        <v>20.75</v>
      </c>
      <c r="C28">
        <v>3.93</v>
      </c>
      <c r="D28">
        <v>17.04</v>
      </c>
      <c r="E28">
        <v>790.82</v>
      </c>
      <c r="F28">
        <v>5.01</v>
      </c>
      <c r="H28" s="54">
        <f t="shared" si="2"/>
        <v>7.4016563146998005E-2</v>
      </c>
      <c r="I28" s="54">
        <f t="shared" si="3"/>
        <v>-2.238805970149238E-2</v>
      </c>
      <c r="J28" s="54">
        <f t="shared" si="4"/>
        <v>-2.517162471395884E-2</v>
      </c>
      <c r="K28" s="54">
        <f t="shared" si="5"/>
        <v>5.9275465554087248E-3</v>
      </c>
      <c r="L28" s="54">
        <f t="shared" si="6"/>
        <v>4.1749999999999999E-3</v>
      </c>
      <c r="N28" s="54">
        <f t="shared" si="7"/>
        <v>6.9841563146998006E-2</v>
      </c>
      <c r="O28" s="54">
        <f t="shared" si="8"/>
        <v>-2.6563059701492378E-2</v>
      </c>
      <c r="P28" s="54">
        <f t="shared" si="9"/>
        <v>-2.9346624713958838E-2</v>
      </c>
      <c r="Q28" s="54">
        <f t="shared" si="10"/>
        <v>1.7525465554087249E-3</v>
      </c>
      <c r="T28" s="10"/>
      <c r="U28" s="11" t="s">
        <v>3</v>
      </c>
      <c r="V28" s="12" t="s">
        <v>1</v>
      </c>
      <c r="W28" s="12" t="s">
        <v>28</v>
      </c>
      <c r="X28" s="9"/>
      <c r="Y28" s="9"/>
      <c r="Z28" s="9"/>
    </row>
    <row r="29" spans="1:26">
      <c r="A29" s="1">
        <v>35492</v>
      </c>
      <c r="B29">
        <v>19.32</v>
      </c>
      <c r="C29">
        <v>4.41</v>
      </c>
      <c r="D29">
        <v>18.32</v>
      </c>
      <c r="E29">
        <v>757.12</v>
      </c>
      <c r="F29">
        <v>5.14</v>
      </c>
      <c r="H29" s="54">
        <f t="shared" si="2"/>
        <v>-6.8915662650602449E-2</v>
      </c>
      <c r="I29" s="54">
        <f t="shared" si="3"/>
        <v>0.12213740458015265</v>
      </c>
      <c r="J29" s="54">
        <f t="shared" si="4"/>
        <v>7.5117370892018753E-2</v>
      </c>
      <c r="K29" s="54">
        <f t="shared" si="5"/>
        <v>-4.2613995599504406E-2</v>
      </c>
      <c r="L29" s="54">
        <f t="shared" si="6"/>
        <v>4.2833333333333326E-3</v>
      </c>
      <c r="N29" s="54">
        <f t="shared" si="7"/>
        <v>-7.3198995983935783E-2</v>
      </c>
      <c r="O29" s="54">
        <f t="shared" si="8"/>
        <v>0.11785407124681932</v>
      </c>
      <c r="P29" s="54">
        <f t="shared" si="9"/>
        <v>7.083403755868542E-2</v>
      </c>
      <c r="Q29" s="54">
        <f t="shared" si="10"/>
        <v>-4.689732893283774E-2</v>
      </c>
      <c r="T29" s="10" t="s">
        <v>15</v>
      </c>
      <c r="U29" s="18">
        <f t="shared" ref="U29:W30" si="13">U12</f>
        <v>2.8514421020235263E-2</v>
      </c>
      <c r="V29" s="18">
        <f t="shared" si="13"/>
        <v>1.082469897580976E-2</v>
      </c>
      <c r="W29" s="18">
        <f t="shared" si="13"/>
        <v>1.1322418060453907E-2</v>
      </c>
      <c r="X29" s="9"/>
      <c r="Y29" s="9"/>
      <c r="Z29" s="9"/>
    </row>
    <row r="30" spans="1:26">
      <c r="A30" s="1">
        <v>35521</v>
      </c>
      <c r="B30">
        <v>15.74</v>
      </c>
      <c r="C30">
        <v>4.1100000000000003</v>
      </c>
      <c r="D30">
        <v>19.25</v>
      </c>
      <c r="E30">
        <v>801.34</v>
      </c>
      <c r="F30">
        <v>5.16</v>
      </c>
      <c r="H30" s="54">
        <f t="shared" si="2"/>
        <v>-0.18530020703933747</v>
      </c>
      <c r="I30" s="54">
        <f t="shared" si="3"/>
        <v>-6.8027210884353706E-2</v>
      </c>
      <c r="J30" s="54">
        <f t="shared" si="4"/>
        <v>5.0764192139737929E-2</v>
      </c>
      <c r="K30" s="54">
        <f t="shared" si="5"/>
        <v>5.8405536770921529E-2</v>
      </c>
      <c r="L30" s="54">
        <f t="shared" si="6"/>
        <v>4.3E-3</v>
      </c>
      <c r="N30" s="54">
        <f t="shared" si="7"/>
        <v>-0.18960020703933747</v>
      </c>
      <c r="O30" s="54">
        <f t="shared" si="8"/>
        <v>-7.2327210884353704E-2</v>
      </c>
      <c r="P30" s="54">
        <f t="shared" si="9"/>
        <v>4.6464192139737931E-2</v>
      </c>
      <c r="Q30" s="54">
        <f t="shared" si="10"/>
        <v>5.4105536770921531E-2</v>
      </c>
      <c r="T30" s="10" t="s">
        <v>16</v>
      </c>
      <c r="U30" s="18">
        <f t="shared" si="13"/>
        <v>0.13695068596180465</v>
      </c>
      <c r="V30" s="18">
        <f t="shared" si="13"/>
        <v>0.15668999032116956</v>
      </c>
      <c r="W30" s="18">
        <f t="shared" si="13"/>
        <v>5.0197560222988838E-2</v>
      </c>
      <c r="X30" s="9"/>
      <c r="Y30" s="9"/>
      <c r="Z30" s="9"/>
    </row>
    <row r="31" spans="1:26">
      <c r="A31" s="1">
        <v>35551</v>
      </c>
      <c r="B31">
        <v>17.170000000000002</v>
      </c>
      <c r="C31">
        <v>4.0199999999999996</v>
      </c>
      <c r="D31">
        <v>20.29</v>
      </c>
      <c r="E31">
        <v>848.28</v>
      </c>
      <c r="F31">
        <v>5.05</v>
      </c>
      <c r="H31" s="54">
        <f t="shared" si="2"/>
        <v>9.0851334180432008E-2</v>
      </c>
      <c r="I31" s="54">
        <f t="shared" si="3"/>
        <v>-2.1897810218978297E-2</v>
      </c>
      <c r="J31" s="54">
        <f t="shared" si="4"/>
        <v>5.4025974025974088E-2</v>
      </c>
      <c r="K31" s="54">
        <f t="shared" si="5"/>
        <v>5.8576883719769324E-2</v>
      </c>
      <c r="L31" s="54">
        <f t="shared" si="6"/>
        <v>4.208333333333333E-3</v>
      </c>
      <c r="N31" s="54">
        <f t="shared" si="7"/>
        <v>8.6643000847098681E-2</v>
      </c>
      <c r="O31" s="54">
        <f t="shared" si="8"/>
        <v>-2.6106143552311632E-2</v>
      </c>
      <c r="P31" s="54">
        <f t="shared" si="9"/>
        <v>4.9817640692640754E-2</v>
      </c>
      <c r="Q31" s="54">
        <f t="shared" si="10"/>
        <v>5.4368550386435989E-2</v>
      </c>
      <c r="T31" s="22"/>
      <c r="U31" s="29"/>
      <c r="V31" s="29"/>
      <c r="W31" s="29"/>
      <c r="X31" s="9"/>
      <c r="Y31" s="9"/>
      <c r="Z31" s="9"/>
    </row>
    <row r="32" spans="1:26">
      <c r="A32" s="1">
        <v>35583</v>
      </c>
      <c r="B32">
        <v>12.88</v>
      </c>
      <c r="C32">
        <v>3.44</v>
      </c>
      <c r="D32">
        <v>20.97</v>
      </c>
      <c r="E32">
        <v>885.14</v>
      </c>
      <c r="F32">
        <v>4.93</v>
      </c>
      <c r="H32" s="54">
        <f t="shared" si="2"/>
        <v>-0.24985439720442637</v>
      </c>
      <c r="I32" s="54">
        <f t="shared" si="3"/>
        <v>-0.14427860696517403</v>
      </c>
      <c r="J32" s="54">
        <f t="shared" si="4"/>
        <v>3.3514046328240399E-2</v>
      </c>
      <c r="K32" s="54">
        <f t="shared" si="5"/>
        <v>4.345263356438922E-2</v>
      </c>
      <c r="L32" s="54">
        <f t="shared" si="6"/>
        <v>4.1083333333333328E-3</v>
      </c>
      <c r="N32" s="54">
        <f t="shared" si="7"/>
        <v>-0.2539627305377597</v>
      </c>
      <c r="O32" s="54">
        <f t="shared" si="8"/>
        <v>-0.14838694029850735</v>
      </c>
      <c r="P32" s="54">
        <f t="shared" si="9"/>
        <v>2.9405712994907067E-2</v>
      </c>
      <c r="Q32" s="54">
        <f t="shared" si="10"/>
        <v>3.9344300231055888E-2</v>
      </c>
      <c r="T32" s="9"/>
      <c r="U32" s="17" t="s">
        <v>39</v>
      </c>
      <c r="V32" s="17" t="s">
        <v>40</v>
      </c>
      <c r="W32" s="17" t="s">
        <v>41</v>
      </c>
      <c r="X32" s="9"/>
      <c r="Y32" s="9"/>
      <c r="Z32" s="9"/>
    </row>
    <row r="33" spans="1:26">
      <c r="A33" s="1">
        <v>35612</v>
      </c>
      <c r="B33">
        <v>13.42</v>
      </c>
      <c r="C33">
        <v>4.2300000000000004</v>
      </c>
      <c r="D33">
        <v>22</v>
      </c>
      <c r="E33">
        <v>954.31</v>
      </c>
      <c r="F33">
        <v>5.05</v>
      </c>
      <c r="H33" s="54">
        <f t="shared" si="2"/>
        <v>4.1925465838509313E-2</v>
      </c>
      <c r="I33" s="54">
        <f t="shared" si="3"/>
        <v>0.22965116279069786</v>
      </c>
      <c r="J33" s="54">
        <f t="shared" si="4"/>
        <v>4.9117787315212214E-2</v>
      </c>
      <c r="K33" s="54">
        <f t="shared" si="5"/>
        <v>7.8145830038186093E-2</v>
      </c>
      <c r="L33" s="54">
        <f t="shared" si="6"/>
        <v>4.208333333333333E-3</v>
      </c>
      <c r="N33" s="54">
        <f t="shared" si="7"/>
        <v>3.7717132505175978E-2</v>
      </c>
      <c r="O33" s="54">
        <f t="shared" si="8"/>
        <v>0.22544282945736452</v>
      </c>
      <c r="P33" s="54">
        <f t="shared" si="9"/>
        <v>4.4909453981878879E-2</v>
      </c>
      <c r="Q33" s="54">
        <f t="shared" si="10"/>
        <v>7.3937496704852765E-2</v>
      </c>
      <c r="T33" s="9" t="s">
        <v>34</v>
      </c>
      <c r="U33" s="51">
        <v>0.28051838879965968</v>
      </c>
      <c r="V33" s="51">
        <v>3.2891687047904551E-2</v>
      </c>
      <c r="W33" s="51">
        <v>0.68658992415243558</v>
      </c>
      <c r="X33" s="9" t="s">
        <v>127</v>
      </c>
      <c r="Y33" s="9"/>
      <c r="Z33" s="9"/>
    </row>
    <row r="34" spans="1:26">
      <c r="A34" s="1">
        <v>35643</v>
      </c>
      <c r="B34">
        <v>12.34</v>
      </c>
      <c r="C34">
        <v>5.26</v>
      </c>
      <c r="D34">
        <v>21.09</v>
      </c>
      <c r="E34">
        <v>899.47</v>
      </c>
      <c r="F34">
        <v>5.14</v>
      </c>
      <c r="H34" s="54">
        <f t="shared" si="2"/>
        <v>-8.0476900149031305E-2</v>
      </c>
      <c r="I34" s="54">
        <f t="shared" si="3"/>
        <v>0.24349881796690287</v>
      </c>
      <c r="J34" s="54">
        <f t="shared" si="4"/>
        <v>-4.136363636363638E-2</v>
      </c>
      <c r="K34" s="54">
        <f t="shared" si="5"/>
        <v>-5.7465603420272182E-2</v>
      </c>
      <c r="L34" s="54">
        <f t="shared" si="6"/>
        <v>4.2833333333333326E-3</v>
      </c>
      <c r="N34" s="54">
        <f t="shared" si="7"/>
        <v>-8.4760233482364639E-2</v>
      </c>
      <c r="O34" s="54">
        <f t="shared" si="8"/>
        <v>0.23921548463356954</v>
      </c>
      <c r="P34" s="54">
        <f t="shared" si="9"/>
        <v>-4.5646969696969714E-2</v>
      </c>
      <c r="Q34" s="54">
        <f t="shared" si="10"/>
        <v>-6.1748936753605516E-2</v>
      </c>
      <c r="R34" s="2" t="s">
        <v>39</v>
      </c>
      <c r="S34">
        <f>U33</f>
        <v>0.28051838879965968</v>
      </c>
      <c r="T34" s="11" t="s">
        <v>3</v>
      </c>
      <c r="U34" s="28">
        <f>U30^2</f>
        <v>1.8755490385408836E-2</v>
      </c>
      <c r="V34" s="28">
        <f>V16</f>
        <v>1.4879871765953853E-3</v>
      </c>
      <c r="W34" s="28">
        <f>W16</f>
        <v>1.0640191500480953E-3</v>
      </c>
      <c r="X34" s="9"/>
      <c r="Y34" s="9"/>
      <c r="Z34" s="9"/>
    </row>
    <row r="35" spans="1:26">
      <c r="A35" s="1">
        <v>35675</v>
      </c>
      <c r="B35">
        <v>15.56</v>
      </c>
      <c r="C35">
        <v>5.24</v>
      </c>
      <c r="D35">
        <v>22.08</v>
      </c>
      <c r="E35">
        <v>947.28</v>
      </c>
      <c r="F35">
        <v>4.95</v>
      </c>
      <c r="H35" s="54">
        <f t="shared" si="2"/>
        <v>0.26094003241491093</v>
      </c>
      <c r="I35" s="54">
        <f t="shared" si="3"/>
        <v>-3.8022813688212143E-3</v>
      </c>
      <c r="J35" s="54">
        <f t="shared" si="4"/>
        <v>4.6941678520625807E-2</v>
      </c>
      <c r="K35" s="54">
        <f t="shared" si="5"/>
        <v>5.3153523741759079E-2</v>
      </c>
      <c r="L35" s="54">
        <f t="shared" si="6"/>
        <v>4.1250000000000002E-3</v>
      </c>
      <c r="N35" s="54">
        <f t="shared" si="7"/>
        <v>0.25681503241491094</v>
      </c>
      <c r="O35" s="54">
        <f t="shared" si="8"/>
        <v>-7.9272813688212145E-3</v>
      </c>
      <c r="P35" s="54">
        <f t="shared" si="9"/>
        <v>4.2816678520625803E-2</v>
      </c>
      <c r="Q35" s="54">
        <f t="shared" si="10"/>
        <v>4.9028523741759075E-2</v>
      </c>
      <c r="R35" s="2" t="s">
        <v>40</v>
      </c>
      <c r="S35">
        <f>V33</f>
        <v>3.2891687047904551E-2</v>
      </c>
      <c r="T35" s="12" t="s">
        <v>1</v>
      </c>
      <c r="U35" s="28"/>
      <c r="V35" s="28">
        <f>V30^2</f>
        <v>2.455175306684821E-2</v>
      </c>
      <c r="W35" s="28">
        <f>W17</f>
        <v>1.053150769632742E-3</v>
      </c>
      <c r="X35" s="9"/>
      <c r="Y35" s="9" t="s">
        <v>124</v>
      </c>
      <c r="Z35" s="9"/>
    </row>
    <row r="36" spans="1:26">
      <c r="A36" s="1">
        <v>35704</v>
      </c>
      <c r="B36">
        <v>11.98</v>
      </c>
      <c r="C36">
        <v>4.12</v>
      </c>
      <c r="D36">
        <v>21.18</v>
      </c>
      <c r="E36">
        <v>914.62</v>
      </c>
      <c r="F36">
        <v>4.97</v>
      </c>
      <c r="H36" s="54">
        <f t="shared" si="2"/>
        <v>-0.23007712082262211</v>
      </c>
      <c r="I36" s="54">
        <f t="shared" si="3"/>
        <v>-0.2137404580152672</v>
      </c>
      <c r="J36" s="54">
        <f t="shared" si="4"/>
        <v>-4.0760869565217295E-2</v>
      </c>
      <c r="K36" s="54">
        <f t="shared" si="5"/>
        <v>-3.4477662359597927E-2</v>
      </c>
      <c r="L36" s="54">
        <f t="shared" si="6"/>
        <v>4.1416666666666659E-3</v>
      </c>
      <c r="N36" s="54">
        <f t="shared" si="7"/>
        <v>-0.23421878748928876</v>
      </c>
      <c r="O36" s="54">
        <f t="shared" si="8"/>
        <v>-0.21788212468193385</v>
      </c>
      <c r="P36" s="54">
        <f t="shared" si="9"/>
        <v>-4.4902536231883963E-2</v>
      </c>
      <c r="Q36" s="54">
        <f t="shared" si="10"/>
        <v>-3.8619329026264596E-2</v>
      </c>
      <c r="R36" s="2" t="s">
        <v>41</v>
      </c>
      <c r="S36">
        <f>W33</f>
        <v>0.68658992415243558</v>
      </c>
      <c r="T36" s="12" t="s">
        <v>28</v>
      </c>
      <c r="U36" s="28"/>
      <c r="V36" s="28"/>
      <c r="W36" s="28">
        <f>W30^2</f>
        <v>2.5197950523405911E-3</v>
      </c>
      <c r="X36" s="9"/>
      <c r="Y36" s="9"/>
      <c r="Z36" s="9"/>
    </row>
    <row r="37" spans="1:26">
      <c r="A37" s="1">
        <v>35737</v>
      </c>
      <c r="B37">
        <v>8.23</v>
      </c>
      <c r="C37">
        <v>4.29</v>
      </c>
      <c r="D37">
        <v>21.17</v>
      </c>
      <c r="E37">
        <v>955.4</v>
      </c>
      <c r="F37">
        <v>5.14</v>
      </c>
      <c r="H37" s="54">
        <f t="shared" si="2"/>
        <v>-0.31302170283806341</v>
      </c>
      <c r="I37" s="54">
        <f t="shared" si="3"/>
        <v>4.1262135922329968E-2</v>
      </c>
      <c r="J37" s="54">
        <f t="shared" si="4"/>
        <v>-4.7214353163349543E-4</v>
      </c>
      <c r="K37" s="54">
        <f t="shared" si="5"/>
        <v>4.4586822942861426E-2</v>
      </c>
      <c r="L37" s="54">
        <f t="shared" si="6"/>
        <v>4.2833333333333326E-3</v>
      </c>
      <c r="N37" s="54">
        <f t="shared" si="7"/>
        <v>-0.31730503617139671</v>
      </c>
      <c r="O37" s="54">
        <f t="shared" si="8"/>
        <v>3.6978802588996634E-2</v>
      </c>
      <c r="P37" s="54">
        <f t="shared" si="9"/>
        <v>-4.755476864966828E-3</v>
      </c>
      <c r="Q37" s="54">
        <f t="shared" si="10"/>
        <v>4.0303489609528093E-2</v>
      </c>
      <c r="R37" s="30" t="s">
        <v>45</v>
      </c>
      <c r="S37" s="10">
        <f>SUM(S34:S36)</f>
        <v>0.99999999999999978</v>
      </c>
      <c r="T37" s="9"/>
      <c r="U37" s="9"/>
      <c r="V37" s="9"/>
      <c r="W37" s="9"/>
      <c r="X37" s="9"/>
      <c r="Y37" s="9"/>
      <c r="Z37" s="9"/>
    </row>
    <row r="38" spans="1:26">
      <c r="A38" s="1">
        <v>35765</v>
      </c>
      <c r="B38">
        <v>9.84</v>
      </c>
      <c r="C38">
        <v>3.17</v>
      </c>
      <c r="D38">
        <v>21.23</v>
      </c>
      <c r="E38">
        <v>970.43</v>
      </c>
      <c r="F38">
        <v>5.16</v>
      </c>
      <c r="H38" s="54">
        <f t="shared" si="2"/>
        <v>0.19562575941676785</v>
      </c>
      <c r="I38" s="54">
        <f t="shared" si="3"/>
        <v>-0.26107226107226111</v>
      </c>
      <c r="J38" s="54">
        <f t="shared" si="4"/>
        <v>2.8341993386866715E-3</v>
      </c>
      <c r="K38" s="54">
        <f t="shared" si="5"/>
        <v>1.5731630730583923E-2</v>
      </c>
      <c r="L38" s="54">
        <f t="shared" si="6"/>
        <v>4.3E-3</v>
      </c>
      <c r="N38" s="54">
        <f t="shared" si="7"/>
        <v>0.19132575941676785</v>
      </c>
      <c r="O38" s="54">
        <f t="shared" si="8"/>
        <v>-0.26537226107226114</v>
      </c>
      <c r="P38" s="54">
        <f t="shared" si="9"/>
        <v>-1.4658006613133285E-3</v>
      </c>
      <c r="Q38" s="54">
        <f t="shared" si="10"/>
        <v>1.1431630730583923E-2</v>
      </c>
      <c r="T38" s="9" t="s">
        <v>42</v>
      </c>
      <c r="U38" s="9"/>
      <c r="V38" s="9"/>
      <c r="W38" s="9"/>
      <c r="X38" s="9"/>
      <c r="Y38" s="9"/>
      <c r="Z38" s="9"/>
    </row>
    <row r="39" spans="1:26">
      <c r="A39" s="1">
        <v>35797</v>
      </c>
      <c r="B39">
        <v>11.09</v>
      </c>
      <c r="C39">
        <v>4.43</v>
      </c>
      <c r="D39">
        <v>20.58</v>
      </c>
      <c r="E39">
        <v>980.28</v>
      </c>
      <c r="F39">
        <v>5.04</v>
      </c>
      <c r="H39" s="54">
        <f t="shared" si="2"/>
        <v>0.12703252032520318</v>
      </c>
      <c r="I39" s="54">
        <f t="shared" si="3"/>
        <v>0.39747634069400628</v>
      </c>
      <c r="J39" s="54">
        <f t="shared" si="4"/>
        <v>-3.0617051342440083E-2</v>
      </c>
      <c r="K39" s="54">
        <f t="shared" si="5"/>
        <v>1.0150139628824384E-2</v>
      </c>
      <c r="L39" s="54">
        <f t="shared" si="6"/>
        <v>4.1999999999999997E-3</v>
      </c>
      <c r="N39" s="54">
        <f t="shared" si="7"/>
        <v>0.12283252032520318</v>
      </c>
      <c r="O39" s="54">
        <f t="shared" si="8"/>
        <v>0.3932763406940063</v>
      </c>
      <c r="P39" s="54">
        <f t="shared" si="9"/>
        <v>-3.4817051342440085E-2</v>
      </c>
      <c r="Q39" s="54">
        <f t="shared" si="10"/>
        <v>5.9501396288243842E-3</v>
      </c>
      <c r="T39" s="9"/>
      <c r="U39" s="9">
        <f>$S34*U$33*U34</f>
        <v>1.4758801625645705E-3</v>
      </c>
      <c r="V39" s="9">
        <f t="shared" ref="V39:W41" si="14">$S34*V$33*V34</f>
        <v>1.3729245588701248E-5</v>
      </c>
      <c r="W39" s="9">
        <f t="shared" si="14"/>
        <v>2.0493125796415299E-4</v>
      </c>
      <c r="X39" s="9"/>
      <c r="Y39" s="9"/>
      <c r="Z39" s="9"/>
    </row>
    <row r="40" spans="1:26">
      <c r="A40" s="1">
        <v>35828</v>
      </c>
      <c r="B40">
        <v>10.37</v>
      </c>
      <c r="C40">
        <v>5.71</v>
      </c>
      <c r="D40">
        <v>22.27</v>
      </c>
      <c r="E40">
        <v>1049.3399999999999</v>
      </c>
      <c r="F40">
        <v>5.09</v>
      </c>
      <c r="H40" s="54">
        <f t="shared" si="2"/>
        <v>-6.4923354373309317E-2</v>
      </c>
      <c r="I40" s="54">
        <f t="shared" si="3"/>
        <v>0.28893905191873603</v>
      </c>
      <c r="J40" s="54">
        <f t="shared" si="4"/>
        <v>8.2118561710398552E-2</v>
      </c>
      <c r="K40" s="54">
        <f t="shared" si="5"/>
        <v>7.0449259395274799E-2</v>
      </c>
      <c r="L40" s="54">
        <f t="shared" si="6"/>
        <v>4.241666666666667E-3</v>
      </c>
      <c r="N40" s="54">
        <f t="shared" si="7"/>
        <v>-6.9165021039975988E-2</v>
      </c>
      <c r="O40" s="54">
        <f t="shared" si="8"/>
        <v>0.28469738525206939</v>
      </c>
      <c r="P40" s="54">
        <f t="shared" si="9"/>
        <v>7.7876895043731881E-2</v>
      </c>
      <c r="Q40" s="54">
        <f t="shared" si="10"/>
        <v>6.6207592728608128E-2</v>
      </c>
      <c r="T40" s="9"/>
      <c r="U40" s="9">
        <f>V39</f>
        <v>1.3729245588701248E-5</v>
      </c>
      <c r="V40" s="9">
        <f t="shared" si="14"/>
        <v>2.656163511514086E-5</v>
      </c>
      <c r="W40" s="9">
        <f t="shared" si="14"/>
        <v>2.3783410109817355E-5</v>
      </c>
      <c r="X40" s="9"/>
      <c r="Y40" s="9"/>
      <c r="Z40" s="9"/>
    </row>
    <row r="41" spans="1:26">
      <c r="A41" s="1">
        <v>35856</v>
      </c>
      <c r="B41">
        <v>11.63</v>
      </c>
      <c r="C41">
        <v>6.65</v>
      </c>
      <c r="D41">
        <v>23.62</v>
      </c>
      <c r="E41">
        <v>1101.75</v>
      </c>
      <c r="F41">
        <v>5.03</v>
      </c>
      <c r="H41" s="54">
        <f t="shared" si="2"/>
        <v>0.1215043394406945</v>
      </c>
      <c r="I41" s="54">
        <f t="shared" si="3"/>
        <v>0.16462346760070057</v>
      </c>
      <c r="J41" s="54">
        <f t="shared" si="4"/>
        <v>6.0619667714414183E-2</v>
      </c>
      <c r="K41" s="54">
        <f t="shared" si="5"/>
        <v>4.994568014180345E-2</v>
      </c>
      <c r="L41" s="54">
        <f t="shared" si="6"/>
        <v>4.1916666666666673E-3</v>
      </c>
      <c r="N41" s="54">
        <f t="shared" si="7"/>
        <v>0.11731267277402783</v>
      </c>
      <c r="O41" s="54">
        <f t="shared" si="8"/>
        <v>0.16043180093403389</v>
      </c>
      <c r="P41" s="54">
        <f t="shared" si="9"/>
        <v>5.6428001047747513E-2</v>
      </c>
      <c r="Q41" s="54">
        <f t="shared" si="10"/>
        <v>4.575401347513678E-2</v>
      </c>
      <c r="T41" s="9"/>
      <c r="U41" s="9">
        <f>W39</f>
        <v>2.0493125796415299E-4</v>
      </c>
      <c r="V41" s="9">
        <f>W40</f>
        <v>2.3783410109817355E-5</v>
      </c>
      <c r="W41" s="9">
        <f t="shared" si="14"/>
        <v>1.1878458108483161E-3</v>
      </c>
      <c r="X41" s="9"/>
      <c r="Y41" s="9"/>
      <c r="Z41" s="9"/>
    </row>
    <row r="42" spans="1:26">
      <c r="A42" s="1">
        <v>35886</v>
      </c>
      <c r="B42">
        <v>13.06</v>
      </c>
      <c r="C42">
        <v>6.62</v>
      </c>
      <c r="D42">
        <v>25.52</v>
      </c>
      <c r="E42">
        <v>1111.75</v>
      </c>
      <c r="F42">
        <v>4.95</v>
      </c>
      <c r="H42" s="54">
        <f t="shared" si="2"/>
        <v>0.12295786758383498</v>
      </c>
      <c r="I42" s="54">
        <f t="shared" si="3"/>
        <v>-4.5112781954887993E-3</v>
      </c>
      <c r="J42" s="54">
        <f t="shared" si="4"/>
        <v>8.0440304826418174E-2</v>
      </c>
      <c r="K42" s="54">
        <f t="shared" si="5"/>
        <v>9.0764692534603952E-3</v>
      </c>
      <c r="L42" s="54">
        <f t="shared" si="6"/>
        <v>4.1250000000000002E-3</v>
      </c>
      <c r="N42" s="54">
        <f t="shared" si="7"/>
        <v>0.11883286758383498</v>
      </c>
      <c r="O42" s="54">
        <f t="shared" si="8"/>
        <v>-8.6362781954887995E-3</v>
      </c>
      <c r="P42" s="54">
        <f t="shared" si="9"/>
        <v>7.631530482641817E-2</v>
      </c>
      <c r="Q42" s="54">
        <f t="shared" si="10"/>
        <v>4.951469253460395E-3</v>
      </c>
      <c r="T42" s="9"/>
      <c r="U42" s="9"/>
      <c r="V42" s="9"/>
      <c r="W42" s="9"/>
      <c r="X42" s="9"/>
      <c r="Y42" s="9"/>
      <c r="Z42" s="9"/>
    </row>
    <row r="43" spans="1:26">
      <c r="A43" s="1">
        <v>35916</v>
      </c>
      <c r="B43">
        <v>11.09</v>
      </c>
      <c r="C43">
        <v>6.43</v>
      </c>
      <c r="D43">
        <v>24.76</v>
      </c>
      <c r="E43">
        <v>1090.82</v>
      </c>
      <c r="F43">
        <v>5</v>
      </c>
      <c r="H43" s="54">
        <f t="shared" si="2"/>
        <v>-0.15084226646248089</v>
      </c>
      <c r="I43" s="54">
        <f t="shared" si="3"/>
        <v>-2.8700906344410915E-2</v>
      </c>
      <c r="J43" s="54">
        <f t="shared" si="4"/>
        <v>-2.9780564263322762E-2</v>
      </c>
      <c r="K43" s="54">
        <f t="shared" si="5"/>
        <v>-1.8826174949404195E-2</v>
      </c>
      <c r="L43" s="54">
        <f t="shared" si="6"/>
        <v>4.1666666666666666E-3</v>
      </c>
      <c r="N43" s="54">
        <f t="shared" si="7"/>
        <v>-0.15500893312914757</v>
      </c>
      <c r="O43" s="54">
        <f t="shared" si="8"/>
        <v>-3.286757301107758E-2</v>
      </c>
      <c r="P43" s="54">
        <f t="shared" si="9"/>
        <v>-3.3947230929989428E-2</v>
      </c>
      <c r="Q43" s="54">
        <f t="shared" si="10"/>
        <v>-2.2992841616070861E-2</v>
      </c>
      <c r="T43" s="9"/>
      <c r="U43" s="9"/>
      <c r="V43" s="9"/>
      <c r="W43" s="9"/>
      <c r="X43" s="9"/>
      <c r="Y43" s="9"/>
      <c r="Z43" s="9"/>
    </row>
    <row r="44" spans="1:26">
      <c r="A44" s="1">
        <v>35947</v>
      </c>
      <c r="B44">
        <v>9.3000000000000007</v>
      </c>
      <c r="C44">
        <v>6.94</v>
      </c>
      <c r="D44">
        <v>25.07</v>
      </c>
      <c r="E44">
        <v>1133.8399999999999</v>
      </c>
      <c r="F44">
        <v>4.9800000000000004</v>
      </c>
      <c r="H44" s="54">
        <f t="shared" si="2"/>
        <v>-0.16140667267808828</v>
      </c>
      <c r="I44" s="54">
        <f t="shared" si="3"/>
        <v>7.9315707620528864E-2</v>
      </c>
      <c r="J44" s="54">
        <f t="shared" si="4"/>
        <v>1.2520193861066176E-2</v>
      </c>
      <c r="K44" s="54">
        <f t="shared" si="5"/>
        <v>3.9438220788031053E-2</v>
      </c>
      <c r="L44" s="54">
        <f t="shared" si="6"/>
        <v>4.15E-3</v>
      </c>
      <c r="N44" s="54">
        <f t="shared" si="7"/>
        <v>-0.16555667267808827</v>
      </c>
      <c r="O44" s="54">
        <f t="shared" si="8"/>
        <v>7.5165707620528863E-2</v>
      </c>
      <c r="P44" s="54">
        <f t="shared" si="9"/>
        <v>8.3701938610661747E-3</v>
      </c>
      <c r="Q44" s="54">
        <f t="shared" si="10"/>
        <v>3.5288220788031052E-2</v>
      </c>
      <c r="T44" s="17" t="s">
        <v>74</v>
      </c>
      <c r="U44" s="9">
        <f>SUM(U39:U41)</f>
        <v>1.6945406661174247E-3</v>
      </c>
      <c r="V44" s="9">
        <f t="shared" ref="V44:W44" si="15">SUM(V39:V41)</f>
        <v>6.407429081365946E-5</v>
      </c>
      <c r="W44" s="9">
        <f t="shared" si="15"/>
        <v>1.4165604789222865E-3</v>
      </c>
      <c r="X44" s="9"/>
      <c r="Y44" s="9"/>
      <c r="Z44" s="9"/>
    </row>
    <row r="45" spans="1:26">
      <c r="A45" s="1">
        <v>35977</v>
      </c>
      <c r="B45">
        <v>7.15</v>
      </c>
      <c r="C45">
        <v>8.3699999999999992</v>
      </c>
      <c r="D45">
        <v>24.68</v>
      </c>
      <c r="E45">
        <v>1120.67</v>
      </c>
      <c r="F45">
        <v>4.96</v>
      </c>
      <c r="H45" s="54">
        <f t="shared" si="2"/>
        <v>-0.23118279569892475</v>
      </c>
      <c r="I45" s="54">
        <f t="shared" si="3"/>
        <v>0.20605187319884699</v>
      </c>
      <c r="J45" s="54">
        <f t="shared" si="4"/>
        <v>-1.5556441962505052E-2</v>
      </c>
      <c r="K45" s="54">
        <f t="shared" si="5"/>
        <v>-1.1615395470260248E-2</v>
      </c>
      <c r="L45" s="54">
        <f t="shared" si="6"/>
        <v>4.1333333333333335E-3</v>
      </c>
      <c r="N45" s="54">
        <f t="shared" si="7"/>
        <v>-0.23531612903225807</v>
      </c>
      <c r="O45" s="54">
        <f t="shared" si="8"/>
        <v>0.20191853986551367</v>
      </c>
      <c r="P45" s="54">
        <f t="shared" si="9"/>
        <v>-1.9689775295838385E-2</v>
      </c>
      <c r="Q45" s="54">
        <f t="shared" si="10"/>
        <v>-1.5748728803593581E-2</v>
      </c>
      <c r="T45" s="30" t="s">
        <v>43</v>
      </c>
      <c r="U45" s="31">
        <f>SUM(U44:W44)</f>
        <v>3.1751754358533705E-3</v>
      </c>
      <c r="V45" s="9" t="s">
        <v>126</v>
      </c>
      <c r="W45" s="9"/>
      <c r="X45" s="9"/>
      <c r="Y45" s="9"/>
      <c r="Z45" s="9"/>
    </row>
    <row r="46" spans="1:26">
      <c r="A46" s="1">
        <v>36010</v>
      </c>
      <c r="B46">
        <v>5.19</v>
      </c>
      <c r="C46">
        <v>7.54</v>
      </c>
      <c r="D46">
        <v>23.13</v>
      </c>
      <c r="E46">
        <v>957.28</v>
      </c>
      <c r="F46">
        <v>4.9000000000000004</v>
      </c>
      <c r="H46" s="54">
        <f t="shared" si="2"/>
        <v>-0.27412587412587408</v>
      </c>
      <c r="I46" s="54">
        <f t="shared" si="3"/>
        <v>-9.9163679808840999E-2</v>
      </c>
      <c r="J46" s="54">
        <f t="shared" si="4"/>
        <v>-6.2803889789303069E-2</v>
      </c>
      <c r="K46" s="54">
        <f t="shared" si="5"/>
        <v>-0.14579671089616042</v>
      </c>
      <c r="L46" s="54">
        <f t="shared" si="6"/>
        <v>4.0833333333333338E-3</v>
      </c>
      <c r="N46" s="54">
        <f t="shared" si="7"/>
        <v>-0.27820920745920741</v>
      </c>
      <c r="O46" s="54">
        <f t="shared" si="8"/>
        <v>-0.10324701314217433</v>
      </c>
      <c r="P46" s="54">
        <f t="shared" si="9"/>
        <v>-6.6887223122636397E-2</v>
      </c>
      <c r="Q46" s="54">
        <f t="shared" si="10"/>
        <v>-0.14988004422949375</v>
      </c>
      <c r="T46" s="9"/>
      <c r="U46" s="9"/>
      <c r="V46" s="9"/>
      <c r="W46" s="9"/>
      <c r="X46" s="9"/>
      <c r="Y46" s="9"/>
      <c r="Z46" s="9"/>
    </row>
    <row r="47" spans="1:26">
      <c r="A47" s="1">
        <v>36039</v>
      </c>
      <c r="B47">
        <v>8.76</v>
      </c>
      <c r="C47">
        <v>9.2200000000000006</v>
      </c>
      <c r="D47">
        <v>24.96</v>
      </c>
      <c r="E47">
        <v>1017.01</v>
      </c>
      <c r="F47">
        <v>4.6100000000000003</v>
      </c>
      <c r="H47" s="54">
        <f t="shared" si="2"/>
        <v>0.6878612716763004</v>
      </c>
      <c r="I47" s="54">
        <f t="shared" si="3"/>
        <v>0.22281167108753319</v>
      </c>
      <c r="J47" s="54">
        <f t="shared" si="4"/>
        <v>7.911802853437111E-2</v>
      </c>
      <c r="K47" s="54">
        <f t="shared" si="5"/>
        <v>6.2395537355841579E-2</v>
      </c>
      <c r="L47" s="54">
        <f t="shared" si="6"/>
        <v>3.8416666666666668E-3</v>
      </c>
      <c r="N47" s="54">
        <f t="shared" si="7"/>
        <v>0.68401960500963377</v>
      </c>
      <c r="O47" s="54">
        <f t="shared" si="8"/>
        <v>0.21897000442086653</v>
      </c>
      <c r="P47" s="54">
        <f t="shared" si="9"/>
        <v>7.527636186770445E-2</v>
      </c>
      <c r="Q47" s="54">
        <f t="shared" si="10"/>
        <v>5.8553870689174913E-2</v>
      </c>
      <c r="U47" s="9">
        <f>U33*U29</f>
        <v>7.9988194421515436E-3</v>
      </c>
      <c r="V47" s="9">
        <f t="shared" ref="V47:W47" si="16">V33*V29</f>
        <v>3.5604261110010752E-4</v>
      </c>
      <c r="W47" s="9">
        <f t="shared" si="16"/>
        <v>7.7738581573492142E-3</v>
      </c>
      <c r="X47" s="9"/>
      <c r="Y47" s="9"/>
      <c r="Z47" s="9"/>
    </row>
    <row r="48" spans="1:26">
      <c r="A48" s="1">
        <v>36069</v>
      </c>
      <c r="B48">
        <v>7.33</v>
      </c>
      <c r="C48">
        <v>8.98</v>
      </c>
      <c r="D48">
        <v>25.31</v>
      </c>
      <c r="E48">
        <v>1098.67</v>
      </c>
      <c r="F48">
        <v>3.96</v>
      </c>
      <c r="H48" s="54">
        <f t="shared" si="2"/>
        <v>-0.16324200913242004</v>
      </c>
      <c r="I48" s="54">
        <f t="shared" si="3"/>
        <v>-2.6030368763557465E-2</v>
      </c>
      <c r="J48" s="54">
        <f t="shared" si="4"/>
        <v>1.4022435897435903E-2</v>
      </c>
      <c r="K48" s="54">
        <f t="shared" si="5"/>
        <v>8.0294195730622242E-2</v>
      </c>
      <c r="L48" s="54">
        <f t="shared" si="6"/>
        <v>3.2999999999999995E-3</v>
      </c>
      <c r="N48" s="54">
        <f t="shared" si="7"/>
        <v>-0.16654200913242004</v>
      </c>
      <c r="O48" s="54">
        <f t="shared" si="8"/>
        <v>-2.9330368763557466E-2</v>
      </c>
      <c r="P48" s="54">
        <f t="shared" si="9"/>
        <v>1.0722435897435904E-2</v>
      </c>
      <c r="Q48" s="54">
        <f t="shared" si="10"/>
        <v>7.6994195730622245E-2</v>
      </c>
      <c r="T48" s="30" t="s">
        <v>44</v>
      </c>
      <c r="U48" s="31">
        <f>SUM(U47:W47)</f>
        <v>1.6128720210600866E-2</v>
      </c>
      <c r="V48" s="9"/>
      <c r="W48" s="9"/>
      <c r="X48" s="9"/>
      <c r="Y48" s="9"/>
      <c r="Z48" s="9"/>
    </row>
    <row r="49" spans="1:27">
      <c r="A49" s="1">
        <v>36101</v>
      </c>
      <c r="B49">
        <v>7.15</v>
      </c>
      <c r="C49">
        <v>7.72</v>
      </c>
      <c r="D49">
        <v>26.65</v>
      </c>
      <c r="E49">
        <v>1163.6300000000001</v>
      </c>
      <c r="F49">
        <v>4.41</v>
      </c>
      <c r="H49" s="54">
        <f t="shared" si="2"/>
        <v>-2.4556616643929052E-2</v>
      </c>
      <c r="I49" s="54">
        <f t="shared" si="3"/>
        <v>-0.14031180400890875</v>
      </c>
      <c r="J49" s="54">
        <f t="shared" si="4"/>
        <v>5.2943500592651072E-2</v>
      </c>
      <c r="K49" s="54">
        <f t="shared" si="5"/>
        <v>5.9126034204993294E-2</v>
      </c>
      <c r="L49" s="54">
        <f t="shared" si="6"/>
        <v>3.6749999999999999E-3</v>
      </c>
      <c r="N49" s="54">
        <f t="shared" si="7"/>
        <v>-2.8231616643929053E-2</v>
      </c>
      <c r="O49" s="54">
        <f t="shared" si="8"/>
        <v>-0.14398680400890876</v>
      </c>
      <c r="P49" s="54">
        <f t="shared" si="9"/>
        <v>4.9268500592651074E-2</v>
      </c>
      <c r="Q49" s="54">
        <f t="shared" si="10"/>
        <v>5.5451034204993296E-2</v>
      </c>
      <c r="T49" s="56"/>
      <c r="U49" s="55"/>
      <c r="V49" s="9"/>
      <c r="W49" s="9"/>
      <c r="X49" s="9"/>
      <c r="Y49" s="9"/>
      <c r="Z49" s="9"/>
    </row>
    <row r="50" spans="1:27">
      <c r="A50" s="1">
        <v>36130</v>
      </c>
      <c r="B50">
        <v>6.62</v>
      </c>
      <c r="C50">
        <v>9.9</v>
      </c>
      <c r="D50">
        <v>25.99</v>
      </c>
      <c r="E50">
        <v>1229.23</v>
      </c>
      <c r="F50">
        <v>4.3899999999999997</v>
      </c>
      <c r="H50" s="54">
        <f t="shared" si="2"/>
        <v>-7.4125874125874125E-2</v>
      </c>
      <c r="I50" s="54">
        <f t="shared" si="3"/>
        <v>0.28238341968911929</v>
      </c>
      <c r="J50" s="54">
        <f t="shared" si="4"/>
        <v>-2.4765478424014997E-2</v>
      </c>
      <c r="K50" s="54">
        <f t="shared" si="5"/>
        <v>5.6375308302467175E-2</v>
      </c>
      <c r="L50" s="54">
        <f t="shared" si="6"/>
        <v>3.6583333333333329E-3</v>
      </c>
      <c r="N50" s="54">
        <f t="shared" si="7"/>
        <v>-7.7784207459207458E-2</v>
      </c>
      <c r="O50" s="54">
        <f t="shared" si="8"/>
        <v>0.27872508635578597</v>
      </c>
      <c r="P50" s="54">
        <f t="shared" si="9"/>
        <v>-2.842381175734833E-2</v>
      </c>
      <c r="Q50" s="54">
        <f t="shared" si="10"/>
        <v>5.2716974969133842E-2</v>
      </c>
      <c r="T50" s="30" t="s">
        <v>76</v>
      </c>
      <c r="U50" s="31">
        <f>(U48-Z2)/SQRT(U45)</f>
        <v>0.24355267203308315</v>
      </c>
      <c r="V50" s="9" t="s">
        <v>125</v>
      </c>
      <c r="W50" s="9"/>
      <c r="X50" s="9"/>
      <c r="Y50" s="9"/>
      <c r="Z50" s="9"/>
    </row>
    <row r="51" spans="1:27">
      <c r="A51" s="1">
        <v>36164</v>
      </c>
      <c r="B51">
        <v>6.44</v>
      </c>
      <c r="C51">
        <v>9.9600000000000009</v>
      </c>
      <c r="D51">
        <v>24.97</v>
      </c>
      <c r="E51">
        <v>1279.6400000000001</v>
      </c>
      <c r="F51">
        <v>4.34</v>
      </c>
      <c r="H51" s="54">
        <f t="shared" si="2"/>
        <v>-2.7190332326283984E-2</v>
      </c>
      <c r="I51" s="54">
        <f t="shared" si="3"/>
        <v>6.0606060606060996E-3</v>
      </c>
      <c r="J51" s="54">
        <f t="shared" si="4"/>
        <v>-3.9245863793766822E-2</v>
      </c>
      <c r="K51" s="54">
        <f t="shared" si="5"/>
        <v>4.1009412396378231E-2</v>
      </c>
      <c r="L51" s="54">
        <f t="shared" si="6"/>
        <v>3.6166666666666669E-3</v>
      </c>
      <c r="N51" s="54">
        <f t="shared" si="7"/>
        <v>-3.0806998992950651E-2</v>
      </c>
      <c r="O51" s="54">
        <f t="shared" si="8"/>
        <v>2.4439393939394327E-3</v>
      </c>
      <c r="P51" s="54">
        <f t="shared" si="9"/>
        <v>-4.2862530460433486E-2</v>
      </c>
      <c r="Q51" s="54">
        <f t="shared" si="10"/>
        <v>3.7392745729711567E-2</v>
      </c>
      <c r="T51" s="9"/>
      <c r="U51" s="9"/>
      <c r="V51" s="9"/>
      <c r="W51" s="9"/>
      <c r="X51" s="9"/>
      <c r="Y51" s="9"/>
      <c r="Z51" s="9"/>
    </row>
    <row r="52" spans="1:27">
      <c r="A52" s="1">
        <v>36192</v>
      </c>
      <c r="B52">
        <v>6.44</v>
      </c>
      <c r="C52">
        <v>8.41</v>
      </c>
      <c r="D52">
        <v>23.79</v>
      </c>
      <c r="E52">
        <v>1238.33</v>
      </c>
      <c r="F52">
        <v>4.4400000000000004</v>
      </c>
      <c r="H52" s="54">
        <f t="shared" si="2"/>
        <v>0</v>
      </c>
      <c r="I52" s="54">
        <f t="shared" si="3"/>
        <v>-0.15562248995983941</v>
      </c>
      <c r="J52" s="54">
        <f t="shared" si="4"/>
        <v>-4.7256708049659535E-2</v>
      </c>
      <c r="K52" s="54">
        <f t="shared" si="5"/>
        <v>-3.2282516957894525E-2</v>
      </c>
      <c r="L52" s="54">
        <f t="shared" si="6"/>
        <v>3.7000000000000002E-3</v>
      </c>
      <c r="N52" s="54">
        <f t="shared" si="7"/>
        <v>-3.7000000000000002E-3</v>
      </c>
      <c r="O52" s="54">
        <f t="shared" si="8"/>
        <v>-0.15932248995983941</v>
      </c>
      <c r="P52" s="54">
        <f t="shared" si="9"/>
        <v>-5.0956708049659537E-2</v>
      </c>
      <c r="Q52" s="54">
        <f t="shared" si="10"/>
        <v>-3.5982516957894527E-2</v>
      </c>
      <c r="T52" s="15" t="s">
        <v>19</v>
      </c>
      <c r="U52" s="9"/>
      <c r="V52" s="9"/>
      <c r="W52" s="9"/>
      <c r="X52" s="9"/>
      <c r="Y52" s="9"/>
      <c r="Z52" s="9"/>
    </row>
    <row r="53" spans="1:27">
      <c r="A53" s="1">
        <v>36220</v>
      </c>
      <c r="B53">
        <v>6.08</v>
      </c>
      <c r="C53">
        <v>8.69</v>
      </c>
      <c r="D53">
        <v>25.22</v>
      </c>
      <c r="E53">
        <v>1286.3699999999999</v>
      </c>
      <c r="F53">
        <v>4.4400000000000004</v>
      </c>
      <c r="H53" s="54">
        <f t="shared" si="2"/>
        <v>-5.5900621118012417E-2</v>
      </c>
      <c r="I53" s="54">
        <f t="shared" si="3"/>
        <v>3.3293697978596937E-2</v>
      </c>
      <c r="J53" s="54">
        <f t="shared" si="4"/>
        <v>6.0109289617486406E-2</v>
      </c>
      <c r="K53" s="54">
        <f t="shared" si="5"/>
        <v>3.8794182487705164E-2</v>
      </c>
      <c r="L53" s="54">
        <f t="shared" si="6"/>
        <v>3.7000000000000002E-3</v>
      </c>
      <c r="N53" s="54">
        <f t="shared" si="7"/>
        <v>-5.9600621118012419E-2</v>
      </c>
      <c r="O53" s="54">
        <f t="shared" si="8"/>
        <v>2.9593697978596935E-2</v>
      </c>
      <c r="P53" s="54">
        <f t="shared" si="9"/>
        <v>5.6409289617486404E-2</v>
      </c>
      <c r="Q53" s="54">
        <f t="shared" si="10"/>
        <v>3.5094182487705163E-2</v>
      </c>
      <c r="T53" s="16"/>
      <c r="U53" s="12" t="s">
        <v>20</v>
      </c>
      <c r="V53" s="12" t="s">
        <v>21</v>
      </c>
      <c r="W53" s="12" t="s">
        <v>22</v>
      </c>
      <c r="X53" s="9"/>
      <c r="Y53" s="9"/>
      <c r="Z53" s="9"/>
    </row>
    <row r="54" spans="1:27">
      <c r="A54" s="1">
        <v>36251</v>
      </c>
      <c r="B54">
        <v>6.44</v>
      </c>
      <c r="C54">
        <v>11.12</v>
      </c>
      <c r="D54">
        <v>29.69</v>
      </c>
      <c r="E54">
        <v>1335.18</v>
      </c>
      <c r="F54">
        <v>4.29</v>
      </c>
      <c r="H54" s="54">
        <f t="shared" si="2"/>
        <v>5.9210526315789602E-2</v>
      </c>
      <c r="I54" s="54">
        <f t="shared" si="3"/>
        <v>0.27963176064441875</v>
      </c>
      <c r="J54" s="54">
        <f t="shared" si="4"/>
        <v>0.1772402854877082</v>
      </c>
      <c r="K54" s="54">
        <f t="shared" si="5"/>
        <v>3.7943981902563095E-2</v>
      </c>
      <c r="L54" s="54">
        <f t="shared" si="6"/>
        <v>3.5750000000000001E-3</v>
      </c>
      <c r="N54" s="54">
        <f t="shared" si="7"/>
        <v>5.56355263157896E-2</v>
      </c>
      <c r="O54" s="54">
        <f t="shared" si="8"/>
        <v>0.27605676064441875</v>
      </c>
      <c r="P54" s="54">
        <f t="shared" si="9"/>
        <v>0.17366528548770821</v>
      </c>
      <c r="Q54" s="54">
        <f t="shared" si="10"/>
        <v>3.4368981902563094E-2</v>
      </c>
      <c r="T54" s="14" t="s">
        <v>23</v>
      </c>
      <c r="U54" s="14" t="s">
        <v>24</v>
      </c>
      <c r="V54" s="14" t="s">
        <v>25</v>
      </c>
      <c r="W54" s="14" t="s">
        <v>26</v>
      </c>
      <c r="X54" s="35" t="s">
        <v>75</v>
      </c>
      <c r="Y54" s="14" t="s">
        <v>27</v>
      </c>
      <c r="Z54" s="14" t="s">
        <v>23</v>
      </c>
      <c r="AA54" s="25"/>
    </row>
    <row r="55" spans="1:27">
      <c r="A55" s="1">
        <v>36283</v>
      </c>
      <c r="B55">
        <v>5.01</v>
      </c>
      <c r="C55">
        <v>10.65</v>
      </c>
      <c r="D55">
        <v>28.69</v>
      </c>
      <c r="E55">
        <v>1301.8399999999999</v>
      </c>
      <c r="F55">
        <v>4.5</v>
      </c>
      <c r="H55" s="54">
        <f t="shared" si="2"/>
        <v>-0.2220496894409939</v>
      </c>
      <c r="I55" s="54">
        <f t="shared" si="3"/>
        <v>-4.226618705035956E-2</v>
      </c>
      <c r="J55" s="54">
        <f t="shared" si="4"/>
        <v>-3.3681374200067338E-2</v>
      </c>
      <c r="K55" s="54">
        <f t="shared" si="5"/>
        <v>-2.4970415973876281E-2</v>
      </c>
      <c r="L55" s="54">
        <f t="shared" si="6"/>
        <v>3.7499999999999999E-3</v>
      </c>
      <c r="N55" s="54">
        <f t="shared" si="7"/>
        <v>-0.22579968944099391</v>
      </c>
      <c r="O55" s="54">
        <f t="shared" si="8"/>
        <v>-4.6016187050359564E-2</v>
      </c>
      <c r="P55" s="54">
        <f t="shared" si="9"/>
        <v>-3.7431374200067341E-2</v>
      </c>
      <c r="Q55" s="54">
        <f t="shared" si="10"/>
        <v>-2.8720415973876281E-2</v>
      </c>
      <c r="T55" s="26">
        <v>0.04</v>
      </c>
      <c r="U55" s="49">
        <v>1.665111999100499</v>
      </c>
      <c r="V55" s="49">
        <v>-0.10241032038997405</v>
      </c>
      <c r="W55" s="49">
        <v>-0.56270167871052523</v>
      </c>
      <c r="X55" s="53">
        <v>5.0676793101011738E-2</v>
      </c>
      <c r="Y55" s="24">
        <f t="shared" ref="Y55:Y57" si="17">SQRT(X55)</f>
        <v>0.22511506635721151</v>
      </c>
      <c r="Z55" s="24">
        <f>U55*$U$29+V55*$V$29+W55*$W$29</f>
        <v>4.0000000048279742E-2</v>
      </c>
    </row>
    <row r="56" spans="1:27">
      <c r="A56" s="1">
        <v>36312</v>
      </c>
      <c r="B56">
        <v>4.83</v>
      </c>
      <c r="C56">
        <v>11.19</v>
      </c>
      <c r="D56">
        <v>27.7</v>
      </c>
      <c r="E56">
        <v>1372.71</v>
      </c>
      <c r="F56">
        <v>4.57</v>
      </c>
      <c r="H56" s="54">
        <f t="shared" si="2"/>
        <v>-3.59281437125748E-2</v>
      </c>
      <c r="I56" s="54">
        <f t="shared" si="3"/>
        <v>5.0704225352112609E-2</v>
      </c>
      <c r="J56" s="54">
        <f t="shared" si="4"/>
        <v>-3.4506796793307815E-2</v>
      </c>
      <c r="K56" s="54">
        <f t="shared" si="5"/>
        <v>5.4438333435752551E-2</v>
      </c>
      <c r="L56" s="54">
        <f t="shared" si="6"/>
        <v>3.8083333333333337E-3</v>
      </c>
      <c r="N56" s="54">
        <f t="shared" si="7"/>
        <v>-3.9736477045908131E-2</v>
      </c>
      <c r="O56" s="54">
        <f t="shared" si="8"/>
        <v>4.6895892018779278E-2</v>
      </c>
      <c r="P56" s="54">
        <f t="shared" si="9"/>
        <v>-3.8315130126641145E-2</v>
      </c>
      <c r="Q56" s="54">
        <f t="shared" si="10"/>
        <v>5.063000010241922E-2</v>
      </c>
      <c r="T56" s="26">
        <v>3.5999999999999997E-2</v>
      </c>
      <c r="U56" s="49">
        <v>1.4331020439833289</v>
      </c>
      <c r="V56" s="49">
        <v>-7.9738450345180859E-2</v>
      </c>
      <c r="W56" s="49">
        <v>-0.35336359363814801</v>
      </c>
      <c r="X56" s="53">
        <v>3.7632042827860132E-2</v>
      </c>
      <c r="Y56" s="24">
        <f t="shared" si="17"/>
        <v>0.19398980083463185</v>
      </c>
      <c r="Z56" s="24">
        <f t="shared" ref="Z56:Z65" si="18">U56*$U$29+V56*$V$29+W56*$W$29</f>
        <v>3.5999999990800752E-2</v>
      </c>
    </row>
    <row r="57" spans="1:27">
      <c r="A57" s="1">
        <v>36342</v>
      </c>
      <c r="B57">
        <v>5.37</v>
      </c>
      <c r="C57">
        <v>13.46</v>
      </c>
      <c r="D57">
        <v>28.51</v>
      </c>
      <c r="E57">
        <v>1328.72</v>
      </c>
      <c r="F57">
        <v>4.55</v>
      </c>
      <c r="H57" s="54">
        <f t="shared" si="2"/>
        <v>0.11180124223602483</v>
      </c>
      <c r="I57" s="54">
        <f t="shared" si="3"/>
        <v>0.2028596961572835</v>
      </c>
      <c r="J57" s="54">
        <f t="shared" si="4"/>
        <v>2.9241877256317883E-2</v>
      </c>
      <c r="K57" s="54">
        <f t="shared" si="5"/>
        <v>-3.2046098593293548E-2</v>
      </c>
      <c r="L57" s="54">
        <f t="shared" si="6"/>
        <v>3.7916666666666667E-3</v>
      </c>
      <c r="N57" s="54">
        <f t="shared" si="7"/>
        <v>0.10800957556935817</v>
      </c>
      <c r="O57" s="54">
        <f t="shared" si="8"/>
        <v>0.19906802949061683</v>
      </c>
      <c r="P57" s="54">
        <f t="shared" si="9"/>
        <v>2.5450210589651218E-2</v>
      </c>
      <c r="Q57" s="54">
        <f t="shared" si="10"/>
        <v>-3.5837765259960214E-2</v>
      </c>
      <c r="T57" s="26">
        <v>3.2000000000000001E-2</v>
      </c>
      <c r="U57" s="49">
        <v>1.2010920916224479</v>
      </c>
      <c r="V57" s="49">
        <v>-5.7066580569737596E-2</v>
      </c>
      <c r="W57" s="49">
        <v>-0.14402551105271033</v>
      </c>
      <c r="X57" s="53">
        <v>2.663451814707362E-2</v>
      </c>
      <c r="Y57" s="24">
        <f t="shared" si="17"/>
        <v>0.16320085216405464</v>
      </c>
      <c r="Z57" s="24">
        <f t="shared" si="18"/>
        <v>3.1999999980841951E-2</v>
      </c>
    </row>
    <row r="58" spans="1:27">
      <c r="A58" s="1">
        <v>36374</v>
      </c>
      <c r="B58">
        <v>6.08</v>
      </c>
      <c r="C58">
        <v>15.77</v>
      </c>
      <c r="D58">
        <v>28.47</v>
      </c>
      <c r="E58">
        <v>1320.41</v>
      </c>
      <c r="F58">
        <v>4.72</v>
      </c>
      <c r="H58" s="54">
        <f t="shared" si="2"/>
        <v>0.13221601489757906</v>
      </c>
      <c r="I58" s="54">
        <f t="shared" si="3"/>
        <v>0.17161961367013356</v>
      </c>
      <c r="J58" s="54">
        <f t="shared" si="4"/>
        <v>-1.403016485443831E-3</v>
      </c>
      <c r="K58" s="54">
        <f t="shared" si="5"/>
        <v>-6.2541393220543195E-3</v>
      </c>
      <c r="L58" s="54">
        <f t="shared" si="6"/>
        <v>3.933333333333333E-3</v>
      </c>
      <c r="N58" s="54">
        <f t="shared" si="7"/>
        <v>0.12828268156424572</v>
      </c>
      <c r="O58" s="54">
        <f t="shared" si="8"/>
        <v>0.16768628033680022</v>
      </c>
      <c r="P58" s="54">
        <f t="shared" si="9"/>
        <v>-5.3363498187771639E-3</v>
      </c>
      <c r="Q58" s="54">
        <f t="shared" si="10"/>
        <v>-1.0187472655387653E-2</v>
      </c>
      <c r="T58" s="26">
        <v>2.8000000000000001E-2</v>
      </c>
      <c r="U58" s="10">
        <v>0.96908213983920211</v>
      </c>
      <c r="V58" s="10">
        <v>-3.4394710850738745E-2</v>
      </c>
      <c r="W58" s="10">
        <v>6.5312571011536424E-2</v>
      </c>
      <c r="X58" s="52">
        <v>1.7684218911254407E-2</v>
      </c>
      <c r="Y58" s="24">
        <f>SQRT(X58)</f>
        <v>0.13298202476746399</v>
      </c>
      <c r="Z58" s="24">
        <f t="shared" si="18"/>
        <v>2.7999999980841947E-2</v>
      </c>
    </row>
    <row r="59" spans="1:27">
      <c r="A59" s="1">
        <v>36404</v>
      </c>
      <c r="B59">
        <v>8.23</v>
      </c>
      <c r="C59">
        <v>15.3</v>
      </c>
      <c r="D59">
        <v>27.44</v>
      </c>
      <c r="E59">
        <v>1282.71</v>
      </c>
      <c r="F59">
        <v>4.68</v>
      </c>
      <c r="H59" s="54">
        <f t="shared" si="2"/>
        <v>0.35361842105263164</v>
      </c>
      <c r="I59" s="54">
        <f t="shared" si="3"/>
        <v>-2.9803424223208586E-2</v>
      </c>
      <c r="J59" s="54">
        <f t="shared" si="4"/>
        <v>-3.6178433438707303E-2</v>
      </c>
      <c r="K59" s="54">
        <f t="shared" si="5"/>
        <v>-2.855173771783015E-2</v>
      </c>
      <c r="L59" s="54">
        <f t="shared" si="6"/>
        <v>3.8999999999999994E-3</v>
      </c>
      <c r="N59" s="54">
        <f t="shared" si="7"/>
        <v>0.34971842105263162</v>
      </c>
      <c r="O59" s="54">
        <f t="shared" si="8"/>
        <v>-3.3703424223208586E-2</v>
      </c>
      <c r="P59" s="54">
        <f t="shared" si="9"/>
        <v>-4.0078433438707303E-2</v>
      </c>
      <c r="Q59" s="54">
        <f t="shared" si="10"/>
        <v>-3.2451737717830151E-2</v>
      </c>
      <c r="T59" s="26">
        <v>2.4E-2</v>
      </c>
      <c r="U59" s="10">
        <v>0.73707218805595653</v>
      </c>
      <c r="V59" s="10">
        <v>-1.172284113173813E-2</v>
      </c>
      <c r="W59" s="10">
        <v>0.27465065307578163</v>
      </c>
      <c r="X59" s="52">
        <v>1.0781145090473485E-2</v>
      </c>
      <c r="Y59" s="24">
        <f t="shared" ref="Y59:Y65" si="19">SQRT(X59)</f>
        <v>0.10383229310033312</v>
      </c>
      <c r="Z59" s="24">
        <f t="shared" si="18"/>
        <v>2.399999998084195E-2</v>
      </c>
    </row>
    <row r="60" spans="1:27">
      <c r="A60" s="1">
        <v>36434</v>
      </c>
      <c r="B60">
        <v>7.33</v>
      </c>
      <c r="C60">
        <v>19.37</v>
      </c>
      <c r="D60">
        <v>26.74</v>
      </c>
      <c r="E60">
        <v>1362.93</v>
      </c>
      <c r="F60">
        <v>4.8600000000000003</v>
      </c>
      <c r="H60" s="54">
        <f t="shared" si="2"/>
        <v>-0.10935601458080202</v>
      </c>
      <c r="I60" s="54">
        <f t="shared" si="3"/>
        <v>0.26601307189542478</v>
      </c>
      <c r="J60" s="54">
        <f t="shared" si="4"/>
        <v>-2.5510204081632737E-2</v>
      </c>
      <c r="K60" s="54">
        <f t="shared" si="5"/>
        <v>6.2539467221741418E-2</v>
      </c>
      <c r="L60" s="54">
        <f t="shared" si="6"/>
        <v>4.0500000000000006E-3</v>
      </c>
      <c r="N60" s="54">
        <f t="shared" si="7"/>
        <v>-0.11340601458080202</v>
      </c>
      <c r="O60" s="54">
        <f t="shared" si="8"/>
        <v>0.26196307189542478</v>
      </c>
      <c r="P60" s="54">
        <f t="shared" si="9"/>
        <v>-2.9560204081632738E-2</v>
      </c>
      <c r="Q60" s="54">
        <f t="shared" si="10"/>
        <v>5.848946722174142E-2</v>
      </c>
      <c r="T60" s="26">
        <v>0.02</v>
      </c>
      <c r="U60" s="10">
        <v>0.50506223685034679</v>
      </c>
      <c r="V60" s="10">
        <v>1.0949028530815624E-2</v>
      </c>
      <c r="W60" s="10">
        <v>0.48398873461883768</v>
      </c>
      <c r="X60" s="52">
        <v>5.925296694271975E-3</v>
      </c>
      <c r="Y60" s="24">
        <f t="shared" si="19"/>
        <v>7.6975948803973668E-2</v>
      </c>
      <c r="Z60" s="24">
        <f t="shared" si="18"/>
        <v>1.9999999990800762E-2</v>
      </c>
    </row>
    <row r="61" spans="1:27">
      <c r="A61" s="1">
        <v>36465</v>
      </c>
      <c r="B61">
        <v>5.72</v>
      </c>
      <c r="C61">
        <v>23.66</v>
      </c>
      <c r="D61">
        <v>28.8</v>
      </c>
      <c r="E61">
        <v>1388.91</v>
      </c>
      <c r="F61">
        <v>5.07</v>
      </c>
      <c r="H61" s="54">
        <f t="shared" si="2"/>
        <v>-0.21964529331514326</v>
      </c>
      <c r="I61" s="54">
        <f t="shared" si="3"/>
        <v>0.22147651006711411</v>
      </c>
      <c r="J61" s="54">
        <f t="shared" si="4"/>
        <v>7.703814510097251E-2</v>
      </c>
      <c r="K61" s="54">
        <f t="shared" si="5"/>
        <v>1.906187405075821E-2</v>
      </c>
      <c r="L61" s="54">
        <f t="shared" si="6"/>
        <v>4.2250000000000005E-3</v>
      </c>
      <c r="N61" s="54">
        <f t="shared" si="7"/>
        <v>-0.22387029331514327</v>
      </c>
      <c r="O61" s="54">
        <f t="shared" si="8"/>
        <v>0.2172515100671141</v>
      </c>
      <c r="P61" s="54">
        <f t="shared" si="9"/>
        <v>7.2813145100972504E-2</v>
      </c>
      <c r="Q61" s="54">
        <f t="shared" si="10"/>
        <v>1.483687405075821E-2</v>
      </c>
      <c r="T61" s="26">
        <v>1.6E-2</v>
      </c>
      <c r="U61" s="10">
        <v>0.27305228506710127</v>
      </c>
      <c r="V61" s="10">
        <v>3.3620898249815206E-2</v>
      </c>
      <c r="W61" s="10">
        <v>0.6933268166830836</v>
      </c>
      <c r="X61" s="52">
        <v>3.1166736984706359E-3</v>
      </c>
      <c r="Y61" s="24">
        <f t="shared" si="19"/>
        <v>5.5827177059839195E-2</v>
      </c>
      <c r="Z61" s="24">
        <f t="shared" si="18"/>
        <v>1.5999999990800762E-2</v>
      </c>
    </row>
    <row r="62" spans="1:27">
      <c r="A62" s="1">
        <v>36495</v>
      </c>
      <c r="B62">
        <v>5.37</v>
      </c>
      <c r="C62">
        <v>24.85</v>
      </c>
      <c r="D62">
        <v>29.26</v>
      </c>
      <c r="E62">
        <v>1469.25</v>
      </c>
      <c r="F62">
        <v>5.2</v>
      </c>
      <c r="H62" s="54">
        <f t="shared" si="2"/>
        <v>-6.1188811188811143E-2</v>
      </c>
      <c r="I62" s="54">
        <f t="shared" si="3"/>
        <v>5.0295857988165826E-2</v>
      </c>
      <c r="J62" s="54">
        <f t="shared" si="4"/>
        <v>1.5972222222222276E-2</v>
      </c>
      <c r="K62" s="54">
        <f t="shared" si="5"/>
        <v>5.7843920772404189E-2</v>
      </c>
      <c r="L62" s="54">
        <f t="shared" si="6"/>
        <v>4.333333333333334E-3</v>
      </c>
      <c r="N62" s="54">
        <f t="shared" si="7"/>
        <v>-6.5522144522144471E-2</v>
      </c>
      <c r="O62" s="54">
        <f t="shared" si="8"/>
        <v>4.5962524654832491E-2</v>
      </c>
      <c r="P62" s="54">
        <f t="shared" si="9"/>
        <v>1.1638888888888942E-2</v>
      </c>
      <c r="Q62" s="54">
        <f t="shared" si="10"/>
        <v>5.3510587439070854E-2</v>
      </c>
      <c r="T62" s="26">
        <v>1.2E-2</v>
      </c>
      <c r="U62" s="10">
        <v>4.1042333281625175E-2</v>
      </c>
      <c r="V62" s="10">
        <v>5.6292767891769603E-2</v>
      </c>
      <c r="W62" s="10">
        <v>0.90266489882660528</v>
      </c>
      <c r="X62" s="52">
        <v>2.355276117707581E-3</v>
      </c>
      <c r="Y62" s="24">
        <f t="shared" si="19"/>
        <v>4.8531187062625832E-2</v>
      </c>
      <c r="Z62" s="24">
        <f t="shared" si="18"/>
        <v>1.1999999990800763E-2</v>
      </c>
    </row>
    <row r="63" spans="1:27">
      <c r="A63" s="1">
        <v>36528</v>
      </c>
      <c r="B63">
        <v>4.5599999999999996</v>
      </c>
      <c r="C63">
        <v>25.08</v>
      </c>
      <c r="D63">
        <v>30.1</v>
      </c>
      <c r="E63">
        <v>1394.46</v>
      </c>
      <c r="F63">
        <v>5.32</v>
      </c>
      <c r="H63" s="54">
        <f t="shared" si="2"/>
        <v>-0.15083798882681576</v>
      </c>
      <c r="I63" s="54">
        <f t="shared" si="3"/>
        <v>9.2555331991950318E-3</v>
      </c>
      <c r="J63" s="54">
        <f t="shared" si="4"/>
        <v>2.8708133971291794E-2</v>
      </c>
      <c r="K63" s="54">
        <f t="shared" si="5"/>
        <v>-5.0903522205206664E-2</v>
      </c>
      <c r="L63" s="54">
        <f t="shared" si="6"/>
        <v>4.4333333333333334E-3</v>
      </c>
      <c r="N63" s="54">
        <f t="shared" si="7"/>
        <v>-0.15527132216014911</v>
      </c>
      <c r="O63" s="54">
        <f t="shared" si="8"/>
        <v>4.8221998658616984E-3</v>
      </c>
      <c r="P63" s="54">
        <f t="shared" si="9"/>
        <v>2.427480063795846E-2</v>
      </c>
      <c r="Q63" s="54">
        <f t="shared" si="10"/>
        <v>-5.5336855538539995E-2</v>
      </c>
      <c r="T63" s="26">
        <v>8.0000000000000002E-3</v>
      </c>
      <c r="U63" s="10">
        <v>-0.19096761908234161</v>
      </c>
      <c r="V63" s="10">
        <v>7.8964637560644826E-2</v>
      </c>
      <c r="W63" s="10">
        <v>1.112002981521697</v>
      </c>
      <c r="X63" s="52">
        <v>3.6411039577326316E-3</v>
      </c>
      <c r="Y63" s="24">
        <f t="shared" si="19"/>
        <v>6.0341560783034369E-2</v>
      </c>
      <c r="Z63" s="24">
        <f t="shared" si="18"/>
        <v>7.9999999808419535E-3</v>
      </c>
    </row>
    <row r="64" spans="1:27">
      <c r="A64" s="1">
        <v>36557</v>
      </c>
      <c r="B64">
        <v>4.6100000000000003</v>
      </c>
      <c r="C64">
        <v>27.71</v>
      </c>
      <c r="D64">
        <v>27.5</v>
      </c>
      <c r="E64">
        <v>1366.42</v>
      </c>
      <c r="F64">
        <v>5.55</v>
      </c>
      <c r="H64" s="54">
        <f t="shared" si="2"/>
        <v>1.0964912280701844E-2</v>
      </c>
      <c r="I64" s="54">
        <f t="shared" si="3"/>
        <v>0.10486443381180233</v>
      </c>
      <c r="J64" s="54">
        <f t="shared" si="4"/>
        <v>-8.637873754152825E-2</v>
      </c>
      <c r="K64" s="54">
        <f t="shared" si="5"/>
        <v>-2.0108142219927405E-2</v>
      </c>
      <c r="L64" s="54">
        <f t="shared" si="6"/>
        <v>4.6249999999999998E-3</v>
      </c>
      <c r="N64" s="54">
        <f t="shared" si="7"/>
        <v>6.3399122807018442E-3</v>
      </c>
      <c r="O64" s="54">
        <f t="shared" si="8"/>
        <v>0.10023943381180232</v>
      </c>
      <c r="P64" s="54">
        <f t="shared" si="9"/>
        <v>-9.1003737541528254E-2</v>
      </c>
      <c r="Q64" s="54">
        <f t="shared" si="10"/>
        <v>-2.4733142219927406E-2</v>
      </c>
      <c r="T64" s="26">
        <v>4.0000000000000001E-3</v>
      </c>
      <c r="U64" s="10">
        <v>-0.42297757015264137</v>
      </c>
      <c r="V64" s="10">
        <v>0.10163650739411204</v>
      </c>
      <c r="W64" s="10">
        <v>1.3213410627585296</v>
      </c>
      <c r="X64" s="52">
        <v>6.9741571988553028E-3</v>
      </c>
      <c r="Y64" s="24">
        <f t="shared" si="19"/>
        <v>8.3511419571549034E-2</v>
      </c>
      <c r="Z64" s="24">
        <f t="shared" si="18"/>
        <v>3.9999999930419462E-3</v>
      </c>
    </row>
    <row r="65" spans="1:26">
      <c r="A65" s="1">
        <v>36586</v>
      </c>
      <c r="B65">
        <v>4.47</v>
      </c>
      <c r="C65">
        <v>32.83</v>
      </c>
      <c r="D65">
        <v>28.49</v>
      </c>
      <c r="E65">
        <v>1498.58</v>
      </c>
      <c r="F65">
        <v>5.69</v>
      </c>
      <c r="H65" s="54">
        <f t="shared" si="2"/>
        <v>-3.0368763557483858E-2</v>
      </c>
      <c r="I65" s="54">
        <f t="shared" si="3"/>
        <v>0.18477084085167794</v>
      </c>
      <c r="J65" s="54">
        <f t="shared" si="4"/>
        <v>3.6000000000000032E-2</v>
      </c>
      <c r="K65" s="54">
        <f t="shared" si="5"/>
        <v>9.6719895786068655E-2</v>
      </c>
      <c r="L65" s="54">
        <f t="shared" si="6"/>
        <v>4.7416666666666675E-3</v>
      </c>
      <c r="N65" s="54">
        <f t="shared" si="7"/>
        <v>-3.5110430224150523E-2</v>
      </c>
      <c r="O65" s="54">
        <f t="shared" si="8"/>
        <v>0.18002917418501127</v>
      </c>
      <c r="P65" s="54">
        <f t="shared" si="9"/>
        <v>3.1258333333333367E-2</v>
      </c>
      <c r="Q65" s="54">
        <f t="shared" si="10"/>
        <v>9.1978229119401983E-2</v>
      </c>
      <c r="T65" s="26">
        <v>2E-3</v>
      </c>
      <c r="U65" s="10">
        <v>-0.53898254539958379</v>
      </c>
      <c r="V65" s="10">
        <v>0.11297244219051616</v>
      </c>
      <c r="W65" s="10">
        <v>1.4260101032090675</v>
      </c>
      <c r="X65" s="52">
        <v>9.4083933386277727E-3</v>
      </c>
      <c r="Y65" s="24">
        <f t="shared" si="19"/>
        <v>9.6996872829116371E-2</v>
      </c>
      <c r="Z65" s="24">
        <f t="shared" si="18"/>
        <v>2.0000000041566941E-3</v>
      </c>
    </row>
    <row r="66" spans="1:26">
      <c r="A66" s="1">
        <v>36619</v>
      </c>
      <c r="B66">
        <v>3.58</v>
      </c>
      <c r="C66">
        <v>29.99</v>
      </c>
      <c r="D66">
        <v>28.37</v>
      </c>
      <c r="E66">
        <v>1452.43</v>
      </c>
      <c r="F66">
        <v>5.66</v>
      </c>
      <c r="H66" s="54">
        <f t="shared" si="2"/>
        <v>-0.19910514541387014</v>
      </c>
      <c r="I66" s="54">
        <f t="shared" si="3"/>
        <v>-8.6506244288760303E-2</v>
      </c>
      <c r="J66" s="54">
        <f t="shared" si="4"/>
        <v>-4.2120042120040724E-3</v>
      </c>
      <c r="K66" s="54">
        <f t="shared" si="5"/>
        <v>-3.0795820042973876E-2</v>
      </c>
      <c r="L66" s="54">
        <f t="shared" si="6"/>
        <v>4.7166666666666668E-3</v>
      </c>
      <c r="N66" s="54">
        <f t="shared" si="7"/>
        <v>-0.20382181208053682</v>
      </c>
      <c r="O66" s="54">
        <f t="shared" si="8"/>
        <v>-9.1222910955426964E-2</v>
      </c>
      <c r="P66" s="54">
        <f t="shared" si="9"/>
        <v>-8.92867087867074E-3</v>
      </c>
      <c r="Q66" s="54">
        <f t="shared" si="10"/>
        <v>-3.5512486709640544E-2</v>
      </c>
    </row>
    <row r="67" spans="1:26">
      <c r="A67" s="1">
        <v>36647</v>
      </c>
      <c r="B67">
        <v>2.68</v>
      </c>
      <c r="C67">
        <v>20.309999999999999</v>
      </c>
      <c r="D67">
        <v>30.59</v>
      </c>
      <c r="E67">
        <v>1420.6</v>
      </c>
      <c r="F67">
        <v>5.79</v>
      </c>
      <c r="H67" s="54">
        <f t="shared" si="2"/>
        <v>-0.25139664804469275</v>
      </c>
      <c r="I67" s="54">
        <f t="shared" si="3"/>
        <v>-0.32277425808602866</v>
      </c>
      <c r="J67" s="54">
        <f t="shared" si="4"/>
        <v>7.8251674303841945E-2</v>
      </c>
      <c r="K67" s="54">
        <f t="shared" si="5"/>
        <v>-2.1914997624670529E-2</v>
      </c>
      <c r="L67" s="54">
        <f t="shared" si="6"/>
        <v>4.8250000000000003E-3</v>
      </c>
      <c r="N67" s="54">
        <f t="shared" si="7"/>
        <v>-0.25622164804469277</v>
      </c>
      <c r="O67" s="54">
        <f t="shared" si="8"/>
        <v>-0.32759925808602869</v>
      </c>
      <c r="P67" s="54">
        <f t="shared" si="9"/>
        <v>7.3426674303841949E-2</v>
      </c>
      <c r="Q67" s="54">
        <f t="shared" si="10"/>
        <v>-2.6739997624670529E-2</v>
      </c>
    </row>
    <row r="68" spans="1:26">
      <c r="A68" s="1">
        <v>36678</v>
      </c>
      <c r="B68">
        <v>2.68</v>
      </c>
      <c r="C68">
        <v>25.32</v>
      </c>
      <c r="D68">
        <v>28.83</v>
      </c>
      <c r="E68">
        <v>1454.6</v>
      </c>
      <c r="F68">
        <v>5.69</v>
      </c>
      <c r="H68" s="54">
        <f t="shared" si="2"/>
        <v>0</v>
      </c>
      <c r="I68" s="54">
        <f t="shared" si="3"/>
        <v>0.24667651403249646</v>
      </c>
      <c r="J68" s="54">
        <f t="shared" si="4"/>
        <v>-5.7535142203334444E-2</v>
      </c>
      <c r="K68" s="54">
        <f t="shared" si="5"/>
        <v>2.3933549204561366E-2</v>
      </c>
      <c r="L68" s="54">
        <f t="shared" si="6"/>
        <v>4.7416666666666675E-3</v>
      </c>
      <c r="N68" s="54">
        <f t="shared" si="7"/>
        <v>-4.7416666666666675E-3</v>
      </c>
      <c r="O68" s="54">
        <f t="shared" si="8"/>
        <v>0.24193484736582979</v>
      </c>
      <c r="P68" s="54">
        <f t="shared" si="9"/>
        <v>-6.2276808870001109E-2</v>
      </c>
      <c r="Q68" s="54">
        <f t="shared" si="10"/>
        <v>1.9191882537894698E-2</v>
      </c>
      <c r="T68" s="33" t="s">
        <v>46</v>
      </c>
      <c r="U68" s="34"/>
      <c r="V68" s="32">
        <f>(V71-$Z$2)/V70</f>
        <v>0.24355267203308315</v>
      </c>
      <c r="X68" s="12" t="s">
        <v>20</v>
      </c>
      <c r="Y68" s="12" t="s">
        <v>21</v>
      </c>
      <c r="Z68" s="12" t="s">
        <v>18</v>
      </c>
    </row>
    <row r="69" spans="1:26">
      <c r="A69" s="1">
        <v>36710</v>
      </c>
      <c r="B69">
        <v>1.97</v>
      </c>
      <c r="C69">
        <v>24.56</v>
      </c>
      <c r="D69">
        <v>29.45</v>
      </c>
      <c r="E69">
        <v>1430.83</v>
      </c>
      <c r="F69">
        <v>5.96</v>
      </c>
      <c r="H69" s="54">
        <f t="shared" ref="H69:H132" si="20">B69/B68-1</f>
        <v>-0.2649253731343284</v>
      </c>
      <c r="I69" s="54">
        <f t="shared" ref="I69:I132" si="21">C69/C68-1</f>
        <v>-3.0015797788309651E-2</v>
      </c>
      <c r="J69" s="54">
        <f t="shared" ref="J69:J132" si="22">D69/D68-1</f>
        <v>2.1505376344086002E-2</v>
      </c>
      <c r="K69" s="54">
        <f t="shared" ref="K69:K132" si="23">E69/E68-1</f>
        <v>-1.6341262202667406E-2</v>
      </c>
      <c r="L69" s="54">
        <f t="shared" ref="L69:L132" si="24">F69/100/12</f>
        <v>4.966666666666667E-3</v>
      </c>
      <c r="N69" s="54">
        <f t="shared" ref="N69:N132" si="25">H69-$L69</f>
        <v>-0.26989203980099508</v>
      </c>
      <c r="O69" s="54">
        <f t="shared" ref="O69:O132" si="26">I69-$L69</f>
        <v>-3.4982464454976318E-2</v>
      </c>
      <c r="P69" s="54">
        <f t="shared" ref="P69:P132" si="27">J69-$L69</f>
        <v>1.6538709677419335E-2</v>
      </c>
      <c r="Q69" s="54">
        <f t="shared" ref="Q69:Q132" si="28">K69-$L69</f>
        <v>-2.1307928869334074E-2</v>
      </c>
      <c r="U69" s="2" t="s">
        <v>49</v>
      </c>
      <c r="V69" s="54">
        <v>3.1751754358533705E-3</v>
      </c>
      <c r="X69" s="35" t="s">
        <v>24</v>
      </c>
      <c r="Y69" s="35" t="s">
        <v>25</v>
      </c>
      <c r="Z69" s="35" t="s">
        <v>26</v>
      </c>
    </row>
    <row r="70" spans="1:26">
      <c r="A70" s="1">
        <v>36739</v>
      </c>
      <c r="B70">
        <v>1.79</v>
      </c>
      <c r="C70">
        <v>29.46</v>
      </c>
      <c r="D70">
        <v>30.14</v>
      </c>
      <c r="E70">
        <v>1517.68</v>
      </c>
      <c r="F70">
        <v>6.09</v>
      </c>
      <c r="H70" s="54">
        <f t="shared" si="20"/>
        <v>-9.1370558375634459E-2</v>
      </c>
      <c r="I70" s="54">
        <f t="shared" si="21"/>
        <v>0.199511400651466</v>
      </c>
      <c r="J70" s="54">
        <f t="shared" si="22"/>
        <v>2.3429541595925363E-2</v>
      </c>
      <c r="K70" s="54">
        <f t="shared" si="23"/>
        <v>6.069903482594019E-2</v>
      </c>
      <c r="L70" s="54">
        <f t="shared" si="24"/>
        <v>5.0749999999999997E-3</v>
      </c>
      <c r="N70" s="54">
        <f t="shared" si="25"/>
        <v>-9.6445558375634455E-2</v>
      </c>
      <c r="O70" s="54">
        <f t="shared" si="26"/>
        <v>0.194436400651466</v>
      </c>
      <c r="P70" s="54">
        <f t="shared" si="27"/>
        <v>1.8354541595925363E-2</v>
      </c>
      <c r="Q70" s="54">
        <f t="shared" si="28"/>
        <v>5.5624034825940194E-2</v>
      </c>
      <c r="U70" s="2" t="s">
        <v>47</v>
      </c>
      <c r="V70">
        <f>SQRT(V69)</f>
        <v>5.634869506788396E-2</v>
      </c>
      <c r="X70" s="54">
        <v>0.28051838879965968</v>
      </c>
      <c r="Y70" s="54">
        <v>3.2891687047904551E-2</v>
      </c>
      <c r="Z70" s="54">
        <v>0.68658992415243558</v>
      </c>
    </row>
    <row r="71" spans="1:26">
      <c r="A71" s="1">
        <v>36770</v>
      </c>
      <c r="B71">
        <v>1.61</v>
      </c>
      <c r="C71">
        <v>12.45</v>
      </c>
      <c r="D71">
        <v>32.9</v>
      </c>
      <c r="E71">
        <v>1436.51</v>
      </c>
      <c r="F71">
        <v>6</v>
      </c>
      <c r="H71" s="54">
        <f t="shared" si="20"/>
        <v>-0.1005586592178771</v>
      </c>
      <c r="I71" s="54">
        <f t="shared" si="21"/>
        <v>-0.5773930753564156</v>
      </c>
      <c r="J71" s="54">
        <f t="shared" si="22"/>
        <v>9.1572660915726578E-2</v>
      </c>
      <c r="K71" s="54">
        <f t="shared" si="23"/>
        <v>-5.3482947656950164E-2</v>
      </c>
      <c r="L71" s="54">
        <f t="shared" si="24"/>
        <v>5.0000000000000001E-3</v>
      </c>
      <c r="N71" s="54">
        <f t="shared" si="25"/>
        <v>-0.1055586592178771</v>
      </c>
      <c r="O71" s="54">
        <f t="shared" si="26"/>
        <v>-0.5823930753564156</v>
      </c>
      <c r="P71" s="54">
        <f t="shared" si="27"/>
        <v>8.6572660915726574E-2</v>
      </c>
      <c r="Q71" s="54">
        <f t="shared" si="28"/>
        <v>-5.8482947656950161E-2</v>
      </c>
      <c r="U71" s="2" t="s">
        <v>48</v>
      </c>
      <c r="V71" s="54">
        <v>1.6128720210600866E-2</v>
      </c>
    </row>
    <row r="72" spans="1:26">
      <c r="A72" s="1">
        <v>36801</v>
      </c>
      <c r="B72">
        <v>1.1599999999999999</v>
      </c>
      <c r="C72">
        <v>9.4600000000000009</v>
      </c>
      <c r="D72">
        <v>32.93</v>
      </c>
      <c r="E72">
        <v>1429.4</v>
      </c>
      <c r="F72">
        <v>6.11</v>
      </c>
      <c r="H72" s="54">
        <f t="shared" si="20"/>
        <v>-0.2795031055900622</v>
      </c>
      <c r="I72" s="54">
        <f t="shared" si="21"/>
        <v>-0.24016064257028102</v>
      </c>
      <c r="J72" s="54">
        <f t="shared" si="22"/>
        <v>9.1185410334349015E-4</v>
      </c>
      <c r="K72" s="54">
        <f t="shared" si="23"/>
        <v>-4.9494956526581202E-3</v>
      </c>
      <c r="L72" s="54">
        <f t="shared" si="24"/>
        <v>5.0916666666666671E-3</v>
      </c>
      <c r="N72" s="54">
        <f t="shared" si="25"/>
        <v>-0.28459477225672886</v>
      </c>
      <c r="O72" s="54">
        <f t="shared" si="26"/>
        <v>-0.24525230923694769</v>
      </c>
      <c r="P72" s="54">
        <f t="shared" si="27"/>
        <v>-4.1798125633231769E-3</v>
      </c>
      <c r="Q72" s="54">
        <f t="shared" si="28"/>
        <v>-1.0041162319324788E-2</v>
      </c>
    </row>
    <row r="73" spans="1:26">
      <c r="A73" s="1">
        <v>36831</v>
      </c>
      <c r="B73">
        <v>1.61</v>
      </c>
      <c r="C73">
        <v>7.98</v>
      </c>
      <c r="D73">
        <v>32.65</v>
      </c>
      <c r="E73">
        <v>1314.95</v>
      </c>
      <c r="F73">
        <v>6.17</v>
      </c>
      <c r="H73" s="54">
        <f t="shared" si="20"/>
        <v>0.3879310344827589</v>
      </c>
      <c r="I73" s="54">
        <f t="shared" si="21"/>
        <v>-0.15644820295983086</v>
      </c>
      <c r="J73" s="54">
        <f t="shared" si="22"/>
        <v>-8.5028849073792712E-3</v>
      </c>
      <c r="K73" s="54">
        <f t="shared" si="23"/>
        <v>-8.0068560235063702E-2</v>
      </c>
      <c r="L73" s="54">
        <f t="shared" si="24"/>
        <v>5.1416666666666668E-3</v>
      </c>
      <c r="N73" s="54">
        <f t="shared" si="25"/>
        <v>0.38278936781609224</v>
      </c>
      <c r="O73" s="54">
        <f t="shared" si="26"/>
        <v>-0.16158986962649752</v>
      </c>
      <c r="P73" s="54">
        <f t="shared" si="27"/>
        <v>-1.3644551574045937E-2</v>
      </c>
      <c r="Q73" s="54">
        <f t="shared" si="28"/>
        <v>-8.5210226901730371E-2</v>
      </c>
    </row>
    <row r="74" spans="1:26">
      <c r="A74" s="1">
        <v>36861</v>
      </c>
      <c r="B74">
        <v>1.43</v>
      </c>
      <c r="C74">
        <v>7.19</v>
      </c>
      <c r="D74">
        <v>32.26</v>
      </c>
      <c r="E74">
        <v>1320.28</v>
      </c>
      <c r="F74">
        <v>5.77</v>
      </c>
      <c r="H74" s="54">
        <f t="shared" si="20"/>
        <v>-0.11180124223602494</v>
      </c>
      <c r="I74" s="54">
        <f t="shared" si="21"/>
        <v>-9.8997493734335862E-2</v>
      </c>
      <c r="J74" s="54">
        <f t="shared" si="22"/>
        <v>-1.1944869831546745E-2</v>
      </c>
      <c r="K74" s="54">
        <f t="shared" si="23"/>
        <v>4.0533860603064742E-3</v>
      </c>
      <c r="L74" s="54">
        <f t="shared" si="24"/>
        <v>4.8083333333333329E-3</v>
      </c>
      <c r="N74" s="54">
        <f t="shared" si="25"/>
        <v>-0.11660957556935828</v>
      </c>
      <c r="O74" s="54">
        <f t="shared" si="26"/>
        <v>-0.10380582706766919</v>
      </c>
      <c r="P74" s="54">
        <f t="shared" si="27"/>
        <v>-1.6753203164880076E-2</v>
      </c>
      <c r="Q74" s="54">
        <f t="shared" si="28"/>
        <v>-7.5494727302685867E-4</v>
      </c>
    </row>
    <row r="75" spans="1:26">
      <c r="A75" s="1">
        <v>36893</v>
      </c>
      <c r="B75">
        <v>1.37</v>
      </c>
      <c r="C75">
        <v>10.45</v>
      </c>
      <c r="D75">
        <v>31.22</v>
      </c>
      <c r="E75">
        <v>1366.01</v>
      </c>
      <c r="F75">
        <v>5.15</v>
      </c>
      <c r="H75" s="54">
        <f t="shared" si="20"/>
        <v>-4.195804195804187E-2</v>
      </c>
      <c r="I75" s="54">
        <f t="shared" si="21"/>
        <v>0.45340751043115413</v>
      </c>
      <c r="J75" s="54">
        <f t="shared" si="22"/>
        <v>-3.2238065716057029E-2</v>
      </c>
      <c r="K75" s="54">
        <f t="shared" si="23"/>
        <v>3.4636592238010078E-2</v>
      </c>
      <c r="L75" s="54">
        <f t="shared" si="24"/>
        <v>4.2916666666666667E-3</v>
      </c>
      <c r="N75" s="54">
        <f t="shared" si="25"/>
        <v>-4.6249708624708535E-2</v>
      </c>
      <c r="O75" s="54">
        <f t="shared" si="26"/>
        <v>0.44911584376448743</v>
      </c>
      <c r="P75" s="54">
        <f t="shared" si="27"/>
        <v>-3.6529732382723695E-2</v>
      </c>
      <c r="Q75" s="54">
        <f t="shared" si="28"/>
        <v>3.0344925571343412E-2</v>
      </c>
    </row>
    <row r="76" spans="1:26">
      <c r="A76" s="1">
        <v>36923</v>
      </c>
      <c r="B76">
        <v>1.63</v>
      </c>
      <c r="C76">
        <v>8.82</v>
      </c>
      <c r="D76">
        <v>30.23</v>
      </c>
      <c r="E76">
        <v>1239.94</v>
      </c>
      <c r="F76">
        <v>4.88</v>
      </c>
      <c r="H76" s="54">
        <f t="shared" si="20"/>
        <v>0.18978102189780999</v>
      </c>
      <c r="I76" s="54">
        <f t="shared" si="21"/>
        <v>-0.15598086124401911</v>
      </c>
      <c r="J76" s="54">
        <f t="shared" si="22"/>
        <v>-3.1710442024343366E-2</v>
      </c>
      <c r="K76" s="54">
        <f t="shared" si="23"/>
        <v>-9.2290686012547418E-2</v>
      </c>
      <c r="L76" s="54">
        <f t="shared" si="24"/>
        <v>4.0666666666666663E-3</v>
      </c>
      <c r="N76" s="54">
        <f t="shared" si="25"/>
        <v>0.18571435523114332</v>
      </c>
      <c r="O76" s="54">
        <f t="shared" si="26"/>
        <v>-0.16004752791068577</v>
      </c>
      <c r="P76" s="54">
        <f t="shared" si="27"/>
        <v>-3.5777108691010029E-2</v>
      </c>
      <c r="Q76" s="54">
        <f t="shared" si="28"/>
        <v>-9.6357352679214081E-2</v>
      </c>
    </row>
    <row r="77" spans="1:26">
      <c r="A77" s="1">
        <v>36951</v>
      </c>
      <c r="B77">
        <v>1.43</v>
      </c>
      <c r="C77">
        <v>10.67</v>
      </c>
      <c r="D77">
        <v>30.21</v>
      </c>
      <c r="E77">
        <v>1160.33</v>
      </c>
      <c r="F77">
        <v>4.42</v>
      </c>
      <c r="H77" s="54">
        <f t="shared" si="20"/>
        <v>-0.12269938650306744</v>
      </c>
      <c r="I77" s="54">
        <f t="shared" si="21"/>
        <v>0.20975056689342408</v>
      </c>
      <c r="J77" s="54">
        <f t="shared" si="22"/>
        <v>-6.6159444260671663E-4</v>
      </c>
      <c r="K77" s="54">
        <f t="shared" si="23"/>
        <v>-6.4204719583205727E-2</v>
      </c>
      <c r="L77" s="54">
        <f t="shared" si="24"/>
        <v>3.6833333333333332E-3</v>
      </c>
      <c r="N77" s="54">
        <f t="shared" si="25"/>
        <v>-0.12638271983640079</v>
      </c>
      <c r="O77" s="54">
        <f t="shared" si="26"/>
        <v>0.20606723356009074</v>
      </c>
      <c r="P77" s="54">
        <f t="shared" si="27"/>
        <v>-4.3449277759400502E-3</v>
      </c>
      <c r="Q77" s="54">
        <f t="shared" si="28"/>
        <v>-6.7888052916539057E-2</v>
      </c>
      <c r="T77" s="36" t="s">
        <v>50</v>
      </c>
      <c r="U77" s="37"/>
      <c r="V77" s="38"/>
      <c r="W77" s="32">
        <f>W105</f>
        <v>0</v>
      </c>
    </row>
    <row r="78" spans="1:26">
      <c r="A78" s="1">
        <v>36983</v>
      </c>
      <c r="B78">
        <v>1.57</v>
      </c>
      <c r="C78">
        <v>12.32</v>
      </c>
      <c r="D78">
        <v>33.04</v>
      </c>
      <c r="E78">
        <v>1249.46</v>
      </c>
      <c r="F78">
        <v>3.87</v>
      </c>
      <c r="H78" s="54">
        <f t="shared" si="20"/>
        <v>9.7902097902097918E-2</v>
      </c>
      <c r="I78" s="54">
        <f t="shared" si="21"/>
        <v>0.15463917525773208</v>
      </c>
      <c r="J78" s="54">
        <f t="shared" si="22"/>
        <v>9.3677590201919791E-2</v>
      </c>
      <c r="K78" s="54">
        <f t="shared" si="23"/>
        <v>7.6814354537071416E-2</v>
      </c>
      <c r="L78" s="54">
        <f t="shared" si="24"/>
        <v>3.225E-3</v>
      </c>
      <c r="N78" s="54">
        <f t="shared" si="25"/>
        <v>9.4677097902097912E-2</v>
      </c>
      <c r="O78" s="54">
        <f t="shared" si="26"/>
        <v>0.15141417525773207</v>
      </c>
      <c r="P78" s="54">
        <f t="shared" si="27"/>
        <v>9.0452590201919786E-2</v>
      </c>
      <c r="Q78" s="54">
        <f t="shared" si="28"/>
        <v>7.3589354537071411E-2</v>
      </c>
    </row>
    <row r="79" spans="1:26">
      <c r="A79" s="1">
        <v>37012</v>
      </c>
      <c r="B79">
        <v>2.23</v>
      </c>
      <c r="C79">
        <v>9.64</v>
      </c>
      <c r="D79">
        <v>33.26</v>
      </c>
      <c r="E79">
        <v>1255.82</v>
      </c>
      <c r="F79">
        <v>3.62</v>
      </c>
      <c r="H79" s="54">
        <f t="shared" si="20"/>
        <v>0.42038216560509545</v>
      </c>
      <c r="I79" s="54">
        <f t="shared" si="21"/>
        <v>-0.21753246753246747</v>
      </c>
      <c r="J79" s="54">
        <f t="shared" si="22"/>
        <v>6.6585956416465031E-3</v>
      </c>
      <c r="K79" s="54">
        <f t="shared" si="23"/>
        <v>5.0901989659533076E-3</v>
      </c>
      <c r="L79" s="54">
        <f t="shared" si="24"/>
        <v>3.0166666666666671E-3</v>
      </c>
      <c r="N79" s="54">
        <f t="shared" si="25"/>
        <v>0.41736549893842878</v>
      </c>
      <c r="O79" s="54">
        <f t="shared" si="26"/>
        <v>-0.22054913419913413</v>
      </c>
      <c r="P79" s="54">
        <f t="shared" si="27"/>
        <v>3.641928974979836E-3</v>
      </c>
      <c r="Q79" s="54">
        <f t="shared" si="28"/>
        <v>2.0735322992866405E-3</v>
      </c>
      <c r="V79" t="s">
        <v>51</v>
      </c>
      <c r="W79" t="s">
        <v>56</v>
      </c>
    </row>
    <row r="80" spans="1:26">
      <c r="A80" s="1">
        <v>37043</v>
      </c>
      <c r="B80">
        <v>2.2599999999999998</v>
      </c>
      <c r="C80">
        <v>11.24</v>
      </c>
      <c r="D80">
        <v>32.74</v>
      </c>
      <c r="E80">
        <v>1224.3800000000001</v>
      </c>
      <c r="F80">
        <v>3.49</v>
      </c>
      <c r="H80" s="54">
        <f t="shared" si="20"/>
        <v>1.3452914798206095E-2</v>
      </c>
      <c r="I80" s="54">
        <f t="shared" si="21"/>
        <v>0.16597510373443969</v>
      </c>
      <c r="J80" s="54">
        <f t="shared" si="22"/>
        <v>-1.5634395670474976E-2</v>
      </c>
      <c r="K80" s="54">
        <f t="shared" si="23"/>
        <v>-2.5035435014572061E-2</v>
      </c>
      <c r="L80" s="54">
        <f t="shared" si="24"/>
        <v>2.9083333333333335E-3</v>
      </c>
      <c r="N80" s="54">
        <f t="shared" si="25"/>
        <v>1.0544581464872761E-2</v>
      </c>
      <c r="O80" s="54">
        <f t="shared" si="26"/>
        <v>0.16306677040110634</v>
      </c>
      <c r="P80" s="54">
        <f t="shared" si="27"/>
        <v>-1.8542729003808309E-2</v>
      </c>
      <c r="Q80" s="54">
        <f t="shared" si="28"/>
        <v>-2.7943768347905393E-2</v>
      </c>
      <c r="U80" t="s">
        <v>57</v>
      </c>
      <c r="V80" s="59">
        <v>2E-3</v>
      </c>
      <c r="W80" s="59">
        <v>1E-3</v>
      </c>
      <c r="X80" t="s">
        <v>129</v>
      </c>
    </row>
    <row r="81" spans="1:24">
      <c r="A81" s="1">
        <v>37074</v>
      </c>
      <c r="B81">
        <v>2.2000000000000002</v>
      </c>
      <c r="C81">
        <v>9.08</v>
      </c>
      <c r="D81">
        <v>31.31</v>
      </c>
      <c r="E81">
        <v>1211.23</v>
      </c>
      <c r="F81">
        <v>3.51</v>
      </c>
      <c r="H81" s="54">
        <f t="shared" si="20"/>
        <v>-2.6548672566371501E-2</v>
      </c>
      <c r="I81" s="54">
        <f t="shared" si="21"/>
        <v>-0.19217081850533813</v>
      </c>
      <c r="J81" s="54">
        <f t="shared" si="22"/>
        <v>-4.3677458766035571E-2</v>
      </c>
      <c r="K81" s="54">
        <f t="shared" si="23"/>
        <v>-1.0740129698296408E-2</v>
      </c>
      <c r="L81" s="54">
        <f t="shared" si="24"/>
        <v>2.9250000000000001E-3</v>
      </c>
      <c r="N81" s="54">
        <f t="shared" si="25"/>
        <v>-2.9473672566371501E-2</v>
      </c>
      <c r="O81" s="54">
        <f t="shared" si="26"/>
        <v>-0.19509581850533814</v>
      </c>
      <c r="P81" s="54">
        <f t="shared" si="27"/>
        <v>-4.6602458766035568E-2</v>
      </c>
      <c r="Q81" s="54">
        <f t="shared" si="28"/>
        <v>-1.3665129698296408E-2</v>
      </c>
      <c r="U81" t="s">
        <v>58</v>
      </c>
      <c r="V81" s="39">
        <f>U7</f>
        <v>1.2423724094135504</v>
      </c>
      <c r="W81" s="39">
        <f>W7</f>
        <v>0.51664427865971585</v>
      </c>
    </row>
    <row r="82" spans="1:24">
      <c r="A82" s="1">
        <v>37104</v>
      </c>
      <c r="B82">
        <v>2.52</v>
      </c>
      <c r="C82">
        <v>8.9700000000000006</v>
      </c>
      <c r="D82">
        <v>30.27</v>
      </c>
      <c r="E82">
        <v>1133.58</v>
      </c>
      <c r="F82">
        <v>3.36</v>
      </c>
      <c r="H82" s="54">
        <f t="shared" si="20"/>
        <v>0.14545454545454528</v>
      </c>
      <c r="I82" s="54">
        <f t="shared" si="21"/>
        <v>-1.2114537444933848E-2</v>
      </c>
      <c r="J82" s="54">
        <f t="shared" si="22"/>
        <v>-3.3216224848291231E-2</v>
      </c>
      <c r="K82" s="54">
        <f t="shared" si="23"/>
        <v>-6.4108385690579084E-2</v>
      </c>
      <c r="L82" s="54">
        <f t="shared" si="24"/>
        <v>2.8E-3</v>
      </c>
      <c r="N82" s="54">
        <f t="shared" si="25"/>
        <v>0.14265454545454528</v>
      </c>
      <c r="O82" s="54">
        <f t="shared" si="26"/>
        <v>-1.4914537444933849E-2</v>
      </c>
      <c r="P82" s="54">
        <f t="shared" si="27"/>
        <v>-3.6016224848291228E-2</v>
      </c>
      <c r="Q82" s="54">
        <f t="shared" si="28"/>
        <v>-6.6908385690579081E-2</v>
      </c>
      <c r="U82" t="s">
        <v>59</v>
      </c>
      <c r="V82" s="54">
        <v>1.5697584265741523E-2</v>
      </c>
      <c r="W82">
        <f>XOM!D13</f>
        <v>1.9679552838800882E-3</v>
      </c>
    </row>
    <row r="83" spans="1:24">
      <c r="A83" s="1">
        <v>37138</v>
      </c>
      <c r="B83">
        <v>2.78</v>
      </c>
      <c r="C83">
        <v>7.5</v>
      </c>
      <c r="D83">
        <v>29.71</v>
      </c>
      <c r="E83">
        <v>1040.94</v>
      </c>
      <c r="F83">
        <v>2.64</v>
      </c>
      <c r="H83" s="54">
        <f t="shared" si="20"/>
        <v>0.10317460317460303</v>
      </c>
      <c r="I83" s="54">
        <f t="shared" si="21"/>
        <v>-0.16387959866220747</v>
      </c>
      <c r="J83" s="54">
        <f t="shared" si="22"/>
        <v>-1.8500165180046158E-2</v>
      </c>
      <c r="K83" s="54">
        <f t="shared" si="23"/>
        <v>-8.1723389615201314E-2</v>
      </c>
      <c r="L83" s="54">
        <f t="shared" si="24"/>
        <v>2.2000000000000001E-3</v>
      </c>
      <c r="N83" s="54">
        <f t="shared" si="25"/>
        <v>0.10097460317460304</v>
      </c>
      <c r="O83" s="54">
        <f t="shared" si="26"/>
        <v>-0.16607959866220748</v>
      </c>
      <c r="P83" s="54">
        <f t="shared" si="27"/>
        <v>-2.0700165180046158E-2</v>
      </c>
      <c r="Q83" s="54">
        <f t="shared" si="28"/>
        <v>-8.3923389615201308E-2</v>
      </c>
    </row>
    <row r="84" spans="1:24">
      <c r="A84" s="1">
        <v>37165</v>
      </c>
      <c r="B84">
        <v>2.46</v>
      </c>
      <c r="C84">
        <v>8.49</v>
      </c>
      <c r="D84">
        <v>29.74</v>
      </c>
      <c r="E84">
        <v>1059.78</v>
      </c>
      <c r="F84">
        <v>2.16</v>
      </c>
      <c r="H84" s="54">
        <f t="shared" si="20"/>
        <v>-0.1151079136690647</v>
      </c>
      <c r="I84" s="54">
        <f t="shared" si="21"/>
        <v>0.13200000000000012</v>
      </c>
      <c r="J84" s="54">
        <f t="shared" si="22"/>
        <v>1.0097610232244758E-3</v>
      </c>
      <c r="K84" s="54">
        <f t="shared" si="23"/>
        <v>1.8099025880454089E-2</v>
      </c>
      <c r="L84" s="54">
        <f t="shared" si="24"/>
        <v>1.8000000000000002E-3</v>
      </c>
      <c r="N84" s="54">
        <f t="shared" si="25"/>
        <v>-0.11690791366906469</v>
      </c>
      <c r="O84" s="54">
        <f t="shared" si="26"/>
        <v>0.13020000000000012</v>
      </c>
      <c r="P84" s="54">
        <f t="shared" si="27"/>
        <v>-7.9023897677552436E-4</v>
      </c>
      <c r="Q84" s="54">
        <f t="shared" si="28"/>
        <v>1.629902588045409E-2</v>
      </c>
      <c r="U84" t="s">
        <v>52</v>
      </c>
      <c r="W84">
        <f>V80/V82</f>
        <v>0.12740813912143215</v>
      </c>
    </row>
    <row r="85" spans="1:24">
      <c r="A85" s="1">
        <v>37196</v>
      </c>
      <c r="B85">
        <v>1.97</v>
      </c>
      <c r="C85">
        <v>10.3</v>
      </c>
      <c r="D85">
        <v>28.36</v>
      </c>
      <c r="E85">
        <v>1139.45</v>
      </c>
      <c r="F85">
        <v>1.87</v>
      </c>
      <c r="H85" s="54">
        <f t="shared" si="20"/>
        <v>-0.19918699186991873</v>
      </c>
      <c r="I85" s="54">
        <f t="shared" si="21"/>
        <v>0.21319199057714955</v>
      </c>
      <c r="J85" s="54">
        <f t="shared" si="22"/>
        <v>-4.6402151983860107E-2</v>
      </c>
      <c r="K85" s="54">
        <f t="shared" si="23"/>
        <v>7.5175979920360847E-2</v>
      </c>
      <c r="L85" s="54">
        <f t="shared" si="24"/>
        <v>1.5583333333333334E-3</v>
      </c>
      <c r="N85" s="54">
        <f t="shared" si="25"/>
        <v>-0.20074532520325206</v>
      </c>
      <c r="O85" s="54">
        <f t="shared" si="26"/>
        <v>0.21163365724381622</v>
      </c>
      <c r="P85" s="54">
        <f t="shared" si="27"/>
        <v>-4.7960485317193442E-2</v>
      </c>
      <c r="Q85" s="54">
        <f t="shared" si="28"/>
        <v>7.3617646587027519E-2</v>
      </c>
      <c r="U85" t="s">
        <v>53</v>
      </c>
      <c r="W85">
        <f>W80/W82</f>
        <v>0.5081416270944763</v>
      </c>
    </row>
    <row r="86" spans="1:24">
      <c r="A86" s="1">
        <v>37228</v>
      </c>
      <c r="B86">
        <v>2.1800000000000002</v>
      </c>
      <c r="C86">
        <v>10.59</v>
      </c>
      <c r="D86">
        <v>29.8</v>
      </c>
      <c r="E86">
        <v>1148.08</v>
      </c>
      <c r="F86">
        <v>1.69</v>
      </c>
      <c r="H86" s="54">
        <f t="shared" si="20"/>
        <v>0.10659898477157359</v>
      </c>
      <c r="I86" s="54">
        <f t="shared" si="21"/>
        <v>2.8155339805825186E-2</v>
      </c>
      <c r="J86" s="54">
        <f t="shared" si="22"/>
        <v>5.0775740479548803E-2</v>
      </c>
      <c r="K86" s="54">
        <f t="shared" si="23"/>
        <v>7.5738294791345417E-3</v>
      </c>
      <c r="L86" s="54">
        <f t="shared" si="24"/>
        <v>1.4083333333333333E-3</v>
      </c>
      <c r="N86" s="54">
        <f t="shared" si="25"/>
        <v>0.10519065143824026</v>
      </c>
      <c r="O86" s="54">
        <f t="shared" si="26"/>
        <v>2.6747006472491851E-2</v>
      </c>
      <c r="P86" s="54">
        <f t="shared" si="27"/>
        <v>4.9367407146215472E-2</v>
      </c>
      <c r="Q86" s="54">
        <f t="shared" si="28"/>
        <v>6.1654961458012083E-3</v>
      </c>
      <c r="U86" t="s">
        <v>54</v>
      </c>
      <c r="W86">
        <f>W84+W85</f>
        <v>0.63554976621590842</v>
      </c>
    </row>
    <row r="87" spans="1:24">
      <c r="A87" s="1">
        <v>37258</v>
      </c>
      <c r="B87">
        <v>2.75</v>
      </c>
      <c r="C87">
        <v>11.95</v>
      </c>
      <c r="D87">
        <v>29.61</v>
      </c>
      <c r="E87">
        <v>1130.2</v>
      </c>
      <c r="F87">
        <v>1.65</v>
      </c>
      <c r="H87" s="54">
        <f t="shared" si="20"/>
        <v>0.26146788990825676</v>
      </c>
      <c r="I87" s="54">
        <f t="shared" si="21"/>
        <v>0.12842304060434362</v>
      </c>
      <c r="J87" s="54">
        <f t="shared" si="22"/>
        <v>-6.3758389261745485E-3</v>
      </c>
      <c r="K87" s="54">
        <f t="shared" si="23"/>
        <v>-1.5573827607832103E-2</v>
      </c>
      <c r="L87" s="54">
        <f t="shared" si="24"/>
        <v>1.3750000000000001E-3</v>
      </c>
      <c r="N87" s="54">
        <f t="shared" si="25"/>
        <v>0.26009288990825674</v>
      </c>
      <c r="O87" s="54">
        <f t="shared" si="26"/>
        <v>0.12704804060434363</v>
      </c>
      <c r="P87" s="54">
        <f t="shared" si="27"/>
        <v>-7.7508389261745489E-3</v>
      </c>
      <c r="Q87" s="54">
        <f t="shared" si="28"/>
        <v>-1.6948827607832104E-2</v>
      </c>
    </row>
    <row r="88" spans="1:24">
      <c r="A88" s="1">
        <v>37291</v>
      </c>
      <c r="B88">
        <v>3.15</v>
      </c>
      <c r="C88">
        <v>10.49</v>
      </c>
      <c r="D88">
        <v>31.51</v>
      </c>
      <c r="E88">
        <v>1106.73</v>
      </c>
      <c r="F88">
        <v>1.73</v>
      </c>
      <c r="H88" s="54">
        <f t="shared" si="20"/>
        <v>0.1454545454545455</v>
      </c>
      <c r="I88" s="54">
        <f t="shared" si="21"/>
        <v>-0.12217573221757316</v>
      </c>
      <c r="J88" s="54">
        <f t="shared" si="22"/>
        <v>6.416751097602158E-2</v>
      </c>
      <c r="K88" s="54">
        <f t="shared" si="23"/>
        <v>-2.0766236064413413E-2</v>
      </c>
      <c r="L88" s="54">
        <f t="shared" si="24"/>
        <v>1.4416666666666666E-3</v>
      </c>
      <c r="N88" s="54">
        <f t="shared" si="25"/>
        <v>0.14401287878787883</v>
      </c>
      <c r="O88" s="54">
        <f t="shared" si="26"/>
        <v>-0.12361739888423982</v>
      </c>
      <c r="P88" s="54">
        <f t="shared" si="27"/>
        <v>6.272584430935492E-2</v>
      </c>
      <c r="Q88" s="54">
        <f t="shared" si="28"/>
        <v>-2.220790273108008E-2</v>
      </c>
      <c r="U88" t="s">
        <v>60</v>
      </c>
      <c r="W88" s="54">
        <f>W84/W86</f>
        <v>0.20046917785844826</v>
      </c>
    </row>
    <row r="89" spans="1:24">
      <c r="A89" s="1">
        <v>37316</v>
      </c>
      <c r="B89">
        <v>3.63</v>
      </c>
      <c r="C89">
        <v>11.44</v>
      </c>
      <c r="D89">
        <v>33.44</v>
      </c>
      <c r="E89">
        <v>1147.3900000000001</v>
      </c>
      <c r="F89">
        <v>1.79</v>
      </c>
      <c r="H89" s="54">
        <f t="shared" si="20"/>
        <v>0.15238095238095228</v>
      </c>
      <c r="I89" s="54">
        <f t="shared" si="21"/>
        <v>9.0562440419446943E-2</v>
      </c>
      <c r="J89" s="54">
        <f t="shared" si="22"/>
        <v>6.1250396699460419E-2</v>
      </c>
      <c r="K89" s="54">
        <f t="shared" si="23"/>
        <v>3.6738861330225081E-2</v>
      </c>
      <c r="L89" s="54">
        <f t="shared" si="24"/>
        <v>1.4916666666666665E-3</v>
      </c>
      <c r="N89" s="54">
        <f t="shared" si="25"/>
        <v>0.15088928571428561</v>
      </c>
      <c r="O89" s="54">
        <f t="shared" si="26"/>
        <v>8.9070773752780275E-2</v>
      </c>
      <c r="P89" s="54">
        <f t="shared" si="27"/>
        <v>5.975873003279375E-2</v>
      </c>
      <c r="Q89" s="54">
        <f t="shared" si="28"/>
        <v>3.5247194663558412E-2</v>
      </c>
      <c r="U89" t="s">
        <v>61</v>
      </c>
      <c r="W89">
        <f>W85/W86</f>
        <v>0.7995308221415518</v>
      </c>
    </row>
    <row r="90" spans="1:24">
      <c r="A90" s="1">
        <v>37347</v>
      </c>
      <c r="B90">
        <v>4.8099999999999996</v>
      </c>
      <c r="C90">
        <v>11.73</v>
      </c>
      <c r="D90">
        <v>30.64</v>
      </c>
      <c r="E90">
        <v>1076.92</v>
      </c>
      <c r="F90">
        <v>1.72</v>
      </c>
      <c r="H90" s="54">
        <f t="shared" si="20"/>
        <v>0.32506887052341593</v>
      </c>
      <c r="I90" s="54">
        <f t="shared" si="21"/>
        <v>2.5349650349650421E-2</v>
      </c>
      <c r="J90" s="54">
        <f t="shared" si="22"/>
        <v>-8.373205741626788E-2</v>
      </c>
      <c r="K90" s="54">
        <f t="shared" si="23"/>
        <v>-6.1417652236815723E-2</v>
      </c>
      <c r="L90" s="54">
        <f t="shared" si="24"/>
        <v>1.4333333333333333E-3</v>
      </c>
      <c r="N90" s="54">
        <f t="shared" si="25"/>
        <v>0.32363553719008259</v>
      </c>
      <c r="O90" s="54">
        <f t="shared" si="26"/>
        <v>2.3916317016317086E-2</v>
      </c>
      <c r="P90" s="54">
        <f t="shared" si="27"/>
        <v>-8.5165390749601208E-2</v>
      </c>
      <c r="Q90" s="54">
        <f t="shared" si="28"/>
        <v>-6.2850985570149051E-2</v>
      </c>
    </row>
    <row r="91" spans="1:24">
      <c r="A91" s="1">
        <v>37377</v>
      </c>
      <c r="B91">
        <v>7.36</v>
      </c>
      <c r="C91">
        <v>11.26</v>
      </c>
      <c r="D91">
        <v>30.64</v>
      </c>
      <c r="E91">
        <v>1067.1400000000001</v>
      </c>
      <c r="F91">
        <v>1.73</v>
      </c>
      <c r="H91" s="54">
        <f t="shared" si="20"/>
        <v>0.53014553014553023</v>
      </c>
      <c r="I91" s="54">
        <f t="shared" si="21"/>
        <v>-4.0068201193520947E-2</v>
      </c>
      <c r="J91" s="54">
        <f t="shared" si="22"/>
        <v>0</v>
      </c>
      <c r="K91" s="54">
        <f t="shared" si="23"/>
        <v>-9.0814545184414452E-3</v>
      </c>
      <c r="L91" s="54">
        <f t="shared" si="24"/>
        <v>1.4416666666666666E-3</v>
      </c>
      <c r="N91" s="54">
        <f t="shared" si="25"/>
        <v>0.52870386347886356</v>
      </c>
      <c r="O91" s="54">
        <f t="shared" si="26"/>
        <v>-4.1509867860187614E-2</v>
      </c>
      <c r="P91" s="54">
        <f t="shared" si="27"/>
        <v>-1.4416666666666666E-3</v>
      </c>
      <c r="Q91" s="54">
        <f t="shared" si="28"/>
        <v>-1.0523121185108113E-2</v>
      </c>
      <c r="U91" t="s">
        <v>55</v>
      </c>
      <c r="W91">
        <f>V80*W88+W80*W89</f>
        <v>1.2004691778584483E-3</v>
      </c>
    </row>
    <row r="92" spans="1:24">
      <c r="A92" s="1">
        <v>37410</v>
      </c>
      <c r="B92">
        <v>6.53</v>
      </c>
      <c r="C92">
        <v>8.57</v>
      </c>
      <c r="D92">
        <v>31.4</v>
      </c>
      <c r="E92">
        <v>989.82</v>
      </c>
      <c r="F92">
        <v>1.7</v>
      </c>
      <c r="H92" s="54">
        <f t="shared" si="20"/>
        <v>-0.11277173913043481</v>
      </c>
      <c r="I92" s="54">
        <f t="shared" si="21"/>
        <v>-0.238898756660746</v>
      </c>
      <c r="J92" s="54">
        <f t="shared" si="22"/>
        <v>2.4804177545691752E-2</v>
      </c>
      <c r="K92" s="54">
        <f t="shared" si="23"/>
        <v>-7.2455347939351933E-2</v>
      </c>
      <c r="L92" s="54">
        <f t="shared" si="24"/>
        <v>1.4166666666666668E-3</v>
      </c>
      <c r="N92" s="54">
        <f t="shared" si="25"/>
        <v>-0.11418840579710147</v>
      </c>
      <c r="O92" s="54">
        <f t="shared" si="26"/>
        <v>-0.24031542332741268</v>
      </c>
      <c r="P92" s="54">
        <f t="shared" si="27"/>
        <v>2.3387510879025086E-2</v>
      </c>
      <c r="Q92" s="54">
        <f t="shared" si="28"/>
        <v>-7.3872014606018596E-2</v>
      </c>
      <c r="U92" t="s">
        <v>62</v>
      </c>
      <c r="W92">
        <f>W88*V81+W89*W81</f>
        <v>0.66213040038068549</v>
      </c>
    </row>
    <row r="93" spans="1:24">
      <c r="A93" s="1">
        <v>37438</v>
      </c>
      <c r="B93">
        <v>4.78</v>
      </c>
      <c r="C93">
        <v>7.38</v>
      </c>
      <c r="D93">
        <v>28.21</v>
      </c>
      <c r="E93">
        <v>911.62</v>
      </c>
      <c r="F93">
        <v>1.68</v>
      </c>
      <c r="H93" s="54">
        <f t="shared" si="20"/>
        <v>-0.26799387442572742</v>
      </c>
      <c r="I93" s="54">
        <f t="shared" si="21"/>
        <v>-0.13885647607934659</v>
      </c>
      <c r="J93" s="54">
        <f t="shared" si="22"/>
        <v>-0.10159235668789801</v>
      </c>
      <c r="K93" s="54">
        <f t="shared" si="23"/>
        <v>-7.9004263401426522E-2</v>
      </c>
      <c r="L93" s="54">
        <f t="shared" si="24"/>
        <v>1.4E-3</v>
      </c>
      <c r="N93" s="54">
        <f t="shared" si="25"/>
        <v>-0.26939387442572743</v>
      </c>
      <c r="O93" s="54">
        <f t="shared" si="26"/>
        <v>-0.1402564760793466</v>
      </c>
      <c r="P93" s="54">
        <f t="shared" si="27"/>
        <v>-0.10299235668789801</v>
      </c>
      <c r="Q93" s="54">
        <f t="shared" si="28"/>
        <v>-8.0404263401426521E-2</v>
      </c>
      <c r="U93" t="s">
        <v>63</v>
      </c>
      <c r="W93">
        <f>W88^2*V82+W89^2*W82</f>
        <v>1.888867310904849E-3</v>
      </c>
    </row>
    <row r="94" spans="1:24">
      <c r="A94" s="1">
        <v>37469</v>
      </c>
      <c r="B94">
        <v>5.7</v>
      </c>
      <c r="C94">
        <v>7.13</v>
      </c>
      <c r="D94">
        <v>27.38</v>
      </c>
      <c r="E94">
        <v>916.07</v>
      </c>
      <c r="F94">
        <v>1.62</v>
      </c>
      <c r="H94" s="54">
        <f t="shared" si="20"/>
        <v>0.19246861924686187</v>
      </c>
      <c r="I94" s="54">
        <f t="shared" si="21"/>
        <v>-3.3875338753387552E-2</v>
      </c>
      <c r="J94" s="54">
        <f t="shared" si="22"/>
        <v>-2.9422190712513396E-2</v>
      </c>
      <c r="K94" s="54">
        <f t="shared" si="23"/>
        <v>4.8814198898663452E-3</v>
      </c>
      <c r="L94" s="54">
        <f t="shared" si="24"/>
        <v>1.3500000000000003E-3</v>
      </c>
      <c r="N94" s="54">
        <f t="shared" si="25"/>
        <v>0.19111861924686188</v>
      </c>
      <c r="O94" s="54">
        <f t="shared" si="26"/>
        <v>-3.5225338753387549E-2</v>
      </c>
      <c r="P94" s="54">
        <f t="shared" si="27"/>
        <v>-3.0772190712513397E-2</v>
      </c>
      <c r="Q94" s="54">
        <f t="shared" si="28"/>
        <v>3.5314198898663447E-3</v>
      </c>
    </row>
    <row r="95" spans="1:24">
      <c r="A95" s="1">
        <v>37502</v>
      </c>
      <c r="B95">
        <v>6.27</v>
      </c>
      <c r="C95">
        <v>7.01</v>
      </c>
      <c r="D95">
        <v>24.63</v>
      </c>
      <c r="E95">
        <v>815.28</v>
      </c>
      <c r="F95">
        <v>1.63</v>
      </c>
      <c r="H95" s="54">
        <f t="shared" si="20"/>
        <v>9.9999999999999867E-2</v>
      </c>
      <c r="I95" s="54">
        <f t="shared" si="21"/>
        <v>-1.6830294530154277E-2</v>
      </c>
      <c r="J95" s="54">
        <f t="shared" si="22"/>
        <v>-0.10043827611395184</v>
      </c>
      <c r="K95" s="54">
        <f t="shared" si="23"/>
        <v>-0.11002434311788412</v>
      </c>
      <c r="L95" s="54">
        <f t="shared" si="24"/>
        <v>1.3583333333333331E-3</v>
      </c>
      <c r="N95" s="54">
        <f t="shared" si="25"/>
        <v>9.864166666666653E-2</v>
      </c>
      <c r="O95" s="54">
        <f t="shared" si="26"/>
        <v>-1.818862786348761E-2</v>
      </c>
      <c r="P95" s="54">
        <f t="shared" si="27"/>
        <v>-0.10179660944728518</v>
      </c>
      <c r="Q95" s="54">
        <f t="shared" si="28"/>
        <v>-0.11138267645121745</v>
      </c>
      <c r="U95" t="s">
        <v>65</v>
      </c>
      <c r="W95" s="54">
        <f>(W91/W93)/(V2/_xlfn.VAR.S(K4:K218))</f>
        <v>0.34310090454245662</v>
      </c>
      <c r="X95" t="s">
        <v>67</v>
      </c>
    </row>
    <row r="96" spans="1:24">
      <c r="A96" s="1">
        <v>37530</v>
      </c>
      <c r="B96">
        <v>4.72</v>
      </c>
      <c r="C96">
        <v>7.77</v>
      </c>
      <c r="D96">
        <v>25.99</v>
      </c>
      <c r="E96">
        <v>885.76</v>
      </c>
      <c r="F96">
        <v>1.58</v>
      </c>
      <c r="H96" s="54">
        <f t="shared" si="20"/>
        <v>-0.24720893141945777</v>
      </c>
      <c r="I96" s="54">
        <f t="shared" si="21"/>
        <v>0.108416547788873</v>
      </c>
      <c r="J96" s="54">
        <f t="shared" si="22"/>
        <v>5.5217214778725099E-2</v>
      </c>
      <c r="K96" s="54">
        <f t="shared" si="23"/>
        <v>8.644882739672255E-2</v>
      </c>
      <c r="L96" s="54">
        <f t="shared" si="24"/>
        <v>1.3166666666666667E-3</v>
      </c>
      <c r="N96" s="54">
        <f t="shared" si="25"/>
        <v>-0.24852559808612443</v>
      </c>
      <c r="O96" s="54">
        <f t="shared" si="26"/>
        <v>0.10709988112220634</v>
      </c>
      <c r="P96" s="54">
        <f t="shared" si="27"/>
        <v>5.3900548112058431E-2</v>
      </c>
      <c r="Q96" s="54">
        <f t="shared" si="28"/>
        <v>8.5132160730055889E-2</v>
      </c>
      <c r="U96" t="s">
        <v>64</v>
      </c>
      <c r="W96" s="54">
        <f>W95/(1+(1-W92)*W95)</f>
        <v>0.30745919946445471</v>
      </c>
    </row>
    <row r="97" spans="1:23">
      <c r="A97" s="1">
        <v>37561</v>
      </c>
      <c r="B97">
        <v>4.8899999999999997</v>
      </c>
      <c r="C97">
        <v>7.49</v>
      </c>
      <c r="D97">
        <v>27.05</v>
      </c>
      <c r="E97">
        <v>936.31</v>
      </c>
      <c r="F97">
        <v>1.23</v>
      </c>
      <c r="H97" s="54">
        <f t="shared" si="20"/>
        <v>3.6016949152542388E-2</v>
      </c>
      <c r="I97" s="54">
        <f t="shared" si="21"/>
        <v>-3.6036036036036001E-2</v>
      </c>
      <c r="J97" s="54">
        <f t="shared" si="22"/>
        <v>4.078491727587541E-2</v>
      </c>
      <c r="K97" s="54">
        <f t="shared" si="23"/>
        <v>5.7069635115606809E-2</v>
      </c>
      <c r="L97" s="54">
        <f t="shared" si="24"/>
        <v>1.0250000000000001E-3</v>
      </c>
      <c r="N97" s="54">
        <f t="shared" si="25"/>
        <v>3.499194915254239E-2</v>
      </c>
      <c r="O97" s="54">
        <f t="shared" si="26"/>
        <v>-3.7061036036035999E-2</v>
      </c>
      <c r="P97" s="54">
        <f t="shared" si="27"/>
        <v>3.9759917275875412E-2</v>
      </c>
      <c r="Q97" s="54">
        <f t="shared" si="28"/>
        <v>5.6044635115606811E-2</v>
      </c>
      <c r="U97" t="s">
        <v>66</v>
      </c>
      <c r="W97" s="54">
        <f>1-W96</f>
        <v>0.69254080053554534</v>
      </c>
    </row>
    <row r="98" spans="1:23">
      <c r="A98" s="1">
        <v>37592</v>
      </c>
      <c r="B98">
        <v>7.01</v>
      </c>
      <c r="C98">
        <v>6.93</v>
      </c>
      <c r="D98">
        <v>27.16</v>
      </c>
      <c r="E98">
        <v>879.82</v>
      </c>
      <c r="F98">
        <v>1.19</v>
      </c>
      <c r="H98" s="54">
        <f t="shared" si="20"/>
        <v>0.43353783231083853</v>
      </c>
      <c r="I98" s="54">
        <f t="shared" si="21"/>
        <v>-7.4766355140187035E-2</v>
      </c>
      <c r="J98" s="54">
        <f t="shared" si="22"/>
        <v>4.0665434380775523E-3</v>
      </c>
      <c r="K98" s="54">
        <f t="shared" si="23"/>
        <v>-6.0332582157618608E-2</v>
      </c>
      <c r="L98" s="54">
        <f t="shared" si="24"/>
        <v>9.9166666666666652E-4</v>
      </c>
      <c r="N98" s="54">
        <f t="shared" si="25"/>
        <v>0.43254616564417186</v>
      </c>
      <c r="O98" s="54">
        <f t="shared" si="26"/>
        <v>-7.5758021806853704E-2</v>
      </c>
      <c r="P98" s="54">
        <f t="shared" si="27"/>
        <v>3.0748767714108855E-3</v>
      </c>
      <c r="Q98" s="54">
        <f t="shared" si="28"/>
        <v>-6.1324248824285277E-2</v>
      </c>
    </row>
    <row r="99" spans="1:23">
      <c r="A99" s="1">
        <v>37623</v>
      </c>
      <c r="B99">
        <v>6.81</v>
      </c>
      <c r="C99">
        <v>6.94</v>
      </c>
      <c r="D99">
        <v>26.55</v>
      </c>
      <c r="E99">
        <v>855.7</v>
      </c>
      <c r="F99">
        <v>1.17</v>
      </c>
      <c r="H99" s="54">
        <f t="shared" si="20"/>
        <v>-2.8530670470756081E-2</v>
      </c>
      <c r="I99" s="54">
        <f t="shared" si="21"/>
        <v>1.4430014430015792E-3</v>
      </c>
      <c r="J99" s="54">
        <f t="shared" si="22"/>
        <v>-2.2459499263623006E-2</v>
      </c>
      <c r="K99" s="54">
        <f t="shared" si="23"/>
        <v>-2.7414698461048825E-2</v>
      </c>
      <c r="L99" s="54">
        <f t="shared" si="24"/>
        <v>9.7499999999999985E-4</v>
      </c>
      <c r="N99" s="54">
        <f t="shared" si="25"/>
        <v>-2.9505670470756081E-2</v>
      </c>
      <c r="O99" s="54">
        <f t="shared" si="26"/>
        <v>4.6800144300157933E-4</v>
      </c>
      <c r="P99" s="54">
        <f t="shared" si="27"/>
        <v>-2.3434499263623006E-2</v>
      </c>
      <c r="Q99" s="54">
        <f t="shared" si="28"/>
        <v>-2.8389698461048826E-2</v>
      </c>
      <c r="U99" t="s">
        <v>68</v>
      </c>
      <c r="W99" s="40">
        <f>W97</f>
        <v>0.69254080053554534</v>
      </c>
    </row>
    <row r="100" spans="1:23">
      <c r="A100" s="1">
        <v>37655</v>
      </c>
      <c r="B100">
        <v>6.74</v>
      </c>
      <c r="C100">
        <v>7.26</v>
      </c>
      <c r="D100">
        <v>26.62</v>
      </c>
      <c r="E100">
        <v>841.15</v>
      </c>
      <c r="F100">
        <v>1.17</v>
      </c>
      <c r="H100" s="54">
        <f t="shared" si="20"/>
        <v>-1.0279001468428639E-2</v>
      </c>
      <c r="I100" s="54">
        <f t="shared" si="21"/>
        <v>4.6109510086455252E-2</v>
      </c>
      <c r="J100" s="54">
        <f t="shared" si="22"/>
        <v>2.6365348399246535E-3</v>
      </c>
      <c r="K100" s="54">
        <f t="shared" si="23"/>
        <v>-1.7003622764987791E-2</v>
      </c>
      <c r="L100" s="54">
        <f t="shared" si="24"/>
        <v>9.7499999999999985E-4</v>
      </c>
      <c r="N100" s="54">
        <f t="shared" si="25"/>
        <v>-1.1254001468428639E-2</v>
      </c>
      <c r="O100" s="54">
        <f t="shared" si="26"/>
        <v>4.5134510086455255E-2</v>
      </c>
      <c r="P100" s="54">
        <f t="shared" si="27"/>
        <v>1.6615348399246538E-3</v>
      </c>
      <c r="Q100" s="54">
        <f t="shared" si="28"/>
        <v>-1.7978622764987792E-2</v>
      </c>
      <c r="U100" t="s">
        <v>69</v>
      </c>
      <c r="W100" s="41">
        <f>W96</f>
        <v>0.30745919946445471</v>
      </c>
    </row>
    <row r="101" spans="1:23">
      <c r="A101" s="1">
        <v>37683</v>
      </c>
      <c r="B101">
        <v>5.88</v>
      </c>
      <c r="C101">
        <v>6.84</v>
      </c>
      <c r="D101">
        <v>27.35</v>
      </c>
      <c r="E101">
        <v>848.18</v>
      </c>
      <c r="F101">
        <v>1.1299999999999999</v>
      </c>
      <c r="H101" s="54">
        <f t="shared" si="20"/>
        <v>-0.12759643916913954</v>
      </c>
      <c r="I101" s="54">
        <f t="shared" si="21"/>
        <v>-5.7851239669421517E-2</v>
      </c>
      <c r="J101" s="54">
        <f t="shared" si="22"/>
        <v>2.7422990232907507E-2</v>
      </c>
      <c r="K101" s="54">
        <f t="shared" si="23"/>
        <v>8.3576056589194092E-3</v>
      </c>
      <c r="L101" s="54">
        <f t="shared" si="24"/>
        <v>9.4166666666666661E-4</v>
      </c>
      <c r="N101" s="54">
        <f t="shared" si="25"/>
        <v>-0.12853810583580622</v>
      </c>
      <c r="O101" s="54">
        <f t="shared" si="26"/>
        <v>-5.8792906336088184E-2</v>
      </c>
      <c r="P101" s="54">
        <f t="shared" si="27"/>
        <v>2.648132356624084E-2</v>
      </c>
      <c r="Q101" s="54">
        <f t="shared" si="28"/>
        <v>7.4159389922527422E-3</v>
      </c>
      <c r="V101" t="s">
        <v>70</v>
      </c>
      <c r="W101" s="41">
        <f>W96*W88</f>
        <v>6.1636092941655889E-2</v>
      </c>
    </row>
    <row r="102" spans="1:23">
      <c r="A102" s="1">
        <v>37712</v>
      </c>
      <c r="B102">
        <v>5.84</v>
      </c>
      <c r="C102">
        <v>6.87</v>
      </c>
      <c r="D102">
        <v>27.55</v>
      </c>
      <c r="E102">
        <v>916.92</v>
      </c>
      <c r="F102">
        <v>1.1299999999999999</v>
      </c>
      <c r="H102" s="54">
        <f t="shared" si="20"/>
        <v>-6.8027210884353817E-3</v>
      </c>
      <c r="I102" s="54">
        <f t="shared" si="21"/>
        <v>4.3859649122808264E-3</v>
      </c>
      <c r="J102" s="54">
        <f t="shared" si="22"/>
        <v>7.3126142595978383E-3</v>
      </c>
      <c r="K102" s="54">
        <f t="shared" si="23"/>
        <v>8.1044117993822162E-2</v>
      </c>
      <c r="L102" s="54">
        <f t="shared" si="24"/>
        <v>9.4166666666666661E-4</v>
      </c>
      <c r="N102" s="54">
        <f t="shared" si="25"/>
        <v>-7.7443877551020487E-3</v>
      </c>
      <c r="O102" s="54">
        <f t="shared" si="26"/>
        <v>3.4442982456141598E-3</v>
      </c>
      <c r="P102" s="54">
        <f t="shared" si="27"/>
        <v>6.3709475929311712E-3</v>
      </c>
      <c r="Q102" s="54">
        <f t="shared" si="28"/>
        <v>8.0102451327155502E-2</v>
      </c>
      <c r="V102" t="s">
        <v>71</v>
      </c>
      <c r="W102" s="42">
        <f>W96*W89</f>
        <v>0.24582310652279885</v>
      </c>
    </row>
    <row r="103" spans="1:23">
      <c r="A103" s="1">
        <v>37742</v>
      </c>
      <c r="B103">
        <v>6.65</v>
      </c>
      <c r="C103">
        <v>8.68</v>
      </c>
      <c r="D103">
        <v>28.69</v>
      </c>
      <c r="E103">
        <v>963.59</v>
      </c>
      <c r="F103">
        <v>1.07</v>
      </c>
      <c r="H103" s="54">
        <f t="shared" si="20"/>
        <v>0.13869863013698636</v>
      </c>
      <c r="I103" s="54">
        <f t="shared" si="21"/>
        <v>0.26346433770014555</v>
      </c>
      <c r="J103" s="54">
        <f t="shared" si="22"/>
        <v>4.1379310344827669E-2</v>
      </c>
      <c r="K103" s="54">
        <f t="shared" si="23"/>
        <v>5.0898660733760925E-2</v>
      </c>
      <c r="L103" s="54">
        <f t="shared" si="24"/>
        <v>8.916666666666668E-4</v>
      </c>
      <c r="N103" s="54">
        <f t="shared" si="25"/>
        <v>0.13780696347031968</v>
      </c>
      <c r="O103" s="54">
        <f t="shared" si="26"/>
        <v>0.26257267103347887</v>
      </c>
      <c r="P103" s="54">
        <f t="shared" si="27"/>
        <v>4.0487643678161003E-2</v>
      </c>
      <c r="Q103" s="54">
        <f t="shared" si="28"/>
        <v>5.000699406709426E-2</v>
      </c>
    </row>
    <row r="104" spans="1:23">
      <c r="A104" s="1">
        <v>37774</v>
      </c>
      <c r="B104">
        <v>6.44</v>
      </c>
      <c r="C104">
        <v>9.2100000000000009</v>
      </c>
      <c r="D104">
        <v>28.3</v>
      </c>
      <c r="E104">
        <v>974.5</v>
      </c>
      <c r="F104">
        <v>0.92</v>
      </c>
      <c r="H104" s="54">
        <f t="shared" si="20"/>
        <v>-3.157894736842104E-2</v>
      </c>
      <c r="I104" s="54">
        <f t="shared" si="21"/>
        <v>6.1059907834101423E-2</v>
      </c>
      <c r="J104" s="54">
        <f t="shared" si="22"/>
        <v>-1.359358661554555E-2</v>
      </c>
      <c r="K104" s="54">
        <f t="shared" si="23"/>
        <v>1.1322242862628284E-2</v>
      </c>
      <c r="L104" s="54">
        <f t="shared" si="24"/>
        <v>7.6666666666666669E-4</v>
      </c>
      <c r="N104" s="54">
        <f t="shared" si="25"/>
        <v>-3.2345614035087705E-2</v>
      </c>
      <c r="O104" s="54">
        <f t="shared" si="26"/>
        <v>6.0293241167434758E-2</v>
      </c>
      <c r="P104" s="54">
        <f t="shared" si="27"/>
        <v>-1.4360253282212217E-2</v>
      </c>
      <c r="Q104" s="54">
        <f t="shared" si="28"/>
        <v>1.0555576195961617E-2</v>
      </c>
      <c r="U104" t="s">
        <v>72</v>
      </c>
      <c r="W104">
        <f>V2/_xlfn.STDEV.S(K4:K218)</f>
        <v>8.399161822258383E-2</v>
      </c>
    </row>
    <row r="105" spans="1:23">
      <c r="A105" s="1">
        <v>37803</v>
      </c>
      <c r="B105">
        <v>6.21</v>
      </c>
      <c r="C105">
        <v>10.19</v>
      </c>
      <c r="D105">
        <v>28.04</v>
      </c>
      <c r="E105">
        <v>990.31</v>
      </c>
      <c r="F105">
        <v>0.9</v>
      </c>
      <c r="H105" s="54">
        <f t="shared" si="20"/>
        <v>-3.5714285714285809E-2</v>
      </c>
      <c r="I105" s="54">
        <f t="shared" si="21"/>
        <v>0.10640608034744825</v>
      </c>
      <c r="J105" s="54">
        <f t="shared" si="22"/>
        <v>-9.187279151943506E-3</v>
      </c>
      <c r="K105" s="54">
        <f t="shared" si="23"/>
        <v>1.6223704463827593E-2</v>
      </c>
      <c r="L105" s="54">
        <f t="shared" si="24"/>
        <v>7.5000000000000012E-4</v>
      </c>
      <c r="N105" s="54">
        <f t="shared" si="25"/>
        <v>-3.646428571428581E-2</v>
      </c>
      <c r="O105" s="54">
        <f t="shared" si="26"/>
        <v>0.10565608034744825</v>
      </c>
      <c r="P105" s="54">
        <f t="shared" si="27"/>
        <v>-9.9372791519435066E-3</v>
      </c>
      <c r="Q105" s="54">
        <f t="shared" si="28"/>
        <v>1.5473704463827592E-2</v>
      </c>
      <c r="U105" t="s">
        <v>73</v>
      </c>
      <c r="W105" s="57"/>
    </row>
    <row r="106" spans="1:23">
      <c r="A106" s="1">
        <v>37834</v>
      </c>
      <c r="B106">
        <v>7.16</v>
      </c>
      <c r="C106">
        <v>10.93</v>
      </c>
      <c r="D106">
        <v>29.92</v>
      </c>
      <c r="E106">
        <v>1008.01</v>
      </c>
      <c r="F106">
        <v>0.95</v>
      </c>
      <c r="H106" s="54">
        <f t="shared" si="20"/>
        <v>0.1529790660225443</v>
      </c>
      <c r="I106" s="54">
        <f t="shared" si="21"/>
        <v>7.2620215897939211E-2</v>
      </c>
      <c r="J106" s="54">
        <f t="shared" si="22"/>
        <v>6.7047075606276874E-2</v>
      </c>
      <c r="K106" s="54">
        <f t="shared" si="23"/>
        <v>1.7873191222950391E-2</v>
      </c>
      <c r="L106" s="54">
        <f t="shared" si="24"/>
        <v>7.9166666666666665E-4</v>
      </c>
      <c r="N106" s="54">
        <f t="shared" si="25"/>
        <v>0.15218739935587763</v>
      </c>
      <c r="O106" s="54">
        <f t="shared" si="26"/>
        <v>7.1828549231272548E-2</v>
      </c>
      <c r="P106" s="54">
        <f t="shared" si="27"/>
        <v>6.6255408939610211E-2</v>
      </c>
      <c r="Q106" s="54">
        <f t="shared" si="28"/>
        <v>1.7081524556283725E-2</v>
      </c>
    </row>
    <row r="107" spans="1:23">
      <c r="A107" s="1">
        <v>37866</v>
      </c>
      <c r="B107">
        <v>7.12</v>
      </c>
      <c r="C107">
        <v>10.02</v>
      </c>
      <c r="D107">
        <v>29.05</v>
      </c>
      <c r="E107">
        <v>995.97</v>
      </c>
      <c r="F107">
        <v>0.94</v>
      </c>
      <c r="H107" s="54">
        <f t="shared" si="20"/>
        <v>-5.5865921787709993E-3</v>
      </c>
      <c r="I107" s="54">
        <f t="shared" si="21"/>
        <v>-8.3257090576395298E-2</v>
      </c>
      <c r="J107" s="54">
        <f t="shared" si="22"/>
        <v>-2.9077540106951849E-2</v>
      </c>
      <c r="K107" s="54">
        <f t="shared" si="23"/>
        <v>-1.1944325949147294E-2</v>
      </c>
      <c r="L107" s="54">
        <f t="shared" si="24"/>
        <v>7.8333333333333326E-4</v>
      </c>
      <c r="N107" s="54">
        <f t="shared" si="25"/>
        <v>-6.3699255121043323E-3</v>
      </c>
      <c r="O107" s="54">
        <f t="shared" si="26"/>
        <v>-8.4040423909728629E-2</v>
      </c>
      <c r="P107" s="54">
        <f t="shared" si="27"/>
        <v>-2.9860873440285183E-2</v>
      </c>
      <c r="Q107" s="54">
        <f t="shared" si="28"/>
        <v>-1.2727659282480628E-2</v>
      </c>
    </row>
    <row r="108" spans="1:23">
      <c r="A108" s="1">
        <v>37895</v>
      </c>
      <c r="B108">
        <v>7.84</v>
      </c>
      <c r="C108">
        <v>11.07</v>
      </c>
      <c r="D108">
        <v>29.03</v>
      </c>
      <c r="E108">
        <v>1050.71</v>
      </c>
      <c r="F108">
        <v>0.92</v>
      </c>
      <c r="H108" s="54">
        <f t="shared" si="20"/>
        <v>0.101123595505618</v>
      </c>
      <c r="I108" s="54">
        <f t="shared" si="21"/>
        <v>0.10479041916167664</v>
      </c>
      <c r="J108" s="54">
        <f t="shared" si="22"/>
        <v>-6.8846815834766595E-4</v>
      </c>
      <c r="K108" s="54">
        <f t="shared" si="23"/>
        <v>5.4961494824141255E-2</v>
      </c>
      <c r="L108" s="54">
        <f t="shared" si="24"/>
        <v>7.6666666666666669E-4</v>
      </c>
      <c r="N108" s="54">
        <f t="shared" si="25"/>
        <v>0.10035692883895134</v>
      </c>
      <c r="O108" s="54">
        <f t="shared" si="26"/>
        <v>0.10402375249500997</v>
      </c>
      <c r="P108" s="54">
        <f t="shared" si="27"/>
        <v>-1.4551348250143327E-3</v>
      </c>
      <c r="Q108" s="54">
        <f t="shared" si="28"/>
        <v>5.4194828157474589E-2</v>
      </c>
    </row>
    <row r="109" spans="1:23">
      <c r="A109" s="1">
        <v>37928</v>
      </c>
      <c r="B109">
        <v>8.41</v>
      </c>
      <c r="C109">
        <v>10.11</v>
      </c>
      <c r="D109">
        <v>28.93</v>
      </c>
      <c r="E109">
        <v>1058.2</v>
      </c>
      <c r="F109">
        <v>0.93</v>
      </c>
      <c r="H109" s="54">
        <f t="shared" si="20"/>
        <v>7.2704081632653184E-2</v>
      </c>
      <c r="I109" s="54">
        <f t="shared" si="21"/>
        <v>-8.6720867208672114E-2</v>
      </c>
      <c r="J109" s="54">
        <f t="shared" si="22"/>
        <v>-3.4447123665174439E-3</v>
      </c>
      <c r="K109" s="54">
        <f t="shared" si="23"/>
        <v>7.1285131006653124E-3</v>
      </c>
      <c r="L109" s="54">
        <f t="shared" si="24"/>
        <v>7.7500000000000008E-4</v>
      </c>
      <c r="N109" s="54">
        <f t="shared" si="25"/>
        <v>7.1929081632653186E-2</v>
      </c>
      <c r="O109" s="54">
        <f t="shared" si="26"/>
        <v>-8.7495867208672112E-2</v>
      </c>
      <c r="P109" s="54">
        <f t="shared" si="27"/>
        <v>-4.2197123665174436E-3</v>
      </c>
      <c r="Q109" s="54">
        <f t="shared" si="28"/>
        <v>6.3535131006653128E-3</v>
      </c>
    </row>
    <row r="110" spans="1:23">
      <c r="A110" s="1">
        <v>37956</v>
      </c>
      <c r="B110">
        <v>7.62</v>
      </c>
      <c r="C110">
        <v>10.33</v>
      </c>
      <c r="D110">
        <v>32.770000000000003</v>
      </c>
      <c r="E110">
        <v>1111.92</v>
      </c>
      <c r="F110">
        <v>0.9</v>
      </c>
      <c r="H110" s="54">
        <f t="shared" si="20"/>
        <v>-9.3935790725326984E-2</v>
      </c>
      <c r="I110" s="54">
        <f t="shared" si="21"/>
        <v>2.1760633036597588E-2</v>
      </c>
      <c r="J110" s="54">
        <f t="shared" si="22"/>
        <v>0.1327341859661253</v>
      </c>
      <c r="K110" s="54">
        <f t="shared" si="23"/>
        <v>5.0765450765450693E-2</v>
      </c>
      <c r="L110" s="54">
        <f t="shared" si="24"/>
        <v>7.5000000000000012E-4</v>
      </c>
      <c r="N110" s="54">
        <f t="shared" si="25"/>
        <v>-9.4685790725326985E-2</v>
      </c>
      <c r="O110" s="54">
        <f t="shared" si="26"/>
        <v>2.1010633036597587E-2</v>
      </c>
      <c r="P110" s="54">
        <f t="shared" si="27"/>
        <v>0.13198418596612529</v>
      </c>
      <c r="Q110" s="54">
        <f t="shared" si="28"/>
        <v>5.0015450765450692E-2</v>
      </c>
    </row>
    <row r="111" spans="1:23">
      <c r="A111" s="1">
        <v>37988</v>
      </c>
      <c r="B111">
        <v>6.67</v>
      </c>
      <c r="C111">
        <v>10.91</v>
      </c>
      <c r="D111">
        <v>32.6</v>
      </c>
      <c r="E111">
        <v>1131.1300000000001</v>
      </c>
      <c r="F111">
        <v>0.88</v>
      </c>
      <c r="H111" s="54">
        <f t="shared" si="20"/>
        <v>-0.12467191601049876</v>
      </c>
      <c r="I111" s="54">
        <f t="shared" si="21"/>
        <v>5.6147144240077385E-2</v>
      </c>
      <c r="J111" s="54">
        <f t="shared" si="22"/>
        <v>-5.1876716509002829E-3</v>
      </c>
      <c r="K111" s="54">
        <f t="shared" si="23"/>
        <v>1.7276422764227695E-2</v>
      </c>
      <c r="L111" s="54">
        <f t="shared" si="24"/>
        <v>7.3333333333333334E-4</v>
      </c>
      <c r="N111" s="54">
        <f t="shared" si="25"/>
        <v>-0.1254052493438321</v>
      </c>
      <c r="O111" s="54">
        <f t="shared" si="26"/>
        <v>5.5413810906744049E-2</v>
      </c>
      <c r="P111" s="54">
        <f t="shared" si="27"/>
        <v>-5.9210049842336162E-3</v>
      </c>
      <c r="Q111" s="54">
        <f t="shared" si="28"/>
        <v>1.6543089430894362E-2</v>
      </c>
    </row>
    <row r="112" spans="1:23">
      <c r="A112" s="1">
        <v>38019</v>
      </c>
      <c r="B112">
        <v>6.46</v>
      </c>
      <c r="C112">
        <v>11.56</v>
      </c>
      <c r="D112">
        <v>33.909999999999997</v>
      </c>
      <c r="E112">
        <v>1144.94</v>
      </c>
      <c r="F112">
        <v>0.93</v>
      </c>
      <c r="H112" s="54">
        <f t="shared" si="20"/>
        <v>-3.1484257871064458E-2</v>
      </c>
      <c r="I112" s="54">
        <f t="shared" si="21"/>
        <v>5.9578368469294318E-2</v>
      </c>
      <c r="J112" s="54">
        <f t="shared" si="22"/>
        <v>4.018404907975448E-2</v>
      </c>
      <c r="K112" s="54">
        <f t="shared" si="23"/>
        <v>1.2209029908144986E-2</v>
      </c>
      <c r="L112" s="54">
        <f t="shared" si="24"/>
        <v>7.7500000000000008E-4</v>
      </c>
      <c r="N112" s="54">
        <f t="shared" si="25"/>
        <v>-3.2259257871064456E-2</v>
      </c>
      <c r="O112" s="54">
        <f t="shared" si="26"/>
        <v>5.880336846929432E-2</v>
      </c>
      <c r="P112" s="54">
        <f t="shared" si="27"/>
        <v>3.9409049079754482E-2</v>
      </c>
      <c r="Q112" s="54">
        <f t="shared" si="28"/>
        <v>1.1434029908144986E-2</v>
      </c>
    </row>
    <row r="113" spans="1:17">
      <c r="A113" s="1">
        <v>38047</v>
      </c>
      <c r="B113">
        <v>6.99</v>
      </c>
      <c r="C113">
        <v>13.07</v>
      </c>
      <c r="D113">
        <v>33.44</v>
      </c>
      <c r="E113">
        <v>1126.21</v>
      </c>
      <c r="F113">
        <v>0.94</v>
      </c>
      <c r="H113" s="54">
        <f t="shared" si="20"/>
        <v>8.2043343653250833E-2</v>
      </c>
      <c r="I113" s="54">
        <f t="shared" si="21"/>
        <v>0.13062283737024227</v>
      </c>
      <c r="J113" s="54">
        <f t="shared" si="22"/>
        <v>-1.3860218224712395E-2</v>
      </c>
      <c r="K113" s="54">
        <f t="shared" si="23"/>
        <v>-1.6358935839432598E-2</v>
      </c>
      <c r="L113" s="54">
        <f t="shared" si="24"/>
        <v>7.8333333333333326E-4</v>
      </c>
      <c r="N113" s="54">
        <f t="shared" si="25"/>
        <v>8.1260010319917503E-2</v>
      </c>
      <c r="O113" s="54">
        <f t="shared" si="26"/>
        <v>0.12983950403690894</v>
      </c>
      <c r="P113" s="54">
        <f t="shared" si="27"/>
        <v>-1.4643551558045729E-2</v>
      </c>
      <c r="Q113" s="54">
        <f t="shared" si="28"/>
        <v>-1.7142269172765932E-2</v>
      </c>
    </row>
    <row r="114" spans="1:17">
      <c r="A114" s="1">
        <v>38078</v>
      </c>
      <c r="B114">
        <v>5.27</v>
      </c>
      <c r="C114">
        <v>12.46</v>
      </c>
      <c r="D114">
        <v>34.22</v>
      </c>
      <c r="E114">
        <v>1107.3</v>
      </c>
      <c r="F114">
        <v>0.94</v>
      </c>
      <c r="H114" s="54">
        <f t="shared" si="20"/>
        <v>-0.24606580829756808</v>
      </c>
      <c r="I114" s="54">
        <f t="shared" si="21"/>
        <v>-4.6671767406273879E-2</v>
      </c>
      <c r="J114" s="54">
        <f t="shared" si="22"/>
        <v>2.3325358851674638E-2</v>
      </c>
      <c r="K114" s="54">
        <f t="shared" si="23"/>
        <v>-1.6790829419024988E-2</v>
      </c>
      <c r="L114" s="54">
        <f t="shared" si="24"/>
        <v>7.8333333333333326E-4</v>
      </c>
      <c r="N114" s="54">
        <f t="shared" si="25"/>
        <v>-0.24684914163090141</v>
      </c>
      <c r="O114" s="54">
        <f t="shared" si="26"/>
        <v>-4.7455100739607209E-2</v>
      </c>
      <c r="P114" s="54">
        <f t="shared" si="27"/>
        <v>2.2542025518341304E-2</v>
      </c>
      <c r="Q114" s="54">
        <f t="shared" si="28"/>
        <v>-1.7574162752358322E-2</v>
      </c>
    </row>
    <row r="115" spans="1:17">
      <c r="A115" s="1">
        <v>38110</v>
      </c>
      <c r="B115">
        <v>5.87</v>
      </c>
      <c r="C115">
        <v>13.57</v>
      </c>
      <c r="D115">
        <v>35</v>
      </c>
      <c r="E115">
        <v>1120.68</v>
      </c>
      <c r="F115">
        <v>1.02</v>
      </c>
      <c r="H115" s="54">
        <f t="shared" si="20"/>
        <v>0.11385199240986732</v>
      </c>
      <c r="I115" s="54">
        <f t="shared" si="21"/>
        <v>8.9085072231139595E-2</v>
      </c>
      <c r="J115" s="54">
        <f t="shared" si="22"/>
        <v>2.2793687901811799E-2</v>
      </c>
      <c r="K115" s="54">
        <f t="shared" si="23"/>
        <v>1.2083446220536587E-2</v>
      </c>
      <c r="L115" s="54">
        <f t="shared" si="24"/>
        <v>8.5000000000000006E-4</v>
      </c>
      <c r="N115" s="54">
        <f t="shared" si="25"/>
        <v>0.11300199240986732</v>
      </c>
      <c r="O115" s="54">
        <f t="shared" si="26"/>
        <v>8.8235072231139591E-2</v>
      </c>
      <c r="P115" s="54">
        <f t="shared" si="27"/>
        <v>2.1943687901811799E-2</v>
      </c>
      <c r="Q115" s="54">
        <f t="shared" si="28"/>
        <v>1.1233446220536587E-2</v>
      </c>
    </row>
    <row r="116" spans="1:17">
      <c r="A116" s="1">
        <v>38139</v>
      </c>
      <c r="B116">
        <v>5.3</v>
      </c>
      <c r="C116">
        <v>15.73</v>
      </c>
      <c r="D116">
        <v>35.94</v>
      </c>
      <c r="E116">
        <v>1140.8399999999999</v>
      </c>
      <c r="F116">
        <v>1.27</v>
      </c>
      <c r="H116" s="54">
        <f t="shared" si="20"/>
        <v>-9.7103918228279462E-2</v>
      </c>
      <c r="I116" s="54">
        <f t="shared" si="21"/>
        <v>0.15917464996315411</v>
      </c>
      <c r="J116" s="54">
        <f t="shared" si="22"/>
        <v>2.6857142857142691E-2</v>
      </c>
      <c r="K116" s="54">
        <f t="shared" si="23"/>
        <v>1.7989078059749364E-2</v>
      </c>
      <c r="L116" s="54">
        <f t="shared" si="24"/>
        <v>1.0583333333333332E-3</v>
      </c>
      <c r="N116" s="54">
        <f t="shared" si="25"/>
        <v>-9.816225156161279E-2</v>
      </c>
      <c r="O116" s="54">
        <f t="shared" si="26"/>
        <v>0.15811631662982079</v>
      </c>
      <c r="P116" s="54">
        <f t="shared" si="27"/>
        <v>2.5798809523809356E-2</v>
      </c>
      <c r="Q116" s="54">
        <f t="shared" si="28"/>
        <v>1.6930744726416029E-2</v>
      </c>
    </row>
    <row r="117" spans="1:17">
      <c r="A117" s="1">
        <v>38169</v>
      </c>
      <c r="B117">
        <v>5.07</v>
      </c>
      <c r="C117">
        <v>15.63</v>
      </c>
      <c r="D117">
        <v>37.47</v>
      </c>
      <c r="E117">
        <v>1101.72</v>
      </c>
      <c r="F117">
        <v>1.33</v>
      </c>
      <c r="H117" s="54">
        <f t="shared" si="20"/>
        <v>-4.3396226415094219E-2</v>
      </c>
      <c r="I117" s="54">
        <f t="shared" si="21"/>
        <v>-6.3572790845517479E-3</v>
      </c>
      <c r="J117" s="54">
        <f t="shared" si="22"/>
        <v>4.257095158597668E-2</v>
      </c>
      <c r="K117" s="54">
        <f t="shared" si="23"/>
        <v>-3.4290522772693732E-2</v>
      </c>
      <c r="L117" s="54">
        <f t="shared" si="24"/>
        <v>1.1083333333333333E-3</v>
      </c>
      <c r="N117" s="54">
        <f t="shared" si="25"/>
        <v>-4.4504559748427555E-2</v>
      </c>
      <c r="O117" s="54">
        <f t="shared" si="26"/>
        <v>-7.4656124178850815E-3</v>
      </c>
      <c r="P117" s="54">
        <f t="shared" si="27"/>
        <v>4.1462618252643343E-2</v>
      </c>
      <c r="Q117" s="54">
        <f t="shared" si="28"/>
        <v>-3.5398856106027068E-2</v>
      </c>
    </row>
    <row r="118" spans="1:17">
      <c r="A118" s="1">
        <v>38201</v>
      </c>
      <c r="B118">
        <v>5.86</v>
      </c>
      <c r="C118">
        <v>16.670000000000002</v>
      </c>
      <c r="D118">
        <v>37.53</v>
      </c>
      <c r="E118">
        <v>1104.24</v>
      </c>
      <c r="F118">
        <v>1.48</v>
      </c>
      <c r="H118" s="54">
        <f t="shared" si="20"/>
        <v>0.15581854043392496</v>
      </c>
      <c r="I118" s="54">
        <f t="shared" si="21"/>
        <v>6.653870761356373E-2</v>
      </c>
      <c r="J118" s="54">
        <f t="shared" si="22"/>
        <v>1.6012810248198228E-3</v>
      </c>
      <c r="K118" s="54">
        <f t="shared" si="23"/>
        <v>2.2873325345822426E-3</v>
      </c>
      <c r="L118" s="54">
        <f t="shared" si="24"/>
        <v>1.2333333333333335E-3</v>
      </c>
      <c r="N118" s="54">
        <f t="shared" si="25"/>
        <v>0.15458520710059162</v>
      </c>
      <c r="O118" s="54">
        <f t="shared" si="26"/>
        <v>6.5305374280230394E-2</v>
      </c>
      <c r="P118" s="54">
        <f t="shared" si="27"/>
        <v>3.6794769148648936E-4</v>
      </c>
      <c r="Q118" s="54">
        <f t="shared" si="28"/>
        <v>1.0539992012489092E-3</v>
      </c>
    </row>
    <row r="119" spans="1:17">
      <c r="A119" s="1">
        <v>38231</v>
      </c>
      <c r="B119">
        <v>6.47</v>
      </c>
      <c r="C119">
        <v>18.73</v>
      </c>
      <c r="D119">
        <v>39.35</v>
      </c>
      <c r="E119">
        <v>1114.58</v>
      </c>
      <c r="F119">
        <v>1.65</v>
      </c>
      <c r="H119" s="54">
        <f t="shared" si="20"/>
        <v>0.10409556313993162</v>
      </c>
      <c r="I119" s="54">
        <f t="shared" si="21"/>
        <v>0.1235752849430114</v>
      </c>
      <c r="J119" s="54">
        <f t="shared" si="22"/>
        <v>4.8494537703170693E-2</v>
      </c>
      <c r="K119" s="54">
        <f t="shared" si="23"/>
        <v>9.3639063971600045E-3</v>
      </c>
      <c r="L119" s="54">
        <f t="shared" si="24"/>
        <v>1.3750000000000001E-3</v>
      </c>
      <c r="N119" s="54">
        <f t="shared" si="25"/>
        <v>0.10272056313993162</v>
      </c>
      <c r="O119" s="54">
        <f t="shared" si="26"/>
        <v>0.1222002849430114</v>
      </c>
      <c r="P119" s="54">
        <f t="shared" si="27"/>
        <v>4.7119537703170691E-2</v>
      </c>
      <c r="Q119" s="54">
        <f t="shared" si="28"/>
        <v>7.988906397160005E-3</v>
      </c>
    </row>
    <row r="120" spans="1:17">
      <c r="A120" s="1">
        <v>38261</v>
      </c>
      <c r="B120">
        <v>7.1</v>
      </c>
      <c r="C120">
        <v>25.33</v>
      </c>
      <c r="D120">
        <v>40.07</v>
      </c>
      <c r="E120">
        <v>1130.2</v>
      </c>
      <c r="F120">
        <v>1.76</v>
      </c>
      <c r="H120" s="54">
        <f t="shared" si="20"/>
        <v>9.7372488408037139E-2</v>
      </c>
      <c r="I120" s="54">
        <f t="shared" si="21"/>
        <v>0.35237586759209805</v>
      </c>
      <c r="J120" s="54">
        <f t="shared" si="22"/>
        <v>1.8297331639135939E-2</v>
      </c>
      <c r="K120" s="54">
        <f t="shared" si="23"/>
        <v>1.4014247519245071E-2</v>
      </c>
      <c r="L120" s="54">
        <f t="shared" si="24"/>
        <v>1.4666666666666667E-3</v>
      </c>
      <c r="N120" s="54">
        <f t="shared" si="25"/>
        <v>9.5905821741370467E-2</v>
      </c>
      <c r="O120" s="54">
        <f t="shared" si="26"/>
        <v>0.35090920092543137</v>
      </c>
      <c r="P120" s="54">
        <f t="shared" si="27"/>
        <v>1.683066497246927E-2</v>
      </c>
      <c r="Q120" s="54">
        <f t="shared" si="28"/>
        <v>1.2547580852578405E-2</v>
      </c>
    </row>
    <row r="121" spans="1:17">
      <c r="A121" s="1">
        <v>38292</v>
      </c>
      <c r="B121">
        <v>7.57</v>
      </c>
      <c r="C121">
        <v>32.42</v>
      </c>
      <c r="D121">
        <v>41.95</v>
      </c>
      <c r="E121">
        <v>1173.82</v>
      </c>
      <c r="F121">
        <v>2.0699999999999998</v>
      </c>
      <c r="H121" s="54">
        <f t="shared" si="20"/>
        <v>6.6197183098591683E-2</v>
      </c>
      <c r="I121" s="54">
        <f t="shared" si="21"/>
        <v>0.27990525069088057</v>
      </c>
      <c r="J121" s="54">
        <f t="shared" si="22"/>
        <v>4.6917893686049483E-2</v>
      </c>
      <c r="K121" s="54">
        <f t="shared" si="23"/>
        <v>3.8594938948858459E-2</v>
      </c>
      <c r="L121" s="54">
        <f t="shared" si="24"/>
        <v>1.725E-3</v>
      </c>
      <c r="N121" s="54">
        <f t="shared" si="25"/>
        <v>6.4472183098591679E-2</v>
      </c>
      <c r="O121" s="54">
        <f t="shared" si="26"/>
        <v>0.27818025069088059</v>
      </c>
      <c r="P121" s="54">
        <f t="shared" si="27"/>
        <v>4.5192893686049486E-2</v>
      </c>
      <c r="Q121" s="54">
        <f t="shared" si="28"/>
        <v>3.6869938948858462E-2</v>
      </c>
    </row>
    <row r="122" spans="1:17">
      <c r="A122" s="1">
        <v>38322</v>
      </c>
      <c r="B122">
        <v>6.72</v>
      </c>
      <c r="C122">
        <v>31.13</v>
      </c>
      <c r="D122">
        <v>41.96</v>
      </c>
      <c r="E122">
        <v>1211.92</v>
      </c>
      <c r="F122">
        <v>2.19</v>
      </c>
      <c r="H122" s="54">
        <f t="shared" si="20"/>
        <v>-0.11228533685601061</v>
      </c>
      <c r="I122" s="54">
        <f t="shared" si="21"/>
        <v>-3.9790252930290038E-2</v>
      </c>
      <c r="J122" s="54">
        <f t="shared" si="22"/>
        <v>2.3837902264589594E-4</v>
      </c>
      <c r="K122" s="54">
        <f t="shared" si="23"/>
        <v>3.2458128162750732E-2</v>
      </c>
      <c r="L122" s="54">
        <f t="shared" si="24"/>
        <v>1.825E-3</v>
      </c>
      <c r="N122" s="54">
        <f t="shared" si="25"/>
        <v>-0.1141103368560106</v>
      </c>
      <c r="O122" s="54">
        <f t="shared" si="26"/>
        <v>-4.1615252930290038E-2</v>
      </c>
      <c r="P122" s="54">
        <f t="shared" si="27"/>
        <v>-1.5866209773541041E-3</v>
      </c>
      <c r="Q122" s="54">
        <f t="shared" si="28"/>
        <v>3.0633128162750732E-2</v>
      </c>
    </row>
    <row r="123" spans="1:17">
      <c r="A123" s="1">
        <v>38355</v>
      </c>
      <c r="B123">
        <v>6.28</v>
      </c>
      <c r="C123">
        <v>37.18</v>
      </c>
      <c r="D123">
        <v>42.24</v>
      </c>
      <c r="E123">
        <v>1181.27</v>
      </c>
      <c r="F123">
        <v>2.33</v>
      </c>
      <c r="H123" s="54">
        <f t="shared" si="20"/>
        <v>-6.5476190476190355E-2</v>
      </c>
      <c r="I123" s="54">
        <f t="shared" si="21"/>
        <v>0.19434628975265023</v>
      </c>
      <c r="J123" s="54">
        <f t="shared" si="22"/>
        <v>6.673021925643452E-3</v>
      </c>
      <c r="K123" s="54">
        <f t="shared" si="23"/>
        <v>-2.5290448214403627E-2</v>
      </c>
      <c r="L123" s="54">
        <f t="shared" si="24"/>
        <v>1.9416666666666668E-3</v>
      </c>
      <c r="N123" s="54">
        <f t="shared" si="25"/>
        <v>-6.7417857142857016E-2</v>
      </c>
      <c r="O123" s="54">
        <f t="shared" si="26"/>
        <v>0.19240462308598355</v>
      </c>
      <c r="P123" s="54">
        <f t="shared" si="27"/>
        <v>4.7313552589767849E-3</v>
      </c>
      <c r="Q123" s="54">
        <f t="shared" si="28"/>
        <v>-2.7232114881070295E-2</v>
      </c>
    </row>
    <row r="124" spans="1:17">
      <c r="A124" s="1">
        <v>38384</v>
      </c>
      <c r="B124">
        <v>6.33</v>
      </c>
      <c r="C124">
        <v>43.38</v>
      </c>
      <c r="D124">
        <v>52.08</v>
      </c>
      <c r="E124">
        <v>1203.5999999999999</v>
      </c>
      <c r="F124">
        <v>2.54</v>
      </c>
      <c r="H124" s="54">
        <f t="shared" si="20"/>
        <v>7.9617834394904996E-3</v>
      </c>
      <c r="I124" s="54">
        <f t="shared" si="21"/>
        <v>0.16675632060247447</v>
      </c>
      <c r="J124" s="54">
        <f t="shared" si="22"/>
        <v>0.23295454545454541</v>
      </c>
      <c r="K124" s="54">
        <f t="shared" si="23"/>
        <v>1.8903383646414307E-2</v>
      </c>
      <c r="L124" s="54">
        <f t="shared" si="24"/>
        <v>2.1166666666666664E-3</v>
      </c>
      <c r="N124" s="54">
        <f t="shared" si="25"/>
        <v>5.8451167728238336E-3</v>
      </c>
      <c r="O124" s="54">
        <f t="shared" si="26"/>
        <v>0.16463965393580782</v>
      </c>
      <c r="P124" s="54">
        <f t="shared" si="27"/>
        <v>0.23083787878787876</v>
      </c>
      <c r="Q124" s="54">
        <f t="shared" si="28"/>
        <v>1.6786716979747641E-2</v>
      </c>
    </row>
    <row r="125" spans="1:17">
      <c r="A125" s="1">
        <v>38412</v>
      </c>
      <c r="B125">
        <v>5.72</v>
      </c>
      <c r="C125">
        <v>40.29</v>
      </c>
      <c r="D125">
        <v>49.03</v>
      </c>
      <c r="E125">
        <v>1180.5899999999999</v>
      </c>
      <c r="F125">
        <v>2.74</v>
      </c>
      <c r="H125" s="54">
        <f t="shared" si="20"/>
        <v>-9.6366508688783603E-2</v>
      </c>
      <c r="I125" s="54">
        <f t="shared" si="21"/>
        <v>-7.1230982019363842E-2</v>
      </c>
      <c r="J125" s="54">
        <f t="shared" si="22"/>
        <v>-5.8563748079877076E-2</v>
      </c>
      <c r="K125" s="54">
        <f t="shared" si="23"/>
        <v>-1.9117647058823573E-2</v>
      </c>
      <c r="L125" s="54">
        <f t="shared" si="24"/>
        <v>2.2833333333333334E-3</v>
      </c>
      <c r="N125" s="54">
        <f t="shared" si="25"/>
        <v>-9.8649842022116935E-2</v>
      </c>
      <c r="O125" s="54">
        <f t="shared" si="26"/>
        <v>-7.3514315352697174E-2</v>
      </c>
      <c r="P125" s="54">
        <f t="shared" si="27"/>
        <v>-6.0847081413210408E-2</v>
      </c>
      <c r="Q125" s="54">
        <f t="shared" si="28"/>
        <v>-2.1400980392156904E-2</v>
      </c>
    </row>
    <row r="126" spans="1:17">
      <c r="A126" s="1">
        <v>38443</v>
      </c>
      <c r="B126">
        <v>5.0999999999999996</v>
      </c>
      <c r="C126">
        <v>34.869999999999997</v>
      </c>
      <c r="D126">
        <v>46.91</v>
      </c>
      <c r="E126">
        <v>1156.8499999999999</v>
      </c>
      <c r="F126">
        <v>2.78</v>
      </c>
      <c r="H126" s="54">
        <f t="shared" si="20"/>
        <v>-0.10839160839160844</v>
      </c>
      <c r="I126" s="54">
        <f t="shared" si="21"/>
        <v>-0.13452469595433114</v>
      </c>
      <c r="J126" s="54">
        <f t="shared" si="22"/>
        <v>-4.3238833367326257E-2</v>
      </c>
      <c r="K126" s="54">
        <f t="shared" si="23"/>
        <v>-2.010858977291019E-2</v>
      </c>
      <c r="L126" s="54">
        <f t="shared" si="24"/>
        <v>2.3166666666666665E-3</v>
      </c>
      <c r="N126" s="54">
        <f t="shared" si="25"/>
        <v>-0.1107082750582751</v>
      </c>
      <c r="O126" s="54">
        <f t="shared" si="26"/>
        <v>-0.1368413626209978</v>
      </c>
      <c r="P126" s="54">
        <f t="shared" si="27"/>
        <v>-4.5555500033992925E-2</v>
      </c>
      <c r="Q126" s="54">
        <f t="shared" si="28"/>
        <v>-2.2425256439576859E-2</v>
      </c>
    </row>
    <row r="127" spans="1:17">
      <c r="A127" s="1">
        <v>38474</v>
      </c>
      <c r="B127">
        <v>5.08</v>
      </c>
      <c r="C127">
        <v>38.44</v>
      </c>
      <c r="D127">
        <v>46.46</v>
      </c>
      <c r="E127">
        <v>1191.5</v>
      </c>
      <c r="F127">
        <v>2.84</v>
      </c>
      <c r="H127" s="54">
        <f t="shared" si="20"/>
        <v>-3.9215686274508554E-3</v>
      </c>
      <c r="I127" s="54">
        <f t="shared" si="21"/>
        <v>0.10238026957269852</v>
      </c>
      <c r="J127" s="54">
        <f t="shared" si="22"/>
        <v>-9.5928373481133367E-3</v>
      </c>
      <c r="K127" s="54">
        <f t="shared" si="23"/>
        <v>2.9952024895189666E-2</v>
      </c>
      <c r="L127" s="54">
        <f t="shared" si="24"/>
        <v>2.3666666666666667E-3</v>
      </c>
      <c r="N127" s="54">
        <f t="shared" si="25"/>
        <v>-6.2882352941175217E-3</v>
      </c>
      <c r="O127" s="54">
        <f t="shared" si="26"/>
        <v>0.10001360290603185</v>
      </c>
      <c r="P127" s="54">
        <f t="shared" si="27"/>
        <v>-1.1959504014780003E-2</v>
      </c>
      <c r="Q127" s="54">
        <f t="shared" si="28"/>
        <v>2.7585358228523E-2</v>
      </c>
    </row>
    <row r="128" spans="1:17">
      <c r="A128" s="1">
        <v>38504</v>
      </c>
      <c r="B128">
        <v>5.82</v>
      </c>
      <c r="C128">
        <v>35.590000000000003</v>
      </c>
      <c r="D128">
        <v>47.51</v>
      </c>
      <c r="E128">
        <v>1191.33</v>
      </c>
      <c r="F128">
        <v>2.97</v>
      </c>
      <c r="H128" s="54">
        <f t="shared" si="20"/>
        <v>0.14566929133858264</v>
      </c>
      <c r="I128" s="54">
        <f t="shared" si="21"/>
        <v>-7.4141519250780274E-2</v>
      </c>
      <c r="J128" s="54">
        <f t="shared" si="22"/>
        <v>2.2600086095565963E-2</v>
      </c>
      <c r="K128" s="54">
        <f t="shared" si="23"/>
        <v>-1.4267729752415192E-4</v>
      </c>
      <c r="L128" s="54">
        <f t="shared" si="24"/>
        <v>2.4750000000000002E-3</v>
      </c>
      <c r="N128" s="54">
        <f t="shared" si="25"/>
        <v>0.14319429133858264</v>
      </c>
      <c r="O128" s="54">
        <f t="shared" si="26"/>
        <v>-7.6616519250780279E-2</v>
      </c>
      <c r="P128" s="54">
        <f t="shared" si="27"/>
        <v>2.0125086095565962E-2</v>
      </c>
      <c r="Q128" s="54">
        <f t="shared" si="28"/>
        <v>-2.6176772975241521E-3</v>
      </c>
    </row>
    <row r="129" spans="1:17">
      <c r="A129" s="1">
        <v>38534</v>
      </c>
      <c r="B129">
        <v>5.3</v>
      </c>
      <c r="C129">
        <v>41.24</v>
      </c>
      <c r="D129">
        <v>48.57</v>
      </c>
      <c r="E129">
        <v>1234.18</v>
      </c>
      <c r="F129">
        <v>3.22</v>
      </c>
      <c r="H129" s="54">
        <f t="shared" si="20"/>
        <v>-8.9347079037800814E-2</v>
      </c>
      <c r="I129" s="54">
        <f t="shared" si="21"/>
        <v>0.15875245855577402</v>
      </c>
      <c r="J129" s="54">
        <f t="shared" si="22"/>
        <v>2.2311092401599675E-2</v>
      </c>
      <c r="K129" s="54">
        <f t="shared" si="23"/>
        <v>3.5968203604375137E-2</v>
      </c>
      <c r="L129" s="54">
        <f t="shared" si="24"/>
        <v>2.6833333333333331E-3</v>
      </c>
      <c r="N129" s="54">
        <f t="shared" si="25"/>
        <v>-9.2030412371134143E-2</v>
      </c>
      <c r="O129" s="54">
        <f t="shared" si="26"/>
        <v>0.15606912522244068</v>
      </c>
      <c r="P129" s="54">
        <f t="shared" si="27"/>
        <v>1.9627759068266342E-2</v>
      </c>
      <c r="Q129" s="54">
        <f t="shared" si="28"/>
        <v>3.3284870271041801E-2</v>
      </c>
    </row>
    <row r="130" spans="1:17">
      <c r="A130" s="1">
        <v>38565</v>
      </c>
      <c r="B130">
        <v>6.03</v>
      </c>
      <c r="C130">
        <v>45.34</v>
      </c>
      <c r="D130">
        <v>49.77</v>
      </c>
      <c r="E130">
        <v>1220.33</v>
      </c>
      <c r="F130">
        <v>3.44</v>
      </c>
      <c r="H130" s="54">
        <f t="shared" si="20"/>
        <v>0.13773584905660385</v>
      </c>
      <c r="I130" s="54">
        <f t="shared" si="21"/>
        <v>9.9418040737148328E-2</v>
      </c>
      <c r="J130" s="54">
        <f t="shared" si="22"/>
        <v>2.470660901791244E-2</v>
      </c>
      <c r="K130" s="54">
        <f t="shared" si="23"/>
        <v>-1.1222025960556881E-2</v>
      </c>
      <c r="L130" s="54">
        <f t="shared" si="24"/>
        <v>2.8666666666666667E-3</v>
      </c>
      <c r="N130" s="54">
        <f t="shared" si="25"/>
        <v>0.1348691823899372</v>
      </c>
      <c r="O130" s="54">
        <f t="shared" si="26"/>
        <v>9.6551374070481658E-2</v>
      </c>
      <c r="P130" s="54">
        <f t="shared" si="27"/>
        <v>2.1839942351245773E-2</v>
      </c>
      <c r="Q130" s="54">
        <f t="shared" si="28"/>
        <v>-1.4088692627223547E-2</v>
      </c>
    </row>
    <row r="131" spans="1:17">
      <c r="A131" s="1">
        <v>38596</v>
      </c>
      <c r="B131">
        <v>7.33</v>
      </c>
      <c r="C131">
        <v>51.84</v>
      </c>
      <c r="D131">
        <v>52.79</v>
      </c>
      <c r="E131">
        <v>1228.81</v>
      </c>
      <c r="F131">
        <v>3.42</v>
      </c>
      <c r="H131" s="54">
        <f t="shared" si="20"/>
        <v>0.21558872305140953</v>
      </c>
      <c r="I131" s="54">
        <f t="shared" si="21"/>
        <v>0.14336127040141156</v>
      </c>
      <c r="J131" s="54">
        <f t="shared" si="22"/>
        <v>6.0679123970263094E-2</v>
      </c>
      <c r="K131" s="54">
        <f t="shared" si="23"/>
        <v>6.9489400408087043E-3</v>
      </c>
      <c r="L131" s="54">
        <f t="shared" si="24"/>
        <v>2.8500000000000001E-3</v>
      </c>
      <c r="N131" s="54">
        <f t="shared" si="25"/>
        <v>0.21273872305140953</v>
      </c>
      <c r="O131" s="54">
        <f t="shared" si="26"/>
        <v>0.14051127040141156</v>
      </c>
      <c r="P131" s="54">
        <f t="shared" si="27"/>
        <v>5.7829123970263095E-2</v>
      </c>
      <c r="Q131" s="54">
        <f t="shared" si="28"/>
        <v>4.0989400408087042E-3</v>
      </c>
    </row>
    <row r="132" spans="1:17">
      <c r="A132" s="1">
        <v>38628</v>
      </c>
      <c r="B132">
        <v>6.66</v>
      </c>
      <c r="C132">
        <v>55.68</v>
      </c>
      <c r="D132">
        <v>46.64</v>
      </c>
      <c r="E132">
        <v>1207.01</v>
      </c>
      <c r="F132">
        <v>3.71</v>
      </c>
      <c r="H132" s="54">
        <f t="shared" si="20"/>
        <v>-9.1405184174624843E-2</v>
      </c>
      <c r="I132" s="54">
        <f t="shared" si="21"/>
        <v>7.4074074074073959E-2</v>
      </c>
      <c r="J132" s="54">
        <f t="shared" si="22"/>
        <v>-0.11649933699564308</v>
      </c>
      <c r="K132" s="54">
        <f t="shared" si="23"/>
        <v>-1.7740741042146402E-2</v>
      </c>
      <c r="L132" s="54">
        <f t="shared" si="24"/>
        <v>3.0916666666666666E-3</v>
      </c>
      <c r="N132" s="54">
        <f t="shared" si="25"/>
        <v>-9.4496850841291516E-2</v>
      </c>
      <c r="O132" s="54">
        <f t="shared" si="26"/>
        <v>7.0982407407407286E-2</v>
      </c>
      <c r="P132" s="54">
        <f t="shared" si="27"/>
        <v>-0.11959100366230975</v>
      </c>
      <c r="Q132" s="54">
        <f t="shared" si="28"/>
        <v>-2.0832407708813068E-2</v>
      </c>
    </row>
    <row r="133" spans="1:17">
      <c r="A133" s="1">
        <v>38657</v>
      </c>
      <c r="B133">
        <v>7.19</v>
      </c>
      <c r="C133">
        <v>65.58</v>
      </c>
      <c r="D133">
        <v>48.46</v>
      </c>
      <c r="E133">
        <v>1249.48</v>
      </c>
      <c r="F133">
        <v>3.88</v>
      </c>
      <c r="H133" s="54">
        <f t="shared" ref="H133:H196" si="29">B133/B132-1</f>
        <v>7.9579579579579507E-2</v>
      </c>
      <c r="I133" s="54">
        <f t="shared" ref="I133:I196" si="30">C133/C132-1</f>
        <v>0.17780172413793105</v>
      </c>
      <c r="J133" s="54">
        <f t="shared" ref="J133:J196" si="31">D133/D132-1</f>
        <v>3.9022298456260707E-2</v>
      </c>
      <c r="K133" s="54">
        <f t="shared" ref="K133:K196" si="32">E133/E132-1</f>
        <v>3.518612107604735E-2</v>
      </c>
      <c r="L133" s="54">
        <f t="shared" ref="L133:L196" si="33">F133/100/12</f>
        <v>3.2333333333333333E-3</v>
      </c>
      <c r="N133" s="54">
        <f t="shared" ref="N133:N196" si="34">H133-$L133</f>
        <v>7.6346246246246169E-2</v>
      </c>
      <c r="O133" s="54">
        <f t="shared" ref="O133:O196" si="35">I133-$L133</f>
        <v>0.17456839080459771</v>
      </c>
      <c r="P133" s="54">
        <f t="shared" ref="P133:P196" si="36">J133-$L133</f>
        <v>3.5788965122927376E-2</v>
      </c>
      <c r="Q133" s="54">
        <f t="shared" ref="Q133:Q196" si="37">K133-$L133</f>
        <v>3.1952787742714019E-2</v>
      </c>
    </row>
    <row r="134" spans="1:17">
      <c r="A134" s="1">
        <v>38687</v>
      </c>
      <c r="B134">
        <v>8.8000000000000007</v>
      </c>
      <c r="C134">
        <v>69.510000000000005</v>
      </c>
      <c r="D134">
        <v>46.91</v>
      </c>
      <c r="E134">
        <v>1248.29</v>
      </c>
      <c r="F134">
        <v>3.89</v>
      </c>
      <c r="H134" s="54">
        <f t="shared" si="29"/>
        <v>0.22392211404728801</v>
      </c>
      <c r="I134" s="54">
        <f t="shared" si="30"/>
        <v>5.9926806953339629E-2</v>
      </c>
      <c r="J134" s="54">
        <f t="shared" si="31"/>
        <v>-3.1985142385472676E-2</v>
      </c>
      <c r="K134" s="54">
        <f t="shared" si="32"/>
        <v>-9.5239619681797283E-4</v>
      </c>
      <c r="L134" s="54">
        <f t="shared" si="33"/>
        <v>3.241666666666667E-3</v>
      </c>
      <c r="N134" s="54">
        <f t="shared" si="34"/>
        <v>0.22068044738062134</v>
      </c>
      <c r="O134" s="54">
        <f t="shared" si="35"/>
        <v>5.6685140286672958E-2</v>
      </c>
      <c r="P134" s="54">
        <f t="shared" si="36"/>
        <v>-3.5226809052139346E-2</v>
      </c>
      <c r="Q134" s="54">
        <f t="shared" si="37"/>
        <v>-4.1940628634846398E-3</v>
      </c>
    </row>
    <row r="135" spans="1:17">
      <c r="A135" s="1">
        <v>38720</v>
      </c>
      <c r="B135">
        <v>11.01</v>
      </c>
      <c r="C135">
        <v>73.010000000000005</v>
      </c>
      <c r="D135">
        <v>52.4</v>
      </c>
      <c r="E135">
        <v>1280.08</v>
      </c>
      <c r="F135">
        <v>4.24</v>
      </c>
      <c r="H135" s="54">
        <f t="shared" si="29"/>
        <v>0.25113636363636349</v>
      </c>
      <c r="I135" s="54">
        <f t="shared" si="30"/>
        <v>5.0352467270896373E-2</v>
      </c>
      <c r="J135" s="54">
        <f t="shared" si="31"/>
        <v>0.11703261564698364</v>
      </c>
      <c r="K135" s="54">
        <f t="shared" si="32"/>
        <v>2.5466838635253009E-2</v>
      </c>
      <c r="L135" s="54">
        <f t="shared" si="33"/>
        <v>3.5333333333333332E-3</v>
      </c>
      <c r="N135" s="54">
        <f t="shared" si="34"/>
        <v>0.24760303030303016</v>
      </c>
      <c r="O135" s="54">
        <f t="shared" si="35"/>
        <v>4.681913393756304E-2</v>
      </c>
      <c r="P135" s="54">
        <f t="shared" si="36"/>
        <v>0.11349928231365031</v>
      </c>
      <c r="Q135" s="54">
        <f t="shared" si="37"/>
        <v>2.1933505301919676E-2</v>
      </c>
    </row>
    <row r="136" spans="1:17">
      <c r="A136" s="1">
        <v>38749</v>
      </c>
      <c r="B136">
        <v>8.7799999999999994</v>
      </c>
      <c r="C136">
        <v>66.22</v>
      </c>
      <c r="D136">
        <v>49.84</v>
      </c>
      <c r="E136">
        <v>1280.6600000000001</v>
      </c>
      <c r="F136">
        <v>4.43</v>
      </c>
      <c r="H136" s="54">
        <f t="shared" si="29"/>
        <v>-0.2025431425976385</v>
      </c>
      <c r="I136" s="54">
        <f t="shared" si="30"/>
        <v>-9.3000958772770925E-2</v>
      </c>
      <c r="J136" s="54">
        <f t="shared" si="31"/>
        <v>-4.885496183206095E-2</v>
      </c>
      <c r="K136" s="54">
        <f t="shared" si="32"/>
        <v>4.5309668145754323E-4</v>
      </c>
      <c r="L136" s="54">
        <f t="shared" si="33"/>
        <v>3.6916666666666664E-3</v>
      </c>
      <c r="N136" s="54">
        <f t="shared" si="34"/>
        <v>-0.20623480926430518</v>
      </c>
      <c r="O136" s="54">
        <f t="shared" si="35"/>
        <v>-9.6692625439437588E-2</v>
      </c>
      <c r="P136" s="54">
        <f t="shared" si="36"/>
        <v>-5.254662849872762E-2</v>
      </c>
      <c r="Q136" s="54">
        <f t="shared" si="37"/>
        <v>-3.2385699852091232E-3</v>
      </c>
    </row>
    <row r="137" spans="1:17">
      <c r="A137" s="1">
        <v>38777</v>
      </c>
      <c r="B137">
        <v>10.43</v>
      </c>
      <c r="C137">
        <v>60.64</v>
      </c>
      <c r="D137">
        <v>51.09</v>
      </c>
      <c r="E137">
        <v>1294.8699999999999</v>
      </c>
      <c r="F137">
        <v>4.51</v>
      </c>
      <c r="H137" s="54">
        <f t="shared" si="29"/>
        <v>0.1879271070615034</v>
      </c>
      <c r="I137" s="54">
        <f t="shared" si="30"/>
        <v>-8.4264572636665647E-2</v>
      </c>
      <c r="J137" s="54">
        <f t="shared" si="31"/>
        <v>2.5080256821829794E-2</v>
      </c>
      <c r="K137" s="54">
        <f t="shared" si="32"/>
        <v>1.1095841206877566E-2</v>
      </c>
      <c r="L137" s="54">
        <f t="shared" si="33"/>
        <v>3.7583333333333336E-3</v>
      </c>
      <c r="N137" s="54">
        <f t="shared" si="34"/>
        <v>0.18416877372817006</v>
      </c>
      <c r="O137" s="54">
        <f t="shared" si="35"/>
        <v>-8.8022905969998982E-2</v>
      </c>
      <c r="P137" s="54">
        <f t="shared" si="36"/>
        <v>2.1321923488496462E-2</v>
      </c>
      <c r="Q137" s="54">
        <f t="shared" si="37"/>
        <v>7.3375078735442318E-3</v>
      </c>
    </row>
    <row r="138" spans="1:17">
      <c r="A138" s="1">
        <v>38810</v>
      </c>
      <c r="B138">
        <v>11.69</v>
      </c>
      <c r="C138">
        <v>68.06</v>
      </c>
      <c r="D138">
        <v>52.96</v>
      </c>
      <c r="E138">
        <v>1310.6099999999999</v>
      </c>
      <c r="F138">
        <v>4.5999999999999996</v>
      </c>
      <c r="H138" s="54">
        <f t="shared" si="29"/>
        <v>0.12080536912751683</v>
      </c>
      <c r="I138" s="54">
        <f t="shared" si="30"/>
        <v>0.12236147757255944</v>
      </c>
      <c r="J138" s="54">
        <f t="shared" si="31"/>
        <v>3.6602074770013759E-2</v>
      </c>
      <c r="K138" s="54">
        <f t="shared" si="32"/>
        <v>1.2155660413786684E-2</v>
      </c>
      <c r="L138" s="54">
        <f t="shared" si="33"/>
        <v>3.8333333333333331E-3</v>
      </c>
      <c r="N138" s="54">
        <f t="shared" si="34"/>
        <v>0.1169720357941835</v>
      </c>
      <c r="O138" s="54">
        <f t="shared" si="35"/>
        <v>0.11852814423922611</v>
      </c>
      <c r="P138" s="54">
        <f t="shared" si="36"/>
        <v>3.2768741436680425E-2</v>
      </c>
      <c r="Q138" s="54">
        <f t="shared" si="37"/>
        <v>8.3223270804533515E-3</v>
      </c>
    </row>
    <row r="139" spans="1:17">
      <c r="A139" s="1">
        <v>38838</v>
      </c>
      <c r="B139">
        <v>10.48</v>
      </c>
      <c r="C139">
        <v>57.79</v>
      </c>
      <c r="D139">
        <v>51.39</v>
      </c>
      <c r="E139">
        <v>1270.0899999999999</v>
      </c>
      <c r="F139">
        <v>4.72</v>
      </c>
      <c r="H139" s="54">
        <f t="shared" si="29"/>
        <v>-0.10350727117194181</v>
      </c>
      <c r="I139" s="54">
        <f t="shared" si="30"/>
        <v>-0.15089626799882461</v>
      </c>
      <c r="J139" s="54">
        <f t="shared" si="31"/>
        <v>-2.9645015105740136E-2</v>
      </c>
      <c r="K139" s="54">
        <f t="shared" si="32"/>
        <v>-3.091690129023883E-2</v>
      </c>
      <c r="L139" s="54">
        <f t="shared" si="33"/>
        <v>3.933333333333333E-3</v>
      </c>
      <c r="N139" s="54">
        <f t="shared" si="34"/>
        <v>-0.10744060450527514</v>
      </c>
      <c r="O139" s="54">
        <f t="shared" si="35"/>
        <v>-0.15482960133215795</v>
      </c>
      <c r="P139" s="54">
        <f t="shared" si="36"/>
        <v>-3.3578348439073466E-2</v>
      </c>
      <c r="Q139" s="54">
        <f t="shared" si="37"/>
        <v>-3.485023462357216E-2</v>
      </c>
    </row>
    <row r="140" spans="1:17">
      <c r="A140" s="1">
        <v>38869</v>
      </c>
      <c r="B140">
        <v>10.39</v>
      </c>
      <c r="C140">
        <v>55.37</v>
      </c>
      <c r="D140">
        <v>51.76</v>
      </c>
      <c r="E140">
        <v>1270.2</v>
      </c>
      <c r="F140">
        <v>4.79</v>
      </c>
      <c r="H140" s="54">
        <f t="shared" si="29"/>
        <v>-8.5877862595419296E-3</v>
      </c>
      <c r="I140" s="54">
        <f t="shared" si="30"/>
        <v>-4.1875757051393014E-2</v>
      </c>
      <c r="J140" s="54">
        <f t="shared" si="31"/>
        <v>7.1998443276901636E-3</v>
      </c>
      <c r="K140" s="54">
        <f t="shared" si="32"/>
        <v>8.6608035651192239E-5</v>
      </c>
      <c r="L140" s="54">
        <f t="shared" si="33"/>
        <v>3.9916666666666668E-3</v>
      </c>
      <c r="N140" s="54">
        <f t="shared" si="34"/>
        <v>-1.2579452926208597E-2</v>
      </c>
      <c r="O140" s="54">
        <f t="shared" si="35"/>
        <v>-4.5867423718059679E-2</v>
      </c>
      <c r="P140" s="54">
        <f t="shared" si="36"/>
        <v>3.2081776610234968E-3</v>
      </c>
      <c r="Q140" s="54">
        <f t="shared" si="37"/>
        <v>-3.9050586310154746E-3</v>
      </c>
    </row>
    <row r="141" spans="1:17">
      <c r="A141" s="1">
        <v>38901</v>
      </c>
      <c r="B141">
        <v>11.05</v>
      </c>
      <c r="C141">
        <v>65.709999999999994</v>
      </c>
      <c r="D141">
        <v>57.15</v>
      </c>
      <c r="E141">
        <v>1276.6600000000001</v>
      </c>
      <c r="F141">
        <v>4.95</v>
      </c>
      <c r="H141" s="54">
        <f t="shared" si="29"/>
        <v>6.3522617901828671E-2</v>
      </c>
      <c r="I141" s="54">
        <f t="shared" si="30"/>
        <v>0.18674372403828787</v>
      </c>
      <c r="J141" s="54">
        <f t="shared" si="31"/>
        <v>0.10413446676970639</v>
      </c>
      <c r="K141" s="54">
        <f t="shared" si="32"/>
        <v>5.0858132577547011E-3</v>
      </c>
      <c r="L141" s="54">
        <f t="shared" si="33"/>
        <v>4.1250000000000002E-3</v>
      </c>
      <c r="N141" s="54">
        <f t="shared" si="34"/>
        <v>5.9397617901828667E-2</v>
      </c>
      <c r="O141" s="54">
        <f t="shared" si="35"/>
        <v>0.18261872403828788</v>
      </c>
      <c r="P141" s="54">
        <f t="shared" si="36"/>
        <v>0.10000946676970639</v>
      </c>
      <c r="Q141" s="54">
        <f t="shared" si="37"/>
        <v>9.6081325775470086E-4</v>
      </c>
    </row>
    <row r="142" spans="1:17">
      <c r="A142" s="1">
        <v>38930</v>
      </c>
      <c r="B142">
        <v>13.38</v>
      </c>
      <c r="C142">
        <v>65.599999999999994</v>
      </c>
      <c r="D142">
        <v>57.36</v>
      </c>
      <c r="E142">
        <v>1303.82</v>
      </c>
      <c r="F142">
        <v>4.96</v>
      </c>
      <c r="H142" s="54">
        <f t="shared" si="29"/>
        <v>0.21085972850678725</v>
      </c>
      <c r="I142" s="54">
        <f t="shared" si="30"/>
        <v>-1.6740222188403875E-3</v>
      </c>
      <c r="J142" s="54">
        <f t="shared" si="31"/>
        <v>3.6745406824147953E-3</v>
      </c>
      <c r="K142" s="54">
        <f t="shared" si="32"/>
        <v>2.1274262528785837E-2</v>
      </c>
      <c r="L142" s="54">
        <f t="shared" si="33"/>
        <v>4.1333333333333335E-3</v>
      </c>
      <c r="N142" s="54">
        <f t="shared" si="34"/>
        <v>0.20672639517345393</v>
      </c>
      <c r="O142" s="54">
        <f t="shared" si="35"/>
        <v>-5.807355552173721E-3</v>
      </c>
      <c r="P142" s="54">
        <f t="shared" si="36"/>
        <v>-4.5879265091853822E-4</v>
      </c>
      <c r="Q142" s="54">
        <f t="shared" si="37"/>
        <v>1.7140929195452504E-2</v>
      </c>
    </row>
    <row r="143" spans="1:17">
      <c r="A143" s="1">
        <v>38961</v>
      </c>
      <c r="B143">
        <v>11.94</v>
      </c>
      <c r="C143">
        <v>74.430000000000007</v>
      </c>
      <c r="D143">
        <v>56.88</v>
      </c>
      <c r="E143">
        <v>1335.85</v>
      </c>
      <c r="F143">
        <v>4.8099999999999996</v>
      </c>
      <c r="H143" s="54">
        <f t="shared" si="29"/>
        <v>-0.10762331838565031</v>
      </c>
      <c r="I143" s="54">
        <f t="shared" si="30"/>
        <v>0.13460365853658551</v>
      </c>
      <c r="J143" s="54">
        <f t="shared" si="31"/>
        <v>-8.3682008368199945E-3</v>
      </c>
      <c r="K143" s="54">
        <f t="shared" si="32"/>
        <v>2.4566274485741779E-2</v>
      </c>
      <c r="L143" s="54">
        <f t="shared" si="33"/>
        <v>4.0083333333333334E-3</v>
      </c>
      <c r="N143" s="54">
        <f t="shared" si="34"/>
        <v>-0.11163165171898365</v>
      </c>
      <c r="O143" s="54">
        <f t="shared" si="35"/>
        <v>0.13059532520325218</v>
      </c>
      <c r="P143" s="54">
        <f t="shared" si="36"/>
        <v>-1.2376534170153327E-2</v>
      </c>
      <c r="Q143" s="54">
        <f t="shared" si="37"/>
        <v>2.0557941152408447E-2</v>
      </c>
    </row>
    <row r="144" spans="1:17">
      <c r="A144" s="1">
        <v>38992</v>
      </c>
      <c r="B144">
        <v>12.59</v>
      </c>
      <c r="C144">
        <v>78.400000000000006</v>
      </c>
      <c r="D144">
        <v>60.54</v>
      </c>
      <c r="E144">
        <v>1377.94</v>
      </c>
      <c r="F144">
        <v>4.92</v>
      </c>
      <c r="H144" s="54">
        <f t="shared" si="29"/>
        <v>5.4438860971524283E-2</v>
      </c>
      <c r="I144" s="54">
        <f t="shared" si="30"/>
        <v>5.3338707510412364E-2</v>
      </c>
      <c r="J144" s="54">
        <f t="shared" si="31"/>
        <v>6.4345991561181481E-2</v>
      </c>
      <c r="K144" s="54">
        <f t="shared" si="32"/>
        <v>3.1508028596025195E-2</v>
      </c>
      <c r="L144" s="54">
        <f t="shared" si="33"/>
        <v>4.1000000000000003E-3</v>
      </c>
      <c r="N144" s="54">
        <f t="shared" si="34"/>
        <v>5.0338860971524284E-2</v>
      </c>
      <c r="O144" s="54">
        <f t="shared" si="35"/>
        <v>4.9238707510412365E-2</v>
      </c>
      <c r="P144" s="54">
        <f t="shared" si="36"/>
        <v>6.0245991561181482E-2</v>
      </c>
      <c r="Q144" s="54">
        <f t="shared" si="37"/>
        <v>2.7408028596025195E-2</v>
      </c>
    </row>
    <row r="145" spans="1:17">
      <c r="A145" s="1">
        <v>39022</v>
      </c>
      <c r="B145">
        <v>11.95</v>
      </c>
      <c r="C145">
        <v>88.63</v>
      </c>
      <c r="D145">
        <v>65.39</v>
      </c>
      <c r="E145">
        <v>1400.63</v>
      </c>
      <c r="F145">
        <v>4.9400000000000004</v>
      </c>
      <c r="H145" s="54">
        <f t="shared" si="29"/>
        <v>-5.0833995234312979E-2</v>
      </c>
      <c r="I145" s="54">
        <f t="shared" si="30"/>
        <v>0.13048469387755079</v>
      </c>
      <c r="J145" s="54">
        <f t="shared" si="31"/>
        <v>8.0112322431450389E-2</v>
      </c>
      <c r="K145" s="54">
        <f t="shared" si="32"/>
        <v>1.6466609576614388E-2</v>
      </c>
      <c r="L145" s="54">
        <f t="shared" si="33"/>
        <v>4.1166666666666669E-3</v>
      </c>
      <c r="N145" s="54">
        <f t="shared" si="34"/>
        <v>-5.4950661900979643E-2</v>
      </c>
      <c r="O145" s="54">
        <f t="shared" si="35"/>
        <v>0.12636802721088414</v>
      </c>
      <c r="P145" s="54">
        <f t="shared" si="36"/>
        <v>7.5995655764783718E-2</v>
      </c>
      <c r="Q145" s="54">
        <f t="shared" si="37"/>
        <v>1.2349942909947721E-2</v>
      </c>
    </row>
    <row r="146" spans="1:17">
      <c r="A146" s="1">
        <v>39052</v>
      </c>
      <c r="B146">
        <v>11.33</v>
      </c>
      <c r="C146">
        <v>82.03</v>
      </c>
      <c r="D146">
        <v>65.239999999999995</v>
      </c>
      <c r="E146">
        <v>1418.3</v>
      </c>
      <c r="F146">
        <v>4.8499999999999996</v>
      </c>
      <c r="H146" s="54">
        <f t="shared" si="29"/>
        <v>-5.1882845188284454E-2</v>
      </c>
      <c r="I146" s="54">
        <f t="shared" si="30"/>
        <v>-7.4466884801985711E-2</v>
      </c>
      <c r="J146" s="54">
        <f t="shared" si="31"/>
        <v>-2.2939287352806703E-3</v>
      </c>
      <c r="K146" s="54">
        <f t="shared" si="32"/>
        <v>1.2615751483260995E-2</v>
      </c>
      <c r="L146" s="54">
        <f t="shared" si="33"/>
        <v>4.0416666666666665E-3</v>
      </c>
      <c r="N146" s="54">
        <f t="shared" si="34"/>
        <v>-5.592451185495112E-2</v>
      </c>
      <c r="O146" s="54">
        <f t="shared" si="35"/>
        <v>-7.8508551468652377E-2</v>
      </c>
      <c r="P146" s="54">
        <f t="shared" si="36"/>
        <v>-6.3355954019473368E-3</v>
      </c>
      <c r="Q146" s="54">
        <f t="shared" si="37"/>
        <v>8.5740848165943295E-3</v>
      </c>
    </row>
    <row r="147" spans="1:17">
      <c r="A147" s="1">
        <v>39085</v>
      </c>
      <c r="B147">
        <v>12.69</v>
      </c>
      <c r="C147">
        <v>82.89</v>
      </c>
      <c r="D147">
        <v>63.08</v>
      </c>
      <c r="E147">
        <v>1438.24</v>
      </c>
      <c r="F147">
        <v>4.9800000000000004</v>
      </c>
      <c r="H147" s="54">
        <f t="shared" si="29"/>
        <v>0.12003530450132383</v>
      </c>
      <c r="I147" s="54">
        <f t="shared" si="30"/>
        <v>1.0483969279531768E-2</v>
      </c>
      <c r="J147" s="54">
        <f t="shared" si="31"/>
        <v>-3.31085223789086E-2</v>
      </c>
      <c r="K147" s="54">
        <f t="shared" si="32"/>
        <v>1.4059084819854739E-2</v>
      </c>
      <c r="L147" s="54">
        <f t="shared" si="33"/>
        <v>4.15E-3</v>
      </c>
      <c r="N147" s="54">
        <f t="shared" si="34"/>
        <v>0.11588530450132382</v>
      </c>
      <c r="O147" s="54">
        <f t="shared" si="35"/>
        <v>6.3339692795317684E-3</v>
      </c>
      <c r="P147" s="54">
        <f t="shared" si="36"/>
        <v>-3.7258522378908601E-2</v>
      </c>
      <c r="Q147" s="54">
        <f t="shared" si="37"/>
        <v>9.9090848198547382E-3</v>
      </c>
    </row>
    <row r="148" spans="1:17">
      <c r="A148" s="1">
        <v>39114</v>
      </c>
      <c r="B148">
        <v>13.43</v>
      </c>
      <c r="C148">
        <v>81.81</v>
      </c>
      <c r="D148">
        <v>61.28</v>
      </c>
      <c r="E148">
        <v>1406.82</v>
      </c>
      <c r="F148">
        <v>5.03</v>
      </c>
      <c r="H148" s="54">
        <f t="shared" si="29"/>
        <v>5.8313632781717972E-2</v>
      </c>
      <c r="I148" s="54">
        <f t="shared" si="30"/>
        <v>-1.3029315960912058E-2</v>
      </c>
      <c r="J148" s="54">
        <f t="shared" si="31"/>
        <v>-2.8535193405199721E-2</v>
      </c>
      <c r="K148" s="54">
        <f t="shared" si="32"/>
        <v>-2.1846145288686225E-2</v>
      </c>
      <c r="L148" s="54">
        <f t="shared" si="33"/>
        <v>4.1916666666666673E-3</v>
      </c>
      <c r="N148" s="54">
        <f t="shared" si="34"/>
        <v>5.4121966115051302E-2</v>
      </c>
      <c r="O148" s="54">
        <f t="shared" si="35"/>
        <v>-1.7220982627578724E-2</v>
      </c>
      <c r="P148" s="54">
        <f t="shared" si="36"/>
        <v>-3.2726860071866391E-2</v>
      </c>
      <c r="Q148" s="54">
        <f t="shared" si="37"/>
        <v>-2.6037811955352892E-2</v>
      </c>
    </row>
    <row r="149" spans="1:17">
      <c r="A149" s="1">
        <v>39142</v>
      </c>
      <c r="B149">
        <v>13.16</v>
      </c>
      <c r="C149">
        <v>89.84</v>
      </c>
      <c r="D149">
        <v>64.510000000000005</v>
      </c>
      <c r="E149">
        <v>1420.86</v>
      </c>
      <c r="F149">
        <v>4.9400000000000004</v>
      </c>
      <c r="H149" s="54">
        <f t="shared" si="29"/>
        <v>-2.010424422933732E-2</v>
      </c>
      <c r="I149" s="54">
        <f t="shared" si="30"/>
        <v>9.8154259870431471E-2</v>
      </c>
      <c r="J149" s="54">
        <f t="shared" si="31"/>
        <v>5.270887728459539E-2</v>
      </c>
      <c r="K149" s="54">
        <f t="shared" si="32"/>
        <v>9.9799547916576969E-3</v>
      </c>
      <c r="L149" s="54">
        <f t="shared" si="33"/>
        <v>4.1166666666666669E-3</v>
      </c>
      <c r="N149" s="54">
        <f t="shared" si="34"/>
        <v>-2.4220910896003988E-2</v>
      </c>
      <c r="O149" s="54">
        <f t="shared" si="35"/>
        <v>9.4037593203764799E-2</v>
      </c>
      <c r="P149" s="54">
        <f t="shared" si="36"/>
        <v>4.8592210617928726E-2</v>
      </c>
      <c r="Q149" s="54">
        <f t="shared" si="37"/>
        <v>5.86328812499103E-3</v>
      </c>
    </row>
    <row r="150" spans="1:17">
      <c r="A150" s="1">
        <v>39174</v>
      </c>
      <c r="B150">
        <v>12.72</v>
      </c>
      <c r="C150">
        <v>96.5</v>
      </c>
      <c r="D150">
        <v>67.86</v>
      </c>
      <c r="E150">
        <v>1482.37</v>
      </c>
      <c r="F150">
        <v>4.87</v>
      </c>
      <c r="H150" s="54">
        <f t="shared" si="29"/>
        <v>-3.3434650455926973E-2</v>
      </c>
      <c r="I150" s="54">
        <f t="shared" si="30"/>
        <v>7.4131789848619789E-2</v>
      </c>
      <c r="J150" s="54">
        <f t="shared" si="31"/>
        <v>5.1929933343667578E-2</v>
      </c>
      <c r="K150" s="54">
        <f t="shared" si="32"/>
        <v>4.3290683107413797E-2</v>
      </c>
      <c r="L150" s="54">
        <f t="shared" si="33"/>
        <v>4.0583333333333331E-3</v>
      </c>
      <c r="N150" s="54">
        <f t="shared" si="34"/>
        <v>-3.7492983789260304E-2</v>
      </c>
      <c r="O150" s="54">
        <f t="shared" si="35"/>
        <v>7.0073456515286459E-2</v>
      </c>
      <c r="P150" s="54">
        <f t="shared" si="36"/>
        <v>4.7871600010334248E-2</v>
      </c>
      <c r="Q150" s="54">
        <f t="shared" si="37"/>
        <v>3.9232349774080466E-2</v>
      </c>
    </row>
    <row r="151" spans="1:17">
      <c r="A151" s="1">
        <v>39203</v>
      </c>
      <c r="B151">
        <v>12.73</v>
      </c>
      <c r="C151">
        <v>117.18</v>
      </c>
      <c r="D151">
        <v>71.41</v>
      </c>
      <c r="E151">
        <v>1530.62</v>
      </c>
      <c r="F151">
        <v>4.7300000000000004</v>
      </c>
      <c r="H151" s="54">
        <f t="shared" si="29"/>
        <v>7.8616352201255069E-4</v>
      </c>
      <c r="I151" s="54">
        <f t="shared" si="30"/>
        <v>0.21430051813471507</v>
      </c>
      <c r="J151" s="54">
        <f t="shared" si="31"/>
        <v>5.2313586796345346E-2</v>
      </c>
      <c r="K151" s="54">
        <f t="shared" si="32"/>
        <v>3.2549228600146973E-2</v>
      </c>
      <c r="L151" s="54">
        <f t="shared" si="33"/>
        <v>3.9416666666666671E-3</v>
      </c>
      <c r="N151" s="54">
        <f t="shared" si="34"/>
        <v>-3.1555031446541164E-3</v>
      </c>
      <c r="O151" s="54">
        <f t="shared" si="35"/>
        <v>0.21035885146804839</v>
      </c>
      <c r="P151" s="54">
        <f t="shared" si="36"/>
        <v>4.8371920129678676E-2</v>
      </c>
      <c r="Q151" s="54">
        <f t="shared" si="37"/>
        <v>2.8607561933480307E-2</v>
      </c>
    </row>
    <row r="152" spans="1:17">
      <c r="A152" s="1">
        <v>39234</v>
      </c>
      <c r="B152">
        <v>11.14</v>
      </c>
      <c r="C152">
        <v>118</v>
      </c>
      <c r="D152">
        <v>72.02</v>
      </c>
      <c r="E152">
        <v>1503.35</v>
      </c>
      <c r="F152">
        <v>4.6100000000000003</v>
      </c>
      <c r="H152" s="54">
        <f t="shared" si="29"/>
        <v>-0.12490180675569518</v>
      </c>
      <c r="I152" s="54">
        <f t="shared" si="30"/>
        <v>6.997781191329544E-3</v>
      </c>
      <c r="J152" s="54">
        <f t="shared" si="31"/>
        <v>8.5422209774541624E-3</v>
      </c>
      <c r="K152" s="54">
        <f t="shared" si="32"/>
        <v>-1.7816309730697366E-2</v>
      </c>
      <c r="L152" s="54">
        <f t="shared" si="33"/>
        <v>3.8416666666666668E-3</v>
      </c>
      <c r="N152" s="54">
        <f t="shared" si="34"/>
        <v>-0.12874347342236184</v>
      </c>
      <c r="O152" s="54">
        <f t="shared" si="35"/>
        <v>3.1561145246628772E-3</v>
      </c>
      <c r="P152" s="54">
        <f t="shared" si="36"/>
        <v>4.7005543107874956E-3</v>
      </c>
      <c r="Q152" s="54">
        <f t="shared" si="37"/>
        <v>-2.1657976397364033E-2</v>
      </c>
    </row>
    <row r="153" spans="1:17">
      <c r="A153" s="1">
        <v>39265</v>
      </c>
      <c r="B153">
        <v>12.38</v>
      </c>
      <c r="C153">
        <v>127.4</v>
      </c>
      <c r="D153">
        <v>73.099999999999994</v>
      </c>
      <c r="E153">
        <v>1455.27</v>
      </c>
      <c r="F153">
        <v>4.82</v>
      </c>
      <c r="H153" s="54">
        <f t="shared" si="29"/>
        <v>0.11131059245960495</v>
      </c>
      <c r="I153" s="54">
        <f t="shared" si="30"/>
        <v>7.9661016949152508E-2</v>
      </c>
      <c r="J153" s="54">
        <f t="shared" si="31"/>
        <v>1.4995834490419302E-2</v>
      </c>
      <c r="K153" s="54">
        <f t="shared" si="32"/>
        <v>-3.1981907074200899E-2</v>
      </c>
      <c r="L153" s="54">
        <f t="shared" si="33"/>
        <v>4.0166666666666666E-3</v>
      </c>
      <c r="N153" s="54">
        <f t="shared" si="34"/>
        <v>0.10729392579293828</v>
      </c>
      <c r="O153" s="54">
        <f t="shared" si="35"/>
        <v>7.5644350282485839E-2</v>
      </c>
      <c r="P153" s="54">
        <f t="shared" si="36"/>
        <v>1.0979167823752635E-2</v>
      </c>
      <c r="Q153" s="54">
        <f t="shared" si="37"/>
        <v>-3.5998573740867568E-2</v>
      </c>
    </row>
    <row r="154" spans="1:17">
      <c r="A154" s="1">
        <v>39295</v>
      </c>
      <c r="B154">
        <v>11.66</v>
      </c>
      <c r="C154">
        <v>133.9</v>
      </c>
      <c r="D154">
        <v>73.900000000000006</v>
      </c>
      <c r="E154">
        <v>1473.99</v>
      </c>
      <c r="F154">
        <v>4.2</v>
      </c>
      <c r="H154" s="54">
        <f t="shared" si="29"/>
        <v>-5.8158319870759367E-2</v>
      </c>
      <c r="I154" s="54">
        <f t="shared" si="30"/>
        <v>5.1020408163265252E-2</v>
      </c>
      <c r="J154" s="54">
        <f t="shared" si="31"/>
        <v>1.0943912448700521E-2</v>
      </c>
      <c r="K154" s="54">
        <f t="shared" si="32"/>
        <v>1.2863592323073991E-2</v>
      </c>
      <c r="L154" s="54">
        <f t="shared" si="33"/>
        <v>3.5000000000000001E-3</v>
      </c>
      <c r="N154" s="54">
        <f t="shared" si="34"/>
        <v>-6.165831987075937E-2</v>
      </c>
      <c r="O154" s="54">
        <f t="shared" si="35"/>
        <v>4.7520408163265249E-2</v>
      </c>
      <c r="P154" s="54">
        <f t="shared" si="36"/>
        <v>7.4439124487005216E-3</v>
      </c>
      <c r="Q154" s="54">
        <f t="shared" si="37"/>
        <v>9.3635923230739916E-3</v>
      </c>
    </row>
    <row r="155" spans="1:17">
      <c r="A155" s="1">
        <v>39329</v>
      </c>
      <c r="B155">
        <v>14.29</v>
      </c>
      <c r="C155">
        <v>148.38999999999999</v>
      </c>
      <c r="D155">
        <v>79.790000000000006</v>
      </c>
      <c r="E155">
        <v>1526.75</v>
      </c>
      <c r="F155">
        <v>3.89</v>
      </c>
      <c r="H155" s="54">
        <f t="shared" si="29"/>
        <v>0.22555746140651789</v>
      </c>
      <c r="I155" s="54">
        <f t="shared" si="30"/>
        <v>0.10821508588498863</v>
      </c>
      <c r="J155" s="54">
        <f t="shared" si="31"/>
        <v>7.9702300405954052E-2</v>
      </c>
      <c r="K155" s="54">
        <f t="shared" si="32"/>
        <v>3.579400131615551E-2</v>
      </c>
      <c r="L155" s="54">
        <f t="shared" si="33"/>
        <v>3.241666666666667E-3</v>
      </c>
      <c r="N155" s="54">
        <f t="shared" si="34"/>
        <v>0.22231579473985122</v>
      </c>
      <c r="O155" s="54">
        <f t="shared" si="35"/>
        <v>0.10497341921832196</v>
      </c>
      <c r="P155" s="54">
        <f t="shared" si="36"/>
        <v>7.6460633739287381E-2</v>
      </c>
      <c r="Q155" s="54">
        <f t="shared" si="37"/>
        <v>3.255233464948884E-2</v>
      </c>
    </row>
    <row r="156" spans="1:17">
      <c r="A156" s="1">
        <v>39356</v>
      </c>
      <c r="B156">
        <v>18.77</v>
      </c>
      <c r="C156">
        <v>183.66</v>
      </c>
      <c r="D156">
        <v>79.3</v>
      </c>
      <c r="E156">
        <v>1549.38</v>
      </c>
      <c r="F156">
        <v>3.9</v>
      </c>
      <c r="H156" s="54">
        <f t="shared" si="29"/>
        <v>0.31350594821553535</v>
      </c>
      <c r="I156" s="54">
        <f t="shared" si="30"/>
        <v>0.2376844800862592</v>
      </c>
      <c r="J156" s="54">
        <f t="shared" si="31"/>
        <v>-6.14112044115811E-3</v>
      </c>
      <c r="K156" s="54">
        <f t="shared" si="32"/>
        <v>1.4822335025380884E-2</v>
      </c>
      <c r="L156" s="54">
        <f t="shared" si="33"/>
        <v>3.2499999999999999E-3</v>
      </c>
      <c r="N156" s="54">
        <f t="shared" si="34"/>
        <v>0.31025594821553537</v>
      </c>
      <c r="O156" s="54">
        <f t="shared" si="35"/>
        <v>0.23443448008625919</v>
      </c>
      <c r="P156" s="54">
        <f t="shared" si="36"/>
        <v>-9.3911204411581094E-3</v>
      </c>
      <c r="Q156" s="54">
        <f t="shared" si="37"/>
        <v>1.1572335025380884E-2</v>
      </c>
    </row>
    <row r="157" spans="1:17">
      <c r="A157" s="1">
        <v>39387</v>
      </c>
      <c r="B157">
        <v>16.55</v>
      </c>
      <c r="C157">
        <v>176.19</v>
      </c>
      <c r="D157">
        <v>77.16</v>
      </c>
      <c r="E157">
        <v>1481.14</v>
      </c>
      <c r="F157">
        <v>3.27</v>
      </c>
      <c r="H157" s="54">
        <f t="shared" si="29"/>
        <v>-0.11827384123601481</v>
      </c>
      <c r="I157" s="54">
        <f t="shared" si="30"/>
        <v>-4.0672982685396875E-2</v>
      </c>
      <c r="J157" s="54">
        <f t="shared" si="31"/>
        <v>-2.6986128625472894E-2</v>
      </c>
      <c r="K157" s="54">
        <f t="shared" si="32"/>
        <v>-4.4043423821141348E-2</v>
      </c>
      <c r="L157" s="54">
        <f t="shared" si="33"/>
        <v>2.725E-3</v>
      </c>
      <c r="N157" s="54">
        <f t="shared" si="34"/>
        <v>-0.12099884123601481</v>
      </c>
      <c r="O157" s="54">
        <f t="shared" si="35"/>
        <v>-4.3397982685396873E-2</v>
      </c>
      <c r="P157" s="54">
        <f t="shared" si="36"/>
        <v>-2.9711128625472892E-2</v>
      </c>
      <c r="Q157" s="54">
        <f t="shared" si="37"/>
        <v>-4.6768423821141346E-2</v>
      </c>
    </row>
    <row r="158" spans="1:17">
      <c r="A158" s="1">
        <v>39419</v>
      </c>
      <c r="B158">
        <v>17.55</v>
      </c>
      <c r="C158">
        <v>191.53</v>
      </c>
      <c r="D158">
        <v>81.08</v>
      </c>
      <c r="E158">
        <v>1468.36</v>
      </c>
      <c r="F158">
        <v>3</v>
      </c>
      <c r="H158" s="54">
        <f t="shared" si="29"/>
        <v>6.042296072507547E-2</v>
      </c>
      <c r="I158" s="54">
        <f t="shared" si="30"/>
        <v>8.7065100175946375E-2</v>
      </c>
      <c r="J158" s="54">
        <f t="shared" si="31"/>
        <v>5.0803525142560924E-2</v>
      </c>
      <c r="K158" s="54">
        <f t="shared" si="32"/>
        <v>-8.628488866683881E-3</v>
      </c>
      <c r="L158" s="54">
        <f t="shared" si="33"/>
        <v>2.5000000000000001E-3</v>
      </c>
      <c r="N158" s="54">
        <f t="shared" si="34"/>
        <v>5.7922960725075467E-2</v>
      </c>
      <c r="O158" s="54">
        <f t="shared" si="35"/>
        <v>8.4565100175946373E-2</v>
      </c>
      <c r="P158" s="54">
        <f t="shared" si="36"/>
        <v>4.8303525142560921E-2</v>
      </c>
      <c r="Q158" s="54">
        <f t="shared" si="37"/>
        <v>-1.1128488866683882E-2</v>
      </c>
    </row>
    <row r="159" spans="1:17">
      <c r="A159" s="1">
        <v>39449</v>
      </c>
      <c r="B159">
        <v>21.09</v>
      </c>
      <c r="C159">
        <v>130.88</v>
      </c>
      <c r="D159">
        <v>74.17</v>
      </c>
      <c r="E159">
        <v>1378.55</v>
      </c>
      <c r="F159">
        <v>2.75</v>
      </c>
      <c r="H159" s="54">
        <f t="shared" si="29"/>
        <v>0.20170940170940166</v>
      </c>
      <c r="I159" s="54">
        <f t="shared" si="30"/>
        <v>-0.31666057536678327</v>
      </c>
      <c r="J159" s="54">
        <f t="shared" si="31"/>
        <v>-8.5224469659595403E-2</v>
      </c>
      <c r="K159" s="54">
        <f t="shared" si="32"/>
        <v>-6.1163474897164116E-2</v>
      </c>
      <c r="L159" s="54">
        <f t="shared" si="33"/>
        <v>2.2916666666666667E-3</v>
      </c>
      <c r="N159" s="54">
        <f t="shared" si="34"/>
        <v>0.19941773504273499</v>
      </c>
      <c r="O159" s="54">
        <f t="shared" si="35"/>
        <v>-0.31895224203344996</v>
      </c>
      <c r="P159" s="54">
        <f t="shared" si="36"/>
        <v>-8.7516136326262067E-2</v>
      </c>
      <c r="Q159" s="54">
        <f t="shared" si="37"/>
        <v>-6.345514156383078E-2</v>
      </c>
    </row>
    <row r="160" spans="1:17">
      <c r="A160" s="1">
        <v>39479</v>
      </c>
      <c r="B160">
        <v>23.66</v>
      </c>
      <c r="C160">
        <v>120.88</v>
      </c>
      <c r="D160">
        <v>75.62</v>
      </c>
      <c r="E160">
        <v>1330.63</v>
      </c>
      <c r="F160">
        <v>2.12</v>
      </c>
      <c r="H160" s="54">
        <f t="shared" si="29"/>
        <v>0.1218587008060692</v>
      </c>
      <c r="I160" s="54">
        <f t="shared" si="30"/>
        <v>-7.640586797066018E-2</v>
      </c>
      <c r="J160" s="54">
        <f t="shared" si="31"/>
        <v>1.9549683160307474E-2</v>
      </c>
      <c r="K160" s="54">
        <f t="shared" si="32"/>
        <v>-3.4761162090602316E-2</v>
      </c>
      <c r="L160" s="54">
        <f t="shared" si="33"/>
        <v>1.7666666666666666E-3</v>
      </c>
      <c r="N160" s="54">
        <f t="shared" si="34"/>
        <v>0.12009203413940253</v>
      </c>
      <c r="O160" s="54">
        <f t="shared" si="35"/>
        <v>-7.8172534637326846E-2</v>
      </c>
      <c r="P160" s="54">
        <f t="shared" si="36"/>
        <v>1.7783016493640807E-2</v>
      </c>
      <c r="Q160" s="54">
        <f t="shared" si="37"/>
        <v>-3.6527828757268982E-2</v>
      </c>
    </row>
    <row r="161" spans="1:17">
      <c r="A161" s="1">
        <v>39510</v>
      </c>
      <c r="B161">
        <v>21.13</v>
      </c>
      <c r="C161">
        <v>138.75</v>
      </c>
      <c r="D161">
        <v>73.510000000000005</v>
      </c>
      <c r="E161">
        <v>1322.7</v>
      </c>
      <c r="F161">
        <v>1.26</v>
      </c>
      <c r="H161" s="54">
        <f t="shared" si="29"/>
        <v>-0.10693153000845312</v>
      </c>
      <c r="I161" s="54">
        <f t="shared" si="30"/>
        <v>0.14783256121773669</v>
      </c>
      <c r="J161" s="54">
        <f t="shared" si="31"/>
        <v>-2.7902671250991773E-2</v>
      </c>
      <c r="K161" s="54">
        <f t="shared" si="32"/>
        <v>-5.9595830546433914E-3</v>
      </c>
      <c r="L161" s="54">
        <f t="shared" si="33"/>
        <v>1.0499999999999999E-3</v>
      </c>
      <c r="N161" s="54">
        <f t="shared" si="34"/>
        <v>-0.10798153000845312</v>
      </c>
      <c r="O161" s="54">
        <f t="shared" si="35"/>
        <v>0.1467825612177367</v>
      </c>
      <c r="P161" s="54">
        <f t="shared" si="36"/>
        <v>-2.8952671250991772E-2</v>
      </c>
      <c r="Q161" s="54">
        <f t="shared" si="37"/>
        <v>-7.0095830546433912E-3</v>
      </c>
    </row>
    <row r="162" spans="1:17">
      <c r="A162" s="1">
        <v>39539</v>
      </c>
      <c r="B162">
        <v>18.07</v>
      </c>
      <c r="C162">
        <v>168.19</v>
      </c>
      <c r="D162">
        <v>80.89</v>
      </c>
      <c r="E162">
        <v>1385.59</v>
      </c>
      <c r="F162">
        <v>1.29</v>
      </c>
      <c r="H162" s="54">
        <f t="shared" si="29"/>
        <v>-0.14481779460482724</v>
      </c>
      <c r="I162" s="54">
        <f t="shared" si="30"/>
        <v>0.21218018018018014</v>
      </c>
      <c r="J162" s="54">
        <f t="shared" si="31"/>
        <v>0.10039450414909523</v>
      </c>
      <c r="K162" s="54">
        <f t="shared" si="32"/>
        <v>4.7546684811370588E-2</v>
      </c>
      <c r="L162" s="54">
        <f t="shared" si="33"/>
        <v>1.075E-3</v>
      </c>
      <c r="N162" s="54">
        <f t="shared" si="34"/>
        <v>-0.14589279460482724</v>
      </c>
      <c r="O162" s="54">
        <f t="shared" si="35"/>
        <v>0.21110518018018015</v>
      </c>
      <c r="P162" s="54">
        <f t="shared" si="36"/>
        <v>9.9319504149095225E-2</v>
      </c>
      <c r="Q162" s="54">
        <f t="shared" si="37"/>
        <v>4.6471684811370588E-2</v>
      </c>
    </row>
    <row r="163" spans="1:17">
      <c r="A163" s="1">
        <v>39569</v>
      </c>
      <c r="B163">
        <v>19.079999999999998</v>
      </c>
      <c r="C163">
        <v>182.5</v>
      </c>
      <c r="D163">
        <v>77.489999999999995</v>
      </c>
      <c r="E163">
        <v>1400.38</v>
      </c>
      <c r="F163">
        <v>1.73</v>
      </c>
      <c r="H163" s="54">
        <f t="shared" si="29"/>
        <v>5.5893746541228362E-2</v>
      </c>
      <c r="I163" s="54">
        <f t="shared" si="30"/>
        <v>8.5082347345264209E-2</v>
      </c>
      <c r="J163" s="54">
        <f t="shared" si="31"/>
        <v>-4.2032389664977243E-2</v>
      </c>
      <c r="K163" s="54">
        <f t="shared" si="32"/>
        <v>1.0674153248796614E-2</v>
      </c>
      <c r="L163" s="54">
        <f t="shared" si="33"/>
        <v>1.4416666666666666E-3</v>
      </c>
      <c r="N163" s="54">
        <f t="shared" si="34"/>
        <v>5.4452079874561694E-2</v>
      </c>
      <c r="O163" s="54">
        <f t="shared" si="35"/>
        <v>8.3640680678597548E-2</v>
      </c>
      <c r="P163" s="54">
        <f t="shared" si="36"/>
        <v>-4.3474056331643911E-2</v>
      </c>
      <c r="Q163" s="54">
        <f t="shared" si="37"/>
        <v>9.2324865821299465E-3</v>
      </c>
    </row>
    <row r="164" spans="1:17">
      <c r="A164" s="1">
        <v>39601</v>
      </c>
      <c r="B164">
        <v>22.56</v>
      </c>
      <c r="C164">
        <v>161.9</v>
      </c>
      <c r="D164">
        <v>76.94</v>
      </c>
      <c r="E164">
        <v>1280</v>
      </c>
      <c r="F164">
        <v>1.86</v>
      </c>
      <c r="H164" s="54">
        <f t="shared" si="29"/>
        <v>0.1823899371069182</v>
      </c>
      <c r="I164" s="54">
        <f t="shared" si="30"/>
        <v>-0.11287671232876706</v>
      </c>
      <c r="J164" s="54">
        <f t="shared" si="31"/>
        <v>-7.0976900245192098E-3</v>
      </c>
      <c r="K164" s="54">
        <f t="shared" si="32"/>
        <v>-8.5962381639269392E-2</v>
      </c>
      <c r="L164" s="54">
        <f t="shared" si="33"/>
        <v>1.5500000000000002E-3</v>
      </c>
      <c r="N164" s="54">
        <f t="shared" si="34"/>
        <v>0.1808399371069182</v>
      </c>
      <c r="O164" s="54">
        <f t="shared" si="35"/>
        <v>-0.11442671232876706</v>
      </c>
      <c r="P164" s="54">
        <f t="shared" si="36"/>
        <v>-8.6476900245192091E-3</v>
      </c>
      <c r="Q164" s="54">
        <f t="shared" si="37"/>
        <v>-8.7512381639269388E-2</v>
      </c>
    </row>
    <row r="165" spans="1:17">
      <c r="A165" s="1">
        <v>39630</v>
      </c>
      <c r="B165">
        <v>17.34</v>
      </c>
      <c r="C165">
        <v>153.69</v>
      </c>
      <c r="D165">
        <v>70.22</v>
      </c>
      <c r="E165">
        <v>1267.3800000000001</v>
      </c>
      <c r="F165">
        <v>1.63</v>
      </c>
      <c r="H165" s="54">
        <f t="shared" si="29"/>
        <v>-0.23138297872340419</v>
      </c>
      <c r="I165" s="54">
        <f t="shared" si="30"/>
        <v>-5.0710315009265039E-2</v>
      </c>
      <c r="J165" s="54">
        <f t="shared" si="31"/>
        <v>-8.7340785027294032E-2</v>
      </c>
      <c r="K165" s="54">
        <f t="shared" si="32"/>
        <v>-9.8593749999998925E-3</v>
      </c>
      <c r="L165" s="54">
        <f t="shared" si="33"/>
        <v>1.3583333333333331E-3</v>
      </c>
      <c r="N165" s="54">
        <f t="shared" si="34"/>
        <v>-0.23274131205673751</v>
      </c>
      <c r="O165" s="54">
        <f t="shared" si="35"/>
        <v>-5.2068648342598375E-2</v>
      </c>
      <c r="P165" s="54">
        <f t="shared" si="36"/>
        <v>-8.8699118360627369E-2</v>
      </c>
      <c r="Q165" s="54">
        <f t="shared" si="37"/>
        <v>-1.1217708333333225E-2</v>
      </c>
    </row>
    <row r="166" spans="1:17">
      <c r="A166" s="1">
        <v>39661</v>
      </c>
      <c r="B166">
        <v>15.72</v>
      </c>
      <c r="C166">
        <v>163.92</v>
      </c>
      <c r="D166">
        <v>70.209999999999994</v>
      </c>
      <c r="E166">
        <v>1282.83</v>
      </c>
      <c r="F166">
        <v>1.72</v>
      </c>
      <c r="H166" s="54">
        <f t="shared" si="29"/>
        <v>-9.3425605536332168E-2</v>
      </c>
      <c r="I166" s="54">
        <f t="shared" si="30"/>
        <v>6.6562560999414266E-2</v>
      </c>
      <c r="J166" s="54">
        <f t="shared" si="31"/>
        <v>-1.4240956992317422E-4</v>
      </c>
      <c r="K166" s="54">
        <f t="shared" si="32"/>
        <v>1.2190503242910378E-2</v>
      </c>
      <c r="L166" s="54">
        <f t="shared" si="33"/>
        <v>1.4333333333333333E-3</v>
      </c>
      <c r="N166" s="54">
        <f t="shared" si="34"/>
        <v>-9.4858938869665496E-2</v>
      </c>
      <c r="O166" s="54">
        <f t="shared" si="35"/>
        <v>6.5129227666080938E-2</v>
      </c>
      <c r="P166" s="54">
        <f t="shared" si="36"/>
        <v>-1.5757429032565076E-3</v>
      </c>
      <c r="Q166" s="54">
        <f t="shared" si="37"/>
        <v>1.0757169909577044E-2</v>
      </c>
    </row>
    <row r="167" spans="1:17">
      <c r="A167" s="1">
        <v>39693</v>
      </c>
      <c r="B167">
        <v>15.44</v>
      </c>
      <c r="C167">
        <v>109.9</v>
      </c>
      <c r="D167">
        <v>68.150000000000006</v>
      </c>
      <c r="E167">
        <v>1166.3599999999999</v>
      </c>
      <c r="F167">
        <v>1.1299999999999999</v>
      </c>
      <c r="H167" s="54">
        <f t="shared" si="29"/>
        <v>-1.7811704834605702E-2</v>
      </c>
      <c r="I167" s="54">
        <f t="shared" si="30"/>
        <v>-0.32955100048804287</v>
      </c>
      <c r="J167" s="54">
        <f t="shared" si="31"/>
        <v>-2.9340549779233505E-2</v>
      </c>
      <c r="K167" s="54">
        <f t="shared" si="32"/>
        <v>-9.0791453271283018E-2</v>
      </c>
      <c r="L167" s="54">
        <f t="shared" si="33"/>
        <v>9.4166666666666661E-4</v>
      </c>
      <c r="N167" s="54">
        <f t="shared" si="34"/>
        <v>-1.8753371501272369E-2</v>
      </c>
      <c r="O167" s="54">
        <f t="shared" si="35"/>
        <v>-0.33049266715470954</v>
      </c>
      <c r="P167" s="54">
        <f t="shared" si="36"/>
        <v>-3.0282216445900172E-2</v>
      </c>
      <c r="Q167" s="54">
        <f t="shared" si="37"/>
        <v>-9.1733119937949678E-2</v>
      </c>
    </row>
    <row r="168" spans="1:17">
      <c r="A168" s="1">
        <v>39722</v>
      </c>
      <c r="B168">
        <v>9.99</v>
      </c>
      <c r="C168">
        <v>104.03</v>
      </c>
      <c r="D168">
        <v>65.040000000000006</v>
      </c>
      <c r="E168">
        <v>968.75</v>
      </c>
      <c r="F168">
        <v>0.67</v>
      </c>
      <c r="H168" s="54">
        <f t="shared" si="29"/>
        <v>-0.35297927461139889</v>
      </c>
      <c r="I168" s="54">
        <f t="shared" si="30"/>
        <v>-5.3412192902638767E-2</v>
      </c>
      <c r="J168" s="54">
        <f t="shared" si="31"/>
        <v>-4.5634629493763734E-2</v>
      </c>
      <c r="K168" s="54">
        <f t="shared" si="32"/>
        <v>-0.16942453444905514</v>
      </c>
      <c r="L168" s="54">
        <f t="shared" si="33"/>
        <v>5.5833333333333332E-4</v>
      </c>
      <c r="N168" s="54">
        <f t="shared" si="34"/>
        <v>-0.35353760794473221</v>
      </c>
      <c r="O168" s="54">
        <f t="shared" si="35"/>
        <v>-5.3970526235972101E-2</v>
      </c>
      <c r="P168" s="54">
        <f t="shared" si="36"/>
        <v>-4.6192962827097069E-2</v>
      </c>
      <c r="Q168" s="54">
        <f t="shared" si="37"/>
        <v>-0.16998286778238847</v>
      </c>
    </row>
    <row r="169" spans="1:17">
      <c r="A169" s="1">
        <v>39755</v>
      </c>
      <c r="B169">
        <v>14.13</v>
      </c>
      <c r="C169">
        <v>89.6</v>
      </c>
      <c r="D169">
        <v>70.739999999999995</v>
      </c>
      <c r="E169">
        <v>896.24</v>
      </c>
      <c r="F169">
        <v>0.19</v>
      </c>
      <c r="H169" s="54">
        <f t="shared" si="29"/>
        <v>0.4144144144144144</v>
      </c>
      <c r="I169" s="54">
        <f t="shared" si="30"/>
        <v>-0.13870998750360475</v>
      </c>
      <c r="J169" s="54">
        <f t="shared" si="31"/>
        <v>8.7638376383763594E-2</v>
      </c>
      <c r="K169" s="54">
        <f t="shared" si="32"/>
        <v>-7.4849032258064496E-2</v>
      </c>
      <c r="L169" s="54">
        <f t="shared" si="33"/>
        <v>1.5833333333333332E-4</v>
      </c>
      <c r="N169" s="54">
        <f t="shared" si="34"/>
        <v>0.41425608108108108</v>
      </c>
      <c r="O169" s="54">
        <f t="shared" si="35"/>
        <v>-0.13886832083693809</v>
      </c>
      <c r="P169" s="54">
        <f t="shared" si="36"/>
        <v>8.7480043050430265E-2</v>
      </c>
      <c r="Q169" s="54">
        <f t="shared" si="37"/>
        <v>-7.5007365591397826E-2</v>
      </c>
    </row>
    <row r="170" spans="1:17">
      <c r="A170" s="1">
        <v>39783</v>
      </c>
      <c r="B170">
        <v>17.649999999999999</v>
      </c>
      <c r="C170">
        <v>82.53</v>
      </c>
      <c r="D170">
        <v>70.45</v>
      </c>
      <c r="E170">
        <v>903.25</v>
      </c>
      <c r="F170">
        <v>0.03</v>
      </c>
      <c r="H170" s="54">
        <f t="shared" si="29"/>
        <v>0.24911535739561197</v>
      </c>
      <c r="I170" s="54">
        <f t="shared" si="30"/>
        <v>-7.8906249999999956E-2</v>
      </c>
      <c r="J170" s="54">
        <f t="shared" si="31"/>
        <v>-4.0995193666948371E-3</v>
      </c>
      <c r="K170" s="54">
        <f t="shared" si="32"/>
        <v>7.8215656520574939E-3</v>
      </c>
      <c r="L170" s="54">
        <f t="shared" si="33"/>
        <v>2.4999999999999998E-5</v>
      </c>
      <c r="N170" s="54">
        <f t="shared" si="34"/>
        <v>0.24909035739561197</v>
      </c>
      <c r="O170" s="54">
        <f t="shared" si="35"/>
        <v>-7.8931249999999953E-2</v>
      </c>
      <c r="P170" s="54">
        <f t="shared" si="36"/>
        <v>-4.1245193666948369E-3</v>
      </c>
      <c r="Q170" s="54">
        <f t="shared" si="37"/>
        <v>7.796565652057494E-3</v>
      </c>
    </row>
    <row r="171" spans="1:17">
      <c r="A171" s="1">
        <v>39815</v>
      </c>
      <c r="B171">
        <v>16.940000000000001</v>
      </c>
      <c r="C171">
        <v>87.15</v>
      </c>
      <c r="D171">
        <v>67.5</v>
      </c>
      <c r="E171">
        <v>825.88</v>
      </c>
      <c r="F171">
        <v>0.13</v>
      </c>
      <c r="H171" s="54">
        <f t="shared" si="29"/>
        <v>-4.0226628895184025E-2</v>
      </c>
      <c r="I171" s="54">
        <f t="shared" si="30"/>
        <v>5.5979643765903253E-2</v>
      </c>
      <c r="J171" s="54">
        <f t="shared" si="31"/>
        <v>-4.187366926898517E-2</v>
      </c>
      <c r="K171" s="54">
        <f t="shared" si="32"/>
        <v>-8.5657348463880401E-2</v>
      </c>
      <c r="L171" s="54">
        <f t="shared" si="33"/>
        <v>1.0833333333333333E-4</v>
      </c>
      <c r="N171" s="54">
        <f t="shared" si="34"/>
        <v>-4.033496222851736E-2</v>
      </c>
      <c r="O171" s="54">
        <f t="shared" si="35"/>
        <v>5.5871310432569918E-2</v>
      </c>
      <c r="P171" s="54">
        <f t="shared" si="36"/>
        <v>-4.1982002602318505E-2</v>
      </c>
      <c r="Q171" s="54">
        <f t="shared" si="37"/>
        <v>-8.5765681797213736E-2</v>
      </c>
    </row>
    <row r="172" spans="1:17">
      <c r="A172" s="1">
        <v>39846</v>
      </c>
      <c r="B172">
        <v>15.12</v>
      </c>
      <c r="C172">
        <v>86.35</v>
      </c>
      <c r="D172">
        <v>60.23</v>
      </c>
      <c r="E172">
        <v>735.09</v>
      </c>
      <c r="F172">
        <v>0.3</v>
      </c>
      <c r="H172" s="54">
        <f t="shared" si="29"/>
        <v>-0.10743801652892571</v>
      </c>
      <c r="I172" s="54">
        <f t="shared" si="30"/>
        <v>-9.179575444635768E-3</v>
      </c>
      <c r="J172" s="54">
        <f t="shared" si="31"/>
        <v>-0.10770370370370375</v>
      </c>
      <c r="K172" s="54">
        <f t="shared" si="32"/>
        <v>-0.10993122487528451</v>
      </c>
      <c r="L172" s="54">
        <f t="shared" si="33"/>
        <v>2.5000000000000001E-4</v>
      </c>
      <c r="N172" s="54">
        <f t="shared" si="34"/>
        <v>-0.10768801652892571</v>
      </c>
      <c r="O172" s="54">
        <f t="shared" si="35"/>
        <v>-9.4295754446357682E-3</v>
      </c>
      <c r="P172" s="54">
        <f t="shared" si="36"/>
        <v>-0.10795370370370375</v>
      </c>
      <c r="Q172" s="54">
        <f t="shared" si="37"/>
        <v>-0.11018122487528451</v>
      </c>
    </row>
    <row r="173" spans="1:17">
      <c r="A173" s="1">
        <v>39874</v>
      </c>
      <c r="B173">
        <v>17.16</v>
      </c>
      <c r="C173">
        <v>101.64</v>
      </c>
      <c r="D173">
        <v>60.4</v>
      </c>
      <c r="E173">
        <v>797.87</v>
      </c>
      <c r="F173">
        <v>0.21</v>
      </c>
      <c r="H173" s="54">
        <f t="shared" si="29"/>
        <v>0.13492063492063489</v>
      </c>
      <c r="I173" s="54">
        <f t="shared" si="30"/>
        <v>0.1770700636942677</v>
      </c>
      <c r="J173" s="54">
        <f t="shared" si="31"/>
        <v>2.8225136974928677E-3</v>
      </c>
      <c r="K173" s="54">
        <f t="shared" si="32"/>
        <v>8.5404508291501591E-2</v>
      </c>
      <c r="L173" s="54">
        <f t="shared" si="33"/>
        <v>1.75E-4</v>
      </c>
      <c r="N173" s="54">
        <f t="shared" si="34"/>
        <v>0.13474563492063488</v>
      </c>
      <c r="O173" s="54">
        <f t="shared" si="35"/>
        <v>0.17689506369426769</v>
      </c>
      <c r="P173" s="54">
        <f t="shared" si="36"/>
        <v>2.6475136974928679E-3</v>
      </c>
      <c r="Q173" s="54">
        <f t="shared" si="37"/>
        <v>8.5229508291501596E-2</v>
      </c>
    </row>
    <row r="174" spans="1:17">
      <c r="A174" s="1">
        <v>39904</v>
      </c>
      <c r="B174">
        <v>14.83</v>
      </c>
      <c r="C174">
        <v>121.67</v>
      </c>
      <c r="D174">
        <v>59.14</v>
      </c>
      <c r="E174">
        <v>872.81</v>
      </c>
      <c r="F174">
        <v>0.16</v>
      </c>
      <c r="H174" s="54">
        <f t="shared" si="29"/>
        <v>-0.13578088578088576</v>
      </c>
      <c r="I174" s="54">
        <f t="shared" si="30"/>
        <v>0.19706808343171978</v>
      </c>
      <c r="J174" s="54">
        <f t="shared" si="31"/>
        <v>-2.0860927152317799E-2</v>
      </c>
      <c r="K174" s="54">
        <f t="shared" si="32"/>
        <v>9.3925075513554779E-2</v>
      </c>
      <c r="L174" s="54">
        <f t="shared" si="33"/>
        <v>1.3333333333333334E-4</v>
      </c>
      <c r="N174" s="54">
        <f t="shared" si="34"/>
        <v>-0.13591421911421911</v>
      </c>
      <c r="O174" s="54">
        <f t="shared" si="35"/>
        <v>0.19693475009838643</v>
      </c>
      <c r="P174" s="54">
        <f t="shared" si="36"/>
        <v>-2.0994260485651131E-2</v>
      </c>
      <c r="Q174" s="54">
        <f t="shared" si="37"/>
        <v>9.3791742180221446E-2</v>
      </c>
    </row>
    <row r="175" spans="1:17">
      <c r="A175" s="1">
        <v>39934</v>
      </c>
      <c r="B175">
        <v>19.41</v>
      </c>
      <c r="C175">
        <v>131.32</v>
      </c>
      <c r="D175">
        <v>61.88</v>
      </c>
      <c r="E175">
        <v>919.14</v>
      </c>
      <c r="F175">
        <v>0.18</v>
      </c>
      <c r="H175" s="54">
        <f t="shared" si="29"/>
        <v>0.30883344571813898</v>
      </c>
      <c r="I175" s="54">
        <f t="shared" si="30"/>
        <v>7.9312895537108519E-2</v>
      </c>
      <c r="J175" s="54">
        <f t="shared" si="31"/>
        <v>4.6330740615488697E-2</v>
      </c>
      <c r="K175" s="54">
        <f t="shared" si="32"/>
        <v>5.3081426656431674E-2</v>
      </c>
      <c r="L175" s="54">
        <f t="shared" si="33"/>
        <v>1.4999999999999999E-4</v>
      </c>
      <c r="N175" s="54">
        <f t="shared" si="34"/>
        <v>0.30868344571813899</v>
      </c>
      <c r="O175" s="54">
        <f t="shared" si="35"/>
        <v>7.9162895537108521E-2</v>
      </c>
      <c r="P175" s="54">
        <f t="shared" si="36"/>
        <v>4.61807406154887E-2</v>
      </c>
      <c r="Q175" s="54">
        <f t="shared" si="37"/>
        <v>5.2931426656431677E-2</v>
      </c>
    </row>
    <row r="176" spans="1:17">
      <c r="A176" s="1">
        <v>39965</v>
      </c>
      <c r="B176">
        <v>17.43</v>
      </c>
      <c r="C176">
        <v>137.72</v>
      </c>
      <c r="D176">
        <v>62.38</v>
      </c>
      <c r="E176">
        <v>919.32</v>
      </c>
      <c r="F176">
        <v>0.18</v>
      </c>
      <c r="H176" s="54">
        <f t="shared" si="29"/>
        <v>-0.10200927357032463</v>
      </c>
      <c r="I176" s="54">
        <f t="shared" si="30"/>
        <v>4.8735912275357895E-2</v>
      </c>
      <c r="J176" s="54">
        <f t="shared" si="31"/>
        <v>8.0801551389786397E-3</v>
      </c>
      <c r="K176" s="54">
        <f t="shared" si="32"/>
        <v>1.9583523728705643E-4</v>
      </c>
      <c r="L176" s="54">
        <f t="shared" si="33"/>
        <v>1.4999999999999999E-4</v>
      </c>
      <c r="N176" s="54">
        <f t="shared" si="34"/>
        <v>-0.10215927357032463</v>
      </c>
      <c r="O176" s="54">
        <f t="shared" si="35"/>
        <v>4.8585912275357898E-2</v>
      </c>
      <c r="P176" s="54">
        <f t="shared" si="36"/>
        <v>7.9301551389786389E-3</v>
      </c>
      <c r="Q176" s="54">
        <f t="shared" si="37"/>
        <v>4.5835237287056443E-5</v>
      </c>
    </row>
    <row r="177" spans="1:17">
      <c r="A177" s="1">
        <v>39995</v>
      </c>
      <c r="B177">
        <v>18.86</v>
      </c>
      <c r="C177">
        <v>157.97999999999999</v>
      </c>
      <c r="D177">
        <v>62.81</v>
      </c>
      <c r="E177">
        <v>987.48</v>
      </c>
      <c r="F177">
        <v>0.18</v>
      </c>
      <c r="H177" s="54">
        <f t="shared" si="29"/>
        <v>8.2042455536431413E-2</v>
      </c>
      <c r="I177" s="54">
        <f t="shared" si="30"/>
        <v>0.14711007841998258</v>
      </c>
      <c r="J177" s="54">
        <f t="shared" si="31"/>
        <v>6.8932350112216323E-3</v>
      </c>
      <c r="K177" s="54">
        <f t="shared" si="32"/>
        <v>7.4141756950789617E-2</v>
      </c>
      <c r="L177" s="54">
        <f t="shared" si="33"/>
        <v>1.4999999999999999E-4</v>
      </c>
      <c r="N177" s="54">
        <f t="shared" si="34"/>
        <v>8.1892455536431416E-2</v>
      </c>
      <c r="O177" s="54">
        <f t="shared" si="35"/>
        <v>0.14696007841998257</v>
      </c>
      <c r="P177" s="54">
        <f t="shared" si="36"/>
        <v>6.7432350112216323E-3</v>
      </c>
      <c r="Q177" s="54">
        <f t="shared" si="37"/>
        <v>7.3991756950789619E-2</v>
      </c>
    </row>
    <row r="178" spans="1:17">
      <c r="A178" s="1">
        <v>40028</v>
      </c>
      <c r="B178">
        <v>18.190000000000001</v>
      </c>
      <c r="C178">
        <v>162.63999999999999</v>
      </c>
      <c r="D178">
        <v>62.08</v>
      </c>
      <c r="E178">
        <v>1020.62</v>
      </c>
      <c r="F178">
        <v>0.17</v>
      </c>
      <c r="H178" s="54">
        <f t="shared" si="29"/>
        <v>-3.5524920466595833E-2</v>
      </c>
      <c r="I178" s="54">
        <f t="shared" si="30"/>
        <v>2.9497404734776467E-2</v>
      </c>
      <c r="J178" s="54">
        <f t="shared" si="31"/>
        <v>-1.162235312848281E-2</v>
      </c>
      <c r="K178" s="54">
        <f t="shared" si="32"/>
        <v>3.3560173370599911E-2</v>
      </c>
      <c r="L178" s="54">
        <f t="shared" si="33"/>
        <v>1.4166666666666668E-4</v>
      </c>
      <c r="N178" s="54">
        <f t="shared" si="34"/>
        <v>-3.5666587133262498E-2</v>
      </c>
      <c r="O178" s="54">
        <f t="shared" si="35"/>
        <v>2.9355738068109802E-2</v>
      </c>
      <c r="P178" s="54">
        <f t="shared" si="36"/>
        <v>-1.1764019795149476E-2</v>
      </c>
      <c r="Q178" s="54">
        <f t="shared" si="37"/>
        <v>3.3418506703933246E-2</v>
      </c>
    </row>
    <row r="179" spans="1:17">
      <c r="A179" s="1">
        <v>40057</v>
      </c>
      <c r="B179">
        <v>20.88</v>
      </c>
      <c r="C179">
        <v>179.22</v>
      </c>
      <c r="D179">
        <v>61.59</v>
      </c>
      <c r="E179">
        <v>1057.08</v>
      </c>
      <c r="F179">
        <v>0.12</v>
      </c>
      <c r="H179" s="54">
        <f t="shared" si="29"/>
        <v>0.147883452446399</v>
      </c>
      <c r="I179" s="54">
        <f t="shared" si="30"/>
        <v>0.10194294146581417</v>
      </c>
      <c r="J179" s="54">
        <f t="shared" si="31"/>
        <v>-7.8930412371133185E-3</v>
      </c>
      <c r="K179" s="54">
        <f t="shared" si="32"/>
        <v>3.5723383825517763E-2</v>
      </c>
      <c r="L179" s="54">
        <f t="shared" si="33"/>
        <v>9.9999999999999991E-5</v>
      </c>
      <c r="N179" s="54">
        <f t="shared" si="34"/>
        <v>0.14778345244639901</v>
      </c>
      <c r="O179" s="54">
        <f t="shared" si="35"/>
        <v>0.10184294146581417</v>
      </c>
      <c r="P179" s="54">
        <f t="shared" si="36"/>
        <v>-7.9930412371133179E-3</v>
      </c>
      <c r="Q179" s="54">
        <f t="shared" si="37"/>
        <v>3.562338382551776E-2</v>
      </c>
    </row>
    <row r="180" spans="1:17">
      <c r="A180" s="1">
        <v>40087</v>
      </c>
      <c r="B180">
        <v>17.88</v>
      </c>
      <c r="C180">
        <v>182.26</v>
      </c>
      <c r="D180">
        <v>64.34</v>
      </c>
      <c r="E180">
        <v>1036.19</v>
      </c>
      <c r="F180">
        <v>7.0000000000000007E-2</v>
      </c>
      <c r="H180" s="54">
        <f t="shared" si="29"/>
        <v>-0.14367816091954022</v>
      </c>
      <c r="I180" s="54">
        <f t="shared" si="30"/>
        <v>1.6962392590112563E-2</v>
      </c>
      <c r="J180" s="54">
        <f t="shared" si="31"/>
        <v>4.4650105536613083E-2</v>
      </c>
      <c r="K180" s="54">
        <f t="shared" si="32"/>
        <v>-1.9761985847807084E-2</v>
      </c>
      <c r="L180" s="54">
        <f t="shared" si="33"/>
        <v>5.833333333333334E-5</v>
      </c>
      <c r="N180" s="54">
        <f t="shared" si="34"/>
        <v>-0.14373649425287355</v>
      </c>
      <c r="O180" s="54">
        <f t="shared" si="35"/>
        <v>1.6904059256779229E-2</v>
      </c>
      <c r="P180" s="54">
        <f t="shared" si="36"/>
        <v>4.4591772203279749E-2</v>
      </c>
      <c r="Q180" s="54">
        <f t="shared" si="37"/>
        <v>-1.9820319181140418E-2</v>
      </c>
    </row>
    <row r="181" spans="1:17">
      <c r="A181" s="1">
        <v>40119</v>
      </c>
      <c r="B181">
        <v>19.27</v>
      </c>
      <c r="C181">
        <v>193.29</v>
      </c>
      <c r="D181">
        <v>67.78</v>
      </c>
      <c r="E181">
        <v>1095.6300000000001</v>
      </c>
      <c r="F181">
        <v>0.05</v>
      </c>
      <c r="H181" s="54">
        <f t="shared" si="29"/>
        <v>7.7740492170022435E-2</v>
      </c>
      <c r="I181" s="54">
        <f t="shared" si="30"/>
        <v>6.0517941402392195E-2</v>
      </c>
      <c r="J181" s="54">
        <f t="shared" si="31"/>
        <v>5.3465962076468809E-2</v>
      </c>
      <c r="K181" s="54">
        <f t="shared" si="32"/>
        <v>5.7363996950366314E-2</v>
      </c>
      <c r="L181" s="54">
        <f t="shared" si="33"/>
        <v>4.1666666666666665E-5</v>
      </c>
      <c r="N181" s="54">
        <f t="shared" si="34"/>
        <v>7.7698825503355773E-2</v>
      </c>
      <c r="O181" s="54">
        <f t="shared" si="35"/>
        <v>6.0476274735725526E-2</v>
      </c>
      <c r="P181" s="54">
        <f t="shared" si="36"/>
        <v>5.342429540980214E-2</v>
      </c>
      <c r="Q181" s="54">
        <f t="shared" si="37"/>
        <v>5.7322330283699645E-2</v>
      </c>
    </row>
    <row r="182" spans="1:17">
      <c r="A182" s="1">
        <v>40148</v>
      </c>
      <c r="B182">
        <v>17.71</v>
      </c>
      <c r="C182">
        <v>203.76</v>
      </c>
      <c r="D182">
        <v>61.57</v>
      </c>
      <c r="E182">
        <v>1115.0999999999999</v>
      </c>
      <c r="F182">
        <v>0.05</v>
      </c>
      <c r="H182" s="54">
        <f t="shared" si="29"/>
        <v>-8.0954852101712493E-2</v>
      </c>
      <c r="I182" s="54">
        <f t="shared" si="30"/>
        <v>5.4167313363340019E-2</v>
      </c>
      <c r="J182" s="54">
        <f t="shared" si="31"/>
        <v>-9.1619946886987269E-2</v>
      </c>
      <c r="K182" s="54">
        <f t="shared" si="32"/>
        <v>1.7770597738287375E-2</v>
      </c>
      <c r="L182" s="54">
        <f t="shared" si="33"/>
        <v>4.1666666666666665E-5</v>
      </c>
      <c r="N182" s="54">
        <f t="shared" si="34"/>
        <v>-8.0996518768379155E-2</v>
      </c>
      <c r="O182" s="54">
        <f t="shared" si="35"/>
        <v>5.412564669667335E-2</v>
      </c>
      <c r="P182" s="54">
        <f t="shared" si="36"/>
        <v>-9.1661613553653931E-2</v>
      </c>
      <c r="Q182" s="54">
        <f t="shared" si="37"/>
        <v>1.7728931071620709E-2</v>
      </c>
    </row>
    <row r="183" spans="1:17">
      <c r="A183" s="1">
        <v>40182</v>
      </c>
      <c r="B183">
        <v>15.65</v>
      </c>
      <c r="C183">
        <v>185.7</v>
      </c>
      <c r="D183">
        <v>58.18</v>
      </c>
      <c r="E183">
        <v>1073.8699999999999</v>
      </c>
      <c r="F183">
        <v>0.06</v>
      </c>
      <c r="H183" s="54">
        <f t="shared" si="29"/>
        <v>-0.11631846414455116</v>
      </c>
      <c r="I183" s="54">
        <f t="shared" si="30"/>
        <v>-8.8633686690223756E-2</v>
      </c>
      <c r="J183" s="54">
        <f t="shared" si="31"/>
        <v>-5.5059282117914554E-2</v>
      </c>
      <c r="K183" s="54">
        <f t="shared" si="32"/>
        <v>-3.6974262397991176E-2</v>
      </c>
      <c r="L183" s="54">
        <f t="shared" si="33"/>
        <v>4.9999999999999996E-5</v>
      </c>
      <c r="N183" s="54">
        <f t="shared" si="34"/>
        <v>-0.11636846414455115</v>
      </c>
      <c r="O183" s="54">
        <f t="shared" si="35"/>
        <v>-8.8683686690223751E-2</v>
      </c>
      <c r="P183" s="54">
        <f t="shared" si="36"/>
        <v>-5.5109282117914556E-2</v>
      </c>
      <c r="Q183" s="54">
        <f t="shared" si="37"/>
        <v>-3.7024262397991177E-2</v>
      </c>
    </row>
    <row r="184" spans="1:17">
      <c r="A184" s="1">
        <v>40210</v>
      </c>
      <c r="B184">
        <v>17.440000000000001</v>
      </c>
      <c r="C184">
        <v>197.85</v>
      </c>
      <c r="D184">
        <v>59.07</v>
      </c>
      <c r="E184">
        <v>1104.49</v>
      </c>
      <c r="F184">
        <v>0.11</v>
      </c>
      <c r="H184" s="54">
        <f t="shared" si="29"/>
        <v>0.11437699680511182</v>
      </c>
      <c r="I184" s="54">
        <f t="shared" si="30"/>
        <v>6.5428109854604344E-2</v>
      </c>
      <c r="J184" s="54">
        <f t="shared" si="31"/>
        <v>1.5297353042282635E-2</v>
      </c>
      <c r="K184" s="54">
        <f t="shared" si="32"/>
        <v>2.8513693463827261E-2</v>
      </c>
      <c r="L184" s="54">
        <f t="shared" si="33"/>
        <v>9.1666666666666668E-5</v>
      </c>
      <c r="N184" s="54">
        <f t="shared" si="34"/>
        <v>0.11428533013844515</v>
      </c>
      <c r="O184" s="54">
        <f t="shared" si="35"/>
        <v>6.5336443187937673E-2</v>
      </c>
      <c r="P184" s="54">
        <f t="shared" si="36"/>
        <v>1.5205686375615968E-2</v>
      </c>
      <c r="Q184" s="54">
        <f t="shared" si="37"/>
        <v>2.8422026797160594E-2</v>
      </c>
    </row>
    <row r="185" spans="1:17">
      <c r="A185" s="1">
        <v>40238</v>
      </c>
      <c r="B185">
        <v>16.489999999999998</v>
      </c>
      <c r="C185">
        <v>227.22</v>
      </c>
      <c r="D185">
        <v>60.87</v>
      </c>
      <c r="E185">
        <v>1169.43</v>
      </c>
      <c r="F185">
        <v>0.15</v>
      </c>
      <c r="H185" s="54">
        <f t="shared" si="29"/>
        <v>-5.4472477064220315E-2</v>
      </c>
      <c r="I185" s="54">
        <f t="shared" si="30"/>
        <v>0.14844579226686894</v>
      </c>
      <c r="J185" s="54">
        <f t="shared" si="31"/>
        <v>3.047232097511432E-2</v>
      </c>
      <c r="K185" s="54">
        <f t="shared" si="32"/>
        <v>5.8796367554255768E-2</v>
      </c>
      <c r="L185" s="54">
        <f t="shared" si="33"/>
        <v>1.25E-4</v>
      </c>
      <c r="N185" s="54">
        <f t="shared" si="34"/>
        <v>-5.4597477064220315E-2</v>
      </c>
      <c r="O185" s="54">
        <f t="shared" si="35"/>
        <v>0.14832079226686895</v>
      </c>
      <c r="P185" s="54">
        <f t="shared" si="36"/>
        <v>3.034732097511432E-2</v>
      </c>
      <c r="Q185" s="54">
        <f t="shared" si="37"/>
        <v>5.8671367554255768E-2</v>
      </c>
    </row>
    <row r="186" spans="1:17">
      <c r="A186" s="1">
        <v>40269</v>
      </c>
      <c r="B186">
        <v>18.309999999999999</v>
      </c>
      <c r="C186">
        <v>252.45</v>
      </c>
      <c r="D186">
        <v>61.59</v>
      </c>
      <c r="E186">
        <v>1186.69</v>
      </c>
      <c r="F186">
        <v>0.16</v>
      </c>
      <c r="H186" s="54">
        <f t="shared" si="29"/>
        <v>0.11036992116434208</v>
      </c>
      <c r="I186" s="54">
        <f t="shared" si="30"/>
        <v>0.11103776076049643</v>
      </c>
      <c r="J186" s="54">
        <f t="shared" si="31"/>
        <v>1.1828486939379212E-2</v>
      </c>
      <c r="K186" s="54">
        <f t="shared" si="32"/>
        <v>1.4759327193589966E-2</v>
      </c>
      <c r="L186" s="54">
        <f t="shared" si="33"/>
        <v>1.3333333333333334E-4</v>
      </c>
      <c r="N186" s="54">
        <f t="shared" si="34"/>
        <v>0.11023658783100874</v>
      </c>
      <c r="O186" s="54">
        <f t="shared" si="35"/>
        <v>0.1109044274271631</v>
      </c>
      <c r="P186" s="54">
        <f t="shared" si="36"/>
        <v>1.169515360604588E-2</v>
      </c>
      <c r="Q186" s="54">
        <f t="shared" si="37"/>
        <v>1.4625993860256634E-2</v>
      </c>
    </row>
    <row r="187" spans="1:17">
      <c r="A187" s="1">
        <v>40301</v>
      </c>
      <c r="B187">
        <v>16.61</v>
      </c>
      <c r="C187">
        <v>248.38</v>
      </c>
      <c r="D187">
        <v>55.32</v>
      </c>
      <c r="E187">
        <v>1089.4100000000001</v>
      </c>
      <c r="F187">
        <v>0.16</v>
      </c>
      <c r="H187" s="54">
        <f t="shared" si="29"/>
        <v>-9.2845439650464212E-2</v>
      </c>
      <c r="I187" s="54">
        <f t="shared" si="30"/>
        <v>-1.6122004357298492E-2</v>
      </c>
      <c r="J187" s="54">
        <f t="shared" si="31"/>
        <v>-0.10180224062347787</v>
      </c>
      <c r="K187" s="54">
        <f t="shared" si="32"/>
        <v>-8.1975916203894883E-2</v>
      </c>
      <c r="L187" s="54">
        <f t="shared" si="33"/>
        <v>1.3333333333333334E-4</v>
      </c>
      <c r="N187" s="54">
        <f t="shared" si="34"/>
        <v>-9.2978772983797545E-2</v>
      </c>
      <c r="O187" s="54">
        <f t="shared" si="35"/>
        <v>-1.6255337690631824E-2</v>
      </c>
      <c r="P187" s="54">
        <f t="shared" si="36"/>
        <v>-0.1019355739568112</v>
      </c>
      <c r="Q187" s="54">
        <f t="shared" si="37"/>
        <v>-8.2109249537228216E-2</v>
      </c>
    </row>
    <row r="188" spans="1:17">
      <c r="A188" s="1">
        <v>40330</v>
      </c>
      <c r="B188">
        <v>16.489999999999998</v>
      </c>
      <c r="C188">
        <v>243.21</v>
      </c>
      <c r="D188">
        <v>52.22</v>
      </c>
      <c r="E188">
        <v>1030.71</v>
      </c>
      <c r="F188">
        <v>0.12</v>
      </c>
      <c r="H188" s="54">
        <f t="shared" si="29"/>
        <v>-7.224563515954352E-3</v>
      </c>
      <c r="I188" s="54">
        <f t="shared" si="30"/>
        <v>-2.0814880425155002E-2</v>
      </c>
      <c r="J188" s="54">
        <f t="shared" si="31"/>
        <v>-5.6037599421547402E-2</v>
      </c>
      <c r="K188" s="54">
        <f t="shared" si="32"/>
        <v>-5.3882376699314394E-2</v>
      </c>
      <c r="L188" s="54">
        <f t="shared" si="33"/>
        <v>9.9999999999999991E-5</v>
      </c>
      <c r="N188" s="54">
        <f t="shared" si="34"/>
        <v>-7.3245635159543522E-3</v>
      </c>
      <c r="O188" s="54">
        <f t="shared" si="35"/>
        <v>-2.0914880425155002E-2</v>
      </c>
      <c r="P188" s="54">
        <f t="shared" si="36"/>
        <v>-5.6137599421547404E-2</v>
      </c>
      <c r="Q188" s="54">
        <f t="shared" si="37"/>
        <v>-5.3982376699314397E-2</v>
      </c>
    </row>
    <row r="189" spans="1:17">
      <c r="A189" s="1">
        <v>40360</v>
      </c>
      <c r="B189">
        <v>15.82</v>
      </c>
      <c r="C189">
        <v>248.74</v>
      </c>
      <c r="D189">
        <v>54.61</v>
      </c>
      <c r="E189">
        <v>1101.5999999999999</v>
      </c>
      <c r="F189">
        <v>0.16</v>
      </c>
      <c r="H189" s="54">
        <f t="shared" si="29"/>
        <v>-4.0630685263796096E-2</v>
      </c>
      <c r="I189" s="54">
        <f t="shared" si="30"/>
        <v>2.2737551909872034E-2</v>
      </c>
      <c r="J189" s="54">
        <f t="shared" si="31"/>
        <v>4.5767905017234822E-2</v>
      </c>
      <c r="K189" s="54">
        <f t="shared" si="32"/>
        <v>6.8777832756061308E-2</v>
      </c>
      <c r="L189" s="54">
        <f t="shared" si="33"/>
        <v>1.3333333333333334E-4</v>
      </c>
      <c r="N189" s="54">
        <f t="shared" si="34"/>
        <v>-4.0764018597129428E-2</v>
      </c>
      <c r="O189" s="54">
        <f t="shared" si="35"/>
        <v>2.2604218576538701E-2</v>
      </c>
      <c r="P189" s="54">
        <f t="shared" si="36"/>
        <v>4.563457168390149E-2</v>
      </c>
      <c r="Q189" s="54">
        <f t="shared" si="37"/>
        <v>6.8644499422727975E-2</v>
      </c>
    </row>
    <row r="190" spans="1:17">
      <c r="A190" s="1">
        <v>40392</v>
      </c>
      <c r="B190">
        <v>16.38</v>
      </c>
      <c r="C190">
        <v>235.06</v>
      </c>
      <c r="D190">
        <v>54.47</v>
      </c>
      <c r="E190">
        <v>1049.33</v>
      </c>
      <c r="F190">
        <v>0.16</v>
      </c>
      <c r="H190" s="54">
        <f t="shared" si="29"/>
        <v>3.5398230088495408E-2</v>
      </c>
      <c r="I190" s="54">
        <f t="shared" si="30"/>
        <v>-5.4997185816515248E-2</v>
      </c>
      <c r="J190" s="54">
        <f t="shared" si="31"/>
        <v>-2.5636330342427849E-3</v>
      </c>
      <c r="K190" s="54">
        <f t="shared" si="32"/>
        <v>-4.7449164851125603E-2</v>
      </c>
      <c r="L190" s="54">
        <f t="shared" si="33"/>
        <v>1.3333333333333334E-4</v>
      </c>
      <c r="N190" s="54">
        <f t="shared" si="34"/>
        <v>3.5264896755162076E-2</v>
      </c>
      <c r="O190" s="54">
        <f t="shared" si="35"/>
        <v>-5.5130519149848581E-2</v>
      </c>
      <c r="P190" s="54">
        <f t="shared" si="36"/>
        <v>-2.6969663675761183E-3</v>
      </c>
      <c r="Q190" s="54">
        <f t="shared" si="37"/>
        <v>-4.7582498184458935E-2</v>
      </c>
    </row>
    <row r="191" spans="1:17">
      <c r="A191" s="1">
        <v>40422</v>
      </c>
      <c r="B191">
        <v>18.190000000000001</v>
      </c>
      <c r="C191">
        <v>274.36</v>
      </c>
      <c r="D191">
        <v>56.94</v>
      </c>
      <c r="E191">
        <v>1141.2</v>
      </c>
      <c r="F191">
        <v>0.15</v>
      </c>
      <c r="H191" s="54">
        <f t="shared" si="29"/>
        <v>0.11050061050061055</v>
      </c>
      <c r="I191" s="54">
        <f t="shared" si="30"/>
        <v>0.16719135539862173</v>
      </c>
      <c r="J191" s="54">
        <f t="shared" si="31"/>
        <v>4.5346062052505909E-2</v>
      </c>
      <c r="K191" s="54">
        <f t="shared" si="32"/>
        <v>8.7551104037814742E-2</v>
      </c>
      <c r="L191" s="54">
        <f t="shared" si="33"/>
        <v>1.25E-4</v>
      </c>
      <c r="N191" s="54">
        <f t="shared" si="34"/>
        <v>0.11037561050061055</v>
      </c>
      <c r="O191" s="54">
        <f t="shared" si="35"/>
        <v>0.16706635539862175</v>
      </c>
      <c r="P191" s="54">
        <f t="shared" si="36"/>
        <v>4.5221062052505909E-2</v>
      </c>
      <c r="Q191" s="54">
        <f t="shared" si="37"/>
        <v>8.7426104037814742E-2</v>
      </c>
    </row>
    <row r="192" spans="1:17">
      <c r="A192" s="1">
        <v>40452</v>
      </c>
      <c r="B192">
        <v>17.38</v>
      </c>
      <c r="C192">
        <v>291.02</v>
      </c>
      <c r="D192">
        <v>61.27</v>
      </c>
      <c r="E192">
        <v>1183.26</v>
      </c>
      <c r="F192">
        <v>0.13</v>
      </c>
      <c r="H192" s="54">
        <f t="shared" si="29"/>
        <v>-4.4529961517317362E-2</v>
      </c>
      <c r="I192" s="54">
        <f t="shared" si="30"/>
        <v>6.0723137483598144E-2</v>
      </c>
      <c r="J192" s="54">
        <f t="shared" si="31"/>
        <v>7.6044959606603513E-2</v>
      </c>
      <c r="K192" s="54">
        <f t="shared" si="32"/>
        <v>3.6855941114616098E-2</v>
      </c>
      <c r="L192" s="54">
        <f t="shared" si="33"/>
        <v>1.0833333333333333E-4</v>
      </c>
      <c r="N192" s="54">
        <f t="shared" si="34"/>
        <v>-4.4638294850650698E-2</v>
      </c>
      <c r="O192" s="54">
        <f t="shared" si="35"/>
        <v>6.0614804150264809E-2</v>
      </c>
      <c r="P192" s="54">
        <f t="shared" si="36"/>
        <v>7.5936626273270177E-2</v>
      </c>
      <c r="Q192" s="54">
        <f t="shared" si="37"/>
        <v>3.6747607781282762E-2</v>
      </c>
    </row>
    <row r="193" spans="1:17">
      <c r="A193" s="1">
        <v>40483</v>
      </c>
      <c r="B193">
        <v>16.87</v>
      </c>
      <c r="C193">
        <v>300.85000000000002</v>
      </c>
      <c r="D193">
        <v>64.510000000000005</v>
      </c>
      <c r="E193">
        <v>1180.55</v>
      </c>
      <c r="F193">
        <v>0.14000000000000001</v>
      </c>
      <c r="H193" s="54">
        <f t="shared" si="29"/>
        <v>-2.934407364787095E-2</v>
      </c>
      <c r="I193" s="54">
        <f t="shared" si="30"/>
        <v>3.3777747233867172E-2</v>
      </c>
      <c r="J193" s="54">
        <f t="shared" si="31"/>
        <v>5.288069201893264E-2</v>
      </c>
      <c r="K193" s="54">
        <f t="shared" si="32"/>
        <v>-2.2902827780877377E-3</v>
      </c>
      <c r="L193" s="54">
        <f t="shared" si="33"/>
        <v>1.1666666666666668E-4</v>
      </c>
      <c r="N193" s="54">
        <f t="shared" si="34"/>
        <v>-2.9460740314537617E-2</v>
      </c>
      <c r="O193" s="54">
        <f t="shared" si="35"/>
        <v>3.3661080567200505E-2</v>
      </c>
      <c r="P193" s="54">
        <f t="shared" si="36"/>
        <v>5.2764025352265972E-2</v>
      </c>
      <c r="Q193" s="54">
        <f t="shared" si="37"/>
        <v>-2.4069494447544046E-3</v>
      </c>
    </row>
    <row r="194" spans="1:17">
      <c r="A194" s="1">
        <v>40513</v>
      </c>
      <c r="B194">
        <v>18.350000000000001</v>
      </c>
      <c r="C194">
        <v>311.89</v>
      </c>
      <c r="D194">
        <v>67.81</v>
      </c>
      <c r="E194">
        <v>1257.6400000000001</v>
      </c>
      <c r="F194">
        <v>0.14000000000000001</v>
      </c>
      <c r="H194" s="54">
        <f t="shared" si="29"/>
        <v>8.7729697688203823E-2</v>
      </c>
      <c r="I194" s="54">
        <f t="shared" si="30"/>
        <v>3.6696027920890772E-2</v>
      </c>
      <c r="J194" s="54">
        <f t="shared" si="31"/>
        <v>5.1154859711672662E-2</v>
      </c>
      <c r="K194" s="54">
        <f t="shared" si="32"/>
        <v>6.5300072000338938E-2</v>
      </c>
      <c r="L194" s="54">
        <f t="shared" si="33"/>
        <v>1.1666666666666668E-4</v>
      </c>
      <c r="N194" s="54">
        <f t="shared" si="34"/>
        <v>8.7613031021537155E-2</v>
      </c>
      <c r="O194" s="54">
        <f t="shared" si="35"/>
        <v>3.6579361254224105E-2</v>
      </c>
      <c r="P194" s="54">
        <f t="shared" si="36"/>
        <v>5.1038193045005995E-2</v>
      </c>
      <c r="Q194" s="54">
        <f t="shared" si="37"/>
        <v>6.518340533367227E-2</v>
      </c>
    </row>
    <row r="195" spans="1:17">
      <c r="A195" s="1">
        <v>40546</v>
      </c>
      <c r="B195">
        <v>16.11</v>
      </c>
      <c r="C195">
        <v>328.09</v>
      </c>
      <c r="D195">
        <v>74.819999999999993</v>
      </c>
      <c r="E195">
        <v>1286.1199999999999</v>
      </c>
      <c r="F195">
        <v>0.15</v>
      </c>
      <c r="H195" s="54">
        <f t="shared" si="29"/>
        <v>-0.12207084468664864</v>
      </c>
      <c r="I195" s="54">
        <f t="shared" si="30"/>
        <v>5.194138959248451E-2</v>
      </c>
      <c r="J195" s="54">
        <f t="shared" si="31"/>
        <v>0.10337708302610227</v>
      </c>
      <c r="K195" s="54">
        <f t="shared" si="32"/>
        <v>2.2645590152984729E-2</v>
      </c>
      <c r="L195" s="54">
        <f t="shared" si="33"/>
        <v>1.25E-4</v>
      </c>
      <c r="N195" s="54">
        <f t="shared" si="34"/>
        <v>-0.12219584468664864</v>
      </c>
      <c r="O195" s="54">
        <f t="shared" si="35"/>
        <v>5.181638959248451E-2</v>
      </c>
      <c r="P195" s="54">
        <f t="shared" si="36"/>
        <v>0.10325208302610227</v>
      </c>
      <c r="Q195" s="54">
        <f t="shared" si="37"/>
        <v>2.2520590152984729E-2</v>
      </c>
    </row>
    <row r="196" spans="1:17">
      <c r="A196" s="1">
        <v>40575</v>
      </c>
      <c r="B196">
        <v>15.35</v>
      </c>
      <c r="C196">
        <v>341.52</v>
      </c>
      <c r="D196">
        <v>79.739999999999995</v>
      </c>
      <c r="E196">
        <v>1327.22</v>
      </c>
      <c r="F196">
        <v>0.13</v>
      </c>
      <c r="H196" s="54">
        <f t="shared" si="29"/>
        <v>-4.7175667287399081E-2</v>
      </c>
      <c r="I196" s="54">
        <f t="shared" si="30"/>
        <v>4.0933890091133573E-2</v>
      </c>
      <c r="J196" s="54">
        <f t="shared" si="31"/>
        <v>6.5757818765036058E-2</v>
      </c>
      <c r="K196" s="54">
        <f t="shared" si="32"/>
        <v>3.1956582589494076E-2</v>
      </c>
      <c r="L196" s="54">
        <f t="shared" si="33"/>
        <v>1.0833333333333333E-4</v>
      </c>
      <c r="N196" s="54">
        <f t="shared" si="34"/>
        <v>-4.7284000620732416E-2</v>
      </c>
      <c r="O196" s="54">
        <f t="shared" si="35"/>
        <v>4.0825556757800238E-2</v>
      </c>
      <c r="P196" s="54">
        <f t="shared" si="36"/>
        <v>6.5649485431702723E-2</v>
      </c>
      <c r="Q196" s="54">
        <f t="shared" si="37"/>
        <v>3.1848249256160741E-2</v>
      </c>
    </row>
    <row r="197" spans="1:17">
      <c r="A197" s="1">
        <v>40603</v>
      </c>
      <c r="B197">
        <v>15.3</v>
      </c>
      <c r="C197">
        <v>336.98</v>
      </c>
      <c r="D197">
        <v>78.430000000000007</v>
      </c>
      <c r="E197">
        <v>1325.83</v>
      </c>
      <c r="F197">
        <v>0.1</v>
      </c>
      <c r="H197" s="54">
        <f t="shared" ref="H197:H218" si="38">B197/B196-1</f>
        <v>-3.2573289902279035E-3</v>
      </c>
      <c r="I197" s="54">
        <f t="shared" ref="I197:I218" si="39">C197/C196-1</f>
        <v>-1.3293511360974342E-2</v>
      </c>
      <c r="J197" s="54">
        <f t="shared" ref="J197:J218" si="40">D197/D196-1</f>
        <v>-1.6428392274893233E-2</v>
      </c>
      <c r="K197" s="54">
        <f t="shared" ref="K197:K218" si="41">E197/E196-1</f>
        <v>-1.0473018791158362E-3</v>
      </c>
      <c r="L197" s="54">
        <f t="shared" ref="L197:L218" si="42">F197/100/12</f>
        <v>8.3333333333333331E-5</v>
      </c>
      <c r="N197" s="54">
        <f t="shared" ref="N197:N218" si="43">H197-$L197</f>
        <v>-3.3406623235612367E-3</v>
      </c>
      <c r="O197" s="54">
        <f t="shared" ref="O197:O218" si="44">I197-$L197</f>
        <v>-1.3376844694307674E-2</v>
      </c>
      <c r="P197" s="54">
        <f t="shared" ref="P197:P218" si="45">J197-$L197</f>
        <v>-1.6511725608226568E-2</v>
      </c>
      <c r="Q197" s="54">
        <f t="shared" ref="Q197:Q218" si="46">K197-$L197</f>
        <v>-1.1306352124491694E-3</v>
      </c>
    </row>
    <row r="198" spans="1:17">
      <c r="A198" s="1">
        <v>40634</v>
      </c>
      <c r="B198">
        <v>15.38</v>
      </c>
      <c r="C198">
        <v>338.54</v>
      </c>
      <c r="D198">
        <v>82.02</v>
      </c>
      <c r="E198">
        <v>1363.61</v>
      </c>
      <c r="F198">
        <v>0.06</v>
      </c>
      <c r="H198" s="54">
        <f t="shared" si="38"/>
        <v>5.2287581699346219E-3</v>
      </c>
      <c r="I198" s="54">
        <f t="shared" si="39"/>
        <v>4.6293548578550947E-3</v>
      </c>
      <c r="J198" s="54">
        <f t="shared" si="40"/>
        <v>4.5773301032767888E-2</v>
      </c>
      <c r="K198" s="54">
        <f t="shared" si="41"/>
        <v>2.8495357625034856E-2</v>
      </c>
      <c r="L198" s="54">
        <f t="shared" si="42"/>
        <v>4.9999999999999996E-5</v>
      </c>
      <c r="N198" s="54">
        <f t="shared" si="43"/>
        <v>5.1787581699346222E-3</v>
      </c>
      <c r="O198" s="54">
        <f t="shared" si="44"/>
        <v>4.579354857855095E-3</v>
      </c>
      <c r="P198" s="54">
        <f t="shared" si="45"/>
        <v>4.5723301032767887E-2</v>
      </c>
      <c r="Q198" s="54">
        <f t="shared" si="46"/>
        <v>2.8445357625034855E-2</v>
      </c>
    </row>
    <row r="199" spans="1:17">
      <c r="A199" s="1">
        <v>40665</v>
      </c>
      <c r="B199">
        <v>15.27</v>
      </c>
      <c r="C199">
        <v>336.32</v>
      </c>
      <c r="D199">
        <v>78.260000000000005</v>
      </c>
      <c r="E199">
        <v>1345.2</v>
      </c>
      <c r="F199">
        <v>0.04</v>
      </c>
      <c r="H199" s="54">
        <f t="shared" si="38"/>
        <v>-7.152145643693153E-3</v>
      </c>
      <c r="I199" s="54">
        <f t="shared" si="39"/>
        <v>-6.5575707449637699E-3</v>
      </c>
      <c r="J199" s="54">
        <f t="shared" si="40"/>
        <v>-4.5842477444525631E-2</v>
      </c>
      <c r="K199" s="54">
        <f t="shared" si="41"/>
        <v>-1.350092768460176E-2</v>
      </c>
      <c r="L199" s="54">
        <f t="shared" si="42"/>
        <v>3.3333333333333335E-5</v>
      </c>
      <c r="N199" s="54">
        <f t="shared" si="43"/>
        <v>-7.1854789770264861E-3</v>
      </c>
      <c r="O199" s="54">
        <f t="shared" si="44"/>
        <v>-6.590904078297103E-3</v>
      </c>
      <c r="P199" s="54">
        <f t="shared" si="45"/>
        <v>-4.5875810777858968E-2</v>
      </c>
      <c r="Q199" s="54">
        <f t="shared" si="46"/>
        <v>-1.3534261017935093E-2</v>
      </c>
    </row>
    <row r="200" spans="1:17">
      <c r="A200" s="1">
        <v>40695</v>
      </c>
      <c r="B200">
        <v>15.34</v>
      </c>
      <c r="C200">
        <v>324.56</v>
      </c>
      <c r="D200">
        <v>76.3</v>
      </c>
      <c r="E200">
        <v>1320.64</v>
      </c>
      <c r="F200">
        <v>0.04</v>
      </c>
      <c r="H200" s="54">
        <f t="shared" si="38"/>
        <v>4.5841519318925439E-3</v>
      </c>
      <c r="I200" s="54">
        <f t="shared" si="39"/>
        <v>-3.4966698382492889E-2</v>
      </c>
      <c r="J200" s="54">
        <f t="shared" si="40"/>
        <v>-2.5044722719141377E-2</v>
      </c>
      <c r="K200" s="54">
        <f t="shared" si="41"/>
        <v>-1.8257508177222714E-2</v>
      </c>
      <c r="L200" s="54">
        <f t="shared" si="42"/>
        <v>3.3333333333333335E-5</v>
      </c>
      <c r="N200" s="54">
        <f t="shared" si="43"/>
        <v>4.5508185985592108E-3</v>
      </c>
      <c r="O200" s="54">
        <f t="shared" si="44"/>
        <v>-3.5000031715826226E-2</v>
      </c>
      <c r="P200" s="54">
        <f t="shared" si="45"/>
        <v>-2.507805605247471E-2</v>
      </c>
      <c r="Q200" s="54">
        <f t="shared" si="46"/>
        <v>-1.8290841510556047E-2</v>
      </c>
    </row>
    <row r="201" spans="1:17">
      <c r="A201" s="1">
        <v>40725</v>
      </c>
      <c r="B201">
        <v>15.87</v>
      </c>
      <c r="C201">
        <v>377.56</v>
      </c>
      <c r="D201">
        <v>74.81</v>
      </c>
      <c r="E201">
        <v>1292.28</v>
      </c>
      <c r="F201">
        <v>0.04</v>
      </c>
      <c r="H201" s="54">
        <f t="shared" si="38"/>
        <v>3.4550195567144781E-2</v>
      </c>
      <c r="I201" s="54">
        <f t="shared" si="39"/>
        <v>0.16329800345082579</v>
      </c>
      <c r="J201" s="54">
        <f t="shared" si="40"/>
        <v>-1.9528178243774508E-2</v>
      </c>
      <c r="K201" s="54">
        <f t="shared" si="41"/>
        <v>-2.1474436636782279E-2</v>
      </c>
      <c r="L201" s="54">
        <f t="shared" si="42"/>
        <v>3.3333333333333335E-5</v>
      </c>
      <c r="N201" s="54">
        <f t="shared" si="43"/>
        <v>3.4516862233811445E-2</v>
      </c>
      <c r="O201" s="54">
        <f t="shared" si="44"/>
        <v>0.16326467011749246</v>
      </c>
      <c r="P201" s="54">
        <f t="shared" si="45"/>
        <v>-1.9561511577107841E-2</v>
      </c>
      <c r="Q201" s="54">
        <f t="shared" si="46"/>
        <v>-2.1507769970115612E-2</v>
      </c>
    </row>
    <row r="202" spans="1:17">
      <c r="A202" s="1">
        <v>40756</v>
      </c>
      <c r="B202">
        <v>16.79</v>
      </c>
      <c r="C202">
        <v>372.1</v>
      </c>
      <c r="D202">
        <v>69.849999999999994</v>
      </c>
      <c r="E202">
        <v>1218.8900000000001</v>
      </c>
      <c r="F202">
        <v>0.02</v>
      </c>
      <c r="H202" s="54">
        <f t="shared" si="38"/>
        <v>5.7971014492753659E-2</v>
      </c>
      <c r="I202" s="54">
        <f t="shared" si="39"/>
        <v>-1.4461277677720097E-2</v>
      </c>
      <c r="J202" s="54">
        <f t="shared" si="40"/>
        <v>-6.6301296618099248E-2</v>
      </c>
      <c r="K202" s="54">
        <f t="shared" si="41"/>
        <v>-5.6791097904478782E-2</v>
      </c>
      <c r="L202" s="54">
        <f t="shared" si="42"/>
        <v>1.6666666666666667E-5</v>
      </c>
      <c r="N202" s="54">
        <f t="shared" si="43"/>
        <v>5.7954347826086994E-2</v>
      </c>
      <c r="O202" s="54">
        <f t="shared" si="44"/>
        <v>-1.4477944344386763E-2</v>
      </c>
      <c r="P202" s="54">
        <f t="shared" si="45"/>
        <v>-6.6317963284765913E-2</v>
      </c>
      <c r="Q202" s="54">
        <f t="shared" si="46"/>
        <v>-5.6807764571145447E-2</v>
      </c>
    </row>
    <row r="203" spans="1:17">
      <c r="A203" s="1">
        <v>40787</v>
      </c>
      <c r="B203">
        <v>14.4</v>
      </c>
      <c r="C203">
        <v>368.7</v>
      </c>
      <c r="D203">
        <v>68.540000000000006</v>
      </c>
      <c r="E203">
        <v>1131.42</v>
      </c>
      <c r="F203">
        <v>0.01</v>
      </c>
      <c r="H203" s="54">
        <f t="shared" si="38"/>
        <v>-0.14234663490172716</v>
      </c>
      <c r="I203" s="54">
        <f t="shared" si="39"/>
        <v>-9.1373286750874305E-3</v>
      </c>
      <c r="J203" s="54">
        <f t="shared" si="40"/>
        <v>-1.8754473872583888E-2</v>
      </c>
      <c r="K203" s="54">
        <f t="shared" si="41"/>
        <v>-7.1762012979021961E-2</v>
      </c>
      <c r="L203" s="54">
        <f t="shared" si="42"/>
        <v>8.3333333333333337E-6</v>
      </c>
      <c r="N203" s="54">
        <f t="shared" si="43"/>
        <v>-0.1423549682350605</v>
      </c>
      <c r="O203" s="54">
        <f t="shared" si="44"/>
        <v>-9.1456620084207647E-3</v>
      </c>
      <c r="P203" s="54">
        <f t="shared" si="45"/>
        <v>-1.876280720591722E-2</v>
      </c>
      <c r="Q203" s="54">
        <f t="shared" si="46"/>
        <v>-7.1770346312355293E-2</v>
      </c>
    </row>
    <row r="204" spans="1:17">
      <c r="A204" s="1">
        <v>40819</v>
      </c>
      <c r="B204">
        <v>13.98</v>
      </c>
      <c r="C204">
        <v>391.38</v>
      </c>
      <c r="D204">
        <v>73.7</v>
      </c>
      <c r="E204">
        <v>1253.3</v>
      </c>
      <c r="F204">
        <v>0.02</v>
      </c>
      <c r="H204" s="54">
        <f t="shared" si="38"/>
        <v>-2.9166666666666674E-2</v>
      </c>
      <c r="I204" s="54">
        <f t="shared" si="39"/>
        <v>6.1513425549227119E-2</v>
      </c>
      <c r="J204" s="54">
        <f t="shared" si="40"/>
        <v>7.5284505398307555E-2</v>
      </c>
      <c r="K204" s="54">
        <f t="shared" si="41"/>
        <v>0.10772303830584562</v>
      </c>
      <c r="L204" s="54">
        <f t="shared" si="42"/>
        <v>1.6666666666666667E-5</v>
      </c>
      <c r="N204" s="54">
        <f t="shared" si="43"/>
        <v>-2.9183333333333342E-2</v>
      </c>
      <c r="O204" s="54">
        <f t="shared" si="44"/>
        <v>6.1496758882560454E-2</v>
      </c>
      <c r="P204" s="54">
        <f t="shared" si="45"/>
        <v>7.526783873164089E-2</v>
      </c>
      <c r="Q204" s="54">
        <f t="shared" si="46"/>
        <v>0.10770637163917895</v>
      </c>
    </row>
    <row r="205" spans="1:17">
      <c r="A205" s="1">
        <v>40848</v>
      </c>
      <c r="B205">
        <v>13.61</v>
      </c>
      <c r="C205">
        <v>369.55</v>
      </c>
      <c r="D205">
        <v>76.37</v>
      </c>
      <c r="E205">
        <v>1246.96</v>
      </c>
      <c r="F205">
        <v>0.01</v>
      </c>
      <c r="H205" s="54">
        <f t="shared" si="38"/>
        <v>-2.6466380543633816E-2</v>
      </c>
      <c r="I205" s="54">
        <f t="shared" si="39"/>
        <v>-5.5776994225560816E-2</v>
      </c>
      <c r="J205" s="54">
        <f t="shared" si="40"/>
        <v>3.6227951153324334E-2</v>
      </c>
      <c r="K205" s="54">
        <f t="shared" si="41"/>
        <v>-5.0586451767333784E-3</v>
      </c>
      <c r="L205" s="54">
        <f t="shared" si="42"/>
        <v>8.3333333333333337E-6</v>
      </c>
      <c r="N205" s="54">
        <f t="shared" si="43"/>
        <v>-2.6474713876967149E-2</v>
      </c>
      <c r="O205" s="54">
        <f t="shared" si="44"/>
        <v>-5.5785327558894149E-2</v>
      </c>
      <c r="P205" s="54">
        <f t="shared" si="45"/>
        <v>3.6219617819991001E-2</v>
      </c>
      <c r="Q205" s="54">
        <f t="shared" si="46"/>
        <v>-5.0669785100667117E-3</v>
      </c>
    </row>
    <row r="206" spans="1:17">
      <c r="A206" s="1">
        <v>40878</v>
      </c>
      <c r="B206">
        <v>11.11</v>
      </c>
      <c r="C206">
        <v>391.6</v>
      </c>
      <c r="D206">
        <v>80.47</v>
      </c>
      <c r="E206">
        <v>1257.5999999999999</v>
      </c>
      <c r="F206">
        <v>0.01</v>
      </c>
      <c r="H206" s="54">
        <f t="shared" si="38"/>
        <v>-0.18368846436443798</v>
      </c>
      <c r="I206" s="54">
        <f t="shared" si="39"/>
        <v>5.9667162765525639E-2</v>
      </c>
      <c r="J206" s="54">
        <f t="shared" si="40"/>
        <v>5.3686002356946316E-2</v>
      </c>
      <c r="K206" s="54">
        <f t="shared" si="41"/>
        <v>8.5327516520175006E-3</v>
      </c>
      <c r="L206" s="54">
        <f t="shared" si="42"/>
        <v>8.3333333333333337E-6</v>
      </c>
      <c r="N206" s="54">
        <f t="shared" si="43"/>
        <v>-0.18369679769777131</v>
      </c>
      <c r="O206" s="54">
        <f t="shared" si="44"/>
        <v>5.9658829432192306E-2</v>
      </c>
      <c r="P206" s="54">
        <f t="shared" si="45"/>
        <v>5.3677669023612984E-2</v>
      </c>
      <c r="Q206" s="54">
        <f t="shared" si="46"/>
        <v>8.5244183186841665E-3</v>
      </c>
    </row>
    <row r="207" spans="1:17">
      <c r="A207" s="1">
        <v>40911</v>
      </c>
      <c r="B207">
        <v>11</v>
      </c>
      <c r="C207">
        <v>441.37</v>
      </c>
      <c r="D207">
        <v>79.5</v>
      </c>
      <c r="E207">
        <v>1312.41</v>
      </c>
      <c r="F207">
        <v>0.03</v>
      </c>
      <c r="H207" s="54">
        <f t="shared" si="38"/>
        <v>-9.9009900990097988E-3</v>
      </c>
      <c r="I207" s="54">
        <f t="shared" si="39"/>
        <v>0.12709397344228801</v>
      </c>
      <c r="J207" s="54">
        <f t="shared" si="40"/>
        <v>-1.2054181682614629E-2</v>
      </c>
      <c r="K207" s="54">
        <f t="shared" si="41"/>
        <v>4.3583015267175673E-2</v>
      </c>
      <c r="L207" s="54">
        <f t="shared" si="42"/>
        <v>2.4999999999999998E-5</v>
      </c>
      <c r="N207" s="54">
        <f t="shared" si="43"/>
        <v>-9.9259900990097995E-3</v>
      </c>
      <c r="O207" s="54">
        <f t="shared" si="44"/>
        <v>0.12706897344228801</v>
      </c>
      <c r="P207" s="54">
        <f t="shared" si="45"/>
        <v>-1.2079181682614629E-2</v>
      </c>
      <c r="Q207" s="54">
        <f t="shared" si="46"/>
        <v>4.3558015267175676E-2</v>
      </c>
    </row>
    <row r="208" spans="1:17">
      <c r="A208" s="1">
        <v>40940</v>
      </c>
      <c r="B208">
        <v>10.8</v>
      </c>
      <c r="C208">
        <v>524.49</v>
      </c>
      <c r="D208">
        <v>82.57</v>
      </c>
      <c r="E208">
        <v>1365.68</v>
      </c>
      <c r="F208">
        <v>0.09</v>
      </c>
      <c r="H208" s="54">
        <f t="shared" si="38"/>
        <v>-1.8181818181818077E-2</v>
      </c>
      <c r="I208" s="54">
        <f t="shared" si="39"/>
        <v>0.18832272243242643</v>
      </c>
      <c r="J208" s="54">
        <f t="shared" si="40"/>
        <v>3.8616352201257698E-2</v>
      </c>
      <c r="K208" s="54">
        <f t="shared" si="41"/>
        <v>4.0589449943234213E-2</v>
      </c>
      <c r="L208" s="54">
        <f t="shared" si="42"/>
        <v>7.4999999999999993E-5</v>
      </c>
      <c r="N208" s="54">
        <f t="shared" si="43"/>
        <v>-1.8256818181818076E-2</v>
      </c>
      <c r="O208" s="54">
        <f t="shared" si="44"/>
        <v>0.18824772243242643</v>
      </c>
      <c r="P208" s="54">
        <f t="shared" si="45"/>
        <v>3.8541352201257699E-2</v>
      </c>
      <c r="Q208" s="54">
        <f t="shared" si="46"/>
        <v>4.0514449943234214E-2</v>
      </c>
    </row>
    <row r="209" spans="1:17">
      <c r="A209" s="1">
        <v>40969</v>
      </c>
      <c r="B209">
        <v>9.6199999999999992</v>
      </c>
      <c r="C209">
        <v>579.71</v>
      </c>
      <c r="D209">
        <v>82.79</v>
      </c>
      <c r="E209">
        <v>1408.47</v>
      </c>
      <c r="F209">
        <v>0.08</v>
      </c>
      <c r="H209" s="54">
        <f t="shared" si="38"/>
        <v>-0.10925925925925939</v>
      </c>
      <c r="I209" s="54">
        <f t="shared" si="39"/>
        <v>0.10528322751625385</v>
      </c>
      <c r="J209" s="54">
        <f t="shared" si="40"/>
        <v>2.6644059585807511E-3</v>
      </c>
      <c r="K209" s="54">
        <f t="shared" si="41"/>
        <v>3.1332376545017748E-2</v>
      </c>
      <c r="L209" s="54">
        <f t="shared" si="42"/>
        <v>6.666666666666667E-5</v>
      </c>
      <c r="N209" s="54">
        <f t="shared" si="43"/>
        <v>-0.10932592592592606</v>
      </c>
      <c r="O209" s="54">
        <f t="shared" si="44"/>
        <v>0.10521656084958718</v>
      </c>
      <c r="P209" s="54">
        <f t="shared" si="45"/>
        <v>2.5977392919140844E-3</v>
      </c>
      <c r="Q209" s="54">
        <f t="shared" si="46"/>
        <v>3.1265709878351082E-2</v>
      </c>
    </row>
    <row r="210" spans="1:17">
      <c r="A210" s="1">
        <v>41001</v>
      </c>
      <c r="B210">
        <v>8.7899999999999991</v>
      </c>
      <c r="C210">
        <v>564.65</v>
      </c>
      <c r="D210">
        <v>82.42</v>
      </c>
      <c r="E210">
        <v>1397.91</v>
      </c>
      <c r="F210">
        <v>0.08</v>
      </c>
      <c r="H210" s="54">
        <f t="shared" si="38"/>
        <v>-8.6278586278586311E-2</v>
      </c>
      <c r="I210" s="54">
        <f t="shared" si="39"/>
        <v>-2.5978506494626741E-2</v>
      </c>
      <c r="J210" s="54">
        <f t="shared" si="40"/>
        <v>-4.4691387848774244E-3</v>
      </c>
      <c r="K210" s="54">
        <f t="shared" si="41"/>
        <v>-7.497497284287169E-3</v>
      </c>
      <c r="L210" s="54">
        <f t="shared" si="42"/>
        <v>6.666666666666667E-5</v>
      </c>
      <c r="N210" s="54">
        <f t="shared" si="43"/>
        <v>-8.6345252945252984E-2</v>
      </c>
      <c r="O210" s="54">
        <f t="shared" si="44"/>
        <v>-2.6045173161293407E-2</v>
      </c>
      <c r="P210" s="54">
        <f t="shared" si="45"/>
        <v>-4.5358054515440907E-3</v>
      </c>
      <c r="Q210" s="54">
        <f t="shared" si="46"/>
        <v>-7.5641639509538353E-3</v>
      </c>
    </row>
    <row r="211" spans="1:17">
      <c r="A211" s="1">
        <v>41030</v>
      </c>
      <c r="B211">
        <v>7.83</v>
      </c>
      <c r="C211">
        <v>558.61</v>
      </c>
      <c r="D211">
        <v>75.569999999999993</v>
      </c>
      <c r="E211">
        <v>1310.33</v>
      </c>
      <c r="F211">
        <v>0.09</v>
      </c>
      <c r="H211" s="54">
        <f t="shared" si="38"/>
        <v>-0.10921501706484638</v>
      </c>
      <c r="I211" s="54">
        <f t="shared" si="39"/>
        <v>-1.0696891879925507E-2</v>
      </c>
      <c r="J211" s="54">
        <f t="shared" si="40"/>
        <v>-8.311089541373462E-2</v>
      </c>
      <c r="K211" s="54">
        <f t="shared" si="41"/>
        <v>-6.2650671359386623E-2</v>
      </c>
      <c r="L211" s="54">
        <f t="shared" si="42"/>
        <v>7.4999999999999993E-5</v>
      </c>
      <c r="N211" s="54">
        <f t="shared" si="43"/>
        <v>-0.10929001706484638</v>
      </c>
      <c r="O211" s="54">
        <f t="shared" si="44"/>
        <v>-1.0771891879925508E-2</v>
      </c>
      <c r="P211" s="54">
        <f t="shared" si="45"/>
        <v>-8.3185895413734626E-2</v>
      </c>
      <c r="Q211" s="54">
        <f t="shared" si="46"/>
        <v>-6.2725671359386628E-2</v>
      </c>
    </row>
    <row r="212" spans="1:17">
      <c r="A212" s="1">
        <v>41061</v>
      </c>
      <c r="B212">
        <v>8.01</v>
      </c>
      <c r="C212">
        <v>564.66999999999996</v>
      </c>
      <c r="D212">
        <v>82.24</v>
      </c>
      <c r="E212">
        <v>1362.16</v>
      </c>
      <c r="F212">
        <v>0.09</v>
      </c>
      <c r="H212" s="54">
        <f t="shared" si="38"/>
        <v>2.2988505747126409E-2</v>
      </c>
      <c r="I212" s="54">
        <f t="shared" si="39"/>
        <v>1.0848355740140647E-2</v>
      </c>
      <c r="J212" s="54">
        <f t="shared" si="40"/>
        <v>8.8262538044197481E-2</v>
      </c>
      <c r="K212" s="54">
        <f t="shared" si="41"/>
        <v>3.9554921279372435E-2</v>
      </c>
      <c r="L212" s="54">
        <f t="shared" si="42"/>
        <v>7.4999999999999993E-5</v>
      </c>
      <c r="N212" s="54">
        <f t="shared" si="43"/>
        <v>2.291350574712641E-2</v>
      </c>
      <c r="O212" s="54">
        <f t="shared" si="44"/>
        <v>1.0773355740140647E-2</v>
      </c>
      <c r="P212" s="54">
        <f t="shared" si="45"/>
        <v>8.8187538044197475E-2</v>
      </c>
      <c r="Q212" s="54">
        <f t="shared" si="46"/>
        <v>3.9479921279372436E-2</v>
      </c>
    </row>
    <row r="213" spans="1:17">
      <c r="A213" s="1">
        <v>41092</v>
      </c>
      <c r="B213">
        <v>8.16</v>
      </c>
      <c r="C213">
        <v>590.54999999999995</v>
      </c>
      <c r="D213">
        <v>83.47</v>
      </c>
      <c r="E213">
        <v>1379.32</v>
      </c>
      <c r="F213">
        <v>0.1</v>
      </c>
      <c r="H213" s="54">
        <f t="shared" si="38"/>
        <v>1.8726591760299671E-2</v>
      </c>
      <c r="I213" s="54">
        <f t="shared" si="39"/>
        <v>4.5832078913347507E-2</v>
      </c>
      <c r="J213" s="54">
        <f t="shared" si="40"/>
        <v>1.495622568093391E-2</v>
      </c>
      <c r="K213" s="54">
        <f t="shared" si="41"/>
        <v>1.2597639043871345E-2</v>
      </c>
      <c r="L213" s="54">
        <f t="shared" si="42"/>
        <v>8.3333333333333331E-5</v>
      </c>
      <c r="N213" s="54">
        <f t="shared" si="43"/>
        <v>1.8643258426966337E-2</v>
      </c>
      <c r="O213" s="54">
        <f t="shared" si="44"/>
        <v>4.5748745580014176E-2</v>
      </c>
      <c r="P213" s="54">
        <f t="shared" si="45"/>
        <v>1.4872892347600577E-2</v>
      </c>
      <c r="Q213" s="54">
        <f t="shared" si="46"/>
        <v>1.2514305710538012E-2</v>
      </c>
    </row>
    <row r="214" spans="1:17">
      <c r="A214" s="1">
        <v>41122</v>
      </c>
      <c r="B214">
        <v>8.74</v>
      </c>
      <c r="C214">
        <v>645.99</v>
      </c>
      <c r="D214">
        <v>84.45</v>
      </c>
      <c r="E214">
        <v>1406.58</v>
      </c>
      <c r="F214">
        <v>0.1</v>
      </c>
      <c r="H214" s="54">
        <f t="shared" si="38"/>
        <v>7.1078431372548989E-2</v>
      </c>
      <c r="I214" s="54">
        <f t="shared" si="39"/>
        <v>9.3878587757175724E-2</v>
      </c>
      <c r="J214" s="54">
        <f t="shared" si="40"/>
        <v>1.1740745177908352E-2</v>
      </c>
      <c r="K214" s="54">
        <f t="shared" si="41"/>
        <v>1.9763361656468303E-2</v>
      </c>
      <c r="L214" s="54">
        <f t="shared" si="42"/>
        <v>8.3333333333333331E-5</v>
      </c>
      <c r="N214" s="54">
        <f t="shared" si="43"/>
        <v>7.0995098039215651E-2</v>
      </c>
      <c r="O214" s="54">
        <f t="shared" si="44"/>
        <v>9.3795254423842386E-2</v>
      </c>
      <c r="P214" s="54">
        <f t="shared" si="45"/>
        <v>1.1657411844575019E-2</v>
      </c>
      <c r="Q214" s="54">
        <f t="shared" si="46"/>
        <v>1.9680028323134969E-2</v>
      </c>
    </row>
    <row r="215" spans="1:17">
      <c r="A215" s="1">
        <v>41156</v>
      </c>
      <c r="B215">
        <v>10.11</v>
      </c>
      <c r="C215">
        <v>647.79</v>
      </c>
      <c r="D215">
        <v>88.47</v>
      </c>
      <c r="E215">
        <v>1440.67</v>
      </c>
      <c r="F215">
        <v>0.11</v>
      </c>
      <c r="H215" s="54">
        <f t="shared" si="38"/>
        <v>0.15675057208237986</v>
      </c>
      <c r="I215" s="54">
        <f t="shared" si="39"/>
        <v>2.7864208424277503E-3</v>
      </c>
      <c r="J215" s="54">
        <f t="shared" si="40"/>
        <v>4.7602131438721162E-2</v>
      </c>
      <c r="K215" s="54">
        <f t="shared" si="41"/>
        <v>2.4236090375236552E-2</v>
      </c>
      <c r="L215" s="54">
        <f t="shared" si="42"/>
        <v>9.1666666666666668E-5</v>
      </c>
      <c r="N215" s="54">
        <f t="shared" si="43"/>
        <v>0.1566589054157132</v>
      </c>
      <c r="O215" s="54">
        <f t="shared" si="44"/>
        <v>2.6947541757610838E-3</v>
      </c>
      <c r="P215" s="54">
        <f t="shared" si="45"/>
        <v>4.7510464772054499E-2</v>
      </c>
      <c r="Q215" s="54">
        <f t="shared" si="46"/>
        <v>2.4144423708569885E-2</v>
      </c>
    </row>
    <row r="216" spans="1:17">
      <c r="A216" s="1">
        <v>41183</v>
      </c>
      <c r="B216">
        <v>9.89</v>
      </c>
      <c r="C216">
        <v>578.09</v>
      </c>
      <c r="D216">
        <v>88.2</v>
      </c>
      <c r="E216">
        <v>1412.16</v>
      </c>
      <c r="F216">
        <v>0.1</v>
      </c>
      <c r="H216" s="54">
        <f t="shared" si="38"/>
        <v>-2.1760633036597365E-2</v>
      </c>
      <c r="I216" s="54">
        <f t="shared" si="39"/>
        <v>-0.1075965976628227</v>
      </c>
      <c r="J216" s="54">
        <f t="shared" si="40"/>
        <v>-3.0518819938961661E-3</v>
      </c>
      <c r="K216" s="54">
        <f t="shared" si="41"/>
        <v>-1.9789403541407791E-2</v>
      </c>
      <c r="L216" s="54">
        <f t="shared" si="42"/>
        <v>8.3333333333333331E-5</v>
      </c>
      <c r="N216" s="54">
        <f t="shared" si="43"/>
        <v>-2.18439663699307E-2</v>
      </c>
      <c r="O216" s="54">
        <f t="shared" si="44"/>
        <v>-0.10767993099615604</v>
      </c>
      <c r="P216" s="54">
        <f t="shared" si="45"/>
        <v>-3.1352153272294994E-3</v>
      </c>
      <c r="Q216" s="54">
        <f t="shared" si="46"/>
        <v>-1.9872736874741125E-2</v>
      </c>
    </row>
    <row r="217" spans="1:17">
      <c r="A217" s="1">
        <v>41214</v>
      </c>
      <c r="B217">
        <v>9.98</v>
      </c>
      <c r="C217">
        <v>570.94000000000005</v>
      </c>
      <c r="D217">
        <v>85.8</v>
      </c>
      <c r="E217">
        <v>1416.18</v>
      </c>
      <c r="F217">
        <v>0.09</v>
      </c>
      <c r="H217" s="54">
        <f t="shared" si="38"/>
        <v>9.100101112234471E-3</v>
      </c>
      <c r="I217" s="54">
        <f t="shared" si="39"/>
        <v>-1.2368316352125097E-2</v>
      </c>
      <c r="J217" s="54">
        <f t="shared" si="40"/>
        <v>-2.7210884353741527E-2</v>
      </c>
      <c r="K217" s="54">
        <f t="shared" si="41"/>
        <v>2.8467029231815655E-3</v>
      </c>
      <c r="L217" s="54">
        <f t="shared" si="42"/>
        <v>7.4999999999999993E-5</v>
      </c>
      <c r="N217" s="54">
        <f t="shared" si="43"/>
        <v>9.0251011122344706E-3</v>
      </c>
      <c r="O217" s="54">
        <f t="shared" si="44"/>
        <v>-1.2443316352125098E-2</v>
      </c>
      <c r="P217" s="54">
        <f t="shared" si="45"/>
        <v>-2.7285884353741525E-2</v>
      </c>
      <c r="Q217" s="54">
        <f t="shared" si="46"/>
        <v>2.7717029231815655E-3</v>
      </c>
    </row>
    <row r="218" spans="1:17">
      <c r="A218" s="1">
        <v>41246</v>
      </c>
      <c r="B218">
        <v>9.6199999999999992</v>
      </c>
      <c r="C218">
        <v>519.13</v>
      </c>
      <c r="D218">
        <v>84.25</v>
      </c>
      <c r="E218">
        <v>1426.19</v>
      </c>
      <c r="F218">
        <v>7.0000000000000007E-2</v>
      </c>
      <c r="H218" s="54">
        <f t="shared" si="38"/>
        <v>-3.6072144288577301E-2</v>
      </c>
      <c r="I218" s="54">
        <f t="shared" si="39"/>
        <v>-9.0745087049427409E-2</v>
      </c>
      <c r="J218" s="54">
        <f t="shared" si="40"/>
        <v>-1.8065268065267981E-2</v>
      </c>
      <c r="K218" s="54">
        <f t="shared" si="41"/>
        <v>7.0683105254980561E-3</v>
      </c>
      <c r="L218" s="54">
        <f t="shared" si="42"/>
        <v>5.833333333333334E-5</v>
      </c>
      <c r="N218" s="54">
        <f t="shared" si="43"/>
        <v>-3.6130477621910635E-2</v>
      </c>
      <c r="O218" s="54">
        <f t="shared" si="44"/>
        <v>-9.0803420382760736E-2</v>
      </c>
      <c r="P218" s="54">
        <f t="shared" si="45"/>
        <v>-1.8123601398601315E-2</v>
      </c>
      <c r="Q218" s="54">
        <f t="shared" si="46"/>
        <v>7.0099771921647231E-3</v>
      </c>
    </row>
    <row r="221" spans="1:17">
      <c r="B221" t="s">
        <v>107</v>
      </c>
    </row>
    <row r="222" spans="1:17">
      <c r="B222" t="s">
        <v>108</v>
      </c>
    </row>
  </sheetData>
  <mergeCells count="4">
    <mergeCell ref="B1:D1"/>
    <mergeCell ref="H1:J1"/>
    <mergeCell ref="N1:Q1"/>
    <mergeCell ref="H2:K2"/>
  </mergeCells>
  <phoneticPr fontId="18" type="noConversion"/>
  <pageMargins left="0.25" right="0.25" top="0.75" bottom="0.75" header="0.3" footer="0.3"/>
  <pageSetup paperSize="9" scale="8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XOM</vt:lpstr>
      <vt:lpstr>Sheet1</vt:lpstr>
      <vt:lpstr>Sheet2</vt:lpstr>
      <vt:lpstr>table</vt:lpstr>
      <vt:lpstr>table!Print_Area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</dc:creator>
  <cp:lastModifiedBy>jinkyu lee</cp:lastModifiedBy>
  <cp:lastPrinted>2013-11-26T06:00:41Z</cp:lastPrinted>
  <dcterms:created xsi:type="dcterms:W3CDTF">2013-11-22T17:46:46Z</dcterms:created>
  <dcterms:modified xsi:type="dcterms:W3CDTF">2017-05-25T02:54:08Z</dcterms:modified>
</cp:coreProperties>
</file>