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dzuerlein/Desktop/"/>
    </mc:Choice>
  </mc:AlternateContent>
  <xr:revisionPtr revIDLastSave="0" documentId="8_{BC984D70-E37D-A942-BC1A-515451386F98}" xr6:coauthVersionLast="31" xr6:coauthVersionMax="31" xr10:uidLastSave="{00000000-0000-0000-0000-000000000000}"/>
  <bookViews>
    <workbookView xWindow="0" yWindow="460" windowWidth="25600" windowHeight="154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36" i="1" l="1"/>
  <c r="E33" i="1"/>
  <c r="D33" i="1"/>
  <c r="C33" i="1"/>
  <c r="C26" i="1"/>
  <c r="B26" i="1"/>
  <c r="E23" i="1"/>
  <c r="D23" i="1"/>
  <c r="B16" i="1"/>
  <c r="E13" i="1"/>
  <c r="D13" i="1"/>
  <c r="C13" i="1"/>
  <c r="E9" i="1"/>
  <c r="E10" i="1" s="1"/>
  <c r="H6" i="1" s="1"/>
  <c r="E8" i="1"/>
  <c r="B3" i="1"/>
  <c r="B4" i="1" s="1"/>
  <c r="H14" i="1" s="1"/>
  <c r="E1" i="1"/>
  <c r="C16" i="1" l="1"/>
  <c r="C25" i="1"/>
  <c r="C28" i="1" s="1"/>
  <c r="C36" i="1"/>
  <c r="D16" i="1"/>
  <c r="D26" i="1"/>
  <c r="D36" i="1"/>
  <c r="B6" i="1"/>
  <c r="B10" i="1" s="1"/>
  <c r="H5" i="1" s="1"/>
  <c r="H8" i="1" s="1"/>
  <c r="D15" i="1" s="1"/>
  <c r="D18" i="1" s="1"/>
  <c r="H15" i="1"/>
  <c r="E16" i="1"/>
  <c r="E25" i="1"/>
  <c r="E28" i="1" s="1"/>
  <c r="E26" i="1"/>
  <c r="E35" i="1"/>
  <c r="E38" i="1" s="1"/>
  <c r="E36" i="1"/>
  <c r="C15" i="1"/>
  <c r="C18" i="1" s="1"/>
  <c r="H16" i="1"/>
  <c r="B25" i="1"/>
  <c r="B28" i="1" s="1"/>
  <c r="D35" i="1" l="1"/>
  <c r="D38" i="1" s="1"/>
  <c r="E15" i="1"/>
  <c r="E18" i="1" s="1"/>
  <c r="B15" i="1"/>
  <c r="B18" i="1" s="1"/>
  <c r="B40" i="1"/>
  <c r="B30" i="1"/>
  <c r="B20" i="1"/>
  <c r="D25" i="1"/>
  <c r="D28" i="1" s="1"/>
  <c r="C35" i="1"/>
  <c r="C38" i="1" s="1"/>
  <c r="B35" i="1"/>
  <c r="B38" i="1" s="1"/>
</calcChain>
</file>

<file path=xl/sharedStrings.xml><?xml version="1.0" encoding="utf-8"?>
<sst xmlns="http://schemas.openxmlformats.org/spreadsheetml/2006/main" count="55" uniqueCount="38">
  <si>
    <t>Condo Cost</t>
  </si>
  <si>
    <t>Effective Monthly Rate</t>
  </si>
  <si>
    <t>Down Payment</t>
  </si>
  <si>
    <t>Remaining Balance</t>
  </si>
  <si>
    <t>Total Monthly Cost of Owning</t>
  </si>
  <si>
    <t>Monthly Payment (#1)</t>
  </si>
  <si>
    <t>Opportunity Cost (Per Month)</t>
  </si>
  <si>
    <t>Condo Fees</t>
  </si>
  <si>
    <t>Closing Fees</t>
  </si>
  <si>
    <t>Monthing Cost of Renting</t>
  </si>
  <si>
    <t>Property Taxes</t>
  </si>
  <si>
    <t>Transfer Taxes</t>
  </si>
  <si>
    <t>Monthly Additional Payments to Buy (#3)</t>
  </si>
  <si>
    <t>Repairs/Maintenance</t>
  </si>
  <si>
    <t>Total Closing Costs</t>
  </si>
  <si>
    <r>
      <t xml:space="preserve">Monthly </t>
    </r>
    <r>
      <rPr>
        <i/>
        <sz val="10"/>
        <rFont val="Arial"/>
      </rPr>
      <t>Owning</t>
    </r>
    <r>
      <rPr>
        <sz val="10"/>
        <color rgb="FF000000"/>
        <rFont val="Arial"/>
      </rPr>
      <t xml:space="preserve"> Cost</t>
    </r>
  </si>
  <si>
    <t>Opportunity Cost Per Month (#2)</t>
  </si>
  <si>
    <t>Scenario (2 Years) (#5)</t>
  </si>
  <si>
    <t>A</t>
  </si>
  <si>
    <t>B</t>
  </si>
  <si>
    <t>C</t>
  </si>
  <si>
    <t>D</t>
  </si>
  <si>
    <t>Sale Price</t>
  </si>
  <si>
    <t>Principle Outstanding (#4)</t>
  </si>
  <si>
    <t>Outstanding Principle</t>
  </si>
  <si>
    <t>2 Years</t>
  </si>
  <si>
    <t>FV of Payments (2 Years)</t>
  </si>
  <si>
    <t>5 Years</t>
  </si>
  <si>
    <t>Realtor Fees</t>
  </si>
  <si>
    <t>10 Years</t>
  </si>
  <si>
    <t>Other Closing Fees</t>
  </si>
  <si>
    <t xml:space="preserve">Additional Owning Cost (2 years) </t>
  </si>
  <si>
    <t>Scenario (5 Years) (#5)</t>
  </si>
  <si>
    <t>FV of Payments (5 Years)</t>
  </si>
  <si>
    <t xml:space="preserve">Additional Owning Cost (5 years) </t>
  </si>
  <si>
    <t>Scenario (10 Years) (#5)</t>
  </si>
  <si>
    <t>FV of Payments (10 Years)</t>
  </si>
  <si>
    <t xml:space="preserve">Additional Owning Cost (10 years)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</si>
</sst>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0%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/>
    <xf numFmtId="10" fontId="1" fillId="0" borderId="0" xfId="0" applyNumberFormat="1" applyFont="1" applyAlignment="1"/>
    <xf numFmtId="164" fontId="1" fillId="0" borderId="0" xfId="0" applyNumberFormat="1" applyFont="1"/>
    <xf numFmtId="0" fontId="2" fillId="0" borderId="0" xfId="0" applyFont="1"/>
    <xf numFmtId="0" fontId="3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164" fontId="4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0"/>
  <sheetViews>
    <sheetView tabSelected="1" workbookViewId="0">
      <selection activeCell="E1" sqref="E1"/>
    </sheetView>
  </sheetViews>
  <sheetFormatPr baseColWidth="10" defaultColWidth="14.5" defaultRowHeight="15.75" customHeight="1" x14ac:dyDescent="0.15"/>
  <cols>
    <col min="1" max="1" width="29.83203125" customWidth="1"/>
    <col min="4" max="4" width="34" customWidth="1"/>
    <col min="7" max="7" width="37.5" customWidth="1"/>
  </cols>
  <sheetData>
    <row r="1" spans="1:8" ht="15.75" customHeight="1" x14ac:dyDescent="0.15">
      <c r="A1" s="1" t="s">
        <v>0</v>
      </c>
      <c r="B1" s="2">
        <v>600000</v>
      </c>
      <c r="D1" s="1" t="s">
        <v>1</v>
      </c>
      <c r="E1" s="3">
        <f>(1+(0.04/2))^(2/12)-1</f>
        <v>3.3058903246372395E-3</v>
      </c>
    </row>
    <row r="2" spans="1:8" ht="15.75" customHeight="1" x14ac:dyDescent="0.15">
      <c r="A2" s="1" t="s">
        <v>2</v>
      </c>
      <c r="B2" s="4">
        <v>0.2</v>
      </c>
    </row>
    <row r="3" spans="1:8" ht="15.75" customHeight="1" x14ac:dyDescent="0.15">
      <c r="B3" s="5">
        <f>B1*B2</f>
        <v>120000</v>
      </c>
      <c r="D3" s="6"/>
    </row>
    <row r="4" spans="1:8" ht="15.75" customHeight="1" x14ac:dyDescent="0.15">
      <c r="A4" s="1" t="s">
        <v>3</v>
      </c>
      <c r="B4" s="5">
        <f>B1-B3</f>
        <v>480000</v>
      </c>
    </row>
    <row r="5" spans="1:8" ht="15.75" customHeight="1" x14ac:dyDescent="0.15">
      <c r="G5" s="1" t="s">
        <v>4</v>
      </c>
      <c r="H5" s="5">
        <f>B10</f>
        <v>3921.5774563363379</v>
      </c>
    </row>
    <row r="6" spans="1:8" ht="15.75" customHeight="1" x14ac:dyDescent="0.15">
      <c r="A6" s="7" t="s">
        <v>5</v>
      </c>
      <c r="B6" s="8">
        <f>PMT(E1,300,-B4,,1)</f>
        <v>2516.5774563363379</v>
      </c>
      <c r="D6" s="1" t="s">
        <v>2</v>
      </c>
      <c r="E6" s="2">
        <v>120000</v>
      </c>
      <c r="G6" s="1" t="s">
        <v>6</v>
      </c>
      <c r="H6" s="5">
        <f>E10</f>
        <v>462.82464544921356</v>
      </c>
    </row>
    <row r="7" spans="1:8" ht="15.75" customHeight="1" x14ac:dyDescent="0.15">
      <c r="A7" s="1" t="s">
        <v>7</v>
      </c>
      <c r="B7" s="2">
        <v>1055</v>
      </c>
      <c r="D7" s="1" t="s">
        <v>8</v>
      </c>
      <c r="E7" s="2">
        <v>2000</v>
      </c>
      <c r="G7" s="1" t="s">
        <v>9</v>
      </c>
      <c r="H7" s="2">
        <v>3000</v>
      </c>
    </row>
    <row r="8" spans="1:8" ht="15.75" customHeight="1" x14ac:dyDescent="0.15">
      <c r="A8" s="1" t="s">
        <v>10</v>
      </c>
      <c r="B8" s="2">
        <v>300</v>
      </c>
      <c r="D8" s="1" t="s">
        <v>11</v>
      </c>
      <c r="E8" s="2">
        <f>B1*0.03</f>
        <v>18000</v>
      </c>
      <c r="G8" s="7" t="s">
        <v>12</v>
      </c>
      <c r="H8" s="8">
        <f>H5+H6-H7</f>
        <v>1384.4021017855512</v>
      </c>
    </row>
    <row r="9" spans="1:8" ht="15.75" customHeight="1" x14ac:dyDescent="0.15">
      <c r="A9" s="1" t="s">
        <v>13</v>
      </c>
      <c r="B9" s="2">
        <v>50</v>
      </c>
      <c r="D9" s="1" t="s">
        <v>14</v>
      </c>
      <c r="E9" s="5">
        <f>SUM(E6:E8)</f>
        <v>140000</v>
      </c>
    </row>
    <row r="10" spans="1:8" ht="15.75" customHeight="1" x14ac:dyDescent="0.15">
      <c r="A10" s="9" t="s">
        <v>15</v>
      </c>
      <c r="B10" s="10">
        <f>SUM(B6:B9)</f>
        <v>3921.5774563363379</v>
      </c>
      <c r="D10" s="7" t="s">
        <v>16</v>
      </c>
      <c r="E10" s="8">
        <f>E9*E1</f>
        <v>462.82464544921356</v>
      </c>
    </row>
    <row r="12" spans="1:8" ht="15.75" customHeight="1" x14ac:dyDescent="0.15">
      <c r="A12" s="11" t="s">
        <v>17</v>
      </c>
      <c r="B12" s="12" t="s">
        <v>18</v>
      </c>
      <c r="C12" s="12" t="s">
        <v>19</v>
      </c>
      <c r="D12" s="12" t="s">
        <v>20</v>
      </c>
      <c r="E12" s="12" t="s">
        <v>21</v>
      </c>
    </row>
    <row r="13" spans="1:8" ht="15.75" customHeight="1" x14ac:dyDescent="0.15">
      <c r="A13" s="1" t="s">
        <v>22</v>
      </c>
      <c r="B13" s="2">
        <v>600000</v>
      </c>
      <c r="C13" s="5">
        <f>600000-(600000*(0.1))</f>
        <v>540000</v>
      </c>
      <c r="D13" s="5">
        <f>FV(2%,2,0,-600000)</f>
        <v>624240</v>
      </c>
      <c r="E13" s="5">
        <f>FV(5%,2,0,-600000)</f>
        <v>661500</v>
      </c>
      <c r="G13" s="12" t="s">
        <v>23</v>
      </c>
    </row>
    <row r="14" spans="1:8" ht="15.75" customHeight="1" x14ac:dyDescent="0.15">
      <c r="A14" s="1" t="s">
        <v>24</v>
      </c>
      <c r="B14" s="2">
        <v>455104.76841319498</v>
      </c>
      <c r="C14" s="2">
        <v>455104.76841319498</v>
      </c>
      <c r="D14" s="2">
        <v>455104.76841319498</v>
      </c>
      <c r="E14" s="2">
        <v>455104.76841319498</v>
      </c>
      <c r="G14" s="13" t="s">
        <v>25</v>
      </c>
      <c r="H14" s="5">
        <f>CUMPRINC($E$1,300,$B$4,25,300,1)</f>
        <v>-455104.76841319853</v>
      </c>
    </row>
    <row r="15" spans="1:8" ht="15.75" customHeight="1" x14ac:dyDescent="0.15">
      <c r="A15" s="1" t="s">
        <v>26</v>
      </c>
      <c r="B15" s="14">
        <f t="shared" ref="B15:E15" si="0">FV($E$1,24,-$H$8,0,1)</f>
        <v>34634.095525868826</v>
      </c>
      <c r="C15" s="14">
        <f t="shared" si="0"/>
        <v>34634.095525868826</v>
      </c>
      <c r="D15" s="14">
        <f t="shared" si="0"/>
        <v>34634.095525868826</v>
      </c>
      <c r="E15" s="14">
        <f t="shared" si="0"/>
        <v>34634.095525868826</v>
      </c>
      <c r="G15" s="13" t="s">
        <v>27</v>
      </c>
      <c r="H15" s="5">
        <f>CUMPRINC($E$1,300,$B$4,61,300,1)</f>
        <v>-416481.94951581198</v>
      </c>
    </row>
    <row r="16" spans="1:8" ht="15.75" customHeight="1" x14ac:dyDescent="0.15">
      <c r="A16" s="1" t="s">
        <v>28</v>
      </c>
      <c r="B16" s="5">
        <f t="shared" ref="B16:E16" si="1">5%*B13</f>
        <v>30000</v>
      </c>
      <c r="C16" s="5">
        <f t="shared" si="1"/>
        <v>27000</v>
      </c>
      <c r="D16" s="5">
        <f t="shared" si="1"/>
        <v>31212</v>
      </c>
      <c r="E16" s="5">
        <f t="shared" si="1"/>
        <v>33075</v>
      </c>
      <c r="G16" s="13" t="s">
        <v>29</v>
      </c>
      <c r="H16" s="5">
        <f>CUMPRINC($E$1,300,$B$4,121,300,1)</f>
        <v>-340981.76047435403</v>
      </c>
    </row>
    <row r="17" spans="1:8" ht="15.75" customHeight="1" x14ac:dyDescent="0.15">
      <c r="A17" s="1" t="s">
        <v>30</v>
      </c>
      <c r="B17" s="2">
        <v>2000</v>
      </c>
      <c r="C17" s="2">
        <v>2000</v>
      </c>
      <c r="D17" s="2">
        <v>2000</v>
      </c>
      <c r="E17" s="2">
        <v>2000</v>
      </c>
      <c r="H17" s="5"/>
    </row>
    <row r="18" spans="1:8" ht="15.75" customHeight="1" x14ac:dyDescent="0.15">
      <c r="B18" s="15">
        <f t="shared" ref="B18:E18" si="2">B13-B14-B15-B16-B17</f>
        <v>78261.136060936202</v>
      </c>
      <c r="C18" s="15">
        <f t="shared" si="2"/>
        <v>21261.136060936195</v>
      </c>
      <c r="D18" s="15">
        <f t="shared" si="2"/>
        <v>101289.1360609362</v>
      </c>
      <c r="E18" s="15">
        <f t="shared" si="2"/>
        <v>136686.1360609362</v>
      </c>
    </row>
    <row r="20" spans="1:8" ht="15.75" customHeight="1" x14ac:dyDescent="0.15">
      <c r="A20" s="1" t="s">
        <v>31</v>
      </c>
      <c r="B20" s="5">
        <f>H8*24</f>
        <v>33225.650442853228</v>
      </c>
    </row>
    <row r="22" spans="1:8" ht="15.75" customHeight="1" x14ac:dyDescent="0.15">
      <c r="A22" s="11" t="s">
        <v>32</v>
      </c>
      <c r="B22" s="12" t="s">
        <v>18</v>
      </c>
      <c r="C22" s="12" t="s">
        <v>19</v>
      </c>
      <c r="D22" s="12" t="s">
        <v>20</v>
      </c>
      <c r="E22" s="12" t="s">
        <v>21</v>
      </c>
    </row>
    <row r="23" spans="1:8" ht="15.75" customHeight="1" x14ac:dyDescent="0.15">
      <c r="A23" s="1" t="s">
        <v>22</v>
      </c>
      <c r="B23" s="2">
        <v>600000</v>
      </c>
      <c r="C23" s="2">
        <v>600000</v>
      </c>
      <c r="D23" s="5">
        <f>FV(2%,5,0,-600000,)</f>
        <v>662448.48192000005</v>
      </c>
      <c r="E23" s="5">
        <f>FV(5%,5,0,-600000)</f>
        <v>765768.93750000012</v>
      </c>
    </row>
    <row r="24" spans="1:8" ht="15.75" customHeight="1" x14ac:dyDescent="0.15">
      <c r="A24" s="1" t="s">
        <v>24</v>
      </c>
      <c r="B24" s="2">
        <v>416481.95</v>
      </c>
      <c r="C24" s="2">
        <v>416481.95</v>
      </c>
      <c r="D24" s="2">
        <v>416481.95</v>
      </c>
      <c r="E24" s="2">
        <v>416481.95</v>
      </c>
    </row>
    <row r="25" spans="1:8" ht="15.75" customHeight="1" x14ac:dyDescent="0.15">
      <c r="A25" s="1" t="s">
        <v>33</v>
      </c>
      <c r="B25" s="5">
        <f t="shared" ref="B25:E25" si="3">FV($E$1,60,-$H$8,0)</f>
        <v>91707.922994488501</v>
      </c>
      <c r="C25" s="5">
        <f t="shared" si="3"/>
        <v>91707.922994488501</v>
      </c>
      <c r="D25" s="5">
        <f t="shared" si="3"/>
        <v>91707.922994488501</v>
      </c>
      <c r="E25" s="5">
        <f t="shared" si="3"/>
        <v>91707.922994488501</v>
      </c>
    </row>
    <row r="26" spans="1:8" ht="15.75" customHeight="1" x14ac:dyDescent="0.15">
      <c r="A26" s="1" t="s">
        <v>28</v>
      </c>
      <c r="B26" s="5">
        <f t="shared" ref="B26:E26" si="4">5%*B23</f>
        <v>30000</v>
      </c>
      <c r="C26" s="5">
        <f t="shared" si="4"/>
        <v>30000</v>
      </c>
      <c r="D26" s="5">
        <f t="shared" si="4"/>
        <v>33122.424096000002</v>
      </c>
      <c r="E26" s="5">
        <f t="shared" si="4"/>
        <v>38288.446875000009</v>
      </c>
    </row>
    <row r="27" spans="1:8" ht="15.75" customHeight="1" x14ac:dyDescent="0.15">
      <c r="A27" s="1" t="s">
        <v>30</v>
      </c>
      <c r="B27" s="2">
        <v>2000</v>
      </c>
      <c r="C27" s="2">
        <v>2000</v>
      </c>
      <c r="D27" s="2">
        <v>2000</v>
      </c>
      <c r="E27" s="2">
        <v>2000</v>
      </c>
    </row>
    <row r="28" spans="1:8" ht="15.75" customHeight="1" x14ac:dyDescent="0.15">
      <c r="B28" s="15">
        <f t="shared" ref="B28:E28" si="5">B23-B24-B25-B26-B27</f>
        <v>59810.127005511487</v>
      </c>
      <c r="C28" s="15">
        <f t="shared" si="5"/>
        <v>59810.127005511487</v>
      </c>
      <c r="D28" s="15">
        <f t="shared" si="5"/>
        <v>119136.18482951153</v>
      </c>
      <c r="E28" s="15">
        <f t="shared" si="5"/>
        <v>217290.61763051158</v>
      </c>
    </row>
    <row r="30" spans="1:8" ht="15.75" customHeight="1" x14ac:dyDescent="0.15">
      <c r="A30" s="1" t="s">
        <v>34</v>
      </c>
      <c r="B30" s="5">
        <f>H8*60</f>
        <v>83064.126107133066</v>
      </c>
    </row>
    <row r="32" spans="1:8" ht="15.75" customHeight="1" x14ac:dyDescent="0.15">
      <c r="A32" s="11" t="s">
        <v>35</v>
      </c>
      <c r="B32" s="12" t="s">
        <v>18</v>
      </c>
      <c r="C32" s="12" t="s">
        <v>19</v>
      </c>
      <c r="D32" s="12" t="s">
        <v>20</v>
      </c>
      <c r="E32" s="12" t="s">
        <v>21</v>
      </c>
    </row>
    <row r="33" spans="1:5" ht="15.75" customHeight="1" x14ac:dyDescent="0.15">
      <c r="A33" s="1" t="s">
        <v>22</v>
      </c>
      <c r="B33" s="2">
        <v>600000</v>
      </c>
      <c r="C33" s="5">
        <f>600000+(600000*0.1)</f>
        <v>660000</v>
      </c>
      <c r="D33" s="5">
        <f>FV(2%,10,0,-600000,)</f>
        <v>731396.65199685423</v>
      </c>
      <c r="E33" s="5">
        <f>FV(5%,10,0,-600000)</f>
        <v>977336.77606646495</v>
      </c>
    </row>
    <row r="34" spans="1:5" ht="15.75" customHeight="1" x14ac:dyDescent="0.15">
      <c r="A34" s="1" t="s">
        <v>24</v>
      </c>
      <c r="B34" s="2">
        <v>340981.76000000001</v>
      </c>
      <c r="C34" s="2">
        <v>340981.76000000001</v>
      </c>
      <c r="D34" s="2">
        <v>340981.76000000001</v>
      </c>
      <c r="E34" s="2">
        <v>340981.76000000001</v>
      </c>
    </row>
    <row r="35" spans="1:5" ht="15.75" customHeight="1" x14ac:dyDescent="0.15">
      <c r="A35" s="1" t="s">
        <v>36</v>
      </c>
      <c r="B35" s="5">
        <f t="shared" ref="B35:E35" si="6">FV($E$1,120,-$H$8,0)</f>
        <v>203499.36939407903</v>
      </c>
      <c r="C35" s="5">
        <f t="shared" si="6"/>
        <v>203499.36939407903</v>
      </c>
      <c r="D35" s="5">
        <f t="shared" si="6"/>
        <v>203499.36939407903</v>
      </c>
      <c r="E35" s="5">
        <f t="shared" si="6"/>
        <v>203499.36939407903</v>
      </c>
    </row>
    <row r="36" spans="1:5" ht="15.75" customHeight="1" x14ac:dyDescent="0.15">
      <c r="A36" s="1" t="s">
        <v>28</v>
      </c>
      <c r="B36" s="5">
        <f t="shared" ref="B36:E36" si="7">5%*B33</f>
        <v>30000</v>
      </c>
      <c r="C36" s="5">
        <f t="shared" si="7"/>
        <v>33000</v>
      </c>
      <c r="D36" s="5">
        <f t="shared" si="7"/>
        <v>36569.83259984271</v>
      </c>
      <c r="E36" s="5">
        <f t="shared" si="7"/>
        <v>48866.838803323248</v>
      </c>
    </row>
    <row r="37" spans="1:5" ht="15.75" customHeight="1" x14ac:dyDescent="0.15">
      <c r="A37" s="1" t="s">
        <v>30</v>
      </c>
      <c r="B37" s="2">
        <v>2000</v>
      </c>
      <c r="C37" s="2">
        <v>2000</v>
      </c>
      <c r="D37" s="2">
        <v>2000</v>
      </c>
      <c r="E37" s="2">
        <v>2000</v>
      </c>
    </row>
    <row r="38" spans="1:5" ht="15.75" customHeight="1" x14ac:dyDescent="0.15">
      <c r="B38" s="15">
        <f t="shared" ref="B38:E38" si="8">B33-B34-B35-B36-B37</f>
        <v>23518.870605920965</v>
      </c>
      <c r="C38" s="15">
        <f t="shared" si="8"/>
        <v>80518.870605920965</v>
      </c>
      <c r="D38" s="15">
        <f t="shared" si="8"/>
        <v>148345.69000293248</v>
      </c>
      <c r="E38" s="15">
        <f t="shared" si="8"/>
        <v>381988.80786906264</v>
      </c>
    </row>
    <row r="40" spans="1:5" ht="15.75" customHeight="1" x14ac:dyDescent="0.15">
      <c r="A40" s="1" t="s">
        <v>37</v>
      </c>
      <c r="B40" s="5">
        <f>H8*120</f>
        <v>166128.25221426613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Reid Zuerlein</cp:lastModifiedBy>
  <dcterms:created xsi:type="dcterms:W3CDTF">2019-01-21T02:15:43Z</dcterms:created>
  <dcterms:modified xsi:type="dcterms:W3CDTF">2019-01-21T02:15:43Z</dcterms:modified>
</cp:coreProperties>
</file>