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BE279ED-AE4D-45AD-8094-237615F03DDF}" xr6:coauthVersionLast="40" xr6:coauthVersionMax="40" xr10:uidLastSave="{00000000-0000-0000-0000-000000000000}"/>
  <bookViews>
    <workbookView xWindow="-28920" yWindow="481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G37" i="1" s="1"/>
  <c r="H37" i="1" s="1"/>
  <c r="E32" i="1"/>
  <c r="P29" i="1" s="1"/>
  <c r="J30" i="1"/>
  <c r="E31" i="1" s="1"/>
  <c r="I30" i="1"/>
  <c r="H30" i="1"/>
  <c r="G30" i="1"/>
  <c r="F30" i="1"/>
  <c r="E30" i="1"/>
  <c r="P28" i="1" s="1"/>
  <c r="P30" i="1" s="1"/>
  <c r="P32" i="1" s="1"/>
  <c r="M28" i="1"/>
  <c r="P34" i="1" l="1"/>
  <c r="P33" i="1"/>
  <c r="I37" i="1"/>
  <c r="J37" i="1" s="1"/>
  <c r="E33" i="1"/>
  <c r="K37" i="1" l="1"/>
</calcChain>
</file>

<file path=xl/sharedStrings.xml><?xml version="1.0" encoding="utf-8"?>
<sst xmlns="http://schemas.openxmlformats.org/spreadsheetml/2006/main" count="26" uniqueCount="22">
  <si>
    <t>DCF</t>
  </si>
  <si>
    <t>Cost of Equity</t>
  </si>
  <si>
    <t>PV</t>
  </si>
  <si>
    <t>WACC = 14%</t>
  </si>
  <si>
    <t>Risk Free Rate</t>
  </si>
  <si>
    <t>PV of TV</t>
  </si>
  <si>
    <t>PV of CFs</t>
  </si>
  <si>
    <t>Market Risk Premium</t>
  </si>
  <si>
    <t>Value</t>
  </si>
  <si>
    <t>Industry Mean Beta</t>
  </si>
  <si>
    <t>Probability of Failure</t>
  </si>
  <si>
    <t>TV</t>
  </si>
  <si>
    <t>Postmoney Value</t>
  </si>
  <si>
    <t>Premoney Value</t>
  </si>
  <si>
    <t>Ownership Value</t>
  </si>
  <si>
    <t>VC Method</t>
  </si>
  <si>
    <t>Average P/E</t>
  </si>
  <si>
    <t>Investment</t>
  </si>
  <si>
    <t>NI Year 6</t>
  </si>
  <si>
    <t>Required Equity Stake - VC</t>
  </si>
  <si>
    <t>New Shares Issued</t>
  </si>
  <si>
    <t>Price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</si>
</sst>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rgb="FF0000FF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9" fontId="4" fillId="2" borderId="1" xfId="0" applyNumberFormat="1" applyFont="1" applyFill="1" applyBorder="1"/>
    <xf numFmtId="164" fontId="4" fillId="2" borderId="1" xfId="0" applyNumberFormat="1" applyFont="1" applyFill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/>
    <xf numFmtId="164" fontId="1" fillId="0" borderId="1" xfId="0" applyNumberFormat="1" applyFont="1" applyBorder="1"/>
    <xf numFmtId="4" fontId="4" fillId="2" borderId="1" xfId="0" applyNumberFormat="1" applyFont="1" applyFill="1" applyBorder="1"/>
    <xf numFmtId="10" fontId="4" fillId="2" borderId="1" xfId="0" applyNumberFormat="1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10" fontId="1" fillId="0" borderId="1" xfId="0" applyNumberFormat="1" applyFont="1" applyBorder="1" applyAlignment="1"/>
    <xf numFmtId="4" fontId="1" fillId="0" borderId="1" xfId="0" applyNumberFormat="1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38100</xdr:rowOff>
    </xdr:from>
    <xdr:ext cx="8648700" cy="5133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114300</xdr:colOff>
      <xdr:row>0</xdr:row>
      <xdr:rowOff>9525</xdr:rowOff>
    </xdr:from>
    <xdr:ext cx="8305800" cy="29241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D27:P42"/>
  <sheetViews>
    <sheetView tabSelected="1" workbookViewId="0"/>
  </sheetViews>
  <sheetFormatPr defaultColWidth="14.42578125" defaultRowHeight="15.75" customHeight="1" x14ac:dyDescent="0.2"/>
  <cols>
    <col min="5" max="5" width="25.42578125" customWidth="1"/>
    <col min="6" max="6" width="15" customWidth="1"/>
    <col min="7" max="7" width="27.5703125" customWidth="1"/>
    <col min="8" max="8" width="25.42578125" customWidth="1"/>
    <col min="9" max="9" width="17.28515625" customWidth="1"/>
    <col min="10" max="10" width="17.42578125" customWidth="1"/>
    <col min="11" max="11" width="16.7109375" customWidth="1"/>
    <col min="12" max="12" width="20" customWidth="1"/>
    <col min="15" max="15" width="19.5703125" customWidth="1"/>
  </cols>
  <sheetData>
    <row r="27" spans="4:16" ht="15.75" customHeight="1" x14ac:dyDescent="0.2">
      <c r="E27" s="1">
        <v>1</v>
      </c>
      <c r="F27" s="1">
        <v>2</v>
      </c>
      <c r="G27" s="1">
        <v>3</v>
      </c>
      <c r="H27" s="1">
        <v>4</v>
      </c>
      <c r="I27" s="1">
        <v>5</v>
      </c>
      <c r="J27" s="1">
        <v>6</v>
      </c>
    </row>
    <row r="28" spans="4:16" ht="15.75" customHeight="1" x14ac:dyDescent="0.2">
      <c r="D28" s="2" t="s">
        <v>0</v>
      </c>
      <c r="E28" s="2">
        <v>2012</v>
      </c>
      <c r="F28" s="2">
        <v>2013</v>
      </c>
      <c r="G28" s="2">
        <v>2014</v>
      </c>
      <c r="H28" s="2">
        <v>2015</v>
      </c>
      <c r="I28" s="2">
        <v>2016</v>
      </c>
      <c r="J28" s="2">
        <v>2017</v>
      </c>
      <c r="L28" s="3" t="s">
        <v>1</v>
      </c>
      <c r="M28" s="4">
        <f>M29+(M31*M30)</f>
        <v>0.14000000000000001</v>
      </c>
      <c r="O28" s="3" t="s">
        <v>2</v>
      </c>
      <c r="P28" s="5">
        <f>SUM(E30:J30)</f>
        <v>174.66678951523656</v>
      </c>
    </row>
    <row r="29" spans="4:16" ht="15.75" customHeight="1" x14ac:dyDescent="0.2">
      <c r="D29" s="6" t="s">
        <v>3</v>
      </c>
      <c r="E29" s="7">
        <v>20.39</v>
      </c>
      <c r="F29" s="7">
        <v>32.26</v>
      </c>
      <c r="G29" s="7">
        <v>40.799999999999997</v>
      </c>
      <c r="H29" s="7">
        <v>52.58</v>
      </c>
      <c r="I29" s="7">
        <v>66.67</v>
      </c>
      <c r="J29" s="7">
        <v>84.86</v>
      </c>
      <c r="L29" s="3" t="s">
        <v>4</v>
      </c>
      <c r="M29" s="4">
        <v>0.05</v>
      </c>
      <c r="O29" s="3" t="s">
        <v>5</v>
      </c>
      <c r="P29" s="5">
        <f>E32/(1+0.14)^J27</f>
        <v>451.04586842546405</v>
      </c>
    </row>
    <row r="30" spans="4:16" ht="15.75" customHeight="1" x14ac:dyDescent="0.2">
      <c r="D30" s="6" t="s">
        <v>6</v>
      </c>
      <c r="E30" s="8">
        <f t="shared" ref="E30:J30" si="0">E29/(1+0.14)^E27</f>
        <v>17.885964912280702</v>
      </c>
      <c r="F30" s="8">
        <f t="shared" si="0"/>
        <v>24.823022468451825</v>
      </c>
      <c r="G30" s="8">
        <f t="shared" si="0"/>
        <v>27.538837861042254</v>
      </c>
      <c r="H30" s="8">
        <f t="shared" si="0"/>
        <v>31.131580984124557</v>
      </c>
      <c r="I30" s="8">
        <f t="shared" si="0"/>
        <v>34.626308852868881</v>
      </c>
      <c r="J30" s="8">
        <f t="shared" si="0"/>
        <v>38.661074436468347</v>
      </c>
      <c r="L30" s="3" t="s">
        <v>7</v>
      </c>
      <c r="M30" s="4">
        <v>0.06</v>
      </c>
      <c r="O30" s="3" t="s">
        <v>8</v>
      </c>
      <c r="P30" s="5">
        <f>SUM(P28:P29)</f>
        <v>625.71265794070064</v>
      </c>
    </row>
    <row r="31" spans="4:16" ht="15.75" customHeight="1" x14ac:dyDescent="0.2">
      <c r="D31" s="3" t="s">
        <v>2</v>
      </c>
      <c r="E31" s="5">
        <f>SUM(E30:J30)</f>
        <v>174.66678951523656</v>
      </c>
      <c r="L31" s="3" t="s">
        <v>9</v>
      </c>
      <c r="M31" s="9">
        <v>1.5</v>
      </c>
      <c r="O31" s="3" t="s">
        <v>10</v>
      </c>
      <c r="P31" s="10">
        <v>0.5</v>
      </c>
    </row>
    <row r="32" spans="4:16" ht="15.75" customHeight="1" x14ac:dyDescent="0.2">
      <c r="D32" s="3" t="s">
        <v>11</v>
      </c>
      <c r="E32" s="5">
        <f>(J29*1.05)/(0.14-0.05)</f>
        <v>990.0333333333333</v>
      </c>
      <c r="O32" s="3" t="s">
        <v>12</v>
      </c>
      <c r="P32" s="5">
        <f>P30*P31</f>
        <v>312.85632897035032</v>
      </c>
    </row>
    <row r="33" spans="4:16" ht="15.75" customHeight="1" x14ac:dyDescent="0.2">
      <c r="D33" s="3" t="s">
        <v>5</v>
      </c>
      <c r="E33" s="5">
        <f>E32/(1+0.14)^J27</f>
        <v>451.04586842546405</v>
      </c>
      <c r="O33" s="3" t="s">
        <v>13</v>
      </c>
      <c r="P33" s="5">
        <f>P32-30</f>
        <v>282.85632897035032</v>
      </c>
    </row>
    <row r="34" spans="4:16" ht="15.75" customHeight="1" x14ac:dyDescent="0.2">
      <c r="O34" s="3" t="s">
        <v>14</v>
      </c>
      <c r="P34" s="10">
        <f>30/P32</f>
        <v>9.5890660415065873E-2</v>
      </c>
    </row>
    <row r="35" spans="4:16" x14ac:dyDescent="0.25">
      <c r="D35" s="11" t="s">
        <v>15</v>
      </c>
    </row>
    <row r="36" spans="4:16" ht="15.75" customHeight="1" x14ac:dyDescent="0.2">
      <c r="D36" s="2" t="s">
        <v>16</v>
      </c>
      <c r="E36" s="2" t="s">
        <v>17</v>
      </c>
      <c r="F36" s="2" t="s">
        <v>18</v>
      </c>
      <c r="G36" s="2" t="s">
        <v>19</v>
      </c>
      <c r="H36" s="2" t="s">
        <v>20</v>
      </c>
      <c r="I36" s="2" t="s">
        <v>21</v>
      </c>
      <c r="J36" s="2" t="s">
        <v>13</v>
      </c>
      <c r="K36" s="2" t="s">
        <v>12</v>
      </c>
    </row>
    <row r="37" spans="4:16" ht="15.75" customHeight="1" x14ac:dyDescent="0.2">
      <c r="D37" s="12">
        <f>AVERAGE(24.3,31.5,21.3,10.3)</f>
        <v>21.849999999999998</v>
      </c>
      <c r="E37" s="7">
        <v>30000000</v>
      </c>
      <c r="F37" s="7">
        <v>108660000</v>
      </c>
      <c r="G37" s="13">
        <f>(E37)/((D37*F37)/(1.5^6))</f>
        <v>0.14392878758969785</v>
      </c>
      <c r="H37" s="14">
        <f>(50000000*G37)/(1-G37)</f>
        <v>8406356.0077239778</v>
      </c>
      <c r="I37" s="7">
        <f>E37/H37</f>
        <v>3.5687282304526744</v>
      </c>
      <c r="J37" s="7">
        <f>50000000*I37</f>
        <v>178436411.52263373</v>
      </c>
      <c r="K37" s="7">
        <f>(H37+50000000)*I37</f>
        <v>208436411.52263373</v>
      </c>
    </row>
    <row r="39" spans="4:16" ht="12.75" x14ac:dyDescent="0.2">
      <c r="H39" s="15"/>
      <c r="I39" s="16"/>
      <c r="J39" s="16"/>
      <c r="K39" s="16"/>
      <c r="L39" s="16"/>
      <c r="M39" s="16"/>
    </row>
    <row r="40" spans="4:16" ht="12.75" x14ac:dyDescent="0.2">
      <c r="I40" s="16"/>
      <c r="J40" s="16"/>
      <c r="K40" s="16"/>
      <c r="L40" s="16"/>
      <c r="M40" s="16"/>
    </row>
    <row r="41" spans="4:16" ht="12.75" x14ac:dyDescent="0.2">
      <c r="I41" s="16"/>
      <c r="J41" s="16"/>
      <c r="K41" s="16"/>
      <c r="L41" s="16"/>
      <c r="M41" s="16"/>
    </row>
    <row r="42" spans="4:16" ht="12.75" x14ac:dyDescent="0.2">
      <c r="I42" s="16"/>
      <c r="J42" s="16"/>
      <c r="K42" s="16"/>
      <c r="L42" s="16"/>
      <c r="M42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Zuerlein</dc:creator>
  <cp:lastModifiedBy>Reid Zuerlein</cp:lastModifiedBy>
  <dcterms:created xsi:type="dcterms:W3CDTF">2019-02-11T03:17:54Z</dcterms:created>
  <dcterms:modified xsi:type="dcterms:W3CDTF">2019-02-11T03:17:54Z</dcterms:modified>
</cp:coreProperties>
</file>