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13823A35-2DE0-429F-93A4-92D32C95A1AC}" xr6:coauthVersionLast="43" xr6:coauthVersionMax="43" xr10:uidLastSave="{00000000-0000-0000-0000-000000000000}"/>
  <bookViews>
    <workbookView xWindow="-120" yWindow="-120" windowWidth="38640" windowHeight="21240" xr2:uid="{00000000-000D-0000-FFFF-FFFF00000000}"/>
  </bookViews>
  <sheets>
    <sheet name="Summary" sheetId="1" r:id="rId1"/>
    <sheet name="Amortization Tabl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1" i="2" l="1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23" i="2" s="1"/>
  <c r="D6" i="2"/>
  <c r="D24" i="2" s="1"/>
  <c r="B1" i="2"/>
  <c r="D31" i="1"/>
  <c r="D32" i="1" s="1"/>
  <c r="B31" i="1" s="1"/>
  <c r="B30" i="1"/>
  <c r="B27" i="1"/>
  <c r="D21" i="1"/>
  <c r="D22" i="1" s="1"/>
  <c r="B20" i="1" s="1"/>
  <c r="B19" i="1"/>
  <c r="H7" i="1"/>
  <c r="E7" i="1"/>
  <c r="B7" i="1"/>
  <c r="B2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B32" i="1" l="1"/>
  <c r="B21" i="1"/>
  <c r="B22" i="1" s="1"/>
  <c r="B3" i="2"/>
  <c r="H22" i="2" s="1"/>
  <c r="B8" i="1"/>
  <c r="E8" i="1" s="1"/>
  <c r="H26" i="2" l="1"/>
  <c r="H27" i="2" s="1"/>
  <c r="H23" i="2"/>
  <c r="H24" i="2" s="1"/>
</calcChain>
</file>

<file path=xl/sharedStrings.xml><?xml version="1.0" encoding="utf-8"?>
<sst xmlns="http://schemas.openxmlformats.org/spreadsheetml/2006/main" count="51" uniqueCount="35">
  <si>
    <t>Face Value</t>
  </si>
  <si>
    <t>Original at Issuance</t>
  </si>
  <si>
    <t>Present Value</t>
  </si>
  <si>
    <t>Original Outstanding</t>
  </si>
  <si>
    <t>New Issuance</t>
  </si>
  <si>
    <t>N</t>
  </si>
  <si>
    <t>I/Y</t>
  </si>
  <si>
    <t>PMT</t>
  </si>
  <si>
    <t>Total Discount Amortization</t>
  </si>
  <si>
    <t>FV</t>
  </si>
  <si>
    <t>Date</t>
  </si>
  <si>
    <t>Amount Paid</t>
  </si>
  <si>
    <t>Interest Expense</t>
  </si>
  <si>
    <t>Amount Amortized</t>
  </si>
  <si>
    <t>Bond Carrying Value</t>
  </si>
  <si>
    <t># of bonds</t>
  </si>
  <si>
    <t>Tot Outstanding</t>
  </si>
  <si>
    <t>8% Coupon Bonds at 6% Market Rate</t>
  </si>
  <si>
    <t>PV Principle at 6%</t>
  </si>
  <si>
    <t>22 more payments</t>
  </si>
  <si>
    <t>PV of Interest</t>
  </si>
  <si>
    <t>PV of Interest + Principle</t>
  </si>
  <si>
    <t xml:space="preserve">Premium </t>
  </si>
  <si>
    <t>2006 Total Amortized</t>
  </si>
  <si>
    <t>6% Bond Price</t>
  </si>
  <si>
    <t>MRKT Rate</t>
  </si>
  <si>
    <t>Coupon Rate</t>
  </si>
  <si>
    <t>Bond Price</t>
  </si>
  <si>
    <t>2006 Unamortized Discount Remaining</t>
  </si>
  <si>
    <t>2007 Total Amortized</t>
  </si>
  <si>
    <t>6% Coupon Bonds at 6% Market Rate</t>
  </si>
  <si>
    <t xml:space="preserve">PV of Principle </t>
  </si>
  <si>
    <t>2006 Bond Carrying Value</t>
  </si>
  <si>
    <t>2007 Unamortized Discount Remaining</t>
  </si>
  <si>
    <t>2007 Bond Carrying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</si>
</sst>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0.0000"/>
  </numFmts>
  <fonts count="3" x14ac:knownFonts="1">
    <font>
      <sz val="10"/>
      <color rgb="FF000000"/>
      <name val="Arial"/>
    </font>
    <font>
      <sz val="10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1" xfId="0" applyFont="1" applyFill="1" applyBorder="1"/>
    <xf numFmtId="164" fontId="1" fillId="2" borderId="1" xfId="0" applyNumberFormat="1" applyFont="1" applyFill="1" applyBorder="1"/>
    <xf numFmtId="0" fontId="2" fillId="2" borderId="1" xfId="0" applyFont="1" applyFill="1" applyBorder="1"/>
    <xf numFmtId="10" fontId="1" fillId="2" borderId="1" xfId="0" applyNumberFormat="1" applyFont="1" applyFill="1" applyBorder="1"/>
    <xf numFmtId="3" fontId="1" fillId="2" borderId="1" xfId="0" applyNumberFormat="1" applyFont="1" applyFill="1" applyBorder="1"/>
    <xf numFmtId="14" fontId="1" fillId="2" borderId="1" xfId="0" applyNumberFormat="1" applyFont="1" applyFill="1" applyBorder="1"/>
    <xf numFmtId="165" fontId="1" fillId="2" borderId="1" xfId="0" applyNumberFormat="1" applyFont="1" applyFill="1" applyBorder="1"/>
    <xf numFmtId="164" fontId="1" fillId="2" borderId="1" xfId="0" applyNumberFormat="1" applyFont="1" applyFill="1" applyBorder="1" applyAlignment="1">
      <alignment horizontal="right"/>
    </xf>
    <xf numFmtId="164" fontId="1" fillId="0" borderId="0" xfId="0" applyNumberFormat="1" applyFont="1"/>
    <xf numFmtId="0" fontId="2" fillId="0" borderId="0" xfId="0" applyFont="1"/>
    <xf numFmtId="0" fontId="1" fillId="0" borderId="0" xfId="0" applyFont="1"/>
    <xf numFmtId="10" fontId="1" fillId="0" borderId="0" xfId="0" applyNumberFormat="1" applyFont="1"/>
    <xf numFmtId="3" fontId="1" fillId="0" borderId="0" xfId="0" applyNumberFormat="1" applyFont="1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14" fontId="1" fillId="0" borderId="0" xfId="0" applyNumberFormat="1" applyFont="1"/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2:H32"/>
  <sheetViews>
    <sheetView tabSelected="1" workbookViewId="0"/>
  </sheetViews>
  <sheetFormatPr defaultColWidth="14.42578125" defaultRowHeight="15.75" customHeight="1" x14ac:dyDescent="0.2"/>
  <cols>
    <col min="1" max="1" width="23.7109375" customWidth="1"/>
    <col min="2" max="2" width="18.85546875" customWidth="1"/>
    <col min="5" max="5" width="19.5703125" customWidth="1"/>
    <col min="7" max="7" width="14.7109375" customWidth="1"/>
  </cols>
  <sheetData>
    <row r="2" spans="1:8" ht="15.75" customHeight="1" x14ac:dyDescent="0.2">
      <c r="A2" s="1"/>
      <c r="B2" s="3" t="s">
        <v>1</v>
      </c>
      <c r="D2" s="1"/>
      <c r="E2" s="3" t="s">
        <v>3</v>
      </c>
      <c r="G2" s="1"/>
      <c r="H2" s="3" t="s">
        <v>4</v>
      </c>
    </row>
    <row r="3" spans="1:8" ht="15.75" customHeight="1" x14ac:dyDescent="0.2">
      <c r="A3" s="1" t="s">
        <v>5</v>
      </c>
      <c r="B3" s="1">
        <v>40</v>
      </c>
      <c r="D3" s="1" t="s">
        <v>5</v>
      </c>
      <c r="E3" s="1">
        <v>20</v>
      </c>
      <c r="G3" s="1" t="s">
        <v>5</v>
      </c>
      <c r="H3" s="1">
        <v>40</v>
      </c>
    </row>
    <row r="4" spans="1:8" ht="15.75" customHeight="1" x14ac:dyDescent="0.2">
      <c r="A4" s="1" t="s">
        <v>6</v>
      </c>
      <c r="B4" s="4">
        <v>4.4999999999999998E-2</v>
      </c>
      <c r="D4" s="1" t="s">
        <v>6</v>
      </c>
      <c r="E4" s="4">
        <v>0.03</v>
      </c>
      <c r="G4" s="1" t="s">
        <v>6</v>
      </c>
      <c r="H4" s="4">
        <v>0.03</v>
      </c>
    </row>
    <row r="5" spans="1:8" ht="15.75" customHeight="1" x14ac:dyDescent="0.2">
      <c r="A5" s="1" t="s">
        <v>7</v>
      </c>
      <c r="B5" s="5">
        <v>40</v>
      </c>
      <c r="D5" s="1" t="s">
        <v>7</v>
      </c>
      <c r="E5" s="5">
        <v>40</v>
      </c>
      <c r="G5" s="1" t="s">
        <v>7</v>
      </c>
      <c r="H5" s="5">
        <v>30</v>
      </c>
    </row>
    <row r="6" spans="1:8" ht="15.75" customHeight="1" x14ac:dyDescent="0.2">
      <c r="A6" s="1" t="s">
        <v>9</v>
      </c>
      <c r="B6" s="2">
        <v>1000</v>
      </c>
      <c r="D6" s="1" t="s">
        <v>9</v>
      </c>
      <c r="E6" s="2">
        <v>1000</v>
      </c>
      <c r="G6" s="1" t="s">
        <v>9</v>
      </c>
      <c r="H6" s="2">
        <v>1000</v>
      </c>
    </row>
    <row r="7" spans="1:8" ht="15.75" customHeight="1" x14ac:dyDescent="0.2">
      <c r="A7" s="3" t="s">
        <v>2</v>
      </c>
      <c r="B7" s="8">
        <f>PV(B4,B3,B5,B6)</f>
        <v>-907.99207789860122</v>
      </c>
      <c r="D7" s="3" t="s">
        <v>2</v>
      </c>
      <c r="E7" s="8">
        <f>PV(E4,E3,E5,E6)</f>
        <v>-1148.774748604555</v>
      </c>
      <c r="G7" s="3" t="s">
        <v>2</v>
      </c>
      <c r="H7" s="8">
        <f>PV(H4,H3,H5,H6)</f>
        <v>-1000</v>
      </c>
    </row>
    <row r="8" spans="1:8" ht="15.75" customHeight="1" x14ac:dyDescent="0.2">
      <c r="A8" s="3" t="s">
        <v>15</v>
      </c>
      <c r="B8" s="8">
        <f>9100000/-B7</f>
        <v>10022.113872469525</v>
      </c>
      <c r="D8" s="3" t="s">
        <v>16</v>
      </c>
      <c r="E8" s="8">
        <f>B8*E7</f>
        <v>-11513151.344332403</v>
      </c>
    </row>
    <row r="9" spans="1:8" ht="15.75" customHeight="1" x14ac:dyDescent="0.2">
      <c r="H9" s="9"/>
    </row>
    <row r="10" spans="1:8" ht="15.75" customHeight="1" x14ac:dyDescent="0.2">
      <c r="B10" s="10"/>
    </row>
    <row r="11" spans="1:8" ht="15.75" customHeight="1" x14ac:dyDescent="0.2">
      <c r="A11" s="11"/>
      <c r="B11" s="11"/>
    </row>
    <row r="12" spans="1:8" ht="15.75" customHeight="1" x14ac:dyDescent="0.2">
      <c r="A12" s="11"/>
      <c r="B12" s="12"/>
    </row>
    <row r="13" spans="1:8" ht="15.75" customHeight="1" x14ac:dyDescent="0.2">
      <c r="A13" s="11"/>
      <c r="B13" s="13"/>
    </row>
    <row r="14" spans="1:8" ht="15.75" customHeight="1" x14ac:dyDescent="0.2">
      <c r="A14" s="11"/>
      <c r="B14" s="9"/>
    </row>
    <row r="15" spans="1:8" ht="15.75" customHeight="1" x14ac:dyDescent="0.2">
      <c r="A15" s="10"/>
      <c r="B15" s="14"/>
    </row>
    <row r="18" spans="1:4" ht="15.75" customHeight="1" x14ac:dyDescent="0.2">
      <c r="A18" s="15" t="s">
        <v>17</v>
      </c>
    </row>
    <row r="19" spans="1:4" ht="15.75" customHeight="1" x14ac:dyDescent="0.2">
      <c r="A19" s="11" t="s">
        <v>18</v>
      </c>
      <c r="B19" s="9">
        <f>10000000/(1.03)^22</f>
        <v>5218925.0088258553</v>
      </c>
      <c r="D19" s="11" t="s">
        <v>19</v>
      </c>
    </row>
    <row r="20" spans="1:4" ht="15.75" customHeight="1" x14ac:dyDescent="0.2">
      <c r="A20" s="11" t="s">
        <v>20</v>
      </c>
      <c r="B20" s="9">
        <f>D20*D22/0.03</f>
        <v>6374766.6548988596</v>
      </c>
      <c r="D20" s="11">
        <v>400000</v>
      </c>
    </row>
    <row r="21" spans="1:4" ht="15.75" customHeight="1" x14ac:dyDescent="0.2">
      <c r="A21" s="11" t="s">
        <v>21</v>
      </c>
      <c r="B21" s="9">
        <f>SUM(B19:B20)</f>
        <v>11593691.663724715</v>
      </c>
      <c r="D21">
        <f>1/1.03^22</f>
        <v>0.52189250088258554</v>
      </c>
    </row>
    <row r="22" spans="1:4" ht="15.75" customHeight="1" x14ac:dyDescent="0.2">
      <c r="A22" s="10" t="s">
        <v>22</v>
      </c>
      <c r="B22" s="17">
        <f>B21-10000000</f>
        <v>1593691.6637247149</v>
      </c>
      <c r="D22">
        <f>1-D21</f>
        <v>0.47810749911741446</v>
      </c>
    </row>
    <row r="23" spans="1:4" ht="15.75" customHeight="1" x14ac:dyDescent="0.2">
      <c r="A23" s="10" t="s">
        <v>24</v>
      </c>
    </row>
    <row r="24" spans="1:4" ht="15.75" customHeight="1" x14ac:dyDescent="0.2">
      <c r="A24" s="11" t="s">
        <v>25</v>
      </c>
      <c r="B24" s="11">
        <v>3</v>
      </c>
    </row>
    <row r="25" spans="1:4" ht="15.75" customHeight="1" x14ac:dyDescent="0.2">
      <c r="A25" s="11" t="s">
        <v>26</v>
      </c>
      <c r="B25" s="11">
        <v>4</v>
      </c>
    </row>
    <row r="26" spans="1:4" ht="15.75" customHeight="1" x14ac:dyDescent="0.2">
      <c r="A26" s="11" t="s">
        <v>9</v>
      </c>
      <c r="B26" s="11">
        <v>1000</v>
      </c>
    </row>
    <row r="27" spans="1:4" ht="15.75" customHeight="1" x14ac:dyDescent="0.2">
      <c r="A27" s="10" t="s">
        <v>27</v>
      </c>
      <c r="B27" s="17">
        <f>PV(0.03,22,40,1000,0)</f>
        <v>-1159.3691663724715</v>
      </c>
    </row>
    <row r="29" spans="1:4" ht="15.75" customHeight="1" x14ac:dyDescent="0.2">
      <c r="A29" s="10" t="s">
        <v>30</v>
      </c>
    </row>
    <row r="30" spans="1:4" ht="15.75" customHeight="1" x14ac:dyDescent="0.2">
      <c r="A30" s="11" t="s">
        <v>31</v>
      </c>
      <c r="B30" s="9">
        <f>10000000/(1.03)^22</f>
        <v>5218925.0088258553</v>
      </c>
      <c r="D30" s="11">
        <v>300000</v>
      </c>
    </row>
    <row r="31" spans="1:4" ht="15.75" customHeight="1" x14ac:dyDescent="0.2">
      <c r="A31" s="11" t="s">
        <v>20</v>
      </c>
      <c r="B31">
        <f>D30*D32/0.03</f>
        <v>4781074.9911741456</v>
      </c>
      <c r="D31">
        <f>1/1.03^22</f>
        <v>0.52189250088258554</v>
      </c>
    </row>
    <row r="32" spans="1:4" ht="15.75" customHeight="1" x14ac:dyDescent="0.2">
      <c r="A32" s="11" t="s">
        <v>21</v>
      </c>
      <c r="B32" s="9">
        <f>SUM(B30:B31)</f>
        <v>10000000</v>
      </c>
      <c r="D32">
        <f>1-D31</f>
        <v>0.47810749911741446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27"/>
  <sheetViews>
    <sheetView workbookViewId="0"/>
  </sheetViews>
  <sheetFormatPr defaultColWidth="14.42578125" defaultRowHeight="15.75" customHeight="1" x14ac:dyDescent="0.2"/>
  <cols>
    <col min="1" max="1" width="23.7109375" customWidth="1"/>
    <col min="3" max="3" width="18.5703125" customWidth="1"/>
    <col min="4" max="4" width="16.42578125" customWidth="1"/>
    <col min="5" max="5" width="18.140625" customWidth="1"/>
    <col min="7" max="7" width="33.42578125" customWidth="1"/>
  </cols>
  <sheetData>
    <row r="1" spans="1:5" ht="15.75" customHeight="1" x14ac:dyDescent="0.2">
      <c r="A1" s="1" t="s">
        <v>0</v>
      </c>
      <c r="B1" s="2">
        <f>Summary!B6</f>
        <v>1000</v>
      </c>
    </row>
    <row r="2" spans="1:5" ht="15.75" customHeight="1" x14ac:dyDescent="0.2">
      <c r="A2" s="1" t="s">
        <v>2</v>
      </c>
      <c r="B2" s="2">
        <f>Summary!B7</f>
        <v>-907.99207789860122</v>
      </c>
    </row>
    <row r="3" spans="1:5" ht="15.75" customHeight="1" x14ac:dyDescent="0.2">
      <c r="A3" s="1" t="s">
        <v>8</v>
      </c>
      <c r="B3" s="2">
        <f>SUM(B1:B2)</f>
        <v>92.007922101398776</v>
      </c>
    </row>
    <row r="5" spans="1:5" ht="15.75" customHeight="1" x14ac:dyDescent="0.2">
      <c r="A5" s="1" t="s">
        <v>10</v>
      </c>
      <c r="B5" s="1" t="s">
        <v>11</v>
      </c>
      <c r="C5" s="1" t="s">
        <v>12</v>
      </c>
      <c r="D5" s="1" t="s">
        <v>13</v>
      </c>
      <c r="E5" s="1" t="s">
        <v>14</v>
      </c>
    </row>
    <row r="6" spans="1:5" ht="15.75" customHeight="1" x14ac:dyDescent="0.2">
      <c r="A6" s="6">
        <v>36527</v>
      </c>
      <c r="B6" s="1">
        <v>40</v>
      </c>
      <c r="C6" s="7">
        <v>40.859643509999998</v>
      </c>
      <c r="D6" s="7">
        <f t="shared" ref="D6:D21" si="0">C6-B6</f>
        <v>0.85964350999999795</v>
      </c>
      <c r="E6" s="2">
        <f>(-$B$2)+D6</f>
        <v>908.85172140860118</v>
      </c>
    </row>
    <row r="7" spans="1:5" ht="15.75" customHeight="1" x14ac:dyDescent="0.2">
      <c r="A7" s="6">
        <v>36709</v>
      </c>
      <c r="B7" s="1">
        <v>40</v>
      </c>
      <c r="C7" s="7">
        <v>40.898327459999997</v>
      </c>
      <c r="D7" s="7">
        <f t="shared" si="0"/>
        <v>0.8983274599999973</v>
      </c>
      <c r="E7" s="2">
        <f t="shared" ref="E7:E21" si="1">E6+D7</f>
        <v>909.7500488686012</v>
      </c>
    </row>
    <row r="8" spans="1:5" ht="15.75" customHeight="1" x14ac:dyDescent="0.2">
      <c r="A8" s="6">
        <v>36893</v>
      </c>
      <c r="B8" s="1">
        <v>40</v>
      </c>
      <c r="C8" s="7">
        <v>40.938752200000003</v>
      </c>
      <c r="D8" s="7">
        <f t="shared" si="0"/>
        <v>0.93875220000000326</v>
      </c>
      <c r="E8" s="2">
        <f t="shared" si="1"/>
        <v>910.68880106860115</v>
      </c>
    </row>
    <row r="9" spans="1:5" ht="15.75" customHeight="1" x14ac:dyDescent="0.2">
      <c r="A9" s="6">
        <v>37074</v>
      </c>
      <c r="B9" s="1">
        <v>40</v>
      </c>
      <c r="C9" s="7">
        <v>40.980996050000002</v>
      </c>
      <c r="D9" s="7">
        <f t="shared" si="0"/>
        <v>0.98099605000000167</v>
      </c>
      <c r="E9" s="2">
        <f t="shared" si="1"/>
        <v>911.6697971186012</v>
      </c>
    </row>
    <row r="10" spans="1:5" ht="15.75" customHeight="1" x14ac:dyDescent="0.2">
      <c r="A10" s="6">
        <v>37258</v>
      </c>
      <c r="B10" s="1">
        <v>40</v>
      </c>
      <c r="C10" s="7">
        <v>41.025140870000001</v>
      </c>
      <c r="D10" s="7">
        <f t="shared" si="0"/>
        <v>1.0251408700000013</v>
      </c>
      <c r="E10" s="2">
        <f t="shared" si="1"/>
        <v>912.69493798860117</v>
      </c>
    </row>
    <row r="11" spans="1:5" ht="15.75" customHeight="1" x14ac:dyDescent="0.2">
      <c r="A11" s="6">
        <v>37439</v>
      </c>
      <c r="B11" s="1">
        <v>40</v>
      </c>
      <c r="C11" s="7">
        <v>41.071272209999997</v>
      </c>
      <c r="D11" s="7">
        <f t="shared" si="0"/>
        <v>1.0712722099999965</v>
      </c>
      <c r="E11" s="2">
        <f t="shared" si="1"/>
        <v>913.76621019860113</v>
      </c>
    </row>
    <row r="12" spans="1:5" ht="15.75" customHeight="1" x14ac:dyDescent="0.2">
      <c r="A12" s="6">
        <v>37623</v>
      </c>
      <c r="B12" s="1">
        <v>40</v>
      </c>
      <c r="C12" s="7">
        <v>41.119479460000001</v>
      </c>
      <c r="D12" s="7">
        <f t="shared" si="0"/>
        <v>1.1194794600000009</v>
      </c>
      <c r="E12" s="2">
        <f t="shared" si="1"/>
        <v>914.88568965860111</v>
      </c>
    </row>
    <row r="13" spans="1:5" ht="15.75" customHeight="1" x14ac:dyDescent="0.2">
      <c r="A13" s="6">
        <v>37804</v>
      </c>
      <c r="B13" s="1">
        <v>40</v>
      </c>
      <c r="C13" s="7">
        <v>41.169856029999998</v>
      </c>
      <c r="D13" s="7">
        <f t="shared" si="0"/>
        <v>1.1698560299999983</v>
      </c>
      <c r="E13" s="2">
        <f t="shared" si="1"/>
        <v>916.05554568860111</v>
      </c>
    </row>
    <row r="14" spans="1:5" ht="15.75" customHeight="1" x14ac:dyDescent="0.2">
      <c r="A14" s="6">
        <v>37988</v>
      </c>
      <c r="B14" s="1">
        <v>40</v>
      </c>
      <c r="C14" s="7">
        <v>41.222499560000003</v>
      </c>
      <c r="D14" s="7">
        <f t="shared" si="0"/>
        <v>1.2224995600000028</v>
      </c>
      <c r="E14" s="2">
        <f t="shared" si="1"/>
        <v>917.27804524860107</v>
      </c>
    </row>
    <row r="15" spans="1:5" ht="15.75" customHeight="1" x14ac:dyDescent="0.2">
      <c r="A15" s="6">
        <v>38170</v>
      </c>
      <c r="B15" s="1">
        <v>40</v>
      </c>
      <c r="C15" s="7">
        <v>41.277512039999998</v>
      </c>
      <c r="D15" s="7">
        <f t="shared" si="0"/>
        <v>1.2775120399999977</v>
      </c>
      <c r="E15" s="2">
        <f t="shared" si="1"/>
        <v>918.55555728860111</v>
      </c>
    </row>
    <row r="16" spans="1:5" ht="15.75" customHeight="1" x14ac:dyDescent="0.2">
      <c r="A16" s="6">
        <v>38354</v>
      </c>
      <c r="B16" s="1">
        <v>40</v>
      </c>
      <c r="C16" s="7">
        <v>41.33500008</v>
      </c>
      <c r="D16" s="7">
        <f t="shared" si="0"/>
        <v>1.3350000800000004</v>
      </c>
      <c r="E16" s="2">
        <f t="shared" si="1"/>
        <v>919.89055736860109</v>
      </c>
    </row>
    <row r="17" spans="1:8" ht="15.75" customHeight="1" x14ac:dyDescent="0.2">
      <c r="A17" s="6">
        <v>38535</v>
      </c>
      <c r="B17" s="1">
        <v>40</v>
      </c>
      <c r="C17" s="7">
        <v>41.395075079999998</v>
      </c>
      <c r="D17" s="7">
        <f t="shared" si="0"/>
        <v>1.395075079999998</v>
      </c>
      <c r="E17" s="2">
        <f t="shared" si="1"/>
        <v>921.28563244860106</v>
      </c>
    </row>
    <row r="18" spans="1:8" ht="15.75" customHeight="1" x14ac:dyDescent="0.2">
      <c r="A18" s="6">
        <v>38719</v>
      </c>
      <c r="B18" s="1">
        <v>40</v>
      </c>
      <c r="C18" s="7">
        <v>41.457853460000003</v>
      </c>
      <c r="D18" s="7">
        <f t="shared" si="0"/>
        <v>1.4578534600000026</v>
      </c>
      <c r="E18" s="2">
        <f t="shared" si="1"/>
        <v>922.74348590860109</v>
      </c>
    </row>
    <row r="19" spans="1:8" ht="15.75" customHeight="1" x14ac:dyDescent="0.2">
      <c r="A19" s="6">
        <v>38900</v>
      </c>
      <c r="B19" s="1">
        <v>40</v>
      </c>
      <c r="C19" s="7">
        <v>41.523456869999997</v>
      </c>
      <c r="D19" s="7">
        <f t="shared" si="0"/>
        <v>1.5234568699999969</v>
      </c>
      <c r="E19" s="2">
        <f t="shared" si="1"/>
        <v>924.26694277860111</v>
      </c>
    </row>
    <row r="20" spans="1:8" ht="15.75" customHeight="1" x14ac:dyDescent="0.2">
      <c r="A20" s="6">
        <v>39084</v>
      </c>
      <c r="B20" s="1">
        <v>40</v>
      </c>
      <c r="C20" s="7">
        <v>41.592012420000003</v>
      </c>
      <c r="D20" s="7">
        <f t="shared" si="0"/>
        <v>1.5920124200000032</v>
      </c>
      <c r="E20" s="2">
        <f t="shared" si="1"/>
        <v>925.85895519860105</v>
      </c>
      <c r="G20" s="1" t="s">
        <v>0</v>
      </c>
      <c r="H20" s="2">
        <v>1000</v>
      </c>
    </row>
    <row r="21" spans="1:8" ht="15.75" customHeight="1" x14ac:dyDescent="0.2">
      <c r="A21" s="6">
        <v>39265</v>
      </c>
      <c r="B21" s="1">
        <v>40</v>
      </c>
      <c r="C21" s="7">
        <v>41.663652980000002</v>
      </c>
      <c r="D21" s="7">
        <f t="shared" si="0"/>
        <v>1.6636529800000019</v>
      </c>
      <c r="E21" s="2">
        <f t="shared" si="1"/>
        <v>927.5226081786011</v>
      </c>
    </row>
    <row r="22" spans="1:8" ht="15.75" customHeight="1" x14ac:dyDescent="0.2">
      <c r="A22" s="16"/>
      <c r="G22" s="1" t="s">
        <v>8</v>
      </c>
      <c r="H22" s="2">
        <f>B3</f>
        <v>92.007922101398776</v>
      </c>
    </row>
    <row r="23" spans="1:8" ht="15.75" customHeight="1" x14ac:dyDescent="0.2">
      <c r="A23" s="16"/>
      <c r="C23" s="1" t="s">
        <v>23</v>
      </c>
      <c r="D23" s="7">
        <f>SUM(D6:D19)</f>
        <v>16.274864879999996</v>
      </c>
      <c r="G23" s="1" t="s">
        <v>28</v>
      </c>
      <c r="H23" s="2">
        <f>H22-D23</f>
        <v>75.733057221398781</v>
      </c>
    </row>
    <row r="24" spans="1:8" ht="15.75" customHeight="1" x14ac:dyDescent="0.2">
      <c r="A24" s="16"/>
      <c r="C24" s="1" t="s">
        <v>29</v>
      </c>
      <c r="D24" s="7">
        <f>SUM(D6:D21)</f>
        <v>19.530530280000001</v>
      </c>
      <c r="G24" s="1" t="s">
        <v>32</v>
      </c>
      <c r="H24" s="2">
        <f>B1-H23</f>
        <v>924.26694277860122</v>
      </c>
    </row>
    <row r="25" spans="1:8" ht="15.75" customHeight="1" x14ac:dyDescent="0.2">
      <c r="A25" s="16"/>
    </row>
    <row r="26" spans="1:8" ht="15.75" customHeight="1" x14ac:dyDescent="0.2">
      <c r="A26" s="16"/>
      <c r="G26" s="1" t="s">
        <v>33</v>
      </c>
      <c r="H26" s="2">
        <f>H22-D24</f>
        <v>72.477391821398783</v>
      </c>
    </row>
    <row r="27" spans="1:8" ht="15.75" customHeight="1" x14ac:dyDescent="0.2">
      <c r="G27" s="1" t="s">
        <v>34</v>
      </c>
      <c r="H27" s="2">
        <f>B1-H26</f>
        <v>927.52260817860122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Amortization 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Reid Zuerlein</dc:creator>
  <cp:lastModifiedBy>Reid Zuerlein</cp:lastModifiedBy>
  <dcterms:created xsi:type="dcterms:W3CDTF">2019-04-08T05:00:54Z</dcterms:created>
  <dcterms:modified xsi:type="dcterms:W3CDTF">2019-04-08T05:00:54Z</dcterms:modified>
</cp:coreProperties>
</file>