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lucas\Desktop\Spring 2019\Fina 475\case 9\"/>
    </mc:Choice>
  </mc:AlternateContent>
  <xr:revisionPtr revIDLastSave="0" documentId="13_ncr:1_{F682BD45-6B3B-47A7-8D51-CD71FA219B46}" xr6:coauthVersionLast="43" xr6:coauthVersionMax="43" xr10:uidLastSave="{00000000-0000-0000-0000-000000000000}"/>
  <bookViews>
    <workbookView xWindow="-14438" yWindow="2925" windowWidth="16876" windowHeight="10523" firstSheet="1" activeTab="1" xr2:uid="{00000000-000D-0000-FFFF-FFFF00000000}"/>
  </bookViews>
  <sheets>
    <sheet name="Data" sheetId="1" r:id="rId1"/>
    <sheet name="Calculations" sheetId="2" r:id="rId2"/>
    <sheet name="Efficient Frontier &amp; Plot" sheetId="3" r:id="rId3"/>
  </sheets>
  <definedNames>
    <definedName name="solver_adj" localSheetId="1" hidden="1">Calculations!$C$16:$C$19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Calculations!$C$20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Calculations!$C$27</definedName>
    <definedName name="solver_pre" localSheetId="1" hidden="1">0.000001</definedName>
    <definedName name="solver_rbv" localSheetId="1" hidden="1">2</definedName>
    <definedName name="solver_rel1" localSheetId="1" hidden="1">2</definedName>
    <definedName name="solver_rhs1" localSheetId="1" hidden="1">1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5" i="2" l="1"/>
  <c r="C9" i="2" a="1"/>
  <c r="C9" i="2" s="1"/>
  <c r="F11" i="2" l="1"/>
  <c r="F10" i="2"/>
  <c r="F9" i="2"/>
  <c r="E12" i="2"/>
  <c r="E11" i="2"/>
  <c r="E10" i="2"/>
  <c r="E9" i="2"/>
  <c r="D12" i="2"/>
  <c r="D11" i="2"/>
  <c r="D10" i="2"/>
  <c r="D9" i="2"/>
  <c r="F12" i="2"/>
  <c r="C12" i="2"/>
  <c r="C11" i="2"/>
  <c r="C10" i="2"/>
  <c r="B9" i="3" l="1"/>
  <c r="B11" i="3" l="1"/>
  <c r="D17" i="3" s="1"/>
  <c r="M64" i="1"/>
  <c r="J64" i="1"/>
  <c r="O64" i="1" s="1"/>
  <c r="H64" i="1"/>
  <c r="N64" i="1" s="1"/>
  <c r="F64" i="1"/>
  <c r="D64" i="1"/>
  <c r="L64" i="1" s="1"/>
  <c r="C20" i="2" l="1"/>
  <c r="B19" i="2"/>
  <c r="B18" i="2"/>
  <c r="B17" i="2"/>
  <c r="B16" i="2"/>
  <c r="N8" i="1"/>
  <c r="N41" i="1"/>
  <c r="O44" i="1"/>
  <c r="J63" i="1"/>
  <c r="O63" i="1" s="1"/>
  <c r="H63" i="1"/>
  <c r="N63" i="1" s="1"/>
  <c r="F63" i="1"/>
  <c r="M63" i="1" s="1"/>
  <c r="D63" i="1"/>
  <c r="L63" i="1" s="1"/>
  <c r="J62" i="1"/>
  <c r="O62" i="1" s="1"/>
  <c r="H62" i="1"/>
  <c r="N62" i="1" s="1"/>
  <c r="F62" i="1"/>
  <c r="M62" i="1" s="1"/>
  <c r="D62" i="1"/>
  <c r="L62" i="1" s="1"/>
  <c r="J61" i="1"/>
  <c r="O61" i="1" s="1"/>
  <c r="H61" i="1"/>
  <c r="N61" i="1" s="1"/>
  <c r="F61" i="1"/>
  <c r="M61" i="1" s="1"/>
  <c r="D61" i="1"/>
  <c r="L61" i="1" s="1"/>
  <c r="J60" i="1"/>
  <c r="O60" i="1" s="1"/>
  <c r="H60" i="1"/>
  <c r="N60" i="1" s="1"/>
  <c r="F60" i="1"/>
  <c r="M60" i="1" s="1"/>
  <c r="D60" i="1"/>
  <c r="L60" i="1" s="1"/>
  <c r="J59" i="1"/>
  <c r="O59" i="1" s="1"/>
  <c r="H59" i="1"/>
  <c r="N59" i="1" s="1"/>
  <c r="F59" i="1"/>
  <c r="M59" i="1" s="1"/>
  <c r="D59" i="1"/>
  <c r="L59" i="1" s="1"/>
  <c r="J58" i="1"/>
  <c r="O58" i="1" s="1"/>
  <c r="H58" i="1"/>
  <c r="N58" i="1" s="1"/>
  <c r="F58" i="1"/>
  <c r="M58" i="1" s="1"/>
  <c r="D58" i="1"/>
  <c r="L58" i="1" s="1"/>
  <c r="J57" i="1"/>
  <c r="O57" i="1" s="1"/>
  <c r="H57" i="1"/>
  <c r="N57" i="1" s="1"/>
  <c r="F57" i="1"/>
  <c r="M57" i="1" s="1"/>
  <c r="D57" i="1"/>
  <c r="L57" i="1" s="1"/>
  <c r="J56" i="1"/>
  <c r="O56" i="1" s="1"/>
  <c r="H56" i="1"/>
  <c r="N56" i="1" s="1"/>
  <c r="F56" i="1"/>
  <c r="M56" i="1" s="1"/>
  <c r="D56" i="1"/>
  <c r="L56" i="1" s="1"/>
  <c r="J55" i="1"/>
  <c r="O55" i="1" s="1"/>
  <c r="H55" i="1"/>
  <c r="N55" i="1" s="1"/>
  <c r="F55" i="1"/>
  <c r="M55" i="1" s="1"/>
  <c r="D55" i="1"/>
  <c r="L55" i="1" s="1"/>
  <c r="J54" i="1"/>
  <c r="O54" i="1" s="1"/>
  <c r="H54" i="1"/>
  <c r="N54" i="1" s="1"/>
  <c r="F54" i="1"/>
  <c r="M54" i="1" s="1"/>
  <c r="D54" i="1"/>
  <c r="L54" i="1" s="1"/>
  <c r="J53" i="1"/>
  <c r="O53" i="1" s="1"/>
  <c r="H53" i="1"/>
  <c r="N53" i="1" s="1"/>
  <c r="F53" i="1"/>
  <c r="M53" i="1" s="1"/>
  <c r="D53" i="1"/>
  <c r="L53" i="1" s="1"/>
  <c r="J52" i="1"/>
  <c r="O52" i="1" s="1"/>
  <c r="H52" i="1"/>
  <c r="N52" i="1" s="1"/>
  <c r="F52" i="1"/>
  <c r="M52" i="1" s="1"/>
  <c r="D52" i="1"/>
  <c r="L52" i="1" s="1"/>
  <c r="J51" i="1"/>
  <c r="O51" i="1" s="1"/>
  <c r="H51" i="1"/>
  <c r="N51" i="1" s="1"/>
  <c r="F51" i="1"/>
  <c r="M51" i="1" s="1"/>
  <c r="D51" i="1"/>
  <c r="L51" i="1" s="1"/>
  <c r="J50" i="1"/>
  <c r="O50" i="1" s="1"/>
  <c r="H50" i="1"/>
  <c r="N50" i="1" s="1"/>
  <c r="F50" i="1"/>
  <c r="M50" i="1" s="1"/>
  <c r="D50" i="1"/>
  <c r="L50" i="1" s="1"/>
  <c r="J49" i="1"/>
  <c r="O49" i="1" s="1"/>
  <c r="H49" i="1"/>
  <c r="N49" i="1" s="1"/>
  <c r="F49" i="1"/>
  <c r="M49" i="1" s="1"/>
  <c r="D49" i="1"/>
  <c r="L49" i="1" s="1"/>
  <c r="J48" i="1"/>
  <c r="O48" i="1" s="1"/>
  <c r="H48" i="1"/>
  <c r="N48" i="1" s="1"/>
  <c r="F48" i="1"/>
  <c r="M48" i="1" s="1"/>
  <c r="D48" i="1"/>
  <c r="L48" i="1" s="1"/>
  <c r="J47" i="1"/>
  <c r="O47" i="1" s="1"/>
  <c r="H47" i="1"/>
  <c r="N47" i="1" s="1"/>
  <c r="F47" i="1"/>
  <c r="M47" i="1" s="1"/>
  <c r="D47" i="1"/>
  <c r="L47" i="1" s="1"/>
  <c r="J46" i="1"/>
  <c r="O46" i="1" s="1"/>
  <c r="H46" i="1"/>
  <c r="N46" i="1" s="1"/>
  <c r="F46" i="1"/>
  <c r="M46" i="1" s="1"/>
  <c r="D46" i="1"/>
  <c r="L46" i="1" s="1"/>
  <c r="J45" i="1"/>
  <c r="O45" i="1" s="1"/>
  <c r="H45" i="1"/>
  <c r="N45" i="1" s="1"/>
  <c r="F45" i="1"/>
  <c r="M45" i="1" s="1"/>
  <c r="D45" i="1"/>
  <c r="L45" i="1" s="1"/>
  <c r="J44" i="1"/>
  <c r="H44" i="1"/>
  <c r="N44" i="1" s="1"/>
  <c r="F44" i="1"/>
  <c r="M44" i="1" s="1"/>
  <c r="D44" i="1"/>
  <c r="L44" i="1" s="1"/>
  <c r="J43" i="1"/>
  <c r="O43" i="1" s="1"/>
  <c r="H43" i="1"/>
  <c r="N43" i="1" s="1"/>
  <c r="F43" i="1"/>
  <c r="M43" i="1" s="1"/>
  <c r="D43" i="1"/>
  <c r="L43" i="1" s="1"/>
  <c r="J42" i="1"/>
  <c r="O42" i="1" s="1"/>
  <c r="H42" i="1"/>
  <c r="N42" i="1" s="1"/>
  <c r="F42" i="1"/>
  <c r="M42" i="1" s="1"/>
  <c r="D42" i="1"/>
  <c r="L42" i="1" s="1"/>
  <c r="J41" i="1"/>
  <c r="O41" i="1" s="1"/>
  <c r="H41" i="1"/>
  <c r="F41" i="1"/>
  <c r="M41" i="1" s="1"/>
  <c r="D41" i="1"/>
  <c r="L41" i="1" s="1"/>
  <c r="J40" i="1"/>
  <c r="O40" i="1" s="1"/>
  <c r="H40" i="1"/>
  <c r="N40" i="1" s="1"/>
  <c r="F40" i="1"/>
  <c r="M40" i="1" s="1"/>
  <c r="D40" i="1"/>
  <c r="L40" i="1" s="1"/>
  <c r="J39" i="1"/>
  <c r="O39" i="1" s="1"/>
  <c r="H39" i="1"/>
  <c r="N39" i="1" s="1"/>
  <c r="F39" i="1"/>
  <c r="M39" i="1" s="1"/>
  <c r="D39" i="1"/>
  <c r="L39" i="1" s="1"/>
  <c r="J38" i="1"/>
  <c r="O38" i="1" s="1"/>
  <c r="H38" i="1"/>
  <c r="N38" i="1" s="1"/>
  <c r="F38" i="1"/>
  <c r="M38" i="1" s="1"/>
  <c r="D38" i="1"/>
  <c r="L38" i="1" s="1"/>
  <c r="J37" i="1"/>
  <c r="O37" i="1" s="1"/>
  <c r="H37" i="1"/>
  <c r="N37" i="1" s="1"/>
  <c r="F37" i="1"/>
  <c r="M37" i="1" s="1"/>
  <c r="D37" i="1"/>
  <c r="L37" i="1" s="1"/>
  <c r="J36" i="1"/>
  <c r="O36" i="1" s="1"/>
  <c r="H36" i="1"/>
  <c r="N36" i="1" s="1"/>
  <c r="F36" i="1"/>
  <c r="M36" i="1" s="1"/>
  <c r="D36" i="1"/>
  <c r="L36" i="1" s="1"/>
  <c r="J35" i="1"/>
  <c r="O35" i="1" s="1"/>
  <c r="H35" i="1"/>
  <c r="N35" i="1" s="1"/>
  <c r="F35" i="1"/>
  <c r="M35" i="1" s="1"/>
  <c r="D35" i="1"/>
  <c r="L35" i="1" s="1"/>
  <c r="J34" i="1"/>
  <c r="O34" i="1" s="1"/>
  <c r="H34" i="1"/>
  <c r="N34" i="1" s="1"/>
  <c r="F34" i="1"/>
  <c r="M34" i="1" s="1"/>
  <c r="D34" i="1"/>
  <c r="L34" i="1" s="1"/>
  <c r="J33" i="1"/>
  <c r="O33" i="1" s="1"/>
  <c r="H33" i="1"/>
  <c r="N33" i="1" s="1"/>
  <c r="F33" i="1"/>
  <c r="M33" i="1" s="1"/>
  <c r="D33" i="1"/>
  <c r="L33" i="1" s="1"/>
  <c r="J32" i="1"/>
  <c r="O32" i="1" s="1"/>
  <c r="H32" i="1"/>
  <c r="N32" i="1" s="1"/>
  <c r="F32" i="1"/>
  <c r="M32" i="1" s="1"/>
  <c r="D32" i="1"/>
  <c r="L32" i="1" s="1"/>
  <c r="J31" i="1"/>
  <c r="O31" i="1" s="1"/>
  <c r="H31" i="1"/>
  <c r="N31" i="1" s="1"/>
  <c r="F31" i="1"/>
  <c r="M31" i="1" s="1"/>
  <c r="D31" i="1"/>
  <c r="L31" i="1" s="1"/>
  <c r="J30" i="1"/>
  <c r="O30" i="1" s="1"/>
  <c r="H30" i="1"/>
  <c r="N30" i="1" s="1"/>
  <c r="F30" i="1"/>
  <c r="M30" i="1" s="1"/>
  <c r="D30" i="1"/>
  <c r="L30" i="1" s="1"/>
  <c r="J29" i="1"/>
  <c r="O29" i="1" s="1"/>
  <c r="H29" i="1"/>
  <c r="N29" i="1" s="1"/>
  <c r="F29" i="1"/>
  <c r="M29" i="1" s="1"/>
  <c r="D29" i="1"/>
  <c r="L29" i="1" s="1"/>
  <c r="J28" i="1"/>
  <c r="O28" i="1" s="1"/>
  <c r="H28" i="1"/>
  <c r="N28" i="1" s="1"/>
  <c r="F28" i="1"/>
  <c r="M28" i="1" s="1"/>
  <c r="D28" i="1"/>
  <c r="L28" i="1" s="1"/>
  <c r="J27" i="1"/>
  <c r="O27" i="1" s="1"/>
  <c r="H27" i="1"/>
  <c r="N27" i="1" s="1"/>
  <c r="F27" i="1"/>
  <c r="M27" i="1" s="1"/>
  <c r="D27" i="1"/>
  <c r="L27" i="1" s="1"/>
  <c r="J26" i="1"/>
  <c r="O26" i="1" s="1"/>
  <c r="H26" i="1"/>
  <c r="N26" i="1" s="1"/>
  <c r="F26" i="1"/>
  <c r="M26" i="1" s="1"/>
  <c r="D26" i="1"/>
  <c r="L26" i="1" s="1"/>
  <c r="J25" i="1"/>
  <c r="O25" i="1" s="1"/>
  <c r="H25" i="1"/>
  <c r="N25" i="1" s="1"/>
  <c r="F25" i="1"/>
  <c r="M25" i="1" s="1"/>
  <c r="D25" i="1"/>
  <c r="L25" i="1" s="1"/>
  <c r="J24" i="1"/>
  <c r="O24" i="1" s="1"/>
  <c r="H24" i="1"/>
  <c r="N24" i="1" s="1"/>
  <c r="F24" i="1"/>
  <c r="M24" i="1" s="1"/>
  <c r="D24" i="1"/>
  <c r="L24" i="1" s="1"/>
  <c r="J23" i="1"/>
  <c r="O23" i="1" s="1"/>
  <c r="H23" i="1"/>
  <c r="N23" i="1" s="1"/>
  <c r="F23" i="1"/>
  <c r="M23" i="1" s="1"/>
  <c r="D23" i="1"/>
  <c r="L23" i="1" s="1"/>
  <c r="J22" i="1"/>
  <c r="O22" i="1" s="1"/>
  <c r="H22" i="1"/>
  <c r="N22" i="1" s="1"/>
  <c r="F22" i="1"/>
  <c r="M22" i="1" s="1"/>
  <c r="D22" i="1"/>
  <c r="L22" i="1" s="1"/>
  <c r="J21" i="1"/>
  <c r="O21" i="1" s="1"/>
  <c r="H21" i="1"/>
  <c r="N21" i="1" s="1"/>
  <c r="F21" i="1"/>
  <c r="M21" i="1" s="1"/>
  <c r="D21" i="1"/>
  <c r="L21" i="1" s="1"/>
  <c r="J20" i="1"/>
  <c r="O20" i="1" s="1"/>
  <c r="H20" i="1"/>
  <c r="N20" i="1" s="1"/>
  <c r="F20" i="1"/>
  <c r="M20" i="1" s="1"/>
  <c r="D20" i="1"/>
  <c r="L20" i="1" s="1"/>
  <c r="J19" i="1"/>
  <c r="O19" i="1" s="1"/>
  <c r="H19" i="1"/>
  <c r="N19" i="1" s="1"/>
  <c r="F19" i="1"/>
  <c r="M19" i="1" s="1"/>
  <c r="D19" i="1"/>
  <c r="L19" i="1" s="1"/>
  <c r="J18" i="1"/>
  <c r="O18" i="1" s="1"/>
  <c r="H18" i="1"/>
  <c r="N18" i="1" s="1"/>
  <c r="F18" i="1"/>
  <c r="M18" i="1" s="1"/>
  <c r="D18" i="1"/>
  <c r="L18" i="1" s="1"/>
  <c r="J17" i="1"/>
  <c r="O17" i="1" s="1"/>
  <c r="H17" i="1"/>
  <c r="N17" i="1" s="1"/>
  <c r="F17" i="1"/>
  <c r="M17" i="1" s="1"/>
  <c r="D17" i="1"/>
  <c r="L17" i="1" s="1"/>
  <c r="J16" i="1"/>
  <c r="O16" i="1" s="1"/>
  <c r="H16" i="1"/>
  <c r="N16" i="1" s="1"/>
  <c r="F16" i="1"/>
  <c r="M16" i="1" s="1"/>
  <c r="D16" i="1"/>
  <c r="L16" i="1" s="1"/>
  <c r="J15" i="1"/>
  <c r="O15" i="1" s="1"/>
  <c r="H15" i="1"/>
  <c r="N15" i="1" s="1"/>
  <c r="F15" i="1"/>
  <c r="M15" i="1" s="1"/>
  <c r="D15" i="1"/>
  <c r="L15" i="1" s="1"/>
  <c r="J14" i="1"/>
  <c r="O14" i="1" s="1"/>
  <c r="H14" i="1"/>
  <c r="N14" i="1" s="1"/>
  <c r="F14" i="1"/>
  <c r="M14" i="1" s="1"/>
  <c r="D14" i="1"/>
  <c r="L14" i="1" s="1"/>
  <c r="J13" i="1"/>
  <c r="O13" i="1" s="1"/>
  <c r="H13" i="1"/>
  <c r="N13" i="1" s="1"/>
  <c r="F13" i="1"/>
  <c r="M13" i="1" s="1"/>
  <c r="D13" i="1"/>
  <c r="L13" i="1" s="1"/>
  <c r="J12" i="1"/>
  <c r="O12" i="1" s="1"/>
  <c r="H12" i="1"/>
  <c r="N12" i="1" s="1"/>
  <c r="F12" i="1"/>
  <c r="M12" i="1" s="1"/>
  <c r="D12" i="1"/>
  <c r="L12" i="1" s="1"/>
  <c r="J11" i="1"/>
  <c r="O11" i="1" s="1"/>
  <c r="H11" i="1"/>
  <c r="N11" i="1" s="1"/>
  <c r="F11" i="1"/>
  <c r="M11" i="1" s="1"/>
  <c r="D11" i="1"/>
  <c r="L11" i="1" s="1"/>
  <c r="J10" i="1"/>
  <c r="O10" i="1" s="1"/>
  <c r="H10" i="1"/>
  <c r="N10" i="1" s="1"/>
  <c r="F10" i="1"/>
  <c r="M10" i="1" s="1"/>
  <c r="D10" i="1"/>
  <c r="L10" i="1" s="1"/>
  <c r="J9" i="1"/>
  <c r="O9" i="1" s="1"/>
  <c r="H9" i="1"/>
  <c r="N9" i="1" s="1"/>
  <c r="F9" i="1"/>
  <c r="M9" i="1" s="1"/>
  <c r="D9" i="1"/>
  <c r="L9" i="1" s="1"/>
  <c r="J8" i="1"/>
  <c r="O8" i="1" s="1"/>
  <c r="H8" i="1"/>
  <c r="F8" i="1"/>
  <c r="M8" i="1" s="1"/>
  <c r="D8" i="1"/>
  <c r="L8" i="1" s="1"/>
  <c r="J7" i="1"/>
  <c r="O7" i="1" s="1"/>
  <c r="H7" i="1"/>
  <c r="N7" i="1" s="1"/>
  <c r="F7" i="1"/>
  <c r="M7" i="1" s="1"/>
  <c r="D7" i="1"/>
  <c r="L7" i="1" s="1"/>
  <c r="J6" i="1"/>
  <c r="O6" i="1" s="1"/>
  <c r="H6" i="1"/>
  <c r="N6" i="1" s="1"/>
  <c r="F6" i="1"/>
  <c r="M6" i="1" s="1"/>
  <c r="D6" i="1"/>
  <c r="L6" i="1" s="1"/>
  <c r="J5" i="1"/>
  <c r="H5" i="1"/>
  <c r="F5" i="1"/>
  <c r="D5" i="1"/>
  <c r="D4" i="2" l="1"/>
  <c r="D3" i="2"/>
  <c r="R64" i="1" s="1"/>
  <c r="L5" i="1"/>
  <c r="C4" i="2"/>
  <c r="C3" i="2"/>
  <c r="Q64" i="1" s="1"/>
  <c r="E4" i="2"/>
  <c r="E3" i="2"/>
  <c r="S64" i="1" s="1"/>
  <c r="O5" i="1"/>
  <c r="F4" i="2"/>
  <c r="F3" i="2"/>
  <c r="T64" i="1" s="1"/>
  <c r="T9" i="1"/>
  <c r="F5" i="2"/>
  <c r="E5" i="2"/>
  <c r="N5" i="1"/>
  <c r="D5" i="2"/>
  <c r="M5" i="1"/>
  <c r="Q8" i="1"/>
  <c r="C5" i="2"/>
  <c r="Q55" i="1"/>
  <c r="Q15" i="1"/>
  <c r="Q7" i="1"/>
  <c r="R60" i="1"/>
  <c r="S57" i="1"/>
  <c r="T54" i="1"/>
  <c r="R52" i="1"/>
  <c r="S49" i="1"/>
  <c r="T46" i="1"/>
  <c r="R44" i="1"/>
  <c r="S41" i="1"/>
  <c r="R36" i="1"/>
  <c r="S33" i="1"/>
  <c r="T30" i="1"/>
  <c r="R28" i="1"/>
  <c r="S25" i="1"/>
  <c r="T22" i="1"/>
  <c r="R20" i="1"/>
  <c r="S17" i="1"/>
  <c r="T14" i="1"/>
  <c r="R12" i="1"/>
  <c r="S9" i="1"/>
  <c r="T6" i="1"/>
  <c r="C22" i="2" a="1"/>
  <c r="C22" i="2" s="1"/>
  <c r="Q62" i="1"/>
  <c r="Q46" i="1"/>
  <c r="Q30" i="1"/>
  <c r="Q14" i="1"/>
  <c r="Q6" i="1"/>
  <c r="S62" i="1"/>
  <c r="T59" i="1"/>
  <c r="R57" i="1"/>
  <c r="S54" i="1"/>
  <c r="T51" i="1"/>
  <c r="R49" i="1"/>
  <c r="S46" i="1"/>
  <c r="T43" i="1"/>
  <c r="R41" i="1"/>
  <c r="S38" i="1"/>
  <c r="T35" i="1"/>
  <c r="R33" i="1"/>
  <c r="S30" i="1"/>
  <c r="T27" i="1"/>
  <c r="R25" i="1"/>
  <c r="S22" i="1"/>
  <c r="T19" i="1"/>
  <c r="R17" i="1"/>
  <c r="S14" i="1"/>
  <c r="T11" i="1"/>
  <c r="R9" i="1"/>
  <c r="S6" i="1"/>
  <c r="Q37" i="1"/>
  <c r="Q29" i="1"/>
  <c r="Q21" i="1"/>
  <c r="R5" i="1"/>
  <c r="R62" i="1"/>
  <c r="S59" i="1"/>
  <c r="T56" i="1"/>
  <c r="R54" i="1"/>
  <c r="S51" i="1"/>
  <c r="T48" i="1"/>
  <c r="R46" i="1"/>
  <c r="S43" i="1"/>
  <c r="T40" i="1"/>
  <c r="R38" i="1"/>
  <c r="S35" i="1"/>
  <c r="T32" i="1"/>
  <c r="R30" i="1"/>
  <c r="S27" i="1"/>
  <c r="T24" i="1"/>
  <c r="R22" i="1"/>
  <c r="S19" i="1"/>
  <c r="T16" i="1"/>
  <c r="R14" i="1"/>
  <c r="S11" i="1"/>
  <c r="T8" i="1"/>
  <c r="R6" i="1"/>
  <c r="Q52" i="1"/>
  <c r="Q36" i="1"/>
  <c r="Q20" i="1"/>
  <c r="Q12" i="1"/>
  <c r="S5" i="1"/>
  <c r="T61" i="1"/>
  <c r="R59" i="1"/>
  <c r="S56" i="1"/>
  <c r="T53" i="1"/>
  <c r="R51" i="1"/>
  <c r="S48" i="1"/>
  <c r="T45" i="1"/>
  <c r="R43" i="1"/>
  <c r="S40" i="1"/>
  <c r="T37" i="1"/>
  <c r="R35" i="1"/>
  <c r="S32" i="1"/>
  <c r="T29" i="1"/>
  <c r="R27" i="1"/>
  <c r="S24" i="1"/>
  <c r="T21" i="1"/>
  <c r="R19" i="1"/>
  <c r="S16" i="1"/>
  <c r="T13" i="1"/>
  <c r="R11" i="1"/>
  <c r="S8" i="1"/>
  <c r="Q59" i="1"/>
  <c r="Q51" i="1"/>
  <c r="Q43" i="1"/>
  <c r="Q27" i="1"/>
  <c r="Q11" i="1"/>
  <c r="T5" i="1"/>
  <c r="S61" i="1"/>
  <c r="T58" i="1"/>
  <c r="R56" i="1"/>
  <c r="S53" i="1"/>
  <c r="T50" i="1"/>
  <c r="R48" i="1"/>
  <c r="S45" i="1"/>
  <c r="T42" i="1"/>
  <c r="R40" i="1"/>
  <c r="S37" i="1"/>
  <c r="T34" i="1"/>
  <c r="R32" i="1"/>
  <c r="S29" i="1"/>
  <c r="T26" i="1"/>
  <c r="R24" i="1"/>
  <c r="S21" i="1"/>
  <c r="T18" i="1"/>
  <c r="R16" i="1"/>
  <c r="S13" i="1"/>
  <c r="T10" i="1"/>
  <c r="R8" i="1"/>
  <c r="Q50" i="1"/>
  <c r="Q34" i="1"/>
  <c r="Q26" i="1"/>
  <c r="Q18" i="1"/>
  <c r="T63" i="1"/>
  <c r="R61" i="1"/>
  <c r="S58" i="1"/>
  <c r="T55" i="1"/>
  <c r="R53" i="1"/>
  <c r="S50" i="1"/>
  <c r="T47" i="1"/>
  <c r="R45" i="1"/>
  <c r="S42" i="1"/>
  <c r="T39" i="1"/>
  <c r="R37" i="1"/>
  <c r="S34" i="1"/>
  <c r="T31" i="1"/>
  <c r="R29" i="1"/>
  <c r="S26" i="1"/>
  <c r="T23" i="1"/>
  <c r="R21" i="1"/>
  <c r="S18" i="1"/>
  <c r="T15" i="1"/>
  <c r="R13" i="1"/>
  <c r="S10" i="1"/>
  <c r="T7" i="1"/>
  <c r="Q57" i="1"/>
  <c r="Q49" i="1"/>
  <c r="Q41" i="1"/>
  <c r="Q25" i="1"/>
  <c r="Q17" i="1"/>
  <c r="Q9" i="1"/>
  <c r="S63" i="1"/>
  <c r="T60" i="1"/>
  <c r="R58" i="1"/>
  <c r="S55" i="1"/>
  <c r="T52" i="1"/>
  <c r="R50" i="1"/>
  <c r="S47" i="1"/>
  <c r="T44" i="1"/>
  <c r="R42" i="1"/>
  <c r="S39" i="1"/>
  <c r="T36" i="1"/>
  <c r="R34" i="1"/>
  <c r="S31" i="1"/>
  <c r="T28" i="1"/>
  <c r="R26" i="1"/>
  <c r="S23" i="1"/>
  <c r="T20" i="1"/>
  <c r="R18" i="1"/>
  <c r="S15" i="1"/>
  <c r="T12" i="1"/>
  <c r="R10" i="1"/>
  <c r="S7" i="1"/>
  <c r="Q5" i="1"/>
  <c r="Q56" i="1"/>
  <c r="Q48" i="1"/>
  <c r="Q40" i="1"/>
  <c r="Q32" i="1"/>
  <c r="Q24" i="1"/>
  <c r="Q16" i="1"/>
  <c r="R63" i="1"/>
  <c r="S60" i="1"/>
  <c r="T57" i="1"/>
  <c r="R55" i="1"/>
  <c r="S52" i="1"/>
  <c r="T49" i="1"/>
  <c r="R47" i="1"/>
  <c r="S44" i="1"/>
  <c r="T41" i="1"/>
  <c r="R39" i="1"/>
  <c r="S36" i="1"/>
  <c r="T33" i="1"/>
  <c r="R31" i="1"/>
  <c r="S28" i="1"/>
  <c r="T25" i="1"/>
  <c r="R23" i="1"/>
  <c r="S20" i="1"/>
  <c r="T17" i="1"/>
  <c r="R15" i="1"/>
  <c r="S12" i="1" l="1"/>
  <c r="R7" i="1"/>
  <c r="T38" i="1"/>
  <c r="T62" i="1"/>
  <c r="Q33" i="1"/>
  <c r="Q58" i="1"/>
  <c r="Q19" i="1"/>
  <c r="Q44" i="1"/>
  <c r="Q38" i="1"/>
  <c r="Q47" i="1"/>
  <c r="Q10" i="1"/>
  <c r="Q35" i="1"/>
  <c r="Q60" i="1"/>
  <c r="Q13" i="1"/>
  <c r="Q54" i="1"/>
  <c r="Q63" i="1"/>
  <c r="Q23" i="1"/>
  <c r="Q61" i="1"/>
  <c r="Q42" i="1"/>
  <c r="Q28" i="1"/>
  <c r="Q22" i="1"/>
  <c r="Q31" i="1"/>
  <c r="Q45" i="1"/>
  <c r="Q39" i="1"/>
  <c r="Q53" i="1"/>
  <c r="C23" i="2" l="1" a="1"/>
  <c r="C23" i="2" s="1"/>
  <c r="C24" i="2" s="1"/>
  <c r="C27" i="2" s="1"/>
  <c r="B6" i="3" l="1" a="1"/>
  <c r="B6" i="3" s="1"/>
  <c r="B12" i="3" s="1"/>
  <c r="C17" i="3" s="1"/>
</calcChain>
</file>

<file path=xl/sharedStrings.xml><?xml version="1.0" encoding="utf-8"?>
<sst xmlns="http://schemas.openxmlformats.org/spreadsheetml/2006/main" count="86" uniqueCount="37">
  <si>
    <t>WalMart</t>
  </si>
  <si>
    <t>Apple</t>
  </si>
  <si>
    <t>Alcoa</t>
  </si>
  <si>
    <t>Citigroup</t>
  </si>
  <si>
    <t>Date</t>
  </si>
  <si>
    <t>Price</t>
  </si>
  <si>
    <t>Return</t>
  </si>
  <si>
    <t>Varianza</t>
  </si>
  <si>
    <t>Assets</t>
  </si>
  <si>
    <t>Variance-Covariance Matrix</t>
  </si>
  <si>
    <t>St.Dev.</t>
  </si>
  <si>
    <t>Returns</t>
  </si>
  <si>
    <t>Excess Returns</t>
  </si>
  <si>
    <t>Mean Ret</t>
  </si>
  <si>
    <t>Portfolio Weights</t>
  </si>
  <si>
    <t>SUM</t>
  </si>
  <si>
    <t>Port Ret</t>
  </si>
  <si>
    <t>Port StDev</t>
  </si>
  <si>
    <t>Port Var</t>
  </si>
  <si>
    <t>Sharpe</t>
  </si>
  <si>
    <t>rf</t>
  </si>
  <si>
    <t>E(r)</t>
  </si>
  <si>
    <t>StDev</t>
  </si>
  <si>
    <t>Port A</t>
  </si>
  <si>
    <t>Port B</t>
  </si>
  <si>
    <t>E(Rc) =</t>
  </si>
  <si>
    <t>Wa</t>
  </si>
  <si>
    <t>Wb</t>
  </si>
  <si>
    <t>Cov(A,B)</t>
  </si>
  <si>
    <t>Portfolio A</t>
  </si>
  <si>
    <t>Portfolio B</t>
  </si>
  <si>
    <t>StDev(Rc)</t>
  </si>
  <si>
    <t>Data Table</t>
  </si>
  <si>
    <t>Ret</t>
  </si>
  <si>
    <t>Allocation to x</t>
  </si>
  <si>
    <t xml:space="preserve">"=covariance.S(" but takes a long time </t>
  </si>
  <si>
    <t>on harvard webpage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</si>
</sst>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  <xf numFmtId="10" fontId="0" fillId="0" borderId="0" xfId="1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0" xfId="1" applyNumberFormat="1" applyFont="1"/>
    <xf numFmtId="0" fontId="2" fillId="0" borderId="0" xfId="0" applyFont="1" applyAlignment="1">
      <alignment horizontal="center"/>
    </xf>
    <xf numFmtId="10" fontId="0" fillId="0" borderId="0" xfId="0" applyNumberFormat="1"/>
    <xf numFmtId="0" fontId="0" fillId="0" borderId="6" xfId="0" applyBorder="1"/>
    <xf numFmtId="0" fontId="0" fillId="0" borderId="7" xfId="0" applyBorder="1" applyAlignment="1">
      <alignment horizontal="center"/>
    </xf>
    <xf numFmtId="164" fontId="0" fillId="0" borderId="0" xfId="0" applyNumberFormat="1" applyBorder="1"/>
    <xf numFmtId="164" fontId="0" fillId="0" borderId="7" xfId="0" applyNumberFormat="1" applyBorder="1"/>
    <xf numFmtId="164" fontId="0" fillId="0" borderId="4" xfId="0" applyNumberFormat="1" applyBorder="1"/>
    <xf numFmtId="164" fontId="0" fillId="0" borderId="8" xfId="0" applyNumberFormat="1" applyBorder="1"/>
    <xf numFmtId="0" fontId="2" fillId="0" borderId="0" xfId="0" applyFont="1" applyFill="1" applyBorder="1" applyAlignment="1">
      <alignment horizontal="left"/>
    </xf>
    <xf numFmtId="165" fontId="0" fillId="0" borderId="0" xfId="0" applyNumberFormat="1"/>
    <xf numFmtId="0" fontId="2" fillId="0" borderId="1" xfId="0" applyFont="1" applyFill="1" applyBorder="1" applyAlignment="1">
      <alignment horizontal="left"/>
    </xf>
    <xf numFmtId="0" fontId="0" fillId="0" borderId="7" xfId="0" applyBorder="1"/>
    <xf numFmtId="10" fontId="0" fillId="0" borderId="7" xfId="1" applyNumberFormat="1" applyFont="1" applyBorder="1"/>
    <xf numFmtId="0" fontId="0" fillId="0" borderId="5" xfId="0" applyBorder="1"/>
    <xf numFmtId="165" fontId="0" fillId="0" borderId="8" xfId="0" applyNumberFormat="1" applyBorder="1"/>
    <xf numFmtId="166" fontId="0" fillId="0" borderId="0" xfId="0" applyNumberFormat="1"/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'Efficient Frontier &amp; Plot'!$C$18:$C$40</c:f>
              <c:numCache>
                <c:formatCode>General</c:formatCode>
                <c:ptCount val="23"/>
                <c:pt idx="0">
                  <c:v>8.4931690953518532E-2</c:v>
                </c:pt>
                <c:pt idx="1">
                  <c:v>8.0231876696494356E-2</c:v>
                </c:pt>
                <c:pt idx="2">
                  <c:v>7.5776037044061703E-2</c:v>
                </c:pt>
                <c:pt idx="3">
                  <c:v>7.1609729672779829E-2</c:v>
                </c:pt>
                <c:pt idx="4">
                  <c:v>6.7786361602893613E-2</c:v>
                </c:pt>
                <c:pt idx="5">
                  <c:v>6.4367073078958198E-2</c:v>
                </c:pt>
                <c:pt idx="6">
                  <c:v>6.141938794867377E-2</c:v>
                </c:pt>
                <c:pt idx="7">
                  <c:v>5.9014016784756249E-2</c:v>
                </c:pt>
                <c:pt idx="8">
                  <c:v>5.7219393390679565E-2</c:v>
                </c:pt>
                <c:pt idx="9">
                  <c:v>5.609416747548044E-2</c:v>
                </c:pt>
                <c:pt idx="10">
                  <c:v>5.5678937771667339E-2</c:v>
                </c:pt>
                <c:pt idx="11">
                  <c:v>5.5989502943312612E-2</c:v>
                </c:pt>
                <c:pt idx="12">
                  <c:v>5.7014003631925998E-2</c:v>
                </c:pt>
                <c:pt idx="13">
                  <c:v>5.8715080024533579E-2</c:v>
                </c:pt>
                <c:pt idx="14">
                  <c:v>6.1036189889913217E-2</c:v>
                </c:pt>
                <c:pt idx="15">
                  <c:v>6.3909812799849156E-2</c:v>
                </c:pt>
                <c:pt idx="16">
                  <c:v>6.7265174568940406E-2</c:v>
                </c:pt>
                <c:pt idx="17">
                  <c:v>7.1034041763877884E-2</c:v>
                </c:pt>
                <c:pt idx="18">
                  <c:v>7.5154230158246696E-2</c:v>
                </c:pt>
                <c:pt idx="19">
                  <c:v>7.9571184318754123E-2</c:v>
                </c:pt>
                <c:pt idx="20">
                  <c:v>8.4238235255397059E-2</c:v>
                </c:pt>
                <c:pt idx="21">
                  <c:v>8.9116098578439468E-2</c:v>
                </c:pt>
                <c:pt idx="22">
                  <c:v>9.4172021400120307E-2</c:v>
                </c:pt>
              </c:numCache>
            </c:numRef>
          </c:xVal>
          <c:yVal>
            <c:numRef>
              <c:f>'Efficient Frontier &amp; Plot'!$D$18:$D$40</c:f>
              <c:numCache>
                <c:formatCode>General</c:formatCode>
                <c:ptCount val="23"/>
                <c:pt idx="0">
                  <c:v>3.7785083958637639E-2</c:v>
                </c:pt>
                <c:pt idx="1">
                  <c:v>3.6764739029549472E-2</c:v>
                </c:pt>
                <c:pt idx="2">
                  <c:v>3.5744394100461305E-2</c:v>
                </c:pt>
                <c:pt idx="3">
                  <c:v>3.4724049171373138E-2</c:v>
                </c:pt>
                <c:pt idx="4">
                  <c:v>3.3703704242284971E-2</c:v>
                </c:pt>
                <c:pt idx="5">
                  <c:v>3.2683359313196811E-2</c:v>
                </c:pt>
                <c:pt idx="6">
                  <c:v>3.1663014384108644E-2</c:v>
                </c:pt>
                <c:pt idx="7">
                  <c:v>3.0642669455020477E-2</c:v>
                </c:pt>
                <c:pt idx="8">
                  <c:v>2.962232452593231E-2</c:v>
                </c:pt>
                <c:pt idx="9">
                  <c:v>2.8601979596844147E-2</c:v>
                </c:pt>
                <c:pt idx="10">
                  <c:v>2.758163466775598E-2</c:v>
                </c:pt>
                <c:pt idx="11">
                  <c:v>2.6561289738667816E-2</c:v>
                </c:pt>
                <c:pt idx="12">
                  <c:v>2.5540944809579649E-2</c:v>
                </c:pt>
                <c:pt idx="13">
                  <c:v>2.4520599880491482E-2</c:v>
                </c:pt>
                <c:pt idx="14">
                  <c:v>2.3500254951403319E-2</c:v>
                </c:pt>
                <c:pt idx="15">
                  <c:v>2.2479910022315152E-2</c:v>
                </c:pt>
                <c:pt idx="16">
                  <c:v>2.1459565093226989E-2</c:v>
                </c:pt>
                <c:pt idx="17">
                  <c:v>2.0439220164138822E-2</c:v>
                </c:pt>
                <c:pt idx="18">
                  <c:v>1.9418875235050655E-2</c:v>
                </c:pt>
                <c:pt idx="19">
                  <c:v>1.8398530305962488E-2</c:v>
                </c:pt>
                <c:pt idx="20">
                  <c:v>1.7378185376874328E-2</c:v>
                </c:pt>
                <c:pt idx="21">
                  <c:v>1.6357840447786161E-2</c:v>
                </c:pt>
                <c:pt idx="22">
                  <c:v>1.5337495518697994E-2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54-488C-AF19-AF667BC63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833840"/>
        <c:axId val="426834232"/>
      </c:scatterChart>
      <c:valAx>
        <c:axId val="426833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34232"/>
        <c:crosses val="autoZero"/>
        <c:crossBetween val="midCat"/>
      </c:valAx>
      <c:valAx>
        <c:axId val="426834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33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461961</xdr:colOff>
      <xdr:row>12</xdr:row>
      <xdr:rowOff>19050</xdr:rowOff>
    </xdr:from>
    <xdr:to>
      <xdr:col>16</xdr:col>
      <xdr:colOff>447674</xdr:colOff>
      <xdr:row>34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64"/>
  <sheetViews>
    <sheetView topLeftCell="M1" workbookViewId="0">
      <selection activeCell="S10" sqref="S10"/>
    </sheetView>
  </sheetViews>
  <sheetFormatPr defaultRowHeight="14.25" x14ac:dyDescent="0.45"/>
  <cols>
    <col min="2" max="2" width="9.73046875" bestFit="1" customWidth="1"/>
    <col min="16" max="16" width="3.73046875" customWidth="1"/>
  </cols>
  <sheetData>
    <row r="1" spans="2:20" x14ac:dyDescent="0.45">
      <c r="C1" t="s">
        <v>36</v>
      </c>
    </row>
    <row r="2" spans="2:20" x14ac:dyDescent="0.45">
      <c r="C2" s="30" t="s">
        <v>0</v>
      </c>
      <c r="D2" s="30"/>
      <c r="E2" s="30" t="s">
        <v>1</v>
      </c>
      <c r="F2" s="30"/>
      <c r="G2" s="30" t="s">
        <v>2</v>
      </c>
      <c r="H2" s="30"/>
      <c r="I2" s="30" t="s">
        <v>3</v>
      </c>
      <c r="J2" s="30"/>
      <c r="L2" s="29" t="s">
        <v>11</v>
      </c>
      <c r="M2" s="29"/>
      <c r="N2" s="29"/>
      <c r="O2" s="29"/>
      <c r="P2" s="12"/>
      <c r="Q2" s="29" t="s">
        <v>12</v>
      </c>
      <c r="R2" s="29"/>
      <c r="S2" s="29"/>
      <c r="T2" s="29"/>
    </row>
    <row r="3" spans="2:20" x14ac:dyDescent="0.45">
      <c r="B3" s="1" t="s">
        <v>4</v>
      </c>
      <c r="C3" s="1" t="s">
        <v>5</v>
      </c>
      <c r="D3" s="1" t="s">
        <v>6</v>
      </c>
      <c r="E3" s="1" t="s">
        <v>5</v>
      </c>
      <c r="F3" s="1" t="s">
        <v>6</v>
      </c>
      <c r="G3" s="1" t="s">
        <v>5</v>
      </c>
      <c r="H3" s="1" t="s">
        <v>6</v>
      </c>
      <c r="I3" s="1" t="s">
        <v>5</v>
      </c>
      <c r="J3" s="1" t="s">
        <v>6</v>
      </c>
      <c r="L3" s="8" t="s">
        <v>0</v>
      </c>
      <c r="M3" s="8" t="s">
        <v>1</v>
      </c>
      <c r="N3" s="8" t="s">
        <v>2</v>
      </c>
      <c r="O3" s="8" t="s">
        <v>3</v>
      </c>
      <c r="P3" s="8"/>
      <c r="Q3" s="8" t="s">
        <v>0</v>
      </c>
      <c r="R3" s="8" t="s">
        <v>1</v>
      </c>
      <c r="S3" s="8" t="s">
        <v>2</v>
      </c>
      <c r="T3" s="8" t="s">
        <v>3</v>
      </c>
    </row>
    <row r="4" spans="2:20" x14ac:dyDescent="0.45">
      <c r="B4" s="2">
        <v>39783</v>
      </c>
      <c r="C4">
        <v>48.78</v>
      </c>
      <c r="E4">
        <v>11.6</v>
      </c>
      <c r="G4">
        <v>10.39</v>
      </c>
      <c r="I4">
        <v>66.7</v>
      </c>
    </row>
    <row r="5" spans="2:20" x14ac:dyDescent="0.45">
      <c r="B5" s="2">
        <v>39815</v>
      </c>
      <c r="C5">
        <v>41</v>
      </c>
      <c r="D5">
        <f>LN(C5/C4)</f>
        <v>-0.17374832608346649</v>
      </c>
      <c r="E5">
        <v>12.25</v>
      </c>
      <c r="F5">
        <f>LN(E5/E4)</f>
        <v>5.4520838878417112E-2</v>
      </c>
      <c r="G5">
        <v>7.19</v>
      </c>
      <c r="H5">
        <f>LN(G5/G4)</f>
        <v>-0.36815263337818066</v>
      </c>
      <c r="I5">
        <v>35.369999999999997</v>
      </c>
      <c r="J5">
        <f>LN(I5/I4)</f>
        <v>-0.63434094970418886</v>
      </c>
      <c r="L5">
        <f>D5</f>
        <v>-0.17374832608346649</v>
      </c>
      <c r="M5">
        <f>F5</f>
        <v>5.4520838878417112E-2</v>
      </c>
      <c r="N5">
        <f>H5</f>
        <v>-0.36815263337818066</v>
      </c>
      <c r="O5">
        <f>J5</f>
        <v>-0.63434094970418886</v>
      </c>
      <c r="Q5" s="13">
        <f>L5-Calculations!$C$3</f>
        <v>-0.18139964382084908</v>
      </c>
      <c r="R5" s="13">
        <f>M5-Calculations!$D$3</f>
        <v>2.2582696595758817E-2</v>
      </c>
      <c r="S5" s="13">
        <f>N5-Calculations!$E$3</f>
        <v>-0.36842312459763032</v>
      </c>
      <c r="T5" s="13">
        <f>O5-Calculations!$F$3</f>
        <v>-0.63021721712050116</v>
      </c>
    </row>
    <row r="6" spans="2:20" x14ac:dyDescent="0.45">
      <c r="B6" s="2">
        <v>39846</v>
      </c>
      <c r="C6">
        <v>42.85</v>
      </c>
      <c r="D6">
        <f t="shared" ref="D6:D64" si="0">LN(C6/C5)</f>
        <v>4.4133578339481033E-2</v>
      </c>
      <c r="E6">
        <v>12.13</v>
      </c>
      <c r="F6">
        <f t="shared" ref="F6:F64" si="1">LN(E6/E5)</f>
        <v>-9.8442140347771226E-3</v>
      </c>
      <c r="G6">
        <v>5.87</v>
      </c>
      <c r="H6">
        <f t="shared" ref="H6:H64" si="2">LN(G6/G5)</f>
        <v>-0.20283653789295028</v>
      </c>
      <c r="I6">
        <v>14.95</v>
      </c>
      <c r="J6">
        <f t="shared" ref="J6:J64" si="3">LN(I6/I5)</f>
        <v>-0.86115270338069383</v>
      </c>
      <c r="L6">
        <f t="shared" ref="L6:L63" si="4">D6</f>
        <v>4.4133578339481033E-2</v>
      </c>
      <c r="M6">
        <f t="shared" ref="M6:M63" si="5">F6</f>
        <v>-9.8442140347771226E-3</v>
      </c>
      <c r="N6">
        <f t="shared" ref="N6:N63" si="6">H6</f>
        <v>-0.20283653789295028</v>
      </c>
      <c r="O6">
        <f t="shared" ref="O6:O63" si="7">J6</f>
        <v>-0.86115270338069383</v>
      </c>
      <c r="Q6" s="13">
        <f>L6-Calculations!$C$3</f>
        <v>3.6482260602098429E-2</v>
      </c>
      <c r="R6" s="13">
        <f>M6-Calculations!$D$3</f>
        <v>-4.1782356317435418E-2</v>
      </c>
      <c r="S6" s="13">
        <f>N6-Calculations!$E$3</f>
        <v>-0.20310702911239994</v>
      </c>
      <c r="T6" s="13">
        <f>O6-Calculations!$F$3</f>
        <v>-0.85702897079700613</v>
      </c>
    </row>
    <row r="7" spans="2:20" x14ac:dyDescent="0.45">
      <c r="B7" s="2">
        <v>39874</v>
      </c>
      <c r="C7">
        <v>45.59</v>
      </c>
      <c r="D7">
        <f t="shared" si="0"/>
        <v>6.1982749181561304E-2</v>
      </c>
      <c r="E7">
        <v>14.28</v>
      </c>
      <c r="F7">
        <f t="shared" si="1"/>
        <v>0.1631782339554794</v>
      </c>
      <c r="G7">
        <v>6.92</v>
      </c>
      <c r="H7">
        <f t="shared" si="2"/>
        <v>0.16456113578957315</v>
      </c>
      <c r="I7">
        <v>25.21</v>
      </c>
      <c r="J7">
        <f t="shared" si="3"/>
        <v>0.52252944136313306</v>
      </c>
      <c r="L7">
        <f t="shared" si="4"/>
        <v>6.1982749181561304E-2</v>
      </c>
      <c r="M7">
        <f t="shared" si="5"/>
        <v>0.1631782339554794</v>
      </c>
      <c r="N7">
        <f t="shared" si="6"/>
        <v>0.16456113578957315</v>
      </c>
      <c r="O7">
        <f t="shared" si="7"/>
        <v>0.52252944136313306</v>
      </c>
      <c r="Q7" s="13">
        <f>L7-Calculations!$C$3</f>
        <v>5.43314314441787E-2</v>
      </c>
      <c r="R7" s="13">
        <f>M7-Calculations!$D$3</f>
        <v>0.13124009167282111</v>
      </c>
      <c r="S7" s="13">
        <f>N7-Calculations!$E$3</f>
        <v>0.16429064457012349</v>
      </c>
      <c r="T7" s="13">
        <f>O7-Calculations!$F$3</f>
        <v>0.52665317394682076</v>
      </c>
    </row>
    <row r="8" spans="2:20" x14ac:dyDescent="0.45">
      <c r="B8" s="2">
        <v>39904</v>
      </c>
      <c r="C8">
        <v>44.1</v>
      </c>
      <c r="D8">
        <f t="shared" si="0"/>
        <v>-3.3228611772549793E-2</v>
      </c>
      <c r="E8">
        <v>17.100000000000001</v>
      </c>
      <c r="F8">
        <f t="shared" si="1"/>
        <v>0.18021850659717598</v>
      </c>
      <c r="G8">
        <v>8.5500000000000007</v>
      </c>
      <c r="H8">
        <f t="shared" si="2"/>
        <v>0.21151551331909083</v>
      </c>
      <c r="I8">
        <v>30.39</v>
      </c>
      <c r="J8">
        <f t="shared" si="3"/>
        <v>0.18687286572887318</v>
      </c>
      <c r="L8">
        <f t="shared" si="4"/>
        <v>-3.3228611772549793E-2</v>
      </c>
      <c r="M8">
        <f t="shared" si="5"/>
        <v>0.18021850659717598</v>
      </c>
      <c r="N8">
        <f t="shared" si="6"/>
        <v>0.21151551331909083</v>
      </c>
      <c r="O8">
        <f t="shared" si="7"/>
        <v>0.18687286572887318</v>
      </c>
      <c r="Q8" s="13">
        <f>L8-Calculations!$C$3</f>
        <v>-4.0879929509932397E-2</v>
      </c>
      <c r="R8" s="13">
        <f>M8-Calculations!$D$3</f>
        <v>0.14828036431451769</v>
      </c>
      <c r="S8" s="13">
        <f>N8-Calculations!$E$3</f>
        <v>0.21124502209964116</v>
      </c>
      <c r="T8" s="13">
        <f>O8-Calculations!$F$3</f>
        <v>0.19099659831256094</v>
      </c>
    </row>
    <row r="9" spans="2:20" x14ac:dyDescent="0.45">
      <c r="B9" s="2">
        <v>39934</v>
      </c>
      <c r="C9">
        <v>43.76</v>
      </c>
      <c r="D9">
        <f t="shared" si="0"/>
        <v>-7.7396243390746118E-3</v>
      </c>
      <c r="E9">
        <v>18.45</v>
      </c>
      <c r="F9">
        <f t="shared" si="1"/>
        <v>7.5985906977921847E-2</v>
      </c>
      <c r="G9">
        <v>8.7200000000000006</v>
      </c>
      <c r="H9">
        <f t="shared" si="2"/>
        <v>1.9687954972219399E-2</v>
      </c>
      <c r="I9">
        <v>37.07</v>
      </c>
      <c r="J9">
        <f t="shared" si="3"/>
        <v>0.19869441023393927</v>
      </c>
      <c r="L9">
        <f t="shared" si="4"/>
        <v>-7.7396243390746118E-3</v>
      </c>
      <c r="M9">
        <f t="shared" si="5"/>
        <v>7.5985906977921847E-2</v>
      </c>
      <c r="N9">
        <f t="shared" si="6"/>
        <v>1.9687954972219399E-2</v>
      </c>
      <c r="O9">
        <f t="shared" si="7"/>
        <v>0.19869441023393927</v>
      </c>
      <c r="Q9" s="13">
        <f>L9-Calculations!$C$3</f>
        <v>-1.5390942076457213E-2</v>
      </c>
      <c r="R9" s="13">
        <f>M9-Calculations!$D$3</f>
        <v>4.4047764695263551E-2</v>
      </c>
      <c r="S9" s="13">
        <f>N9-Calculations!$E$3</f>
        <v>1.9417463752769731E-2</v>
      </c>
      <c r="T9" s="13">
        <f>O9-Calculations!$F$3</f>
        <v>0.20281814281762703</v>
      </c>
    </row>
    <row r="10" spans="2:20" x14ac:dyDescent="0.45">
      <c r="B10" s="2">
        <v>39965</v>
      </c>
      <c r="C10">
        <v>42.62</v>
      </c>
      <c r="D10">
        <f t="shared" si="0"/>
        <v>-2.6396531443254732E-2</v>
      </c>
      <c r="E10">
        <v>19.350000000000001</v>
      </c>
      <c r="F10">
        <f t="shared" si="1"/>
        <v>4.7628048989254664E-2</v>
      </c>
      <c r="G10">
        <v>9.76</v>
      </c>
      <c r="H10">
        <f t="shared" si="2"/>
        <v>0.11267316250411281</v>
      </c>
      <c r="I10">
        <v>29.59</v>
      </c>
      <c r="J10">
        <f t="shared" si="3"/>
        <v>-0.22537155075052259</v>
      </c>
      <c r="L10">
        <f t="shared" si="4"/>
        <v>-2.6396531443254732E-2</v>
      </c>
      <c r="M10">
        <f t="shared" si="5"/>
        <v>4.7628048989254664E-2</v>
      </c>
      <c r="N10">
        <f t="shared" si="6"/>
        <v>0.11267316250411281</v>
      </c>
      <c r="O10">
        <f t="shared" si="7"/>
        <v>-0.22537155075052259</v>
      </c>
      <c r="Q10" s="13">
        <f>L10-Calculations!$C$3</f>
        <v>-3.4047849180637337E-2</v>
      </c>
      <c r="R10" s="13">
        <f>M10-Calculations!$D$3</f>
        <v>1.5689906706596368E-2</v>
      </c>
      <c r="S10" s="13">
        <f>N10-Calculations!$E$3</f>
        <v>0.11240267128466315</v>
      </c>
      <c r="T10" s="13">
        <f>O10-Calculations!$F$3</f>
        <v>-0.22124781816683484</v>
      </c>
    </row>
    <row r="11" spans="2:20" x14ac:dyDescent="0.45">
      <c r="B11" s="2">
        <v>39995</v>
      </c>
      <c r="C11">
        <v>43.88</v>
      </c>
      <c r="D11">
        <f t="shared" si="0"/>
        <v>2.913500873655854E-2</v>
      </c>
      <c r="E11">
        <v>22.2</v>
      </c>
      <c r="F11">
        <f t="shared" si="1"/>
        <v>0.13739986940244278</v>
      </c>
      <c r="G11">
        <v>11.12</v>
      </c>
      <c r="H11">
        <f t="shared" si="2"/>
        <v>0.13045288839743524</v>
      </c>
      <c r="I11">
        <v>31.59</v>
      </c>
      <c r="J11">
        <f t="shared" si="3"/>
        <v>6.5404148401875487E-2</v>
      </c>
      <c r="L11">
        <f t="shared" si="4"/>
        <v>2.913500873655854E-2</v>
      </c>
      <c r="M11">
        <f t="shared" si="5"/>
        <v>0.13739986940244278</v>
      </c>
      <c r="N11">
        <f t="shared" si="6"/>
        <v>0.13045288839743524</v>
      </c>
      <c r="O11">
        <f t="shared" si="7"/>
        <v>6.5404148401875487E-2</v>
      </c>
      <c r="Q11" s="13">
        <f>L11-Calculations!$C$3</f>
        <v>2.148369099917594E-2</v>
      </c>
      <c r="R11" s="13">
        <f>M11-Calculations!$D$3</f>
        <v>0.10546172711978449</v>
      </c>
      <c r="S11" s="13">
        <f>N11-Calculations!$E$3</f>
        <v>0.13018239717798558</v>
      </c>
      <c r="T11" s="13">
        <f>O11-Calculations!$F$3</f>
        <v>6.9527880985563228E-2</v>
      </c>
    </row>
    <row r="12" spans="2:20" x14ac:dyDescent="0.45">
      <c r="B12" s="2">
        <v>40028</v>
      </c>
      <c r="C12">
        <v>45</v>
      </c>
      <c r="D12">
        <f t="shared" si="0"/>
        <v>2.5203854363290156E-2</v>
      </c>
      <c r="E12">
        <v>22.85</v>
      </c>
      <c r="F12">
        <f t="shared" si="1"/>
        <v>2.8858828461979978E-2</v>
      </c>
      <c r="G12">
        <v>11.42</v>
      </c>
      <c r="H12">
        <f t="shared" si="2"/>
        <v>2.6620915405427895E-2</v>
      </c>
      <c r="I12">
        <v>49.82</v>
      </c>
      <c r="J12">
        <f t="shared" si="3"/>
        <v>0.45557589502004059</v>
      </c>
      <c r="L12">
        <f t="shared" si="4"/>
        <v>2.5203854363290156E-2</v>
      </c>
      <c r="M12">
        <f t="shared" si="5"/>
        <v>2.8858828461979978E-2</v>
      </c>
      <c r="N12">
        <f t="shared" si="6"/>
        <v>2.6620915405427895E-2</v>
      </c>
      <c r="O12">
        <f t="shared" si="7"/>
        <v>0.45557589502004059</v>
      </c>
      <c r="Q12" s="13">
        <f>L12-Calculations!$C$3</f>
        <v>1.7552536625907555E-2</v>
      </c>
      <c r="R12" s="13">
        <f>M12-Calculations!$D$3</f>
        <v>-3.0793138206783172E-3</v>
      </c>
      <c r="S12" s="13">
        <f>N12-Calculations!$E$3</f>
        <v>2.6350424185978227E-2</v>
      </c>
      <c r="T12" s="13">
        <f>O12-Calculations!$F$3</f>
        <v>0.45969962760372834</v>
      </c>
    </row>
    <row r="13" spans="2:20" x14ac:dyDescent="0.45">
      <c r="B13" s="2">
        <v>40057</v>
      </c>
      <c r="C13">
        <v>43.43</v>
      </c>
      <c r="D13">
        <f t="shared" si="0"/>
        <v>-3.5512043223589217E-2</v>
      </c>
      <c r="E13">
        <v>25.18</v>
      </c>
      <c r="F13">
        <f t="shared" si="1"/>
        <v>9.709891127598734E-2</v>
      </c>
      <c r="G13">
        <v>12.43</v>
      </c>
      <c r="H13">
        <f t="shared" si="2"/>
        <v>8.4746701294755492E-2</v>
      </c>
      <c r="I13">
        <v>48.23</v>
      </c>
      <c r="J13">
        <f t="shared" si="3"/>
        <v>-3.2435275753153962E-2</v>
      </c>
      <c r="L13">
        <f t="shared" si="4"/>
        <v>-3.5512043223589217E-2</v>
      </c>
      <c r="M13">
        <f t="shared" si="5"/>
        <v>9.709891127598734E-2</v>
      </c>
      <c r="N13">
        <f t="shared" si="6"/>
        <v>8.4746701294755492E-2</v>
      </c>
      <c r="O13">
        <f t="shared" si="7"/>
        <v>-3.2435275753153962E-2</v>
      </c>
      <c r="Q13" s="13">
        <f>L13-Calculations!$C$3</f>
        <v>-4.3163360960971821E-2</v>
      </c>
      <c r="R13" s="13">
        <f>M13-Calculations!$D$3</f>
        <v>6.5160768993329038E-2</v>
      </c>
      <c r="S13" s="13">
        <f>N13-Calculations!$E$3</f>
        <v>8.4476210075305827E-2</v>
      </c>
      <c r="T13" s="13">
        <f>O13-Calculations!$F$3</f>
        <v>-2.8311543169466217E-2</v>
      </c>
    </row>
    <row r="14" spans="2:20" x14ac:dyDescent="0.45">
      <c r="B14" s="2">
        <v>40087</v>
      </c>
      <c r="C14">
        <v>43.95</v>
      </c>
      <c r="D14">
        <f t="shared" si="0"/>
        <v>1.1902177584455564E-2</v>
      </c>
      <c r="E14">
        <v>25.61</v>
      </c>
      <c r="F14">
        <f t="shared" si="1"/>
        <v>1.6932871595232744E-2</v>
      </c>
      <c r="G14">
        <v>11.77</v>
      </c>
      <c r="H14">
        <f t="shared" si="2"/>
        <v>-5.4558984250434366E-2</v>
      </c>
      <c r="I14">
        <v>40.75</v>
      </c>
      <c r="J14">
        <f t="shared" si="3"/>
        <v>-0.16852539439400877</v>
      </c>
      <c r="L14">
        <f t="shared" si="4"/>
        <v>1.1902177584455564E-2</v>
      </c>
      <c r="M14">
        <f t="shared" si="5"/>
        <v>1.6932871595232744E-2</v>
      </c>
      <c r="N14">
        <f t="shared" si="6"/>
        <v>-5.4558984250434366E-2</v>
      </c>
      <c r="O14">
        <f t="shared" si="7"/>
        <v>-0.16852539439400877</v>
      </c>
      <c r="Q14" s="13">
        <f>L14-Calculations!$C$3</f>
        <v>4.2508598470729622E-3</v>
      </c>
      <c r="R14" s="13">
        <f>M14-Calculations!$D$3</f>
        <v>-1.5005270687425552E-2</v>
      </c>
      <c r="S14" s="13">
        <f>N14-Calculations!$E$3</f>
        <v>-5.482947546988403E-2</v>
      </c>
      <c r="T14" s="13">
        <f>O14-Calculations!$F$3</f>
        <v>-0.16440166181032101</v>
      </c>
    </row>
    <row r="15" spans="2:20" x14ac:dyDescent="0.45">
      <c r="B15" s="2">
        <v>40119</v>
      </c>
      <c r="C15">
        <v>48.26</v>
      </c>
      <c r="D15">
        <f t="shared" si="0"/>
        <v>9.3550436065699641E-2</v>
      </c>
      <c r="E15">
        <v>27.16</v>
      </c>
      <c r="F15">
        <f t="shared" si="1"/>
        <v>5.8762402479061442E-2</v>
      </c>
      <c r="G15">
        <v>11.89</v>
      </c>
      <c r="H15">
        <f t="shared" si="2"/>
        <v>1.0143789430505255E-2</v>
      </c>
      <c r="I15">
        <v>40.950000000000003</v>
      </c>
      <c r="J15">
        <f t="shared" si="3"/>
        <v>4.8959706122066867E-3</v>
      </c>
      <c r="L15">
        <f t="shared" si="4"/>
        <v>9.3550436065699641E-2</v>
      </c>
      <c r="M15">
        <f t="shared" si="5"/>
        <v>5.8762402479061442E-2</v>
      </c>
      <c r="N15">
        <f t="shared" si="6"/>
        <v>1.0143789430505255E-2</v>
      </c>
      <c r="O15">
        <f t="shared" si="7"/>
        <v>4.8959706122066867E-3</v>
      </c>
      <c r="Q15" s="13">
        <f>L15-Calculations!$C$3</f>
        <v>8.5899118328317037E-2</v>
      </c>
      <c r="R15" s="13">
        <f>M15-Calculations!$D$3</f>
        <v>2.6824260196403146E-2</v>
      </c>
      <c r="S15" s="13">
        <f>N15-Calculations!$E$3</f>
        <v>9.8732982110555888E-3</v>
      </c>
      <c r="T15" s="13">
        <f>O15-Calculations!$F$3</f>
        <v>9.0197031958944331E-3</v>
      </c>
    </row>
    <row r="16" spans="2:20" x14ac:dyDescent="0.45">
      <c r="B16" s="2">
        <v>40148</v>
      </c>
      <c r="C16">
        <v>47.52</v>
      </c>
      <c r="D16">
        <f t="shared" si="0"/>
        <v>-1.5452385142496052E-2</v>
      </c>
      <c r="E16">
        <v>28.63</v>
      </c>
      <c r="F16">
        <f t="shared" si="1"/>
        <v>5.2709816419528335E-2</v>
      </c>
      <c r="G16">
        <v>15.31</v>
      </c>
      <c r="H16">
        <f t="shared" si="2"/>
        <v>0.25280849896690183</v>
      </c>
      <c r="I16">
        <v>32.979999999999997</v>
      </c>
      <c r="J16">
        <f t="shared" si="3"/>
        <v>-0.21645049316762568</v>
      </c>
      <c r="L16">
        <f t="shared" si="4"/>
        <v>-1.5452385142496052E-2</v>
      </c>
      <c r="M16">
        <f t="shared" si="5"/>
        <v>5.2709816419528335E-2</v>
      </c>
      <c r="N16">
        <f t="shared" si="6"/>
        <v>0.25280849896690183</v>
      </c>
      <c r="O16">
        <f t="shared" si="7"/>
        <v>-0.21645049316762568</v>
      </c>
      <c r="Q16" s="13">
        <f>L16-Calculations!$C$3</f>
        <v>-2.3103702879878653E-2</v>
      </c>
      <c r="R16" s="13">
        <f>M16-Calculations!$D$3</f>
        <v>2.077167413687004E-2</v>
      </c>
      <c r="S16" s="13">
        <f>N16-Calculations!$E$3</f>
        <v>0.25253800774745216</v>
      </c>
      <c r="T16" s="13">
        <f>O16-Calculations!$F$3</f>
        <v>-0.21232676058393793</v>
      </c>
    </row>
    <row r="17" spans="2:20" x14ac:dyDescent="0.45">
      <c r="B17" s="2">
        <v>40182</v>
      </c>
      <c r="C17">
        <v>47.5</v>
      </c>
      <c r="D17">
        <f t="shared" si="0"/>
        <v>-4.2096401379397466E-4</v>
      </c>
      <c r="E17">
        <v>26.1</v>
      </c>
      <c r="F17">
        <f t="shared" si="1"/>
        <v>-9.251980478137585E-2</v>
      </c>
      <c r="G17">
        <v>12.09</v>
      </c>
      <c r="H17">
        <f t="shared" si="2"/>
        <v>-0.23612754504289116</v>
      </c>
      <c r="I17">
        <v>33.08</v>
      </c>
      <c r="J17">
        <f t="shared" si="3"/>
        <v>3.0275530240377107E-3</v>
      </c>
      <c r="L17">
        <f t="shared" si="4"/>
        <v>-4.2096401379397466E-4</v>
      </c>
      <c r="M17">
        <f t="shared" si="5"/>
        <v>-9.251980478137585E-2</v>
      </c>
      <c r="N17">
        <f t="shared" si="6"/>
        <v>-0.23612754504289116</v>
      </c>
      <c r="O17">
        <f t="shared" si="7"/>
        <v>3.0275530240377107E-3</v>
      </c>
      <c r="Q17" s="13">
        <f>L17-Calculations!$C$3</f>
        <v>-8.0722817511765764E-3</v>
      </c>
      <c r="R17" s="13">
        <f>M17-Calculations!$D$3</f>
        <v>-0.12445794706403415</v>
      </c>
      <c r="S17" s="13">
        <f>N17-Calculations!$E$3</f>
        <v>-0.23639803626234082</v>
      </c>
      <c r="T17" s="13">
        <f>O17-Calculations!$F$3</f>
        <v>7.151285607725457E-3</v>
      </c>
    </row>
    <row r="18" spans="2:20" x14ac:dyDescent="0.45">
      <c r="B18" s="2">
        <v>40210</v>
      </c>
      <c r="C18">
        <v>48.07</v>
      </c>
      <c r="D18">
        <f t="shared" si="0"/>
        <v>1.1928570865273812E-2</v>
      </c>
      <c r="E18">
        <v>27.8</v>
      </c>
      <c r="F18">
        <f t="shared" si="1"/>
        <v>6.3100706367943543E-2</v>
      </c>
      <c r="G18">
        <v>12.66</v>
      </c>
      <c r="H18">
        <f t="shared" si="2"/>
        <v>4.6068752089328931E-2</v>
      </c>
      <c r="I18">
        <v>33.880000000000003</v>
      </c>
      <c r="J18">
        <f t="shared" si="3"/>
        <v>2.3895999628363168E-2</v>
      </c>
      <c r="L18">
        <f t="shared" si="4"/>
        <v>1.1928570865273812E-2</v>
      </c>
      <c r="M18">
        <f t="shared" si="5"/>
        <v>6.3100706367943543E-2</v>
      </c>
      <c r="N18">
        <f t="shared" si="6"/>
        <v>4.6068752089328931E-2</v>
      </c>
      <c r="O18">
        <f t="shared" si="7"/>
        <v>2.3895999628363168E-2</v>
      </c>
      <c r="Q18" s="13">
        <f>L18-Calculations!$C$3</f>
        <v>4.2772531278912106E-3</v>
      </c>
      <c r="R18" s="13">
        <f>M18-Calculations!$D$3</f>
        <v>3.1162564085285248E-2</v>
      </c>
      <c r="S18" s="13">
        <f>N18-Calculations!$E$3</f>
        <v>4.5798260869879266E-2</v>
      </c>
      <c r="T18" s="13">
        <f>O18-Calculations!$F$3</f>
        <v>2.8019732212050914E-2</v>
      </c>
    </row>
    <row r="19" spans="2:20" x14ac:dyDescent="0.45">
      <c r="B19" s="2">
        <v>40238</v>
      </c>
      <c r="C19">
        <v>49.71</v>
      </c>
      <c r="D19">
        <f t="shared" si="0"/>
        <v>3.3547838200711978E-2</v>
      </c>
      <c r="E19">
        <v>31.93</v>
      </c>
      <c r="F19">
        <f t="shared" si="1"/>
        <v>0.13850998603009929</v>
      </c>
      <c r="G19">
        <v>13.55</v>
      </c>
      <c r="H19">
        <f t="shared" si="2"/>
        <v>6.7939130609679918E-2</v>
      </c>
      <c r="I19">
        <v>40.36</v>
      </c>
      <c r="J19">
        <f t="shared" si="3"/>
        <v>0.17501432570155448</v>
      </c>
      <c r="L19">
        <f t="shared" si="4"/>
        <v>3.3547838200711978E-2</v>
      </c>
      <c r="M19">
        <f t="shared" si="5"/>
        <v>0.13850998603009929</v>
      </c>
      <c r="N19">
        <f t="shared" si="6"/>
        <v>6.7939130609679918E-2</v>
      </c>
      <c r="O19">
        <f t="shared" si="7"/>
        <v>0.17501432570155448</v>
      </c>
      <c r="Q19" s="13">
        <f>L19-Calculations!$C$3</f>
        <v>2.5896520463329378E-2</v>
      </c>
      <c r="R19" s="13">
        <f>M19-Calculations!$D$3</f>
        <v>0.106571843747441</v>
      </c>
      <c r="S19" s="13">
        <f>N19-Calculations!$E$3</f>
        <v>6.7668639390230254E-2</v>
      </c>
      <c r="T19" s="13">
        <f>O19-Calculations!$F$3</f>
        <v>0.17913805828524224</v>
      </c>
    </row>
    <row r="20" spans="2:20" x14ac:dyDescent="0.45">
      <c r="B20" s="2">
        <v>40269</v>
      </c>
      <c r="C20">
        <v>47.96</v>
      </c>
      <c r="D20">
        <f t="shared" si="0"/>
        <v>-3.583878994726776E-2</v>
      </c>
      <c r="E20">
        <v>35.47</v>
      </c>
      <c r="F20">
        <f t="shared" si="1"/>
        <v>0.10514126205883988</v>
      </c>
      <c r="G20">
        <v>12.78</v>
      </c>
      <c r="H20">
        <f t="shared" si="2"/>
        <v>-5.8505098376321285E-2</v>
      </c>
      <c r="I20">
        <v>43.54</v>
      </c>
      <c r="J20">
        <f t="shared" si="3"/>
        <v>7.5840860320993117E-2</v>
      </c>
      <c r="L20">
        <f t="shared" si="4"/>
        <v>-3.583878994726776E-2</v>
      </c>
      <c r="M20">
        <f t="shared" si="5"/>
        <v>0.10514126205883988</v>
      </c>
      <c r="N20">
        <f t="shared" si="6"/>
        <v>-5.8505098376321285E-2</v>
      </c>
      <c r="O20">
        <f t="shared" si="7"/>
        <v>7.5840860320993117E-2</v>
      </c>
      <c r="Q20" s="13">
        <f>L20-Calculations!$C$3</f>
        <v>-4.3490107684650364E-2</v>
      </c>
      <c r="R20" s="13">
        <f>M20-Calculations!$D$3</f>
        <v>7.3203119776181574E-2</v>
      </c>
      <c r="S20" s="13">
        <f>N20-Calculations!$E$3</f>
        <v>-5.877558959577095E-2</v>
      </c>
      <c r="T20" s="13">
        <f>O20-Calculations!$F$3</f>
        <v>7.9964592904680859E-2</v>
      </c>
    </row>
    <row r="21" spans="2:20" x14ac:dyDescent="0.45">
      <c r="B21" s="2">
        <v>40301</v>
      </c>
      <c r="C21">
        <v>45.47</v>
      </c>
      <c r="D21">
        <f t="shared" si="0"/>
        <v>-5.3314562322394288E-2</v>
      </c>
      <c r="E21">
        <v>34.9</v>
      </c>
      <c r="F21">
        <f t="shared" si="1"/>
        <v>-1.6200439577149006E-2</v>
      </c>
      <c r="G21">
        <v>11.11</v>
      </c>
      <c r="H21">
        <f t="shared" si="2"/>
        <v>-0.14003584529785013</v>
      </c>
      <c r="I21">
        <v>39.46</v>
      </c>
      <c r="J21">
        <f t="shared" si="3"/>
        <v>-9.839255521193209E-2</v>
      </c>
      <c r="L21">
        <f t="shared" si="4"/>
        <v>-5.3314562322394288E-2</v>
      </c>
      <c r="M21">
        <f t="shared" si="5"/>
        <v>-1.6200439577149006E-2</v>
      </c>
      <c r="N21">
        <f t="shared" si="6"/>
        <v>-0.14003584529785013</v>
      </c>
      <c r="O21">
        <f t="shared" si="7"/>
        <v>-9.839255521193209E-2</v>
      </c>
      <c r="Q21" s="13">
        <f>L21-Calculations!$C$3</f>
        <v>-6.0965880059776892E-2</v>
      </c>
      <c r="R21" s="13">
        <f>M21-Calculations!$D$3</f>
        <v>-4.8138581859807301E-2</v>
      </c>
      <c r="S21" s="13">
        <f>N21-Calculations!$E$3</f>
        <v>-0.14030633651729979</v>
      </c>
      <c r="T21" s="13">
        <f>O21-Calculations!$F$3</f>
        <v>-9.4268822628244348E-2</v>
      </c>
    </row>
    <row r="22" spans="2:20" x14ac:dyDescent="0.45">
      <c r="B22" s="2">
        <v>40330</v>
      </c>
      <c r="C22">
        <v>43.23</v>
      </c>
      <c r="D22">
        <f t="shared" si="0"/>
        <v>-5.0518069157378852E-2</v>
      </c>
      <c r="E22">
        <v>34.18</v>
      </c>
      <c r="F22">
        <f t="shared" si="1"/>
        <v>-2.0846151520936582E-2</v>
      </c>
      <c r="G22">
        <v>9.6</v>
      </c>
      <c r="H22">
        <f t="shared" si="2"/>
        <v>-0.1460825051777481</v>
      </c>
      <c r="I22">
        <v>37.47</v>
      </c>
      <c r="J22">
        <f t="shared" si="3"/>
        <v>-5.1746887788873354E-2</v>
      </c>
      <c r="L22">
        <f t="shared" si="4"/>
        <v>-5.0518069157378852E-2</v>
      </c>
      <c r="M22">
        <f t="shared" si="5"/>
        <v>-2.0846151520936582E-2</v>
      </c>
      <c r="N22">
        <f t="shared" si="6"/>
        <v>-0.1460825051777481</v>
      </c>
      <c r="O22">
        <f t="shared" si="7"/>
        <v>-5.1746887788873354E-2</v>
      </c>
      <c r="Q22" s="13">
        <f>L22-Calculations!$C$3</f>
        <v>-5.8169386894761456E-2</v>
      </c>
      <c r="R22" s="13">
        <f>M22-Calculations!$D$3</f>
        <v>-5.2784293803594881E-2</v>
      </c>
      <c r="S22" s="13">
        <f>N22-Calculations!$E$3</f>
        <v>-0.14635299639719776</v>
      </c>
      <c r="T22" s="13">
        <f>O22-Calculations!$F$3</f>
        <v>-4.7623155205185605E-2</v>
      </c>
    </row>
    <row r="23" spans="2:20" x14ac:dyDescent="0.45">
      <c r="B23" s="2">
        <v>40360</v>
      </c>
      <c r="C23">
        <v>46.03</v>
      </c>
      <c r="D23">
        <f t="shared" si="0"/>
        <v>6.2758659149609666E-2</v>
      </c>
      <c r="E23">
        <v>34.950000000000003</v>
      </c>
      <c r="F23">
        <f t="shared" si="1"/>
        <v>2.2277790992374553E-2</v>
      </c>
      <c r="G23">
        <v>10.66</v>
      </c>
      <c r="H23">
        <f t="shared" si="2"/>
        <v>0.10473532026390807</v>
      </c>
      <c r="I23">
        <v>40.85</v>
      </c>
      <c r="J23">
        <f t="shared" si="3"/>
        <v>8.6366208500415875E-2</v>
      </c>
      <c r="L23">
        <f t="shared" si="4"/>
        <v>6.2758659149609666E-2</v>
      </c>
      <c r="M23">
        <f t="shared" si="5"/>
        <v>2.2277790992374553E-2</v>
      </c>
      <c r="N23">
        <f t="shared" si="6"/>
        <v>0.10473532026390807</v>
      </c>
      <c r="O23">
        <f t="shared" si="7"/>
        <v>8.6366208500415875E-2</v>
      </c>
      <c r="Q23" s="13">
        <f>L23-Calculations!$C$3</f>
        <v>5.5107341412227062E-2</v>
      </c>
      <c r="R23" s="13">
        <f>M23-Calculations!$D$3</f>
        <v>-9.6603512902837425E-3</v>
      </c>
      <c r="S23" s="13">
        <f>N23-Calculations!$E$3</f>
        <v>0.1044648290444584</v>
      </c>
      <c r="T23" s="13">
        <f>O23-Calculations!$F$3</f>
        <v>9.0489941084103617E-2</v>
      </c>
    </row>
    <row r="24" spans="2:20" x14ac:dyDescent="0.45">
      <c r="B24" s="2">
        <v>40392</v>
      </c>
      <c r="C24">
        <v>45.35</v>
      </c>
      <c r="D24">
        <f t="shared" si="0"/>
        <v>-1.4883181268004499E-2</v>
      </c>
      <c r="E24">
        <v>33.03</v>
      </c>
      <c r="F24">
        <f t="shared" si="1"/>
        <v>-5.6502229277121049E-2</v>
      </c>
      <c r="G24">
        <v>9.7799999999999994</v>
      </c>
      <c r="H24">
        <f t="shared" si="2"/>
        <v>-8.6158934690972633E-2</v>
      </c>
      <c r="I24">
        <v>36.97</v>
      </c>
      <c r="J24">
        <f t="shared" si="3"/>
        <v>-9.9800048357471458E-2</v>
      </c>
      <c r="L24">
        <f t="shared" si="4"/>
        <v>-1.4883181268004499E-2</v>
      </c>
      <c r="M24">
        <f t="shared" si="5"/>
        <v>-5.6502229277121049E-2</v>
      </c>
      <c r="N24">
        <f t="shared" si="6"/>
        <v>-8.6158934690972633E-2</v>
      </c>
      <c r="O24">
        <f t="shared" si="7"/>
        <v>-9.9800048357471458E-2</v>
      </c>
      <c r="Q24" s="13">
        <f>L24-Calculations!$C$3</f>
        <v>-2.25344990053871E-2</v>
      </c>
      <c r="R24" s="13">
        <f>M24-Calculations!$D$3</f>
        <v>-8.8440371559779352E-2</v>
      </c>
      <c r="S24" s="13">
        <f>N24-Calculations!$E$3</f>
        <v>-8.6429425910422297E-2</v>
      </c>
      <c r="T24" s="13">
        <f>O24-Calculations!$F$3</f>
        <v>-9.5676315773783716E-2</v>
      </c>
    </row>
    <row r="25" spans="2:20" x14ac:dyDescent="0.45">
      <c r="B25" s="2">
        <v>40422</v>
      </c>
      <c r="C25">
        <v>48.41</v>
      </c>
      <c r="D25">
        <f t="shared" si="0"/>
        <v>6.5296227390457193E-2</v>
      </c>
      <c r="E25">
        <v>38.549999999999997</v>
      </c>
      <c r="F25">
        <f t="shared" si="1"/>
        <v>0.15453986060664004</v>
      </c>
      <c r="G25">
        <v>11.58</v>
      </c>
      <c r="H25">
        <f t="shared" si="2"/>
        <v>0.16893998809812324</v>
      </c>
      <c r="I25">
        <v>38.96</v>
      </c>
      <c r="J25">
        <f t="shared" si="3"/>
        <v>5.2428705825793905E-2</v>
      </c>
      <c r="L25">
        <f t="shared" si="4"/>
        <v>6.5296227390457193E-2</v>
      </c>
      <c r="M25">
        <f t="shared" si="5"/>
        <v>0.15453986060664004</v>
      </c>
      <c r="N25">
        <f t="shared" si="6"/>
        <v>0.16893998809812324</v>
      </c>
      <c r="O25">
        <f t="shared" si="7"/>
        <v>5.2428705825793905E-2</v>
      </c>
      <c r="Q25" s="13">
        <f>L25-Calculations!$C$3</f>
        <v>5.7644909653074589E-2</v>
      </c>
      <c r="R25" s="13">
        <f>M25-Calculations!$D$3</f>
        <v>0.12260171832398176</v>
      </c>
      <c r="S25" s="13">
        <f>N25-Calculations!$E$3</f>
        <v>0.16866949687867358</v>
      </c>
      <c r="T25" s="13">
        <f>O25-Calculations!$F$3</f>
        <v>5.6552438409481653E-2</v>
      </c>
    </row>
    <row r="26" spans="2:20" x14ac:dyDescent="0.45">
      <c r="B26" s="2">
        <v>40452</v>
      </c>
      <c r="C26">
        <v>49</v>
      </c>
      <c r="D26">
        <f t="shared" si="0"/>
        <v>1.2113894159023742E-2</v>
      </c>
      <c r="E26">
        <v>40.89</v>
      </c>
      <c r="F26">
        <f t="shared" si="1"/>
        <v>5.8929434367212444E-2</v>
      </c>
      <c r="G26">
        <v>12.57</v>
      </c>
      <c r="H26">
        <f t="shared" si="2"/>
        <v>8.2033550457306939E-2</v>
      </c>
      <c r="I26">
        <v>41.55</v>
      </c>
      <c r="J26">
        <f t="shared" si="3"/>
        <v>6.4362042527122784E-2</v>
      </c>
      <c r="L26">
        <f t="shared" si="4"/>
        <v>1.2113894159023742E-2</v>
      </c>
      <c r="M26">
        <f t="shared" si="5"/>
        <v>5.8929434367212444E-2</v>
      </c>
      <c r="N26">
        <f t="shared" si="6"/>
        <v>8.2033550457306939E-2</v>
      </c>
      <c r="O26">
        <f t="shared" si="7"/>
        <v>6.4362042527122784E-2</v>
      </c>
      <c r="Q26" s="13">
        <f>L26-Calculations!$C$3</f>
        <v>4.4625764216411406E-3</v>
      </c>
      <c r="R26" s="13">
        <f>M26-Calculations!$D$3</f>
        <v>2.6991292084554148E-2</v>
      </c>
      <c r="S26" s="13">
        <f>N26-Calculations!$E$3</f>
        <v>8.1763059237857275E-2</v>
      </c>
      <c r="T26" s="13">
        <f>O26-Calculations!$F$3</f>
        <v>6.8485775110810526E-2</v>
      </c>
    </row>
    <row r="27" spans="2:20" x14ac:dyDescent="0.45">
      <c r="B27" s="2">
        <v>40483</v>
      </c>
      <c r="C27">
        <v>48.93</v>
      </c>
      <c r="D27">
        <f t="shared" si="0"/>
        <v>-1.4295928095944335E-3</v>
      </c>
      <c r="E27">
        <v>42.28</v>
      </c>
      <c r="F27">
        <f t="shared" si="1"/>
        <v>3.3428626625485972E-2</v>
      </c>
      <c r="G27">
        <v>12.59</v>
      </c>
      <c r="H27">
        <f t="shared" si="2"/>
        <v>1.5898254540997771E-3</v>
      </c>
      <c r="I27">
        <v>41.85</v>
      </c>
      <c r="J27">
        <f t="shared" si="3"/>
        <v>7.1942756340272309E-3</v>
      </c>
      <c r="L27">
        <f t="shared" si="4"/>
        <v>-1.4295928095944335E-3</v>
      </c>
      <c r="M27">
        <f t="shared" si="5"/>
        <v>3.3428626625485972E-2</v>
      </c>
      <c r="N27">
        <f t="shared" si="6"/>
        <v>1.5898254540997771E-3</v>
      </c>
      <c r="O27">
        <f t="shared" si="7"/>
        <v>7.1942756340272309E-3</v>
      </c>
      <c r="Q27" s="13">
        <f>L27-Calculations!$C$3</f>
        <v>-9.0809105469770342E-3</v>
      </c>
      <c r="R27" s="13">
        <f>M27-Calculations!$D$3</f>
        <v>1.4904843428276762E-3</v>
      </c>
      <c r="S27" s="13">
        <f>N27-Calculations!$E$3</f>
        <v>1.3193342346501107E-3</v>
      </c>
      <c r="T27" s="13">
        <f>O27-Calculations!$F$3</f>
        <v>1.1318008217714977E-2</v>
      </c>
    </row>
    <row r="28" spans="2:20" x14ac:dyDescent="0.45">
      <c r="B28" s="2">
        <v>40513</v>
      </c>
      <c r="C28">
        <v>49.05</v>
      </c>
      <c r="D28">
        <f t="shared" si="0"/>
        <v>2.4494807103398186E-3</v>
      </c>
      <c r="E28">
        <v>43.83</v>
      </c>
      <c r="F28">
        <f t="shared" si="1"/>
        <v>3.6004353428680774E-2</v>
      </c>
      <c r="G28">
        <v>14.76</v>
      </c>
      <c r="H28">
        <f t="shared" si="2"/>
        <v>0.15901797111607063</v>
      </c>
      <c r="I28">
        <v>47.13</v>
      </c>
      <c r="J28">
        <f t="shared" si="3"/>
        <v>0.11881794400015526</v>
      </c>
      <c r="L28">
        <f t="shared" si="4"/>
        <v>2.4494807103398186E-3</v>
      </c>
      <c r="M28">
        <f t="shared" si="5"/>
        <v>3.6004353428680774E-2</v>
      </c>
      <c r="N28">
        <f t="shared" si="6"/>
        <v>0.15901797111607063</v>
      </c>
      <c r="O28">
        <f t="shared" si="7"/>
        <v>0.11881794400015526</v>
      </c>
      <c r="Q28" s="13">
        <f>L28-Calculations!$C$3</f>
        <v>-5.2018370270427829E-3</v>
      </c>
      <c r="R28" s="13">
        <f>M28-Calculations!$D$3</f>
        <v>4.066211146022479E-3</v>
      </c>
      <c r="S28" s="13">
        <f>N28-Calculations!$E$3</f>
        <v>0.15874747989662097</v>
      </c>
      <c r="T28" s="13">
        <f>O28-Calculations!$F$3</f>
        <v>0.122941676583843</v>
      </c>
    </row>
    <row r="29" spans="2:20" x14ac:dyDescent="0.45">
      <c r="B29" s="2">
        <v>40546</v>
      </c>
      <c r="C29">
        <v>51</v>
      </c>
      <c r="D29">
        <f t="shared" si="0"/>
        <v>3.8985446712953807E-2</v>
      </c>
      <c r="E29">
        <v>46.1</v>
      </c>
      <c r="F29">
        <f t="shared" si="1"/>
        <v>5.0494435571885203E-2</v>
      </c>
      <c r="G29">
        <v>15.89</v>
      </c>
      <c r="H29">
        <f t="shared" si="2"/>
        <v>7.3769161376298117E-2</v>
      </c>
      <c r="I29">
        <v>48.03</v>
      </c>
      <c r="J29">
        <f t="shared" si="3"/>
        <v>1.8916074741093483E-2</v>
      </c>
      <c r="L29">
        <f t="shared" si="4"/>
        <v>3.8985446712953807E-2</v>
      </c>
      <c r="M29">
        <f t="shared" si="5"/>
        <v>5.0494435571885203E-2</v>
      </c>
      <c r="N29">
        <f t="shared" si="6"/>
        <v>7.3769161376298117E-2</v>
      </c>
      <c r="O29">
        <f t="shared" si="7"/>
        <v>1.8916074741093483E-2</v>
      </c>
      <c r="Q29" s="13">
        <f>L29-Calculations!$C$3</f>
        <v>3.1334128975571203E-2</v>
      </c>
      <c r="R29" s="13">
        <f>M29-Calculations!$D$3</f>
        <v>1.8556293289226908E-2</v>
      </c>
      <c r="S29" s="13">
        <f>N29-Calculations!$E$3</f>
        <v>7.3498670156848453E-2</v>
      </c>
      <c r="T29" s="13">
        <f>O29-Calculations!$F$3</f>
        <v>2.3039807324781229E-2</v>
      </c>
    </row>
    <row r="30" spans="2:20" x14ac:dyDescent="0.45">
      <c r="B30" s="2">
        <v>40575</v>
      </c>
      <c r="C30">
        <v>47.28</v>
      </c>
      <c r="D30">
        <f t="shared" si="0"/>
        <v>-7.5738259626482951E-2</v>
      </c>
      <c r="E30">
        <v>47.99</v>
      </c>
      <c r="F30">
        <f t="shared" si="1"/>
        <v>4.0179705867551388E-2</v>
      </c>
      <c r="G30">
        <v>16.18</v>
      </c>
      <c r="H30">
        <f t="shared" si="2"/>
        <v>1.8085931081721063E-2</v>
      </c>
      <c r="I30">
        <v>46.63</v>
      </c>
      <c r="J30">
        <f t="shared" si="3"/>
        <v>-2.9581704856503459E-2</v>
      </c>
      <c r="L30">
        <f t="shared" si="4"/>
        <v>-7.5738259626482951E-2</v>
      </c>
      <c r="M30">
        <f t="shared" si="5"/>
        <v>4.0179705867551388E-2</v>
      </c>
      <c r="N30">
        <f t="shared" si="6"/>
        <v>1.8085931081721063E-2</v>
      </c>
      <c r="O30">
        <f t="shared" si="7"/>
        <v>-2.9581704856503459E-2</v>
      </c>
      <c r="Q30" s="13">
        <f>L30-Calculations!$C$3</f>
        <v>-8.3389577363865555E-2</v>
      </c>
      <c r="R30" s="13">
        <f>M30-Calculations!$D$3</f>
        <v>8.2415635848930927E-3</v>
      </c>
      <c r="S30" s="13">
        <f>N30-Calculations!$E$3</f>
        <v>1.7815439862271396E-2</v>
      </c>
      <c r="T30" s="13">
        <f>O30-Calculations!$F$3</f>
        <v>-2.5457972272815713E-2</v>
      </c>
    </row>
    <row r="31" spans="2:20" x14ac:dyDescent="0.45">
      <c r="B31" s="2">
        <v>40603</v>
      </c>
      <c r="C31">
        <v>47.67</v>
      </c>
      <c r="D31">
        <f t="shared" si="0"/>
        <v>8.2148961188915279E-3</v>
      </c>
      <c r="E31">
        <v>47.35</v>
      </c>
      <c r="F31">
        <f t="shared" si="1"/>
        <v>-1.3425836238066927E-2</v>
      </c>
      <c r="G31">
        <v>16.96</v>
      </c>
      <c r="H31">
        <f t="shared" si="2"/>
        <v>4.7081718733411472E-2</v>
      </c>
      <c r="I31">
        <v>44.04</v>
      </c>
      <c r="J31">
        <f t="shared" si="3"/>
        <v>-5.7145798965750325E-2</v>
      </c>
      <c r="L31">
        <f t="shared" si="4"/>
        <v>8.2148961188915279E-3</v>
      </c>
      <c r="M31">
        <f t="shared" si="5"/>
        <v>-1.3425836238066927E-2</v>
      </c>
      <c r="N31">
        <f t="shared" si="6"/>
        <v>4.7081718733411472E-2</v>
      </c>
      <c r="O31">
        <f t="shared" si="7"/>
        <v>-5.7145798965750325E-2</v>
      </c>
      <c r="Q31" s="13">
        <f>L31-Calculations!$C$3</f>
        <v>5.6357838150892636E-4</v>
      </c>
      <c r="R31" s="13">
        <f>M31-Calculations!$D$3</f>
        <v>-4.5363978520725226E-2</v>
      </c>
      <c r="S31" s="13">
        <f>N31-Calculations!$E$3</f>
        <v>4.6811227513961808E-2</v>
      </c>
      <c r="T31" s="13">
        <f>O31-Calculations!$F$3</f>
        <v>-5.3022066382062576E-2</v>
      </c>
    </row>
    <row r="32" spans="2:20" x14ac:dyDescent="0.45">
      <c r="B32" s="2">
        <v>40634</v>
      </c>
      <c r="C32">
        <v>50.36</v>
      </c>
      <c r="D32">
        <f t="shared" si="0"/>
        <v>5.4894939959412019E-2</v>
      </c>
      <c r="E32">
        <v>47.57</v>
      </c>
      <c r="F32">
        <f t="shared" si="1"/>
        <v>4.6354908121027634E-3</v>
      </c>
      <c r="G32">
        <v>16.329999999999998</v>
      </c>
      <c r="H32">
        <f t="shared" si="2"/>
        <v>-3.7853723381383396E-2</v>
      </c>
      <c r="I32">
        <v>45.74</v>
      </c>
      <c r="J32">
        <f t="shared" si="3"/>
        <v>3.7874876740155938E-2</v>
      </c>
      <c r="L32">
        <f t="shared" si="4"/>
        <v>5.4894939959412019E-2</v>
      </c>
      <c r="M32">
        <f t="shared" si="5"/>
        <v>4.6354908121027634E-3</v>
      </c>
      <c r="N32">
        <f t="shared" si="6"/>
        <v>-3.7853723381383396E-2</v>
      </c>
      <c r="O32">
        <f t="shared" si="7"/>
        <v>3.7874876740155938E-2</v>
      </c>
      <c r="Q32" s="13">
        <f>L32-Calculations!$C$3</f>
        <v>4.7243622222029415E-2</v>
      </c>
      <c r="R32" s="13">
        <f>M32-Calculations!$D$3</f>
        <v>-2.7302651470555533E-2</v>
      </c>
      <c r="S32" s="13">
        <f>N32-Calculations!$E$3</f>
        <v>-3.812421460083306E-2</v>
      </c>
      <c r="T32" s="13">
        <f>O32-Calculations!$F$3</f>
        <v>4.1998609323843687E-2</v>
      </c>
    </row>
    <row r="33" spans="2:20" x14ac:dyDescent="0.45">
      <c r="B33" s="2">
        <v>40665</v>
      </c>
      <c r="C33">
        <v>50.91</v>
      </c>
      <c r="D33">
        <f t="shared" si="0"/>
        <v>1.0862158738098126E-2</v>
      </c>
      <c r="E33">
        <v>47.26</v>
      </c>
      <c r="F33">
        <f t="shared" si="1"/>
        <v>-6.5380386854284253E-3</v>
      </c>
      <c r="G33">
        <v>16.170000000000002</v>
      </c>
      <c r="H33">
        <f t="shared" si="2"/>
        <v>-9.8462333933580382E-3</v>
      </c>
      <c r="I33">
        <v>41.01</v>
      </c>
      <c r="J33">
        <f t="shared" si="3"/>
        <v>-0.1091572491906673</v>
      </c>
      <c r="L33">
        <f t="shared" si="4"/>
        <v>1.0862158738098126E-2</v>
      </c>
      <c r="M33">
        <f t="shared" si="5"/>
        <v>-6.5380386854284253E-3</v>
      </c>
      <c r="N33">
        <f t="shared" si="6"/>
        <v>-9.8462333933580382E-3</v>
      </c>
      <c r="O33">
        <f t="shared" si="7"/>
        <v>-0.1091572491906673</v>
      </c>
      <c r="Q33" s="13">
        <f>L33-Calculations!$C$3</f>
        <v>3.2108410007155247E-3</v>
      </c>
      <c r="R33" s="13">
        <f>M33-Calculations!$D$3</f>
        <v>-3.8476180968086721E-2</v>
      </c>
      <c r="S33" s="13">
        <f>N33-Calculations!$E$3</f>
        <v>-1.0116724612807704E-2</v>
      </c>
      <c r="T33" s="13">
        <f>O33-Calculations!$F$3</f>
        <v>-0.10503351660697956</v>
      </c>
    </row>
    <row r="34" spans="2:20" x14ac:dyDescent="0.45">
      <c r="B34" s="2">
        <v>40695</v>
      </c>
      <c r="C34">
        <v>48.99</v>
      </c>
      <c r="D34">
        <f t="shared" si="0"/>
        <v>-3.8443172263761149E-2</v>
      </c>
      <c r="E34">
        <v>45.61</v>
      </c>
      <c r="F34">
        <f t="shared" si="1"/>
        <v>-3.5537281035152697E-2</v>
      </c>
      <c r="G34">
        <v>15.26</v>
      </c>
      <c r="H34">
        <f t="shared" si="2"/>
        <v>-5.7922647732704627E-2</v>
      </c>
      <c r="I34">
        <v>41.5</v>
      </c>
      <c r="J34">
        <f t="shared" si="3"/>
        <v>1.1877487832684844E-2</v>
      </c>
      <c r="L34">
        <f t="shared" si="4"/>
        <v>-3.8443172263761149E-2</v>
      </c>
      <c r="M34">
        <f t="shared" si="5"/>
        <v>-3.5537281035152697E-2</v>
      </c>
      <c r="N34">
        <f t="shared" si="6"/>
        <v>-5.7922647732704627E-2</v>
      </c>
      <c r="O34">
        <f t="shared" si="7"/>
        <v>1.1877487832684844E-2</v>
      </c>
      <c r="Q34" s="13">
        <f>L34-Calculations!$C$3</f>
        <v>-4.6094490001143754E-2</v>
      </c>
      <c r="R34" s="13">
        <f>M34-Calculations!$D$3</f>
        <v>-6.7475423317810992E-2</v>
      </c>
      <c r="S34" s="13">
        <f>N34-Calculations!$E$3</f>
        <v>-5.8193138952154291E-2</v>
      </c>
      <c r="T34" s="13">
        <f>O34-Calculations!$F$3</f>
        <v>1.6001220416372589E-2</v>
      </c>
    </row>
    <row r="35" spans="2:20" x14ac:dyDescent="0.45">
      <c r="B35" s="2">
        <v>40725</v>
      </c>
      <c r="C35">
        <v>48.6</v>
      </c>
      <c r="D35">
        <f t="shared" si="0"/>
        <v>-7.9926647440354201E-3</v>
      </c>
      <c r="E35">
        <v>53.05</v>
      </c>
      <c r="F35">
        <f t="shared" si="1"/>
        <v>0.15110787433638306</v>
      </c>
      <c r="G35">
        <v>14.17</v>
      </c>
      <c r="H35">
        <f t="shared" si="2"/>
        <v>-7.4107972153721849E-2</v>
      </c>
      <c r="I35">
        <v>38.22</v>
      </c>
      <c r="J35">
        <f t="shared" si="3"/>
        <v>-8.2334488424525704E-2</v>
      </c>
      <c r="L35">
        <f t="shared" si="4"/>
        <v>-7.9926647440354201E-3</v>
      </c>
      <c r="M35">
        <f t="shared" si="5"/>
        <v>0.15110787433638306</v>
      </c>
      <c r="N35">
        <f t="shared" si="6"/>
        <v>-7.4107972153721849E-2</v>
      </c>
      <c r="O35">
        <f t="shared" si="7"/>
        <v>-8.2334488424525704E-2</v>
      </c>
      <c r="Q35" s="13">
        <f>L35-Calculations!$C$3</f>
        <v>-1.5643982481418021E-2</v>
      </c>
      <c r="R35" s="13">
        <f>M35-Calculations!$D$3</f>
        <v>0.11916973205372478</v>
      </c>
      <c r="S35" s="13">
        <f>N35-Calculations!$E$3</f>
        <v>-7.4378463373171513E-2</v>
      </c>
      <c r="T35" s="13">
        <f>O35-Calculations!$F$3</f>
        <v>-7.8210755840837962E-2</v>
      </c>
    </row>
    <row r="36" spans="2:20" x14ac:dyDescent="0.45">
      <c r="B36" s="2">
        <v>40756</v>
      </c>
      <c r="C36">
        <v>49.39</v>
      </c>
      <c r="D36">
        <f t="shared" si="0"/>
        <v>1.6124443646085299E-2</v>
      </c>
      <c r="E36">
        <v>52.29</v>
      </c>
      <c r="F36">
        <f t="shared" si="1"/>
        <v>-1.4429716859952811E-2</v>
      </c>
      <c r="G36">
        <v>12.34</v>
      </c>
      <c r="H36">
        <f t="shared" si="2"/>
        <v>-0.13828103522534727</v>
      </c>
      <c r="I36">
        <v>30.96</v>
      </c>
      <c r="J36">
        <f t="shared" si="3"/>
        <v>-0.21066289009060049</v>
      </c>
      <c r="L36">
        <f t="shared" si="4"/>
        <v>1.6124443646085299E-2</v>
      </c>
      <c r="M36">
        <f t="shared" si="5"/>
        <v>-1.4429716859952811E-2</v>
      </c>
      <c r="N36">
        <f t="shared" si="6"/>
        <v>-0.13828103522534727</v>
      </c>
      <c r="O36">
        <f t="shared" si="7"/>
        <v>-0.21066289009060049</v>
      </c>
      <c r="Q36" s="13">
        <f>L36-Calculations!$C$3</f>
        <v>8.4731259087026979E-3</v>
      </c>
      <c r="R36" s="13">
        <f>M36-Calculations!$D$3</f>
        <v>-4.6367859142611108E-2</v>
      </c>
      <c r="S36" s="13">
        <f>N36-Calculations!$E$3</f>
        <v>-0.13855152644479693</v>
      </c>
      <c r="T36" s="13">
        <f>O36-Calculations!$F$3</f>
        <v>-0.20653915750691274</v>
      </c>
    </row>
    <row r="37" spans="2:20" x14ac:dyDescent="0.45">
      <c r="B37" s="2">
        <v>40787</v>
      </c>
      <c r="C37">
        <v>48.2</v>
      </c>
      <c r="D37">
        <f t="shared" si="0"/>
        <v>-2.4388953495978843E-2</v>
      </c>
      <c r="E37">
        <v>51.81</v>
      </c>
      <c r="F37">
        <f t="shared" si="1"/>
        <v>-9.2219673733422904E-3</v>
      </c>
      <c r="G37">
        <v>9.23</v>
      </c>
      <c r="H37">
        <f t="shared" si="2"/>
        <v>-0.29038696996248092</v>
      </c>
      <c r="I37">
        <v>25.54</v>
      </c>
      <c r="J37">
        <f t="shared" si="3"/>
        <v>-0.19245019811713321</v>
      </c>
      <c r="L37">
        <f t="shared" si="4"/>
        <v>-2.4388953495978843E-2</v>
      </c>
      <c r="M37">
        <f t="shared" si="5"/>
        <v>-9.2219673733422904E-3</v>
      </c>
      <c r="N37">
        <f t="shared" si="6"/>
        <v>-0.29038696996248092</v>
      </c>
      <c r="O37">
        <f t="shared" si="7"/>
        <v>-0.19245019811713321</v>
      </c>
      <c r="Q37" s="13">
        <f>L37-Calculations!$C$3</f>
        <v>-3.2040271233361443E-2</v>
      </c>
      <c r="R37" s="13">
        <f>M37-Calculations!$D$3</f>
        <v>-4.1160109656000587E-2</v>
      </c>
      <c r="S37" s="13">
        <f>N37-Calculations!$E$3</f>
        <v>-0.29065746118193059</v>
      </c>
      <c r="T37" s="13">
        <f>O37-Calculations!$F$3</f>
        <v>-0.18832646553344545</v>
      </c>
    </row>
    <row r="38" spans="2:20" x14ac:dyDescent="0.45">
      <c r="B38" s="2">
        <v>40819</v>
      </c>
      <c r="C38">
        <v>52.67</v>
      </c>
      <c r="D38">
        <f t="shared" si="0"/>
        <v>8.8687012438743246E-2</v>
      </c>
      <c r="E38">
        <v>55</v>
      </c>
      <c r="F38">
        <f t="shared" si="1"/>
        <v>5.9750004405773979E-2</v>
      </c>
      <c r="G38">
        <v>10.37</v>
      </c>
      <c r="H38">
        <f t="shared" si="2"/>
        <v>0.1164579737266751</v>
      </c>
      <c r="I38">
        <v>31.49</v>
      </c>
      <c r="J38">
        <f t="shared" si="3"/>
        <v>0.20942418450854008</v>
      </c>
      <c r="L38">
        <f t="shared" si="4"/>
        <v>8.8687012438743246E-2</v>
      </c>
      <c r="M38">
        <f t="shared" si="5"/>
        <v>5.9750004405773979E-2</v>
      </c>
      <c r="N38">
        <f t="shared" si="6"/>
        <v>0.1164579737266751</v>
      </c>
      <c r="O38">
        <f t="shared" si="7"/>
        <v>0.20942418450854008</v>
      </c>
      <c r="Q38" s="13">
        <f>L38-Calculations!$C$3</f>
        <v>8.1035694701360642E-2</v>
      </c>
      <c r="R38" s="13">
        <f>M38-Calculations!$D$3</f>
        <v>2.7811862123115684E-2</v>
      </c>
      <c r="S38" s="13">
        <f>N38-Calculations!$E$3</f>
        <v>0.11618748250722544</v>
      </c>
      <c r="T38" s="13">
        <f>O38-Calculations!$F$3</f>
        <v>0.21354791709222784</v>
      </c>
    </row>
    <row r="39" spans="2:20" x14ac:dyDescent="0.45">
      <c r="B39" s="2">
        <v>40848</v>
      </c>
      <c r="C39">
        <v>54.7</v>
      </c>
      <c r="D39">
        <f t="shared" si="0"/>
        <v>3.781767593263767E-2</v>
      </c>
      <c r="E39">
        <v>51.93</v>
      </c>
      <c r="F39">
        <f t="shared" si="1"/>
        <v>-5.7436527376243406E-2</v>
      </c>
      <c r="G39">
        <v>9.69</v>
      </c>
      <c r="H39">
        <f t="shared" si="2"/>
        <v>-6.782259633876106E-2</v>
      </c>
      <c r="I39">
        <v>27.41</v>
      </c>
      <c r="J39">
        <f t="shared" si="3"/>
        <v>-0.13876212479823877</v>
      </c>
      <c r="L39">
        <f t="shared" si="4"/>
        <v>3.781767593263767E-2</v>
      </c>
      <c r="M39">
        <f t="shared" si="5"/>
        <v>-5.7436527376243406E-2</v>
      </c>
      <c r="N39">
        <f t="shared" si="6"/>
        <v>-6.782259633876106E-2</v>
      </c>
      <c r="O39">
        <f t="shared" si="7"/>
        <v>-0.13876212479823877</v>
      </c>
      <c r="Q39" s="13">
        <f>L39-Calculations!$C$3</f>
        <v>3.016635819525507E-2</v>
      </c>
      <c r="R39" s="13">
        <f>M39-Calculations!$D$3</f>
        <v>-8.9374669658901701E-2</v>
      </c>
      <c r="S39" s="13">
        <f>N39-Calculations!$E$3</f>
        <v>-6.8093087558210724E-2</v>
      </c>
      <c r="T39" s="13">
        <f>O39-Calculations!$F$3</f>
        <v>-0.13463839221455101</v>
      </c>
    </row>
    <row r="40" spans="2:20" x14ac:dyDescent="0.45">
      <c r="B40" s="2">
        <v>40878</v>
      </c>
      <c r="C40">
        <v>55.84</v>
      </c>
      <c r="D40">
        <f t="shared" si="0"/>
        <v>2.062674902618146E-2</v>
      </c>
      <c r="E40">
        <v>55.03</v>
      </c>
      <c r="F40">
        <f t="shared" si="1"/>
        <v>5.7981833215439961E-2</v>
      </c>
      <c r="G40">
        <v>8.36</v>
      </c>
      <c r="H40">
        <f t="shared" si="2"/>
        <v>-0.14763599880606468</v>
      </c>
      <c r="I40">
        <v>26.24</v>
      </c>
      <c r="J40">
        <f t="shared" si="3"/>
        <v>-4.3622946238806214E-2</v>
      </c>
      <c r="L40">
        <f t="shared" si="4"/>
        <v>2.062674902618146E-2</v>
      </c>
      <c r="M40">
        <f t="shared" si="5"/>
        <v>5.7981833215439961E-2</v>
      </c>
      <c r="N40">
        <f t="shared" si="6"/>
        <v>-0.14763599880606468</v>
      </c>
      <c r="O40">
        <f t="shared" si="7"/>
        <v>-4.3622946238806214E-2</v>
      </c>
      <c r="Q40" s="13">
        <f>L40-Calculations!$C$3</f>
        <v>1.2975431288798859E-2</v>
      </c>
      <c r="R40" s="13">
        <f>M40-Calculations!$D$3</f>
        <v>2.6043690932781666E-2</v>
      </c>
      <c r="S40" s="13">
        <f>N40-Calculations!$E$3</f>
        <v>-0.14790649002551434</v>
      </c>
      <c r="T40" s="13">
        <f>O40-Calculations!$F$3</f>
        <v>-3.9499213655118465E-2</v>
      </c>
    </row>
    <row r="41" spans="2:20" x14ac:dyDescent="0.45">
      <c r="B41" s="2">
        <v>40911</v>
      </c>
      <c r="C41">
        <v>57.34</v>
      </c>
      <c r="D41">
        <f t="shared" si="0"/>
        <v>2.6508002001106666E-2</v>
      </c>
      <c r="E41">
        <v>62.02</v>
      </c>
      <c r="F41">
        <f t="shared" si="1"/>
        <v>0.11957842260063548</v>
      </c>
      <c r="G41">
        <v>9.82</v>
      </c>
      <c r="H41">
        <f t="shared" si="2"/>
        <v>0.16096269526976434</v>
      </c>
      <c r="I41">
        <v>30.64</v>
      </c>
      <c r="J41">
        <f t="shared" si="3"/>
        <v>0.15502138079650229</v>
      </c>
      <c r="L41">
        <f t="shared" si="4"/>
        <v>2.6508002001106666E-2</v>
      </c>
      <c r="M41">
        <f t="shared" si="5"/>
        <v>0.11957842260063548</v>
      </c>
      <c r="N41">
        <f t="shared" si="6"/>
        <v>0.16096269526976434</v>
      </c>
      <c r="O41">
        <f t="shared" si="7"/>
        <v>0.15502138079650229</v>
      </c>
      <c r="Q41" s="13">
        <f>L41-Calculations!$C$3</f>
        <v>1.8856684263724065E-2</v>
      </c>
      <c r="R41" s="13">
        <f>M41-Calculations!$D$3</f>
        <v>8.7640280317977187E-2</v>
      </c>
      <c r="S41" s="13">
        <f>N41-Calculations!$E$3</f>
        <v>0.16069220405031467</v>
      </c>
      <c r="T41" s="13">
        <f>O41-Calculations!$F$3</f>
        <v>0.15914511338019005</v>
      </c>
    </row>
    <row r="42" spans="2:20" x14ac:dyDescent="0.45">
      <c r="B42" s="2">
        <v>40940</v>
      </c>
      <c r="C42">
        <v>55.21</v>
      </c>
      <c r="D42">
        <f t="shared" si="0"/>
        <v>-3.7854364159270584E-2</v>
      </c>
      <c r="E42">
        <v>73.7</v>
      </c>
      <c r="F42">
        <f t="shared" si="1"/>
        <v>0.172545885522988</v>
      </c>
      <c r="G42">
        <v>9.86</v>
      </c>
      <c r="H42">
        <f t="shared" si="2"/>
        <v>4.0650462481693723E-3</v>
      </c>
      <c r="I42">
        <v>33.24</v>
      </c>
      <c r="J42">
        <f t="shared" si="3"/>
        <v>8.1447625114856925E-2</v>
      </c>
      <c r="L42">
        <f t="shared" si="4"/>
        <v>-3.7854364159270584E-2</v>
      </c>
      <c r="M42">
        <f t="shared" si="5"/>
        <v>0.172545885522988</v>
      </c>
      <c r="N42">
        <f t="shared" si="6"/>
        <v>4.0650462481693723E-3</v>
      </c>
      <c r="O42">
        <f t="shared" si="7"/>
        <v>8.1447625114856925E-2</v>
      </c>
      <c r="Q42" s="13">
        <f>L42-Calculations!$C$3</f>
        <v>-4.5505681896653188E-2</v>
      </c>
      <c r="R42" s="13">
        <f>M42-Calculations!$D$3</f>
        <v>0.14060774324032971</v>
      </c>
      <c r="S42" s="13">
        <f>N42-Calculations!$E$3</f>
        <v>3.7945550287197057E-3</v>
      </c>
      <c r="T42" s="13">
        <f>O42-Calculations!$F$3</f>
        <v>8.5571357698544667E-2</v>
      </c>
    </row>
    <row r="43" spans="2:20" x14ac:dyDescent="0.45">
      <c r="B43" s="2">
        <v>40969</v>
      </c>
      <c r="C43">
        <v>57.57</v>
      </c>
      <c r="D43">
        <f t="shared" si="0"/>
        <v>4.1857502391764924E-2</v>
      </c>
      <c r="E43">
        <v>81.459999999999994</v>
      </c>
      <c r="F43">
        <f t="shared" si="1"/>
        <v>0.10010930302497549</v>
      </c>
      <c r="G43">
        <v>9.7200000000000006</v>
      </c>
      <c r="H43">
        <f t="shared" si="2"/>
        <v>-1.4300550142196271E-2</v>
      </c>
      <c r="I43">
        <v>36.46</v>
      </c>
      <c r="J43">
        <f t="shared" si="3"/>
        <v>9.2461799263269445E-2</v>
      </c>
      <c r="L43">
        <f t="shared" si="4"/>
        <v>4.1857502391764924E-2</v>
      </c>
      <c r="M43">
        <f t="shared" si="5"/>
        <v>0.10010930302497549</v>
      </c>
      <c r="N43">
        <f t="shared" si="6"/>
        <v>-1.4300550142196271E-2</v>
      </c>
      <c r="O43">
        <f t="shared" si="7"/>
        <v>9.2461799263269445E-2</v>
      </c>
      <c r="Q43" s="13">
        <f>L43-Calculations!$C$3</f>
        <v>3.420618465438232E-2</v>
      </c>
      <c r="R43" s="13">
        <f>M43-Calculations!$D$3</f>
        <v>6.8171160742317188E-2</v>
      </c>
      <c r="S43" s="13">
        <f>N43-Calculations!$E$3</f>
        <v>-1.4571041361645937E-2</v>
      </c>
      <c r="T43" s="13">
        <f>O43-Calculations!$F$3</f>
        <v>9.6585531846957187E-2</v>
      </c>
    </row>
    <row r="44" spans="2:20" x14ac:dyDescent="0.45">
      <c r="B44" s="2">
        <v>41001</v>
      </c>
      <c r="C44">
        <v>55.42</v>
      </c>
      <c r="D44">
        <f t="shared" si="0"/>
        <v>-3.8061059252885839E-2</v>
      </c>
      <c r="E44">
        <v>79.34</v>
      </c>
      <c r="F44">
        <f t="shared" si="1"/>
        <v>-2.6369687134082331E-2</v>
      </c>
      <c r="G44">
        <v>9.44</v>
      </c>
      <c r="H44">
        <f t="shared" si="2"/>
        <v>-2.922963831493848E-2</v>
      </c>
      <c r="I44">
        <v>32.96</v>
      </c>
      <c r="J44">
        <f t="shared" si="3"/>
        <v>-0.10092106420924606</v>
      </c>
      <c r="L44">
        <f t="shared" si="4"/>
        <v>-3.8061059252885839E-2</v>
      </c>
      <c r="M44">
        <f t="shared" si="5"/>
        <v>-2.6369687134082331E-2</v>
      </c>
      <c r="N44">
        <f t="shared" si="6"/>
        <v>-2.922963831493848E-2</v>
      </c>
      <c r="O44">
        <f t="shared" si="7"/>
        <v>-0.10092106420924606</v>
      </c>
      <c r="Q44" s="13">
        <f>L44-Calculations!$C$3</f>
        <v>-4.5712376990268443E-2</v>
      </c>
      <c r="R44" s="13">
        <f>M44-Calculations!$D$3</f>
        <v>-5.8307829416740627E-2</v>
      </c>
      <c r="S44" s="13">
        <f>N44-Calculations!$E$3</f>
        <v>-2.9500129534388148E-2</v>
      </c>
      <c r="T44" s="13">
        <f>O44-Calculations!$F$3</f>
        <v>-9.6797331625558314E-2</v>
      </c>
    </row>
    <row r="45" spans="2:20" x14ac:dyDescent="0.45">
      <c r="B45" s="2">
        <v>41030</v>
      </c>
      <c r="C45">
        <v>62.34</v>
      </c>
      <c r="D45">
        <f t="shared" si="0"/>
        <v>0.11766273490435869</v>
      </c>
      <c r="E45">
        <v>78.5</v>
      </c>
      <c r="F45">
        <f t="shared" si="1"/>
        <v>-1.0643790297821346E-2</v>
      </c>
      <c r="G45">
        <v>8.32</v>
      </c>
      <c r="H45">
        <f t="shared" si="2"/>
        <v>-0.12629372532429198</v>
      </c>
      <c r="I45">
        <v>26.45</v>
      </c>
      <c r="J45">
        <f t="shared" si="3"/>
        <v>-0.22003854673696269</v>
      </c>
      <c r="L45">
        <f t="shared" si="4"/>
        <v>0.11766273490435869</v>
      </c>
      <c r="M45">
        <f t="shared" si="5"/>
        <v>-1.0643790297821346E-2</v>
      </c>
      <c r="N45">
        <f t="shared" si="6"/>
        <v>-0.12629372532429198</v>
      </c>
      <c r="O45">
        <f t="shared" si="7"/>
        <v>-0.22003854673696269</v>
      </c>
      <c r="Q45" s="13">
        <f>L45-Calculations!$C$3</f>
        <v>0.11001141716697609</v>
      </c>
      <c r="R45" s="13">
        <f>M45-Calculations!$D$3</f>
        <v>-4.2581932580479639E-2</v>
      </c>
      <c r="S45" s="13">
        <f>N45-Calculations!$E$3</f>
        <v>-0.12656421654374164</v>
      </c>
      <c r="T45" s="13">
        <f>O45-Calculations!$F$3</f>
        <v>-0.21591481415327493</v>
      </c>
    </row>
    <row r="46" spans="2:20" x14ac:dyDescent="0.45">
      <c r="B46" s="2">
        <v>41061</v>
      </c>
      <c r="C46">
        <v>66.03</v>
      </c>
      <c r="D46">
        <f t="shared" si="0"/>
        <v>5.7505909867289019E-2</v>
      </c>
      <c r="E46">
        <v>79.349999999999994</v>
      </c>
      <c r="F46">
        <f t="shared" si="1"/>
        <v>1.0769822184055219E-2</v>
      </c>
      <c r="G46">
        <v>8.51</v>
      </c>
      <c r="H46">
        <f t="shared" si="2"/>
        <v>2.2579687752165407E-2</v>
      </c>
      <c r="I46">
        <v>27.35</v>
      </c>
      <c r="J46">
        <f t="shared" si="3"/>
        <v>3.3460370563681924E-2</v>
      </c>
      <c r="L46">
        <f t="shared" si="4"/>
        <v>5.7505909867289019E-2</v>
      </c>
      <c r="M46">
        <f t="shared" si="5"/>
        <v>1.0769822184055219E-2</v>
      </c>
      <c r="N46">
        <f t="shared" si="6"/>
        <v>2.2579687752165407E-2</v>
      </c>
      <c r="O46">
        <f t="shared" si="7"/>
        <v>3.3460370563681924E-2</v>
      </c>
      <c r="Q46" s="13">
        <f>L46-Calculations!$C$3</f>
        <v>4.9854592129906415E-2</v>
      </c>
      <c r="R46" s="13">
        <f>M46-Calculations!$D$3</f>
        <v>-2.1168320098603075E-2</v>
      </c>
      <c r="S46" s="13">
        <f>N46-Calculations!$E$3</f>
        <v>2.2309196532715739E-2</v>
      </c>
      <c r="T46" s="13">
        <f>O46-Calculations!$F$3</f>
        <v>3.7584103147369673E-2</v>
      </c>
    </row>
    <row r="47" spans="2:20" x14ac:dyDescent="0.45">
      <c r="B47" s="2">
        <v>41092</v>
      </c>
      <c r="C47">
        <v>70.489999999999995</v>
      </c>
      <c r="D47">
        <f t="shared" si="0"/>
        <v>6.5361671579304254E-2</v>
      </c>
      <c r="E47">
        <v>82.98</v>
      </c>
      <c r="F47">
        <f t="shared" si="1"/>
        <v>4.4731167932303924E-2</v>
      </c>
      <c r="G47">
        <v>8.24</v>
      </c>
      <c r="H47">
        <f t="shared" si="2"/>
        <v>-3.2241598663902422E-2</v>
      </c>
      <c r="I47">
        <v>27.07</v>
      </c>
      <c r="J47">
        <f t="shared" si="3"/>
        <v>-1.0290425241780421E-2</v>
      </c>
      <c r="L47">
        <f t="shared" si="4"/>
        <v>6.5361671579304254E-2</v>
      </c>
      <c r="M47">
        <f t="shared" si="5"/>
        <v>4.4731167932303924E-2</v>
      </c>
      <c r="N47">
        <f t="shared" si="6"/>
        <v>-3.2241598663902422E-2</v>
      </c>
      <c r="O47">
        <f t="shared" si="7"/>
        <v>-1.0290425241780421E-2</v>
      </c>
      <c r="Q47" s="13">
        <f>L47-Calculations!$C$3</f>
        <v>5.7710353841921649E-2</v>
      </c>
      <c r="R47" s="13">
        <f>M47-Calculations!$D$3</f>
        <v>1.2793025649645628E-2</v>
      </c>
      <c r="S47" s="13">
        <f>N47-Calculations!$E$3</f>
        <v>-3.2512089883352087E-2</v>
      </c>
      <c r="T47" s="13">
        <f>O47-Calculations!$F$3</f>
        <v>-6.1666926580926746E-3</v>
      </c>
    </row>
    <row r="48" spans="2:20" x14ac:dyDescent="0.45">
      <c r="B48" s="2">
        <v>41122</v>
      </c>
      <c r="C48">
        <v>69.13</v>
      </c>
      <c r="D48">
        <f t="shared" si="0"/>
        <v>-1.9482065828610628E-2</v>
      </c>
      <c r="E48">
        <v>90.77</v>
      </c>
      <c r="F48">
        <f t="shared" si="1"/>
        <v>8.9729219633813903E-2</v>
      </c>
      <c r="G48">
        <v>8.36</v>
      </c>
      <c r="H48">
        <f t="shared" si="2"/>
        <v>1.4458083175229917E-2</v>
      </c>
      <c r="I48">
        <v>29.66</v>
      </c>
      <c r="J48">
        <f t="shared" si="3"/>
        <v>9.1373233083576311E-2</v>
      </c>
      <c r="L48">
        <f t="shared" si="4"/>
        <v>-1.9482065828610628E-2</v>
      </c>
      <c r="M48">
        <f t="shared" si="5"/>
        <v>8.9729219633813903E-2</v>
      </c>
      <c r="N48">
        <f t="shared" si="6"/>
        <v>1.4458083175229917E-2</v>
      </c>
      <c r="O48">
        <f t="shared" si="7"/>
        <v>9.1373233083576311E-2</v>
      </c>
      <c r="Q48" s="13">
        <f>L48-Calculations!$C$3</f>
        <v>-2.7133383565993228E-2</v>
      </c>
      <c r="R48" s="13">
        <f>M48-Calculations!$D$3</f>
        <v>5.7791077351155608E-2</v>
      </c>
      <c r="S48" s="13">
        <f>N48-Calculations!$E$3</f>
        <v>1.4187591955780251E-2</v>
      </c>
      <c r="T48" s="13">
        <f>O48-Calculations!$F$3</f>
        <v>9.5496965667264053E-2</v>
      </c>
    </row>
    <row r="49" spans="2:20" x14ac:dyDescent="0.45">
      <c r="B49" s="2">
        <v>41156</v>
      </c>
      <c r="C49">
        <v>70.27</v>
      </c>
      <c r="D49">
        <f t="shared" si="0"/>
        <v>1.6356175246932666E-2</v>
      </c>
      <c r="E49">
        <v>91.03</v>
      </c>
      <c r="F49">
        <f t="shared" si="1"/>
        <v>2.8602879786615593E-3</v>
      </c>
      <c r="G49">
        <v>8.65</v>
      </c>
      <c r="H49">
        <f t="shared" si="2"/>
        <v>3.4100893847177793E-2</v>
      </c>
      <c r="I49">
        <v>32.659999999999997</v>
      </c>
      <c r="J49">
        <f t="shared" si="3"/>
        <v>9.6351750832532918E-2</v>
      </c>
      <c r="L49">
        <f t="shared" si="4"/>
        <v>1.6356175246932666E-2</v>
      </c>
      <c r="M49">
        <f t="shared" si="5"/>
        <v>2.8602879786615593E-3</v>
      </c>
      <c r="N49">
        <f t="shared" si="6"/>
        <v>3.4100893847177793E-2</v>
      </c>
      <c r="O49">
        <f t="shared" si="7"/>
        <v>9.6351750832532918E-2</v>
      </c>
      <c r="Q49" s="13">
        <f>L49-Calculations!$C$3</f>
        <v>8.7048575095500652E-3</v>
      </c>
      <c r="R49" s="13">
        <f>M49-Calculations!$D$3</f>
        <v>-2.9077854303996738E-2</v>
      </c>
      <c r="S49" s="13">
        <f>N49-Calculations!$E$3</f>
        <v>3.3830402627728129E-2</v>
      </c>
      <c r="T49" s="13">
        <f>O49-Calculations!$F$3</f>
        <v>0.10047548341622066</v>
      </c>
    </row>
    <row r="50" spans="2:20" x14ac:dyDescent="0.45">
      <c r="B50" s="2">
        <v>41183</v>
      </c>
      <c r="C50">
        <v>71.430000000000007</v>
      </c>
      <c r="D50">
        <f t="shared" si="0"/>
        <v>1.637298396277493E-2</v>
      </c>
      <c r="E50">
        <v>81.23</v>
      </c>
      <c r="F50">
        <f t="shared" si="1"/>
        <v>-0.11390448545433494</v>
      </c>
      <c r="G50">
        <v>8.4</v>
      </c>
      <c r="H50">
        <f t="shared" si="2"/>
        <v>-2.9327615094520063E-2</v>
      </c>
      <c r="I50">
        <v>37.33</v>
      </c>
      <c r="J50">
        <f t="shared" si="3"/>
        <v>0.13364620538417354</v>
      </c>
      <c r="L50">
        <f t="shared" si="4"/>
        <v>1.637298396277493E-2</v>
      </c>
      <c r="M50">
        <f t="shared" si="5"/>
        <v>-0.11390448545433494</v>
      </c>
      <c r="N50">
        <f t="shared" si="6"/>
        <v>-2.9327615094520063E-2</v>
      </c>
      <c r="O50">
        <f t="shared" si="7"/>
        <v>0.13364620538417354</v>
      </c>
      <c r="Q50" s="13">
        <f>L50-Calculations!$C$3</f>
        <v>8.7216662253923292E-3</v>
      </c>
      <c r="R50" s="13">
        <f>M50-Calculations!$D$3</f>
        <v>-0.14584262773699325</v>
      </c>
      <c r="S50" s="13">
        <f>N50-Calculations!$E$3</f>
        <v>-2.9598106313969731E-2</v>
      </c>
      <c r="T50" s="13">
        <f>O50-Calculations!$F$3</f>
        <v>0.1377699379678613</v>
      </c>
    </row>
    <row r="51" spans="2:20" x14ac:dyDescent="0.45">
      <c r="B51" s="2">
        <v>41214</v>
      </c>
      <c r="C51">
        <v>68.58</v>
      </c>
      <c r="D51">
        <f t="shared" si="0"/>
        <v>-4.0717002132106897E-2</v>
      </c>
      <c r="E51">
        <v>80.23</v>
      </c>
      <c r="F51">
        <f t="shared" si="1"/>
        <v>-1.2387127297297833E-2</v>
      </c>
      <c r="G51">
        <v>8.24</v>
      </c>
      <c r="H51">
        <f t="shared" si="2"/>
        <v>-1.9231361927887644E-2</v>
      </c>
      <c r="I51">
        <v>34.520000000000003</v>
      </c>
      <c r="J51">
        <f t="shared" si="3"/>
        <v>-7.8258426711265108E-2</v>
      </c>
      <c r="L51">
        <f t="shared" si="4"/>
        <v>-4.0717002132106897E-2</v>
      </c>
      <c r="M51">
        <f t="shared" si="5"/>
        <v>-1.2387127297297833E-2</v>
      </c>
      <c r="N51">
        <f t="shared" si="6"/>
        <v>-1.9231361927887644E-2</v>
      </c>
      <c r="O51">
        <f t="shared" si="7"/>
        <v>-7.8258426711265108E-2</v>
      </c>
      <c r="Q51" s="13">
        <f>L51-Calculations!$C$3</f>
        <v>-4.8368319869489501E-2</v>
      </c>
      <c r="R51" s="13">
        <f>M51-Calculations!$D$3</f>
        <v>-4.4325269579956125E-2</v>
      </c>
      <c r="S51" s="13">
        <f>N51-Calculations!$E$3</f>
        <v>-1.9501853147337312E-2</v>
      </c>
      <c r="T51" s="13">
        <f>O51-Calculations!$F$3</f>
        <v>-7.4134694127577366E-2</v>
      </c>
    </row>
    <row r="52" spans="2:20" x14ac:dyDescent="0.45">
      <c r="B52" s="2">
        <v>41246</v>
      </c>
      <c r="C52">
        <v>65.33</v>
      </c>
      <c r="D52">
        <f t="shared" si="0"/>
        <v>-4.8549598182115267E-2</v>
      </c>
      <c r="E52">
        <v>72.95</v>
      </c>
      <c r="F52">
        <f t="shared" si="1"/>
        <v>-9.5123234796769998E-2</v>
      </c>
      <c r="G52">
        <v>8.51</v>
      </c>
      <c r="H52">
        <f t="shared" si="2"/>
        <v>3.2241598663902478E-2</v>
      </c>
      <c r="I52">
        <v>39.5</v>
      </c>
      <c r="J52">
        <f t="shared" si="3"/>
        <v>0.13476180569184884</v>
      </c>
      <c r="L52">
        <f t="shared" si="4"/>
        <v>-4.8549598182115267E-2</v>
      </c>
      <c r="M52">
        <f t="shared" si="5"/>
        <v>-9.5123234796769998E-2</v>
      </c>
      <c r="N52">
        <f t="shared" si="6"/>
        <v>3.2241598663902478E-2</v>
      </c>
      <c r="O52">
        <f t="shared" si="7"/>
        <v>0.13476180569184884</v>
      </c>
      <c r="Q52" s="13">
        <f>L52-Calculations!$C$3</f>
        <v>-5.6200915919497871E-2</v>
      </c>
      <c r="R52" s="13">
        <f>M52-Calculations!$D$3</f>
        <v>-0.1270613770794283</v>
      </c>
      <c r="S52" s="13">
        <f>N52-Calculations!$E$3</f>
        <v>3.1971107444452813E-2</v>
      </c>
      <c r="T52" s="13">
        <f>O52-Calculations!$F$3</f>
        <v>0.1388855382755366</v>
      </c>
    </row>
    <row r="53" spans="2:20" x14ac:dyDescent="0.45">
      <c r="B53" s="2">
        <v>41276</v>
      </c>
      <c r="C53">
        <v>66.98</v>
      </c>
      <c r="D53">
        <f t="shared" si="0"/>
        <v>2.4942718513399659E-2</v>
      </c>
      <c r="E53">
        <v>62.44</v>
      </c>
      <c r="F53">
        <f t="shared" si="1"/>
        <v>-0.15556817932156342</v>
      </c>
      <c r="G53">
        <v>8.66</v>
      </c>
      <c r="H53">
        <f t="shared" si="2"/>
        <v>1.7472779989061108E-2</v>
      </c>
      <c r="I53">
        <v>42.11</v>
      </c>
      <c r="J53">
        <f t="shared" si="3"/>
        <v>6.3984570266760216E-2</v>
      </c>
      <c r="L53">
        <f t="shared" si="4"/>
        <v>2.4942718513399659E-2</v>
      </c>
      <c r="M53">
        <f t="shared" si="5"/>
        <v>-0.15556817932156342</v>
      </c>
      <c r="N53">
        <f t="shared" si="6"/>
        <v>1.7472779989061108E-2</v>
      </c>
      <c r="O53">
        <f t="shared" si="7"/>
        <v>6.3984570266760216E-2</v>
      </c>
      <c r="Q53" s="13">
        <f>L53-Calculations!$C$3</f>
        <v>1.7291400776017058E-2</v>
      </c>
      <c r="R53" s="13">
        <f>M53-Calculations!$D$3</f>
        <v>-0.1875063216042217</v>
      </c>
      <c r="S53" s="13">
        <f>N53-Calculations!$E$3</f>
        <v>1.720228876961144E-2</v>
      </c>
      <c r="T53" s="13">
        <f>O53-Calculations!$F$3</f>
        <v>6.8108302850447958E-2</v>
      </c>
    </row>
    <row r="54" spans="2:20" x14ac:dyDescent="0.45">
      <c r="B54" s="2">
        <v>41306</v>
      </c>
      <c r="C54">
        <v>67.77</v>
      </c>
      <c r="D54">
        <f t="shared" si="0"/>
        <v>1.1725551781962927E-2</v>
      </c>
      <c r="E54">
        <v>60.86</v>
      </c>
      <c r="F54">
        <f t="shared" si="1"/>
        <v>-2.5629951178406291E-2</v>
      </c>
      <c r="G54">
        <v>8.3800000000000008</v>
      </c>
      <c r="H54">
        <f t="shared" si="2"/>
        <v>-3.2866808080351986E-2</v>
      </c>
      <c r="I54">
        <v>41.92</v>
      </c>
      <c r="J54">
        <f t="shared" si="3"/>
        <v>-4.5222021610496479E-3</v>
      </c>
      <c r="L54">
        <f t="shared" si="4"/>
        <v>1.1725551781962927E-2</v>
      </c>
      <c r="M54">
        <f t="shared" si="5"/>
        <v>-2.5629951178406291E-2</v>
      </c>
      <c r="N54">
        <f t="shared" si="6"/>
        <v>-3.2866808080351986E-2</v>
      </c>
      <c r="O54">
        <f t="shared" si="7"/>
        <v>-4.5222021610496479E-3</v>
      </c>
      <c r="Q54" s="13">
        <f>L54-Calculations!$C$3</f>
        <v>4.0742340445803259E-3</v>
      </c>
      <c r="R54" s="13">
        <f>M54-Calculations!$D$3</f>
        <v>-5.756809346106459E-2</v>
      </c>
      <c r="S54" s="13">
        <f>N54-Calculations!$E$3</f>
        <v>-3.3137299299801651E-2</v>
      </c>
      <c r="T54" s="13">
        <f>O54-Calculations!$F$3</f>
        <v>-3.984695773619016E-4</v>
      </c>
    </row>
    <row r="55" spans="2:20" x14ac:dyDescent="0.45">
      <c r="B55" s="2">
        <v>41334</v>
      </c>
      <c r="C55">
        <v>72.11</v>
      </c>
      <c r="D55">
        <f t="shared" si="0"/>
        <v>6.2073111780646555E-2</v>
      </c>
      <c r="E55">
        <v>61.03</v>
      </c>
      <c r="F55">
        <f t="shared" si="1"/>
        <v>2.7894020875785922E-3</v>
      </c>
      <c r="G55">
        <v>8.3800000000000008</v>
      </c>
      <c r="H55">
        <f t="shared" si="2"/>
        <v>0</v>
      </c>
      <c r="I55">
        <v>44.19</v>
      </c>
      <c r="J55">
        <f t="shared" si="3"/>
        <v>5.2735479129861804E-2</v>
      </c>
      <c r="L55">
        <f t="shared" si="4"/>
        <v>6.2073111780646555E-2</v>
      </c>
      <c r="M55">
        <f t="shared" si="5"/>
        <v>2.7894020875785922E-3</v>
      </c>
      <c r="N55">
        <f t="shared" si="6"/>
        <v>0</v>
      </c>
      <c r="O55">
        <f t="shared" si="7"/>
        <v>5.2735479129861804E-2</v>
      </c>
      <c r="Q55" s="13">
        <f>L55-Calculations!$C$3</f>
        <v>5.442179404326395E-2</v>
      </c>
      <c r="R55" s="13">
        <f>M55-Calculations!$D$3</f>
        <v>-2.9148740195079702E-2</v>
      </c>
      <c r="S55" s="13">
        <f>N55-Calculations!$E$3</f>
        <v>-2.7049121944966654E-4</v>
      </c>
      <c r="T55" s="13">
        <f>O55-Calculations!$F$3</f>
        <v>5.6859211713549553E-2</v>
      </c>
    </row>
    <row r="56" spans="2:20" x14ac:dyDescent="0.45">
      <c r="B56" s="2">
        <v>41365</v>
      </c>
      <c r="C56">
        <v>74.900000000000006</v>
      </c>
      <c r="D56">
        <f t="shared" si="0"/>
        <v>3.7961159594505807E-2</v>
      </c>
      <c r="E56">
        <v>61.05</v>
      </c>
      <c r="F56">
        <f t="shared" si="1"/>
        <v>3.2765400031010923E-4</v>
      </c>
      <c r="G56">
        <v>8.36</v>
      </c>
      <c r="H56">
        <f t="shared" si="2"/>
        <v>-2.3894873973815786E-3</v>
      </c>
      <c r="I56">
        <v>46.6</v>
      </c>
      <c r="J56">
        <f t="shared" si="3"/>
        <v>5.3102021988951656E-2</v>
      </c>
      <c r="L56">
        <f t="shared" si="4"/>
        <v>3.7961159594505807E-2</v>
      </c>
      <c r="M56">
        <f t="shared" si="5"/>
        <v>3.2765400031010923E-4</v>
      </c>
      <c r="N56">
        <f t="shared" si="6"/>
        <v>-2.3894873973815786E-3</v>
      </c>
      <c r="O56">
        <f t="shared" si="7"/>
        <v>5.3102021988951656E-2</v>
      </c>
      <c r="Q56" s="13">
        <f>L56-Calculations!$C$3</f>
        <v>3.0309841857123206E-2</v>
      </c>
      <c r="R56" s="13">
        <f>M56-Calculations!$D$3</f>
        <v>-3.1610488282348186E-2</v>
      </c>
      <c r="S56" s="13">
        <f>N56-Calculations!$E$3</f>
        <v>-2.6599786168312453E-3</v>
      </c>
      <c r="T56" s="13">
        <f>O56-Calculations!$F$3</f>
        <v>5.7225754572639405E-2</v>
      </c>
    </row>
    <row r="57" spans="2:20" x14ac:dyDescent="0.45">
      <c r="B57" s="2">
        <v>41395</v>
      </c>
      <c r="C57">
        <v>72.55</v>
      </c>
      <c r="D57">
        <f t="shared" si="0"/>
        <v>-3.1877911192977101E-2</v>
      </c>
      <c r="E57">
        <v>62.42</v>
      </c>
      <c r="F57">
        <f t="shared" si="1"/>
        <v>2.2192536285919856E-2</v>
      </c>
      <c r="G57">
        <v>8.39</v>
      </c>
      <c r="H57">
        <f t="shared" si="2"/>
        <v>3.5820933825046557E-3</v>
      </c>
      <c r="I57">
        <v>51.94</v>
      </c>
      <c r="J57">
        <f t="shared" si="3"/>
        <v>0.10848866510300202</v>
      </c>
      <c r="L57">
        <f t="shared" si="4"/>
        <v>-3.1877911192977101E-2</v>
      </c>
      <c r="M57">
        <f t="shared" si="5"/>
        <v>2.2192536285919856E-2</v>
      </c>
      <c r="N57">
        <f t="shared" si="6"/>
        <v>3.5820933825046557E-3</v>
      </c>
      <c r="O57">
        <f t="shared" si="7"/>
        <v>0.10848866510300202</v>
      </c>
      <c r="Q57" s="13">
        <f>L57-Calculations!$C$3</f>
        <v>-3.9529228930359706E-2</v>
      </c>
      <c r="R57" s="13">
        <f>M57-Calculations!$D$3</f>
        <v>-9.7456059967384392E-3</v>
      </c>
      <c r="S57" s="13">
        <f>N57-Calculations!$E$3</f>
        <v>3.3116021630549891E-3</v>
      </c>
      <c r="T57" s="13">
        <f>O57-Calculations!$F$3</f>
        <v>0.11261239768668976</v>
      </c>
    </row>
    <row r="58" spans="2:20" x14ac:dyDescent="0.45">
      <c r="B58" s="2">
        <v>41428</v>
      </c>
      <c r="C58">
        <v>72.209999999999994</v>
      </c>
      <c r="D58">
        <f t="shared" si="0"/>
        <v>-4.6974388671066E-3</v>
      </c>
      <c r="E58">
        <v>55.03</v>
      </c>
      <c r="F58">
        <f t="shared" si="1"/>
        <v>-0.12600724577096589</v>
      </c>
      <c r="G58">
        <v>7.71</v>
      </c>
      <c r="H58">
        <f t="shared" si="2"/>
        <v>-8.4522332903876743E-2</v>
      </c>
      <c r="I58">
        <v>47.92</v>
      </c>
      <c r="J58">
        <f t="shared" si="3"/>
        <v>-8.0556252427408381E-2</v>
      </c>
      <c r="L58">
        <f t="shared" si="4"/>
        <v>-4.6974388671066E-3</v>
      </c>
      <c r="M58">
        <f t="shared" si="5"/>
        <v>-0.12600724577096589</v>
      </c>
      <c r="N58">
        <f t="shared" si="6"/>
        <v>-8.4522332903876743E-2</v>
      </c>
      <c r="O58">
        <f t="shared" si="7"/>
        <v>-8.0556252427408381E-2</v>
      </c>
      <c r="Q58" s="13">
        <f>L58-Calculations!$C$3</f>
        <v>-1.2348756604489201E-2</v>
      </c>
      <c r="R58" s="13">
        <f>M58-Calculations!$D$3</f>
        <v>-0.15794538805362418</v>
      </c>
      <c r="S58" s="13">
        <f>N58-Calculations!$E$3</f>
        <v>-8.4792824123326407E-2</v>
      </c>
      <c r="T58" s="13">
        <f>O58-Calculations!$F$3</f>
        <v>-7.6432519843720639E-2</v>
      </c>
    </row>
    <row r="59" spans="2:20" x14ac:dyDescent="0.45">
      <c r="B59" s="2">
        <v>41456</v>
      </c>
      <c r="C59">
        <v>75.56</v>
      </c>
      <c r="D59">
        <f t="shared" si="0"/>
        <v>4.5348502170218616E-2</v>
      </c>
      <c r="E59">
        <v>62.81</v>
      </c>
      <c r="F59">
        <f t="shared" si="1"/>
        <v>0.13223580539462196</v>
      </c>
      <c r="G59">
        <v>7.84</v>
      </c>
      <c r="H59">
        <f t="shared" si="2"/>
        <v>1.6720646787078301E-2</v>
      </c>
      <c r="I59">
        <v>52.09</v>
      </c>
      <c r="J59">
        <f t="shared" si="3"/>
        <v>8.3440037949906301E-2</v>
      </c>
      <c r="L59">
        <f t="shared" si="4"/>
        <v>4.5348502170218616E-2</v>
      </c>
      <c r="M59">
        <f t="shared" si="5"/>
        <v>0.13223580539462196</v>
      </c>
      <c r="N59">
        <f t="shared" si="6"/>
        <v>1.6720646787078301E-2</v>
      </c>
      <c r="O59">
        <f t="shared" si="7"/>
        <v>8.3440037949906301E-2</v>
      </c>
      <c r="Q59" s="13">
        <f>L59-Calculations!$C$3</f>
        <v>3.7697184432836012E-2</v>
      </c>
      <c r="R59" s="13">
        <f>M59-Calculations!$D$3</f>
        <v>0.10029766311196367</v>
      </c>
      <c r="S59" s="13">
        <f>N59-Calculations!$E$3</f>
        <v>1.6450155567628633E-2</v>
      </c>
      <c r="T59" s="13">
        <f>O59-Calculations!$F$3</f>
        <v>8.7563770533594043E-2</v>
      </c>
    </row>
    <row r="60" spans="2:20" x14ac:dyDescent="0.45">
      <c r="B60" s="2">
        <v>41487</v>
      </c>
      <c r="C60">
        <v>71.180000000000007</v>
      </c>
      <c r="D60">
        <f t="shared" si="0"/>
        <v>-5.971516255126208E-2</v>
      </c>
      <c r="E60">
        <v>68.069999999999993</v>
      </c>
      <c r="F60">
        <f t="shared" si="1"/>
        <v>8.0422290993570567E-2</v>
      </c>
      <c r="G60">
        <v>7.63</v>
      </c>
      <c r="H60">
        <f t="shared" si="2"/>
        <v>-2.715098906595086E-2</v>
      </c>
      <c r="I60">
        <v>48.29</v>
      </c>
      <c r="J60">
        <f t="shared" si="3"/>
        <v>-7.574849187164974E-2</v>
      </c>
      <c r="L60">
        <f t="shared" si="4"/>
        <v>-5.971516255126208E-2</v>
      </c>
      <c r="M60">
        <f t="shared" si="5"/>
        <v>8.0422290993570567E-2</v>
      </c>
      <c r="N60">
        <f t="shared" si="6"/>
        <v>-2.715098906595086E-2</v>
      </c>
      <c r="O60">
        <f t="shared" si="7"/>
        <v>-7.574849187164974E-2</v>
      </c>
      <c r="Q60" s="13">
        <f>L60-Calculations!$C$3</f>
        <v>-6.7366480288644684E-2</v>
      </c>
      <c r="R60" s="13">
        <f>M60-Calculations!$D$3</f>
        <v>4.8484148710912271E-2</v>
      </c>
      <c r="S60" s="13">
        <f>N60-Calculations!$E$3</f>
        <v>-2.7421480285400528E-2</v>
      </c>
      <c r="T60" s="13">
        <f>O60-Calculations!$F$3</f>
        <v>-7.1624759287961998E-2</v>
      </c>
    </row>
    <row r="61" spans="2:20" x14ac:dyDescent="0.45">
      <c r="B61" s="2">
        <v>41520</v>
      </c>
      <c r="C61">
        <v>72.14</v>
      </c>
      <c r="D61">
        <f t="shared" si="0"/>
        <v>1.3396795393346338E-2</v>
      </c>
      <c r="E61">
        <v>66.599999999999994</v>
      </c>
      <c r="F61">
        <f t="shared" si="1"/>
        <v>-2.183200991351663E-2</v>
      </c>
      <c r="G61">
        <v>8.0399999999999991</v>
      </c>
      <c r="H61">
        <f t="shared" si="2"/>
        <v>5.2341237894509236E-2</v>
      </c>
      <c r="I61">
        <v>48.47</v>
      </c>
      <c r="J61">
        <f t="shared" si="3"/>
        <v>3.720549971834131E-3</v>
      </c>
      <c r="L61">
        <f t="shared" si="4"/>
        <v>1.3396795393346338E-2</v>
      </c>
      <c r="M61">
        <f t="shared" si="5"/>
        <v>-2.183200991351663E-2</v>
      </c>
      <c r="N61">
        <f t="shared" si="6"/>
        <v>5.2341237894509236E-2</v>
      </c>
      <c r="O61">
        <f t="shared" si="7"/>
        <v>3.720549971834131E-3</v>
      </c>
      <c r="Q61" s="13">
        <f>L61-Calculations!$C$3</f>
        <v>5.7454776559637362E-3</v>
      </c>
      <c r="R61" s="13">
        <f>M61-Calculations!$D$3</f>
        <v>-5.3770152196174925E-2</v>
      </c>
      <c r="S61" s="13">
        <f>N61-Calculations!$E$3</f>
        <v>5.2070746675059572E-2</v>
      </c>
      <c r="T61" s="13">
        <f>O61-Calculations!$F$3</f>
        <v>7.8442825555218778E-3</v>
      </c>
    </row>
    <row r="62" spans="2:20" x14ac:dyDescent="0.45">
      <c r="B62" s="2">
        <v>41548</v>
      </c>
      <c r="C62">
        <v>74.86</v>
      </c>
      <c r="D62">
        <f t="shared" si="0"/>
        <v>3.701102700088988E-2</v>
      </c>
      <c r="E62">
        <v>73.02</v>
      </c>
      <c r="F62">
        <f t="shared" si="1"/>
        <v>9.2028798681147467E-2</v>
      </c>
      <c r="G62">
        <v>9.18</v>
      </c>
      <c r="H62">
        <f t="shared" si="2"/>
        <v>0.13259812144152416</v>
      </c>
      <c r="I62">
        <v>48.75</v>
      </c>
      <c r="J62">
        <f t="shared" si="3"/>
        <v>5.7601475865715008E-3</v>
      </c>
      <c r="L62">
        <f t="shared" si="4"/>
        <v>3.701102700088988E-2</v>
      </c>
      <c r="M62">
        <f t="shared" si="5"/>
        <v>9.2028798681147467E-2</v>
      </c>
      <c r="N62">
        <f t="shared" si="6"/>
        <v>0.13259812144152416</v>
      </c>
      <c r="O62">
        <f t="shared" si="7"/>
        <v>5.7601475865715008E-3</v>
      </c>
      <c r="Q62" s="13">
        <f>L62-Calculations!$C$3</f>
        <v>2.935970926350728E-2</v>
      </c>
      <c r="R62" s="13">
        <f>M62-Calculations!$D$3</f>
        <v>6.0090656398489171E-2</v>
      </c>
      <c r="S62" s="13">
        <f>N62-Calculations!$E$3</f>
        <v>0.1323276302220745</v>
      </c>
      <c r="T62" s="13">
        <f>O62-Calculations!$F$3</f>
        <v>9.8838801702592471E-3</v>
      </c>
    </row>
    <row r="63" spans="2:20" x14ac:dyDescent="0.45">
      <c r="B63" s="2">
        <v>41579</v>
      </c>
      <c r="C63">
        <v>79.010000000000005</v>
      </c>
      <c r="D63">
        <f t="shared" si="0"/>
        <v>5.3954724258359066E-2</v>
      </c>
      <c r="E63">
        <v>78.14</v>
      </c>
      <c r="F63">
        <f t="shared" si="1"/>
        <v>6.7768713399433828E-2</v>
      </c>
      <c r="G63">
        <v>9.5500000000000007</v>
      </c>
      <c r="H63">
        <f t="shared" si="2"/>
        <v>3.9513949860239928E-2</v>
      </c>
      <c r="I63">
        <v>52.89</v>
      </c>
      <c r="J63">
        <f t="shared" si="3"/>
        <v>8.1509087634032321E-2</v>
      </c>
      <c r="L63">
        <f t="shared" si="4"/>
        <v>5.3954724258359066E-2</v>
      </c>
      <c r="M63">
        <f t="shared" si="5"/>
        <v>6.7768713399433828E-2</v>
      </c>
      <c r="N63">
        <f t="shared" si="6"/>
        <v>3.9513949860239928E-2</v>
      </c>
      <c r="O63">
        <f t="shared" si="7"/>
        <v>8.1509087634032321E-2</v>
      </c>
      <c r="Q63" s="13">
        <f>L63-Calculations!$C$3</f>
        <v>4.6303406520976462E-2</v>
      </c>
      <c r="R63" s="13">
        <f>M63-Calculations!$D$3</f>
        <v>3.5830571116775532E-2</v>
      </c>
      <c r="S63" s="13">
        <f>N63-Calculations!$E$3</f>
        <v>3.9243458640790263E-2</v>
      </c>
      <c r="T63" s="13">
        <f>O63-Calculations!$F$3</f>
        <v>8.5632820217720063E-2</v>
      </c>
    </row>
    <row r="64" spans="2:20" x14ac:dyDescent="0.45">
      <c r="B64" s="2">
        <v>41610</v>
      </c>
      <c r="C64">
        <v>77.2</v>
      </c>
      <c r="D64">
        <f t="shared" si="0"/>
        <v>-2.3174969703911502E-2</v>
      </c>
      <c r="E64">
        <v>78.83</v>
      </c>
      <c r="F64">
        <f t="shared" si="1"/>
        <v>8.7915454448923343E-3</v>
      </c>
      <c r="G64">
        <v>10.56</v>
      </c>
      <c r="H64">
        <f t="shared" si="2"/>
        <v>0.1005321237854765</v>
      </c>
      <c r="I64">
        <v>52.08</v>
      </c>
      <c r="J64">
        <f t="shared" si="3"/>
        <v>-1.5433287177574816E-2</v>
      </c>
      <c r="L64">
        <f t="shared" ref="L64" si="8">D64</f>
        <v>-2.3174969703911502E-2</v>
      </c>
      <c r="M64">
        <f t="shared" ref="M64" si="9">F64</f>
        <v>8.7915454448923343E-3</v>
      </c>
      <c r="N64">
        <f t="shared" ref="N64" si="10">H64</f>
        <v>0.1005321237854765</v>
      </c>
      <c r="O64">
        <f t="shared" ref="O64" si="11">J64</f>
        <v>-1.5433287177574816E-2</v>
      </c>
      <c r="Q64" s="13">
        <f>L64-Calculations!$C$3</f>
        <v>-3.0826287441294103E-2</v>
      </c>
      <c r="R64" s="13">
        <f>M64-Calculations!$D$3</f>
        <v>-2.3146596837765959E-2</v>
      </c>
      <c r="S64" s="13">
        <f>N64-Calculations!$E$3</f>
        <v>0.10026163256602684</v>
      </c>
      <c r="T64" s="13">
        <f>O64-Calculations!$F$3</f>
        <v>-1.1309554593887071E-2</v>
      </c>
    </row>
  </sheetData>
  <mergeCells count="6">
    <mergeCell ref="Q2:T2"/>
    <mergeCell ref="C2:D2"/>
    <mergeCell ref="E2:F2"/>
    <mergeCell ref="G2:H2"/>
    <mergeCell ref="I2:J2"/>
    <mergeCell ref="L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27"/>
  <sheetViews>
    <sheetView tabSelected="1" topLeftCell="C1" workbookViewId="0">
      <selection activeCell="H14" sqref="H14"/>
    </sheetView>
  </sheetViews>
  <sheetFormatPr defaultRowHeight="14.25" x14ac:dyDescent="0.45"/>
  <cols>
    <col min="2" max="2" width="11.1328125" customWidth="1"/>
    <col min="8" max="8" width="31.46484375" bestFit="1" customWidth="1"/>
  </cols>
  <sheetData>
    <row r="1" spans="2:13" x14ac:dyDescent="0.45">
      <c r="B1" s="3" t="s">
        <v>8</v>
      </c>
    </row>
    <row r="2" spans="2:13" x14ac:dyDescent="0.45">
      <c r="C2" s="8" t="s">
        <v>0</v>
      </c>
      <c r="D2" s="8" t="s">
        <v>1</v>
      </c>
      <c r="E2" s="8" t="s">
        <v>2</v>
      </c>
      <c r="F2" s="8" t="s">
        <v>3</v>
      </c>
    </row>
    <row r="3" spans="2:13" x14ac:dyDescent="0.45">
      <c r="B3" t="s">
        <v>13</v>
      </c>
      <c r="C3" s="4">
        <f>AVERAGE(Data!D5:D64)</f>
        <v>7.6513177373826015E-3</v>
      </c>
      <c r="D3" s="4">
        <f>AVERAGE(Data!F5:F64)</f>
        <v>3.1938142282658295E-2</v>
      </c>
      <c r="E3" s="4">
        <f>AVERAGE(Data!H5:H64)</f>
        <v>2.7049121944966654E-4</v>
      </c>
      <c r="F3" s="4">
        <f>AVERAGE(Data!J5:J64)</f>
        <v>-4.1237325836877463E-3</v>
      </c>
    </row>
    <row r="4" spans="2:13" x14ac:dyDescent="0.45">
      <c r="B4" t="s">
        <v>7</v>
      </c>
      <c r="C4" s="11">
        <f>_xlfn.VAR.S(Data!D5:D64)</f>
        <v>2.2831129294068405E-3</v>
      </c>
      <c r="D4" s="11">
        <f>_xlfn.VAR.S(Data!F5:F64)</f>
        <v>5.5372651535099291E-3</v>
      </c>
      <c r="E4" s="11">
        <f>_xlfn.VAR.S(Data!H5:H64)</f>
        <v>1.3402443222170518E-2</v>
      </c>
      <c r="F4" s="11">
        <f>_xlfn.VAR.S(Data!J5:J64)</f>
        <v>3.8894292085664826E-2</v>
      </c>
    </row>
    <row r="5" spans="2:13" x14ac:dyDescent="0.45">
      <c r="B5" t="s">
        <v>10</v>
      </c>
      <c r="C5" s="4">
        <f>SQRT(C4)</f>
        <v>4.7781930992864242E-2</v>
      </c>
      <c r="D5" s="4">
        <f t="shared" ref="D5:F5" si="0">SQRT(D4)</f>
        <v>7.4412802349528059E-2</v>
      </c>
      <c r="E5" s="4">
        <f t="shared" si="0"/>
        <v>0.11576892165935777</v>
      </c>
      <c r="F5" s="4">
        <f t="shared" si="0"/>
        <v>0.19721635856506636</v>
      </c>
    </row>
    <row r="7" spans="2:13" x14ac:dyDescent="0.45">
      <c r="B7" s="5" t="s">
        <v>9</v>
      </c>
      <c r="C7" s="6"/>
      <c r="D7" s="6"/>
      <c r="E7" s="6"/>
      <c r="F7" s="14"/>
    </row>
    <row r="8" spans="2:13" x14ac:dyDescent="0.45">
      <c r="B8" s="7"/>
      <c r="C8" s="8" t="s">
        <v>0</v>
      </c>
      <c r="D8" s="8" t="s">
        <v>1</v>
      </c>
      <c r="E8" s="8" t="s">
        <v>2</v>
      </c>
      <c r="F8" s="15" t="s">
        <v>3</v>
      </c>
      <c r="H8" s="28" t="s">
        <v>35</v>
      </c>
    </row>
    <row r="9" spans="2:13" x14ac:dyDescent="0.45">
      <c r="B9" s="9" t="s">
        <v>0</v>
      </c>
      <c r="C9" s="16">
        <f t="array" ref="C9:F12">MMULT(TRANSPOSE(Data!Q5:T64),Data!Q5:T64)/(COUNT(Data!Q5:Q64)-1)</f>
        <v>2.28311292940684E-3</v>
      </c>
      <c r="D9" s="16">
        <v>2.26269046540445E-4</v>
      </c>
      <c r="E9" s="16">
        <v>1.712382741321299E-3</v>
      </c>
      <c r="F9" s="17">
        <v>2.7262024570411537E-3</v>
      </c>
    </row>
    <row r="10" spans="2:13" x14ac:dyDescent="0.45">
      <c r="B10" s="9" t="s">
        <v>1</v>
      </c>
      <c r="C10" s="16">
        <v>2.26269046540445E-4</v>
      </c>
      <c r="D10" s="16">
        <v>5.5372651535099309E-3</v>
      </c>
      <c r="E10" s="16">
        <v>3.6743430909354983E-3</v>
      </c>
      <c r="F10" s="17">
        <v>3.7855548311601312E-3</v>
      </c>
    </row>
    <row r="11" spans="2:13" x14ac:dyDescent="0.45">
      <c r="B11" s="9" t="s">
        <v>2</v>
      </c>
      <c r="C11" s="16">
        <v>1.712382741321299E-3</v>
      </c>
      <c r="D11" s="16">
        <v>3.6743430909354983E-3</v>
      </c>
      <c r="E11" s="16">
        <v>1.3402443222170516E-2</v>
      </c>
      <c r="F11" s="17">
        <v>1.3047959277680942E-2</v>
      </c>
    </row>
    <row r="12" spans="2:13" x14ac:dyDescent="0.45">
      <c r="B12" s="10" t="s">
        <v>3</v>
      </c>
      <c r="C12" s="18">
        <v>2.7262024570411537E-3</v>
      </c>
      <c r="D12" s="18">
        <v>3.7855548311601312E-3</v>
      </c>
      <c r="E12" s="18">
        <v>1.3047959277680942E-2</v>
      </c>
      <c r="F12" s="19">
        <v>3.8894292085664833E-2</v>
      </c>
    </row>
    <row r="14" spans="2:13" x14ac:dyDescent="0.45">
      <c r="I14" t="s">
        <v>29</v>
      </c>
      <c r="L14" t="s">
        <v>30</v>
      </c>
    </row>
    <row r="15" spans="2:13" x14ac:dyDescent="0.45">
      <c r="B15" s="20" t="s">
        <v>14</v>
      </c>
      <c r="I15" s="22" t="s">
        <v>14</v>
      </c>
      <c r="J15" s="14"/>
      <c r="L15" s="22" t="s">
        <v>14</v>
      </c>
      <c r="M15" s="14"/>
    </row>
    <row r="16" spans="2:13" x14ac:dyDescent="0.45">
      <c r="B16" t="str">
        <f>C2</f>
        <v>WalMart</v>
      </c>
      <c r="C16">
        <v>0.46445783339371544</v>
      </c>
      <c r="I16" s="7" t="s">
        <v>0</v>
      </c>
      <c r="J16" s="23">
        <v>0.26340197176262981</v>
      </c>
      <c r="L16" s="7" t="s">
        <v>0</v>
      </c>
      <c r="M16" s="23">
        <v>0.46445783339371544</v>
      </c>
    </row>
    <row r="17" spans="2:13" x14ac:dyDescent="0.45">
      <c r="B17" t="str">
        <f>D2</f>
        <v>Apple</v>
      </c>
      <c r="C17">
        <v>0.84442725961402987</v>
      </c>
      <c r="I17" s="7" t="s">
        <v>1</v>
      </c>
      <c r="J17" s="23">
        <v>0.73659802823737031</v>
      </c>
      <c r="L17" s="7" t="s">
        <v>1</v>
      </c>
      <c r="M17" s="23">
        <v>0.84442725961402987</v>
      </c>
    </row>
    <row r="18" spans="2:13" x14ac:dyDescent="0.45">
      <c r="B18" t="str">
        <f>E2</f>
        <v>Alcoa</v>
      </c>
      <c r="C18">
        <v>-0.2626726682939125</v>
      </c>
      <c r="I18" s="7" t="s">
        <v>2</v>
      </c>
      <c r="J18" s="23">
        <v>0</v>
      </c>
      <c r="L18" s="7" t="s">
        <v>2</v>
      </c>
      <c r="M18" s="23">
        <v>-0.2626726682939125</v>
      </c>
    </row>
    <row r="19" spans="2:13" x14ac:dyDescent="0.45">
      <c r="B19" t="str">
        <f>F2</f>
        <v>Citigroup</v>
      </c>
      <c r="C19">
        <v>-4.6212424713832807E-2</v>
      </c>
      <c r="I19" s="7" t="s">
        <v>3</v>
      </c>
      <c r="J19" s="23">
        <v>0</v>
      </c>
      <c r="L19" s="7" t="s">
        <v>3</v>
      </c>
      <c r="M19" s="23">
        <v>-4.6212424713832807E-2</v>
      </c>
    </row>
    <row r="20" spans="2:13" x14ac:dyDescent="0.45">
      <c r="B20" t="s">
        <v>15</v>
      </c>
      <c r="C20">
        <f>SUM(C16:C19)</f>
        <v>1</v>
      </c>
      <c r="I20" s="7" t="s">
        <v>15</v>
      </c>
      <c r="J20" s="23">
        <v>1</v>
      </c>
      <c r="L20" s="7" t="s">
        <v>15</v>
      </c>
      <c r="M20" s="23">
        <v>1</v>
      </c>
    </row>
    <row r="21" spans="2:13" x14ac:dyDescent="0.45">
      <c r="I21" s="7"/>
      <c r="J21" s="23"/>
      <c r="L21" s="7"/>
      <c r="M21" s="23"/>
    </row>
    <row r="22" spans="2:13" x14ac:dyDescent="0.45">
      <c r="B22" t="s">
        <v>16</v>
      </c>
      <c r="C22" s="4">
        <f t="array" ref="C22">MMULT(C3:F3,C16:C19)</f>
        <v>3.0642669455020477E-2</v>
      </c>
      <c r="I22" s="7" t="s">
        <v>16</v>
      </c>
      <c r="J22" s="24">
        <v>2.5540944809579649E-2</v>
      </c>
      <c r="L22" s="7" t="s">
        <v>16</v>
      </c>
      <c r="M22" s="24">
        <v>3.0642669455020477E-2</v>
      </c>
    </row>
    <row r="23" spans="2:13" x14ac:dyDescent="0.45">
      <c r="B23" t="s">
        <v>18</v>
      </c>
      <c r="C23">
        <f t="array" ref="C23">MMULT(TRANSPOSE(C16:C19),MMULT(C9:F12,C16:C19))</f>
        <v>3.4826541770714924E-3</v>
      </c>
      <c r="I23" s="7" t="s">
        <v>18</v>
      </c>
      <c r="J23" s="23">
        <v>3.2505966101412705E-3</v>
      </c>
      <c r="L23" s="7" t="s">
        <v>18</v>
      </c>
      <c r="M23" s="23">
        <v>3.4826541770714924E-3</v>
      </c>
    </row>
    <row r="24" spans="2:13" x14ac:dyDescent="0.45">
      <c r="B24" t="s">
        <v>17</v>
      </c>
      <c r="C24" s="4">
        <f>SQRT(C23)</f>
        <v>5.9014016784756249E-2</v>
      </c>
      <c r="I24" s="7" t="s">
        <v>17</v>
      </c>
      <c r="J24" s="24">
        <v>5.7014003631925998E-2</v>
      </c>
      <c r="L24" s="7" t="s">
        <v>17</v>
      </c>
      <c r="M24" s="24">
        <v>5.9014016784756249E-2</v>
      </c>
    </row>
    <row r="25" spans="2:13" x14ac:dyDescent="0.45">
      <c r="B25" t="s">
        <v>20</v>
      </c>
      <c r="C25" s="4">
        <f>2%/12</f>
        <v>1.6666666666666668E-3</v>
      </c>
      <c r="I25" s="7" t="s">
        <v>20</v>
      </c>
      <c r="J25" s="24">
        <v>2.1166666666666664E-3</v>
      </c>
      <c r="L25" s="7" t="s">
        <v>20</v>
      </c>
      <c r="M25" s="24">
        <v>2.1166666666666664E-3</v>
      </c>
    </row>
    <row r="26" spans="2:13" x14ac:dyDescent="0.45">
      <c r="I26" s="7"/>
      <c r="J26" s="23"/>
      <c r="L26" s="7"/>
      <c r="M26" s="23"/>
    </row>
    <row r="27" spans="2:13" x14ac:dyDescent="0.45">
      <c r="B27" t="s">
        <v>19</v>
      </c>
      <c r="C27" s="21">
        <f>(C22-C25)/C24</f>
        <v>0.49100204268485792</v>
      </c>
      <c r="I27" s="25" t="s">
        <v>19</v>
      </c>
      <c r="J27" s="26">
        <v>0.41085131109431761</v>
      </c>
      <c r="L27" s="25" t="s">
        <v>19</v>
      </c>
      <c r="M27" s="26">
        <v>0.48337673560499422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40"/>
  <sheetViews>
    <sheetView workbookViewId="0">
      <selection activeCell="I42" sqref="I42"/>
    </sheetView>
  </sheetViews>
  <sheetFormatPr defaultRowHeight="14.25" x14ac:dyDescent="0.45"/>
  <sheetData>
    <row r="2" spans="1:4" x14ac:dyDescent="0.45">
      <c r="B2" s="1" t="s">
        <v>23</v>
      </c>
      <c r="C2" s="1" t="s">
        <v>24</v>
      </c>
    </row>
    <row r="3" spans="1:4" x14ac:dyDescent="0.45">
      <c r="A3" t="s">
        <v>21</v>
      </c>
      <c r="B3" s="4">
        <v>2.5540944809579649E-2</v>
      </c>
      <c r="C3" s="4">
        <v>3.0642669455020477E-2</v>
      </c>
    </row>
    <row r="4" spans="1:4" x14ac:dyDescent="0.45">
      <c r="A4" t="s">
        <v>22</v>
      </c>
      <c r="B4" s="4">
        <v>5.7014003631925998E-2</v>
      </c>
      <c r="C4" s="4">
        <v>5.9014016784756249E-2</v>
      </c>
    </row>
    <row r="6" spans="1:4" x14ac:dyDescent="0.45">
      <c r="A6" t="s">
        <v>28</v>
      </c>
      <c r="B6">
        <f t="array" ref="B6">MMULT(TRANSPOSE(Calculations!J16:J19),MMULT(Calculations!C9:F12,Calculations!M16:M19))</f>
        <v>2.8598013820810573E-3</v>
      </c>
    </row>
    <row r="8" spans="1:4" x14ac:dyDescent="0.45">
      <c r="A8" t="s">
        <v>26</v>
      </c>
      <c r="B8">
        <v>0.5</v>
      </c>
    </row>
    <row r="9" spans="1:4" x14ac:dyDescent="0.45">
      <c r="A9" t="s">
        <v>27</v>
      </c>
      <c r="B9">
        <f>1-B8</f>
        <v>0.5</v>
      </c>
    </row>
    <row r="11" spans="1:4" x14ac:dyDescent="0.45">
      <c r="A11" t="s">
        <v>25</v>
      </c>
      <c r="B11" s="4">
        <f>B8*B3+B9*C3</f>
        <v>2.8091807132300063E-2</v>
      </c>
    </row>
    <row r="12" spans="1:4" x14ac:dyDescent="0.45">
      <c r="A12" t="s">
        <v>31</v>
      </c>
      <c r="B12" s="4">
        <f>SQRT(B8^2*B4^2+B9^2*C4^2+2*B8*B9*B6)</f>
        <v>5.5796177179478164E-2</v>
      </c>
    </row>
    <row r="14" spans="1:4" x14ac:dyDescent="0.45">
      <c r="A14" t="s">
        <v>32</v>
      </c>
    </row>
    <row r="16" spans="1:4" x14ac:dyDescent="0.45">
      <c r="A16" t="s">
        <v>34</v>
      </c>
      <c r="C16" t="s">
        <v>22</v>
      </c>
      <c r="D16" t="s">
        <v>33</v>
      </c>
    </row>
    <row r="17" spans="2:4" x14ac:dyDescent="0.45">
      <c r="C17" s="13">
        <f>B12</f>
        <v>5.5796177179478164E-2</v>
      </c>
      <c r="D17" s="13">
        <f>B11</f>
        <v>2.8091807132300063E-2</v>
      </c>
    </row>
    <row r="18" spans="2:4" x14ac:dyDescent="0.45">
      <c r="B18" s="27">
        <v>-1.4</v>
      </c>
      <c r="C18">
        <f t="dataTable" ref="C18:D40" dt2D="0" dtr="0" r1="B8"/>
        <v>8.4931690953518532E-2</v>
      </c>
      <c r="D18">
        <v>3.7785083958637639E-2</v>
      </c>
    </row>
    <row r="19" spans="2:4" x14ac:dyDescent="0.45">
      <c r="B19" s="27">
        <v>-1.2</v>
      </c>
      <c r="C19">
        <v>8.0231876696494356E-2</v>
      </c>
      <c r="D19">
        <v>3.6764739029549472E-2</v>
      </c>
    </row>
    <row r="20" spans="2:4" x14ac:dyDescent="0.45">
      <c r="B20" s="27">
        <v>-1</v>
      </c>
      <c r="C20">
        <v>7.5776037044061703E-2</v>
      </c>
      <c r="D20">
        <v>3.5744394100461305E-2</v>
      </c>
    </row>
    <row r="21" spans="2:4" x14ac:dyDescent="0.45">
      <c r="B21" s="27">
        <v>-0.8</v>
      </c>
      <c r="C21">
        <v>7.1609729672779829E-2</v>
      </c>
      <c r="D21">
        <v>3.4724049171373138E-2</v>
      </c>
    </row>
    <row r="22" spans="2:4" x14ac:dyDescent="0.45">
      <c r="B22" s="27">
        <v>-0.6</v>
      </c>
      <c r="C22">
        <v>6.7786361602893613E-2</v>
      </c>
      <c r="D22">
        <v>3.3703704242284971E-2</v>
      </c>
    </row>
    <row r="23" spans="2:4" x14ac:dyDescent="0.45">
      <c r="B23" s="27">
        <v>-0.4</v>
      </c>
      <c r="C23">
        <v>6.4367073078958198E-2</v>
      </c>
      <c r="D23">
        <v>3.2683359313196811E-2</v>
      </c>
    </row>
    <row r="24" spans="2:4" x14ac:dyDescent="0.45">
      <c r="B24" s="27">
        <v>-0.2</v>
      </c>
      <c r="C24">
        <v>6.141938794867377E-2</v>
      </c>
      <c r="D24">
        <v>3.1663014384108644E-2</v>
      </c>
    </row>
    <row r="25" spans="2:4" x14ac:dyDescent="0.45">
      <c r="B25" s="27">
        <v>0</v>
      </c>
      <c r="C25">
        <v>5.9014016784756249E-2</v>
      </c>
      <c r="D25">
        <v>3.0642669455020477E-2</v>
      </c>
    </row>
    <row r="26" spans="2:4" x14ac:dyDescent="0.45">
      <c r="B26" s="27">
        <v>0.2</v>
      </c>
      <c r="C26">
        <v>5.7219393390679565E-2</v>
      </c>
      <c r="D26">
        <v>2.962232452593231E-2</v>
      </c>
    </row>
    <row r="27" spans="2:4" x14ac:dyDescent="0.45">
      <c r="B27" s="27">
        <v>0.4</v>
      </c>
      <c r="C27">
        <v>5.609416747548044E-2</v>
      </c>
      <c r="D27">
        <v>2.8601979596844147E-2</v>
      </c>
    </row>
    <row r="28" spans="2:4" x14ac:dyDescent="0.45">
      <c r="B28" s="27">
        <v>0.6</v>
      </c>
      <c r="C28">
        <v>5.5678937771667339E-2</v>
      </c>
      <c r="D28">
        <v>2.758163466775598E-2</v>
      </c>
    </row>
    <row r="29" spans="2:4" x14ac:dyDescent="0.45">
      <c r="B29" s="27">
        <v>0.8</v>
      </c>
      <c r="C29">
        <v>5.5989502943312612E-2</v>
      </c>
      <c r="D29">
        <v>2.6561289738667816E-2</v>
      </c>
    </row>
    <row r="30" spans="2:4" x14ac:dyDescent="0.45">
      <c r="B30" s="27">
        <v>1</v>
      </c>
      <c r="C30">
        <v>5.7014003631925998E-2</v>
      </c>
      <c r="D30">
        <v>2.5540944809579649E-2</v>
      </c>
    </row>
    <row r="31" spans="2:4" x14ac:dyDescent="0.45">
      <c r="B31" s="27">
        <v>1.2</v>
      </c>
      <c r="C31">
        <v>5.8715080024533579E-2</v>
      </c>
      <c r="D31">
        <v>2.4520599880491482E-2</v>
      </c>
    </row>
    <row r="32" spans="2:4" x14ac:dyDescent="0.45">
      <c r="B32" s="27">
        <v>1.4</v>
      </c>
      <c r="C32">
        <v>6.1036189889913217E-2</v>
      </c>
      <c r="D32">
        <v>2.3500254951403319E-2</v>
      </c>
    </row>
    <row r="33" spans="2:4" x14ac:dyDescent="0.45">
      <c r="B33" s="27">
        <v>1.6</v>
      </c>
      <c r="C33">
        <v>6.3909812799849156E-2</v>
      </c>
      <c r="D33">
        <v>2.2479910022315152E-2</v>
      </c>
    </row>
    <row r="34" spans="2:4" x14ac:dyDescent="0.45">
      <c r="B34" s="27">
        <v>1.8</v>
      </c>
      <c r="C34">
        <v>6.7265174568940406E-2</v>
      </c>
      <c r="D34">
        <v>2.1459565093226989E-2</v>
      </c>
    </row>
    <row r="35" spans="2:4" x14ac:dyDescent="0.45">
      <c r="B35" s="27">
        <v>2</v>
      </c>
      <c r="C35">
        <v>7.1034041763877884E-2</v>
      </c>
      <c r="D35">
        <v>2.0439220164138822E-2</v>
      </c>
    </row>
    <row r="36" spans="2:4" x14ac:dyDescent="0.45">
      <c r="B36" s="27">
        <v>2.2000000000000002</v>
      </c>
      <c r="C36">
        <v>7.5154230158246696E-2</v>
      </c>
      <c r="D36">
        <v>1.9418875235050655E-2</v>
      </c>
    </row>
    <row r="37" spans="2:4" x14ac:dyDescent="0.45">
      <c r="B37" s="27">
        <v>2.4</v>
      </c>
      <c r="C37">
        <v>7.9571184318754123E-2</v>
      </c>
      <c r="D37">
        <v>1.8398530305962488E-2</v>
      </c>
    </row>
    <row r="38" spans="2:4" x14ac:dyDescent="0.45">
      <c r="B38" s="27">
        <v>2.6</v>
      </c>
      <c r="C38">
        <v>8.4238235255397059E-2</v>
      </c>
      <c r="D38">
        <v>1.7378185376874328E-2</v>
      </c>
    </row>
    <row r="39" spans="2:4" x14ac:dyDescent="0.45">
      <c r="B39" s="27">
        <v>2.8</v>
      </c>
      <c r="C39">
        <v>8.9116098578439468E-2</v>
      </c>
      <c r="D39">
        <v>1.6357840447786161E-2</v>
      </c>
    </row>
    <row r="40" spans="2:4" x14ac:dyDescent="0.45">
      <c r="B40" s="27">
        <v>3</v>
      </c>
      <c r="C40">
        <v>9.4172021400120307E-2</v>
      </c>
      <c r="D40">
        <v>1.5337495518697994E-2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Calculations</vt:lpstr>
      <vt:lpstr>Efficient Frontier &amp; Plot</vt:lpstr>
    </vt:vector>
  </TitlesOfParts>
  <Company>UF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Stein,Roberto Andres</dc:creator>
  <cp:lastModifiedBy>Lucas Lantis</cp:lastModifiedBy>
  <dcterms:created xsi:type="dcterms:W3CDTF">2014-09-24T15:01:13Z</dcterms:created>
  <dcterms:modified xsi:type="dcterms:W3CDTF">2019-04-14T03:11:32Z</dcterms:modified>
</cp:coreProperties>
</file>