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650e5e2670c9b996/Área de Trabalho/MBA/Aulas/Analytical Hierarchy Process (AHP)/Aula 1/"/>
    </mc:Choice>
  </mc:AlternateContent>
  <xr:revisionPtr revIDLastSave="714" documentId="11_AD4D361C20488DEA4E38A0AD3C1948765BDEDD85" xr6:coauthVersionLast="47" xr6:coauthVersionMax="47" xr10:uidLastSave="{CAD42489-617F-4AED-B93A-2C8AA72C9533}"/>
  <bookViews>
    <workbookView xWindow="-120" yWindow="-120" windowWidth="29040" windowHeight="15720" xr2:uid="{00000000-000D-0000-FFFF-FFFF00000000}"/>
  </bookViews>
  <sheets>
    <sheet name="AHP Tradicional" sheetId="1" r:id="rId1"/>
    <sheet name="Planilh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8" i="1" l="1"/>
  <c r="AT9" i="1"/>
  <c r="AT7" i="1"/>
  <c r="AS8" i="1"/>
  <c r="AS9" i="1"/>
  <c r="AS7" i="1"/>
  <c r="AR8" i="1"/>
  <c r="AR9" i="1"/>
  <c r="AR7" i="1"/>
  <c r="AQ8" i="1"/>
  <c r="AQ9" i="1"/>
  <c r="AQ7" i="1"/>
  <c r="AA34" i="1"/>
  <c r="AG31" i="1" s="1"/>
  <c r="Z26" i="1"/>
  <c r="T30" i="1" s="1"/>
  <c r="Y18" i="1"/>
  <c r="AE32" i="1" s="1"/>
  <c r="X10" i="1"/>
  <c r="AD7" i="1" s="1"/>
  <c r="C10" i="1"/>
  <c r="I7" i="1" s="1"/>
  <c r="D10" i="1"/>
  <c r="J8" i="1" s="1"/>
  <c r="E10" i="1"/>
  <c r="K6" i="1" s="1"/>
  <c r="B10" i="1"/>
  <c r="H6" i="1" s="1"/>
  <c r="S30" i="1" l="1"/>
  <c r="K7" i="1"/>
  <c r="H7" i="1"/>
  <c r="X14" i="1"/>
  <c r="S31" i="1"/>
  <c r="I5" i="1"/>
  <c r="T32" i="1"/>
  <c r="I8" i="1"/>
  <c r="Y24" i="1"/>
  <c r="S32" i="1"/>
  <c r="AD15" i="1"/>
  <c r="I6" i="1"/>
  <c r="Y23" i="1"/>
  <c r="K8" i="1"/>
  <c r="AE22" i="1"/>
  <c r="R24" i="1"/>
  <c r="AD6" i="1"/>
  <c r="X22" i="1"/>
  <c r="AE23" i="1"/>
  <c r="Y30" i="1"/>
  <c r="AG32" i="1"/>
  <c r="M6" i="1"/>
  <c r="D18" i="1" s="1"/>
  <c r="AG30" i="1"/>
  <c r="AD23" i="1"/>
  <c r="Y32" i="1"/>
  <c r="J7" i="1"/>
  <c r="R31" i="1"/>
  <c r="AE16" i="1"/>
  <c r="S23" i="1"/>
  <c r="X30" i="1"/>
  <c r="AE30" i="1"/>
  <c r="AK14" i="1"/>
  <c r="AK15" i="1"/>
  <c r="AE14" i="1"/>
  <c r="S24" i="1"/>
  <c r="Y31" i="1"/>
  <c r="J6" i="1"/>
  <c r="M5" i="1" s="1"/>
  <c r="H8" i="1"/>
  <c r="K5" i="1"/>
  <c r="AE15" i="1"/>
  <c r="Y22" i="1"/>
  <c r="X31" i="1"/>
  <c r="AE31" i="1"/>
  <c r="AK13" i="1"/>
  <c r="R23" i="1"/>
  <c r="AF22" i="1"/>
  <c r="X32" i="1"/>
  <c r="Z31" i="1"/>
  <c r="Z32" i="1"/>
  <c r="X16" i="1"/>
  <c r="AD30" i="1"/>
  <c r="X15" i="1"/>
  <c r="AD31" i="1"/>
  <c r="T31" i="1"/>
  <c r="AF24" i="1"/>
  <c r="Z30" i="1"/>
  <c r="R14" i="1"/>
  <c r="X24" i="1"/>
  <c r="AF23" i="1"/>
  <c r="AF30" i="1"/>
  <c r="R16" i="1"/>
  <c r="X23" i="1"/>
  <c r="R22" i="1"/>
  <c r="AD32" i="1"/>
  <c r="AF32" i="1"/>
  <c r="J5" i="1"/>
  <c r="R15" i="1"/>
  <c r="AD14" i="1"/>
  <c r="AD22" i="1"/>
  <c r="R30" i="1"/>
  <c r="AF31" i="1"/>
  <c r="H5" i="1"/>
  <c r="AD16" i="1"/>
  <c r="AD24" i="1"/>
  <c r="AE24" i="1"/>
  <c r="R32" i="1"/>
  <c r="S22" i="1"/>
  <c r="AD8" i="1"/>
  <c r="M7" i="1" l="1"/>
  <c r="E16" i="1" s="1"/>
  <c r="C18" i="1"/>
  <c r="C17" i="1"/>
  <c r="C15" i="1"/>
  <c r="C16" i="1"/>
  <c r="D17" i="1"/>
  <c r="D16" i="1"/>
  <c r="D15" i="1"/>
  <c r="M4" i="1"/>
  <c r="E15" i="1" l="1"/>
  <c r="E18" i="1"/>
  <c r="E17" i="1"/>
  <c r="B16" i="1"/>
  <c r="G16" i="1" s="1"/>
  <c r="I16" i="1" s="1"/>
  <c r="B17" i="1"/>
  <c r="G17" i="1" s="1"/>
  <c r="I17" i="1" s="1"/>
  <c r="B15" i="1"/>
  <c r="G15" i="1" s="1"/>
  <c r="I15" i="1" s="1"/>
  <c r="B18" i="1"/>
  <c r="G18" i="1" s="1"/>
  <c r="I18" i="1" s="1"/>
  <c r="I20" i="1" l="1"/>
  <c r="K16" i="1" s="1"/>
  <c r="B30" i="1" s="1"/>
  <c r="B31" i="1" s="1"/>
</calcChain>
</file>

<file path=xl/sharedStrings.xml><?xml version="1.0" encoding="utf-8"?>
<sst xmlns="http://schemas.openxmlformats.org/spreadsheetml/2006/main" count="161" uniqueCount="40">
  <si>
    <t>Custo</t>
  </si>
  <si>
    <t>Câmera</t>
  </si>
  <si>
    <t>Armazenamento</t>
  </si>
  <si>
    <t>Bateria</t>
  </si>
  <si>
    <t>∑</t>
  </si>
  <si>
    <t>Vetor prioridade</t>
  </si>
  <si>
    <t>MATRIZ DE PONDERAÇÃO</t>
  </si>
  <si>
    <t>NORMALIZAÇÃO DOS JULGAMENTOS</t>
  </si>
  <si>
    <t>ANÁLISE DE CONSISTÊNCIA</t>
  </si>
  <si>
    <t>ʎmáximo</t>
  </si>
  <si>
    <t>∑ / V.P</t>
  </si>
  <si>
    <t>Valores obtidos até o momento</t>
  </si>
  <si>
    <t>ʎmáx = 4,141</t>
  </si>
  <si>
    <t>R.I = 0,9</t>
  </si>
  <si>
    <t>ÍNDICE DE CONSISTÊNCIA</t>
  </si>
  <si>
    <t>CI= (ʎmáx - n) / (n - 1)</t>
  </si>
  <si>
    <t>CR = CI / RI</t>
  </si>
  <si>
    <t>CI</t>
  </si>
  <si>
    <t>CR</t>
  </si>
  <si>
    <t>A razão de consistência manteve-se abaixo de 10%, sendo favorável, conforme indicado por Saaty</t>
  </si>
  <si>
    <t>Avaliação com dados quantitativos</t>
  </si>
  <si>
    <t>Xiaomi</t>
  </si>
  <si>
    <t>Samsung</t>
  </si>
  <si>
    <t>Iphone</t>
  </si>
  <si>
    <t>1. Processo de normalização</t>
  </si>
  <si>
    <t>CUSTOS</t>
  </si>
  <si>
    <t>CÂMERA</t>
  </si>
  <si>
    <t>ARMAZENAMENTO</t>
  </si>
  <si>
    <t>BATERIA</t>
  </si>
  <si>
    <t>2. Processo de agregação</t>
  </si>
  <si>
    <t>Pesos</t>
  </si>
  <si>
    <t>Prioridade final</t>
  </si>
  <si>
    <t>∑ Xiaomi</t>
  </si>
  <si>
    <t>∑ Samsung</t>
  </si>
  <si>
    <t>∑ Iphone</t>
  </si>
  <si>
    <t>1º</t>
  </si>
  <si>
    <t>2º</t>
  </si>
  <si>
    <t>3º</t>
  </si>
  <si>
    <t>Preferência Global</t>
  </si>
  <si>
    <t>AHP TRADICIONAL - COMPRA DE UM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</si>
</sst>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164" fontId="3" fillId="2" borderId="4" xfId="0" applyNumberFormat="1" applyFont="1" applyFill="1" applyBorder="1"/>
    <xf numFmtId="164" fontId="3" fillId="2" borderId="6" xfId="0" applyNumberFormat="1" applyFont="1" applyFill="1" applyBorder="1"/>
    <xf numFmtId="164" fontId="2" fillId="0" borderId="0" xfId="0" applyNumberFormat="1" applyFont="1"/>
    <xf numFmtId="0" fontId="0" fillId="0" borderId="0" xfId="0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left"/>
    </xf>
    <xf numFmtId="164" fontId="3" fillId="2" borderId="9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164" fontId="2" fillId="2" borderId="4" xfId="0" applyNumberFormat="1" applyFont="1" applyFill="1" applyBorder="1"/>
    <xf numFmtId="164" fontId="3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1" xfId="0" applyNumberFormat="1" applyBorder="1"/>
    <xf numFmtId="0" fontId="2" fillId="0" borderId="0" xfId="0" applyFont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2" fontId="5" fillId="0" borderId="0" xfId="0" applyNumberFormat="1" applyFont="1" applyBorder="1" applyAlignment="1">
      <alignment horizontal="center"/>
    </xf>
    <xf numFmtId="12" fontId="5" fillId="0" borderId="5" xfId="0" applyNumberFormat="1" applyFont="1" applyBorder="1" applyAlignment="1">
      <alignment horizontal="center"/>
    </xf>
    <xf numFmtId="12" fontId="5" fillId="0" borderId="7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/>
    </xf>
    <xf numFmtId="165" fontId="0" fillId="0" borderId="11" xfId="0" applyNumberForma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12" fontId="7" fillId="0" borderId="0" xfId="0" applyNumberFormat="1" applyFont="1" applyBorder="1" applyAlignment="1">
      <alignment horizontal="center"/>
    </xf>
    <xf numFmtId="12" fontId="7" fillId="0" borderId="5" xfId="0" applyNumberFormat="1" applyFont="1" applyBorder="1" applyAlignment="1">
      <alignment horizontal="center"/>
    </xf>
    <xf numFmtId="12" fontId="7" fillId="0" borderId="7" xfId="0" applyNumberFormat="1" applyFont="1" applyBorder="1" applyAlignment="1">
      <alignment horizontal="center"/>
    </xf>
    <xf numFmtId="12" fontId="7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2" fontId="0" fillId="0" borderId="11" xfId="0" applyNumberFormat="1" applyBorder="1"/>
    <xf numFmtId="164" fontId="7" fillId="0" borderId="0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4" fontId="9" fillId="0" borderId="0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12" fontId="3" fillId="2" borderId="1" xfId="0" applyNumberFormat="1" applyFont="1" applyFill="1" applyBorder="1" applyAlignment="1">
      <alignment horizontal="center"/>
    </xf>
    <xf numFmtId="12" fontId="3" fillId="2" borderId="2" xfId="0" applyNumberFormat="1" applyFont="1" applyFill="1" applyBorder="1" applyAlignment="1">
      <alignment horizontal="center"/>
    </xf>
    <xf numFmtId="12" fontId="3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10" fontId="2" fillId="0" borderId="8" xfId="1" applyNumberFormat="1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0" fillId="4" borderId="0" xfId="0" applyFont="1" applyFill="1" applyAlignment="1"/>
    <xf numFmtId="0" fontId="0" fillId="4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104775</xdr:rowOff>
    </xdr:from>
    <xdr:to>
      <xdr:col>5</xdr:col>
      <xdr:colOff>419100</xdr:colOff>
      <xdr:row>4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E1B4D43-BEFA-240F-97C8-3586658A3E9C}"/>
            </a:ext>
          </a:extLst>
        </xdr:cNvPr>
        <xdr:cNvCxnSpPr/>
      </xdr:nvCxnSpPr>
      <xdr:spPr>
        <a:xfrm>
          <a:off x="3228975" y="6762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104775</xdr:rowOff>
    </xdr:from>
    <xdr:to>
      <xdr:col>11</xdr:col>
      <xdr:colOff>419100</xdr:colOff>
      <xdr:row>4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1008E33-15C6-45BB-B58F-F8F350016232}"/>
            </a:ext>
          </a:extLst>
        </xdr:cNvPr>
        <xdr:cNvCxnSpPr/>
      </xdr:nvCxnSpPr>
      <xdr:spPr>
        <a:xfrm>
          <a:off x="3228975" y="6762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15</xdr:row>
      <xdr:rowOff>104775</xdr:rowOff>
    </xdr:from>
    <xdr:to>
      <xdr:col>5</xdr:col>
      <xdr:colOff>419100</xdr:colOff>
      <xdr:row>15</xdr:row>
      <xdr:rowOff>104775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D16AC5D3-DD72-42FD-AB0B-CFAF4C392D6E}"/>
            </a:ext>
          </a:extLst>
        </xdr:cNvPr>
        <xdr:cNvCxnSpPr/>
      </xdr:nvCxnSpPr>
      <xdr:spPr>
        <a:xfrm>
          <a:off x="3228975" y="6762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15</xdr:row>
      <xdr:rowOff>104775</xdr:rowOff>
    </xdr:from>
    <xdr:to>
      <xdr:col>7</xdr:col>
      <xdr:colOff>447675</xdr:colOff>
      <xdr:row>15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F285729D-CFF1-41A1-B643-83B1589CD073}"/>
            </a:ext>
          </a:extLst>
        </xdr:cNvPr>
        <xdr:cNvCxnSpPr/>
      </xdr:nvCxnSpPr>
      <xdr:spPr>
        <a:xfrm>
          <a:off x="4476750" y="25812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15</xdr:row>
      <xdr:rowOff>104775</xdr:rowOff>
    </xdr:from>
    <xdr:to>
      <xdr:col>9</xdr:col>
      <xdr:colOff>447675</xdr:colOff>
      <xdr:row>15</xdr:row>
      <xdr:rowOff>104775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07155FA-9062-4FDD-ABA3-9D5C5F4CECC0}"/>
            </a:ext>
          </a:extLst>
        </xdr:cNvPr>
        <xdr:cNvCxnSpPr/>
      </xdr:nvCxnSpPr>
      <xdr:spPr>
        <a:xfrm>
          <a:off x="4476750" y="25812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6</xdr:row>
      <xdr:rowOff>104775</xdr:rowOff>
    </xdr:from>
    <xdr:to>
      <xdr:col>21</xdr:col>
      <xdr:colOff>419100</xdr:colOff>
      <xdr:row>6</xdr:row>
      <xdr:rowOff>104775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C5D36110-5232-4BC9-8331-31B910839209}"/>
            </a:ext>
          </a:extLst>
        </xdr:cNvPr>
        <xdr:cNvCxnSpPr/>
      </xdr:nvCxnSpPr>
      <xdr:spPr>
        <a:xfrm>
          <a:off x="6886575" y="6762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6</xdr:row>
      <xdr:rowOff>104775</xdr:rowOff>
    </xdr:from>
    <xdr:to>
      <xdr:col>27</xdr:col>
      <xdr:colOff>419100</xdr:colOff>
      <xdr:row>6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81BE053B-E0B3-4BAD-A98A-E634A6C1F280}"/>
            </a:ext>
          </a:extLst>
        </xdr:cNvPr>
        <xdr:cNvCxnSpPr/>
      </xdr:nvCxnSpPr>
      <xdr:spPr>
        <a:xfrm>
          <a:off x="13439775" y="12477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14</xdr:row>
      <xdr:rowOff>104775</xdr:rowOff>
    </xdr:from>
    <xdr:to>
      <xdr:col>21</xdr:col>
      <xdr:colOff>419100</xdr:colOff>
      <xdr:row>14</xdr:row>
      <xdr:rowOff>104775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2255D9E-B644-480E-8C7C-8E645901F8FB}"/>
            </a:ext>
          </a:extLst>
        </xdr:cNvPr>
        <xdr:cNvCxnSpPr/>
      </xdr:nvCxnSpPr>
      <xdr:spPr>
        <a:xfrm>
          <a:off x="13439775" y="12477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22</xdr:row>
      <xdr:rowOff>104775</xdr:rowOff>
    </xdr:from>
    <xdr:to>
      <xdr:col>21</xdr:col>
      <xdr:colOff>419100</xdr:colOff>
      <xdr:row>22</xdr:row>
      <xdr:rowOff>104775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C2E8C4F2-46F3-4F7B-85AD-316B727B440A}"/>
            </a:ext>
          </a:extLst>
        </xdr:cNvPr>
        <xdr:cNvCxnSpPr/>
      </xdr:nvCxnSpPr>
      <xdr:spPr>
        <a:xfrm>
          <a:off x="13439775" y="12477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22</xdr:row>
      <xdr:rowOff>104775</xdr:rowOff>
    </xdr:from>
    <xdr:to>
      <xdr:col>27</xdr:col>
      <xdr:colOff>419100</xdr:colOff>
      <xdr:row>22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64C96C70-3086-4788-A8E9-22EB1FF87956}"/>
            </a:ext>
          </a:extLst>
        </xdr:cNvPr>
        <xdr:cNvCxnSpPr/>
      </xdr:nvCxnSpPr>
      <xdr:spPr>
        <a:xfrm>
          <a:off x="13439775" y="12477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14</xdr:row>
      <xdr:rowOff>104775</xdr:rowOff>
    </xdr:from>
    <xdr:to>
      <xdr:col>27</xdr:col>
      <xdr:colOff>419100</xdr:colOff>
      <xdr:row>14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FBEDCDD1-AF29-4EE0-8DD7-2682693ACA95}"/>
            </a:ext>
          </a:extLst>
        </xdr:cNvPr>
        <xdr:cNvCxnSpPr/>
      </xdr:nvCxnSpPr>
      <xdr:spPr>
        <a:xfrm>
          <a:off x="13439775" y="12477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180975</xdr:colOff>
      <xdr:row>7</xdr:row>
      <xdr:rowOff>104775</xdr:rowOff>
    </xdr:from>
    <xdr:to>
      <xdr:col>40</xdr:col>
      <xdr:colOff>419100</xdr:colOff>
      <xdr:row>7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2FA475F-58A9-4D80-8658-42BF9EF1D128}"/>
            </a:ext>
          </a:extLst>
        </xdr:cNvPr>
        <xdr:cNvCxnSpPr/>
      </xdr:nvCxnSpPr>
      <xdr:spPr>
        <a:xfrm>
          <a:off x="17097375" y="1247775"/>
          <a:ext cx="2381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8"/>
  <sheetViews>
    <sheetView showGridLines="0" tabSelected="1" zoomScale="80" zoomScaleNormal="80" workbookViewId="0">
      <selection activeCell="L18" sqref="L18"/>
    </sheetView>
  </sheetViews>
  <sheetFormatPr defaultRowHeight="15" x14ac:dyDescent="0.25"/>
  <cols>
    <col min="11" max="11" width="11.42578125" customWidth="1"/>
    <col min="13" max="13" width="17.5703125" customWidth="1"/>
    <col min="17" max="17" width="10.5703125" customWidth="1"/>
    <col min="22" max="22" width="7.28515625" customWidth="1"/>
    <col min="23" max="23" width="11" customWidth="1"/>
    <col min="29" max="29" width="10.42578125" customWidth="1"/>
    <col min="36" max="36" width="12.42578125" customWidth="1"/>
    <col min="42" max="42" width="11.28515625" customWidth="1"/>
    <col min="43" max="43" width="10.5703125" bestFit="1" customWidth="1"/>
    <col min="46" max="46" width="9.5703125" bestFit="1" customWidth="1"/>
  </cols>
  <sheetData>
    <row r="1" spans="1:46" ht="15.75" x14ac:dyDescent="0.25">
      <c r="A1" s="117" t="s">
        <v>39</v>
      </c>
      <c r="B1" s="117"/>
      <c r="C1" s="117"/>
      <c r="D1" s="117"/>
      <c r="E1" s="117"/>
      <c r="F1" s="118"/>
      <c r="O1" s="94"/>
      <c r="Q1" s="101" t="s">
        <v>20</v>
      </c>
      <c r="R1" s="101"/>
      <c r="S1" s="101"/>
      <c r="T1" s="101"/>
      <c r="U1" s="1"/>
      <c r="AI1" s="94"/>
    </row>
    <row r="2" spans="1:46" x14ac:dyDescent="0.25">
      <c r="F2" s="5"/>
      <c r="L2" s="5"/>
      <c r="O2" s="94"/>
      <c r="Q2" s="102" t="s">
        <v>24</v>
      </c>
      <c r="R2" s="102"/>
      <c r="S2" s="102"/>
      <c r="T2" s="102"/>
      <c r="U2" s="1"/>
      <c r="AI2" s="94"/>
      <c r="AJ2" s="102" t="s">
        <v>29</v>
      </c>
      <c r="AK2" s="102"/>
      <c r="AL2" s="102"/>
      <c r="AM2" s="102"/>
      <c r="AN2" s="1"/>
    </row>
    <row r="3" spans="1:46" x14ac:dyDescent="0.25">
      <c r="A3" s="95" t="s">
        <v>6</v>
      </c>
      <c r="B3" s="96"/>
      <c r="C3" s="96"/>
      <c r="D3" s="96"/>
      <c r="E3" s="97"/>
      <c r="F3" s="5"/>
      <c r="G3" s="98" t="s">
        <v>7</v>
      </c>
      <c r="H3" s="99"/>
      <c r="I3" s="99"/>
      <c r="J3" s="99"/>
      <c r="K3" s="100"/>
      <c r="L3" s="5"/>
      <c r="M3" s="6" t="s">
        <v>5</v>
      </c>
      <c r="O3" s="94"/>
      <c r="Q3" s="1"/>
      <c r="R3" s="1"/>
      <c r="S3" s="1"/>
      <c r="T3" s="1"/>
      <c r="U3" s="1"/>
      <c r="AI3" s="94"/>
      <c r="AJ3" s="1"/>
      <c r="AK3" s="1"/>
      <c r="AL3" s="1"/>
      <c r="AM3" s="1"/>
      <c r="AN3" s="1"/>
    </row>
    <row r="4" spans="1:46" x14ac:dyDescent="0.25">
      <c r="A4" s="23"/>
      <c r="B4" s="21" t="s">
        <v>0</v>
      </c>
      <c r="C4" s="21" t="s">
        <v>1</v>
      </c>
      <c r="D4" s="22" t="s">
        <v>2</v>
      </c>
      <c r="E4" s="24" t="s">
        <v>3</v>
      </c>
      <c r="G4" s="25"/>
      <c r="H4" s="21" t="s">
        <v>0</v>
      </c>
      <c r="I4" s="21" t="s">
        <v>1</v>
      </c>
      <c r="J4" s="22" t="s">
        <v>2</v>
      </c>
      <c r="K4" s="24" t="s">
        <v>3</v>
      </c>
      <c r="M4" s="10">
        <f>AVERAGE(H5:K5)</f>
        <v>0.54785171241288266</v>
      </c>
      <c r="O4" s="94"/>
      <c r="Q4" t="s">
        <v>25</v>
      </c>
      <c r="AI4" s="94"/>
      <c r="AJ4" s="79" t="s">
        <v>30</v>
      </c>
      <c r="AK4" s="80">
        <v>0.54800000000000004</v>
      </c>
      <c r="AL4" s="80">
        <v>0.28299999999999997</v>
      </c>
      <c r="AM4" s="80">
        <v>0.11700000000000001</v>
      </c>
      <c r="AN4" s="81">
        <v>5.1999999999999998E-2</v>
      </c>
    </row>
    <row r="5" spans="1:46" x14ac:dyDescent="0.25">
      <c r="A5" s="2" t="s">
        <v>0</v>
      </c>
      <c r="B5" s="7">
        <v>1</v>
      </c>
      <c r="C5" s="7">
        <v>3</v>
      </c>
      <c r="D5" s="7">
        <v>5</v>
      </c>
      <c r="E5" s="8">
        <v>7</v>
      </c>
      <c r="F5" s="26"/>
      <c r="G5" s="9" t="s">
        <v>0</v>
      </c>
      <c r="H5" s="7">
        <f>$B$5/$B$10</f>
        <v>0.59659090909090917</v>
      </c>
      <c r="I5" s="7">
        <f>C5/C$10</f>
        <v>0.67021276595744683</v>
      </c>
      <c r="J5" s="7">
        <f>D5/D$10</f>
        <v>0.5357142857142857</v>
      </c>
      <c r="K5" s="8">
        <f>E5/E$10</f>
        <v>0.3888888888888889</v>
      </c>
      <c r="L5" s="26"/>
      <c r="M5" s="10">
        <f>AVERAGE(H6:K6)</f>
        <v>0.28314633800006139</v>
      </c>
      <c r="O5" s="94"/>
      <c r="Q5" s="36"/>
      <c r="R5" s="38" t="s">
        <v>0</v>
      </c>
      <c r="S5" s="42" t="s">
        <v>1</v>
      </c>
      <c r="T5" s="43" t="s">
        <v>2</v>
      </c>
      <c r="U5" s="44" t="s">
        <v>3</v>
      </c>
      <c r="W5" s="36"/>
      <c r="X5" s="38" t="s">
        <v>0</v>
      </c>
      <c r="Y5" s="42" t="s">
        <v>1</v>
      </c>
      <c r="Z5" s="43" t="s">
        <v>2</v>
      </c>
      <c r="AA5" s="44" t="s">
        <v>3</v>
      </c>
      <c r="AC5" s="36"/>
      <c r="AD5" s="38" t="s">
        <v>0</v>
      </c>
      <c r="AE5" s="42" t="s">
        <v>1</v>
      </c>
      <c r="AF5" s="43" t="s">
        <v>2</v>
      </c>
      <c r="AG5" s="44" t="s">
        <v>3</v>
      </c>
      <c r="AI5" s="94"/>
      <c r="AJ5" s="31"/>
      <c r="AK5" s="31"/>
      <c r="AL5" s="31"/>
      <c r="AM5" s="31"/>
      <c r="AN5" s="31"/>
    </row>
    <row r="6" spans="1:46" x14ac:dyDescent="0.25">
      <c r="A6" s="2" t="s">
        <v>1</v>
      </c>
      <c r="B6" s="7">
        <v>0.33333333333333331</v>
      </c>
      <c r="C6" s="7">
        <v>1</v>
      </c>
      <c r="D6" s="7">
        <v>3</v>
      </c>
      <c r="E6" s="8">
        <v>7</v>
      </c>
      <c r="F6" s="5"/>
      <c r="G6" s="9" t="s">
        <v>1</v>
      </c>
      <c r="H6" s="7">
        <f>$B$6/$B$10</f>
        <v>0.19886363636363638</v>
      </c>
      <c r="I6" s="7">
        <f>C6/C$10</f>
        <v>0.22340425531914893</v>
      </c>
      <c r="J6" s="7">
        <f>D6/D$10</f>
        <v>0.3214285714285714</v>
      </c>
      <c r="K6" s="8">
        <f>E6/E$10</f>
        <v>0.3888888888888889</v>
      </c>
      <c r="L6" s="5"/>
      <c r="M6" s="10">
        <f>AVERAGE(H7:K7)</f>
        <v>0.11689894768352216</v>
      </c>
      <c r="O6" s="94"/>
      <c r="Q6" s="39" t="s">
        <v>21</v>
      </c>
      <c r="R6" s="33">
        <v>1500</v>
      </c>
      <c r="S6" s="45">
        <v>12</v>
      </c>
      <c r="T6" s="45">
        <v>64</v>
      </c>
      <c r="U6" s="46">
        <v>24</v>
      </c>
      <c r="W6" s="39" t="s">
        <v>21</v>
      </c>
      <c r="X6" s="40">
        <v>6.6666666666666664E-4</v>
      </c>
      <c r="Y6" s="49">
        <v>12</v>
      </c>
      <c r="Z6" s="49">
        <v>64</v>
      </c>
      <c r="AA6" s="50">
        <v>24</v>
      </c>
      <c r="AC6" s="39" t="s">
        <v>21</v>
      </c>
      <c r="AD6" s="40">
        <f>X6/X$10</f>
        <v>0.46874999999999994</v>
      </c>
      <c r="AE6" s="49">
        <v>12</v>
      </c>
      <c r="AF6" s="49">
        <v>64</v>
      </c>
      <c r="AG6" s="50">
        <v>24</v>
      </c>
      <c r="AI6" s="94"/>
      <c r="AJ6" s="69"/>
      <c r="AK6" s="54" t="s">
        <v>0</v>
      </c>
      <c r="AL6" s="54" t="s">
        <v>1</v>
      </c>
      <c r="AM6" s="54" t="s">
        <v>2</v>
      </c>
      <c r="AN6" s="56" t="s">
        <v>3</v>
      </c>
      <c r="AP6" s="69"/>
      <c r="AQ6" s="54" t="s">
        <v>0</v>
      </c>
      <c r="AR6" s="54" t="s">
        <v>1</v>
      </c>
      <c r="AS6" s="54" t="s">
        <v>2</v>
      </c>
      <c r="AT6" s="56" t="s">
        <v>3</v>
      </c>
    </row>
    <row r="7" spans="1:46" x14ac:dyDescent="0.25">
      <c r="A7" s="2" t="s">
        <v>2</v>
      </c>
      <c r="B7" s="7">
        <v>0.2</v>
      </c>
      <c r="C7" s="7">
        <v>0.33333333333333331</v>
      </c>
      <c r="D7" s="7">
        <v>1</v>
      </c>
      <c r="E7" s="8">
        <v>3</v>
      </c>
      <c r="F7" s="5"/>
      <c r="G7" s="18" t="s">
        <v>2</v>
      </c>
      <c r="H7" s="7">
        <f>B7/B$10</f>
        <v>0.11931818181818184</v>
      </c>
      <c r="I7" s="7">
        <f>C7/C$10</f>
        <v>7.4468085106382975E-2</v>
      </c>
      <c r="J7" s="7">
        <f>D7/D$10</f>
        <v>0.10714285714285714</v>
      </c>
      <c r="K7" s="8">
        <f>E7/E$10</f>
        <v>0.16666666666666666</v>
      </c>
      <c r="L7" s="5"/>
      <c r="M7" s="14">
        <f>AVERAGE(H8:K8)</f>
        <v>5.210300190353382E-2</v>
      </c>
      <c r="O7" s="94"/>
      <c r="Q7" s="39" t="s">
        <v>22</v>
      </c>
      <c r="R7" s="33">
        <v>1800</v>
      </c>
      <c r="S7" s="45">
        <v>12</v>
      </c>
      <c r="T7" s="45">
        <v>128</v>
      </c>
      <c r="U7" s="46">
        <v>18</v>
      </c>
      <c r="V7" s="26"/>
      <c r="W7" s="39" t="s">
        <v>22</v>
      </c>
      <c r="X7" s="40">
        <v>5.5555555555555556E-4</v>
      </c>
      <c r="Y7" s="49">
        <v>12</v>
      </c>
      <c r="Z7" s="49">
        <v>128</v>
      </c>
      <c r="AA7" s="50">
        <v>18</v>
      </c>
      <c r="AB7" s="26"/>
      <c r="AC7" s="39" t="s">
        <v>22</v>
      </c>
      <c r="AD7" s="40">
        <f>X7/X$10</f>
        <v>0.390625</v>
      </c>
      <c r="AE7" s="49">
        <v>12</v>
      </c>
      <c r="AF7" s="49">
        <v>128</v>
      </c>
      <c r="AG7" s="50">
        <v>18</v>
      </c>
      <c r="AI7" s="94"/>
      <c r="AJ7" s="70" t="s">
        <v>21</v>
      </c>
      <c r="AK7" s="67">
        <v>0.46875</v>
      </c>
      <c r="AL7" s="67">
        <v>0.27300000000000002</v>
      </c>
      <c r="AM7" s="67">
        <v>0.2</v>
      </c>
      <c r="AN7" s="77">
        <v>0.46200000000000002</v>
      </c>
      <c r="AP7" s="70" t="s">
        <v>21</v>
      </c>
      <c r="AQ7" s="67">
        <f>AK7*AK$4</f>
        <v>0.25687500000000002</v>
      </c>
      <c r="AR7" s="67">
        <f>AL7*AL$4</f>
        <v>7.7258999999999994E-2</v>
      </c>
      <c r="AS7" s="67">
        <f>AM7*AM$4</f>
        <v>2.3400000000000004E-2</v>
      </c>
      <c r="AT7" s="77">
        <f>AN7*AN$4</f>
        <v>2.4024E-2</v>
      </c>
    </row>
    <row r="8" spans="1:46" x14ac:dyDescent="0.25">
      <c r="A8" s="3" t="s">
        <v>3</v>
      </c>
      <c r="B8" s="11">
        <v>0.14285714285714285</v>
      </c>
      <c r="C8" s="11">
        <v>0.14285714285714285</v>
      </c>
      <c r="D8" s="11">
        <v>0.33333333333333331</v>
      </c>
      <c r="E8" s="12">
        <v>1</v>
      </c>
      <c r="F8" s="5"/>
      <c r="G8" s="13" t="s">
        <v>3</v>
      </c>
      <c r="H8" s="11">
        <f>B8/B$10</f>
        <v>8.5227272727272735E-2</v>
      </c>
      <c r="I8" s="11">
        <f>C8/C$10</f>
        <v>3.1914893617021274E-2</v>
      </c>
      <c r="J8" s="11">
        <f>D8/D$10</f>
        <v>3.5714285714285712E-2</v>
      </c>
      <c r="K8" s="12">
        <f>E8/E$10</f>
        <v>5.5555555555555552E-2</v>
      </c>
      <c r="L8" s="5"/>
      <c r="M8" s="5"/>
      <c r="O8" s="94"/>
      <c r="Q8" s="37" t="s">
        <v>23</v>
      </c>
      <c r="R8" s="34">
        <v>5000</v>
      </c>
      <c r="S8" s="47">
        <v>20</v>
      </c>
      <c r="T8" s="47">
        <v>128</v>
      </c>
      <c r="U8" s="48">
        <v>10</v>
      </c>
      <c r="W8" s="37" t="s">
        <v>23</v>
      </c>
      <c r="X8" s="41">
        <v>2.0000000000000001E-4</v>
      </c>
      <c r="Y8" s="51">
        <v>20</v>
      </c>
      <c r="Z8" s="51">
        <v>128</v>
      </c>
      <c r="AA8" s="52">
        <v>10</v>
      </c>
      <c r="AC8" s="37" t="s">
        <v>23</v>
      </c>
      <c r="AD8" s="41">
        <f>X8/X$10</f>
        <v>0.140625</v>
      </c>
      <c r="AE8" s="51">
        <v>20</v>
      </c>
      <c r="AF8" s="51">
        <v>128</v>
      </c>
      <c r="AG8" s="52">
        <v>10</v>
      </c>
      <c r="AI8" s="94"/>
      <c r="AJ8" s="70" t="s">
        <v>22</v>
      </c>
      <c r="AK8" s="67">
        <v>0.390625</v>
      </c>
      <c r="AL8" s="67">
        <v>0.27300000000000002</v>
      </c>
      <c r="AM8" s="67">
        <v>0.4</v>
      </c>
      <c r="AN8" s="77">
        <v>0.34599999999999997</v>
      </c>
      <c r="AO8" s="26"/>
      <c r="AP8" s="70" t="s">
        <v>22</v>
      </c>
      <c r="AQ8" s="67">
        <f>AK8*AK$4</f>
        <v>0.21406250000000002</v>
      </c>
      <c r="AR8" s="67">
        <f t="shared" ref="AR8:AR9" si="0">AL8*AL$4</f>
        <v>7.7258999999999994E-2</v>
      </c>
      <c r="AS8" s="67">
        <f t="shared" ref="AS8:AS9" si="1">AM8*AM$4</f>
        <v>4.6800000000000008E-2</v>
      </c>
      <c r="AT8" s="77">
        <f t="shared" ref="AT8:AT9" si="2">AN8*AN$4</f>
        <v>1.7991999999999998E-2</v>
      </c>
    </row>
    <row r="9" spans="1:46" x14ac:dyDescent="0.25">
      <c r="A9" s="4"/>
      <c r="B9" s="15"/>
      <c r="C9" s="15"/>
      <c r="D9" s="15"/>
      <c r="E9" s="15"/>
      <c r="G9" s="5"/>
      <c r="H9" s="5"/>
      <c r="I9" s="5"/>
      <c r="J9" s="5"/>
      <c r="K9" s="5"/>
      <c r="M9" s="5"/>
      <c r="O9" s="94"/>
      <c r="AI9" s="94"/>
      <c r="AJ9" s="71" t="s">
        <v>23</v>
      </c>
      <c r="AK9" s="68">
        <v>0.140625</v>
      </c>
      <c r="AL9" s="68">
        <v>0.45500000000000002</v>
      </c>
      <c r="AM9" s="68">
        <v>0.4</v>
      </c>
      <c r="AN9" s="78">
        <v>0.192</v>
      </c>
      <c r="AP9" s="71" t="s">
        <v>23</v>
      </c>
      <c r="AQ9" s="68">
        <f>AK9*AK$4</f>
        <v>7.7062500000000006E-2</v>
      </c>
      <c r="AR9" s="68">
        <f t="shared" si="0"/>
        <v>0.12876499999999999</v>
      </c>
      <c r="AS9" s="68">
        <f t="shared" si="1"/>
        <v>4.6800000000000008E-2</v>
      </c>
      <c r="AT9" s="78">
        <f t="shared" si="2"/>
        <v>9.9839999999999998E-3</v>
      </c>
    </row>
    <row r="10" spans="1:46" x14ac:dyDescent="0.25">
      <c r="A10" s="19" t="s">
        <v>4</v>
      </c>
      <c r="B10" s="16">
        <f>SUM(B5:B8)</f>
        <v>1.676190476190476</v>
      </c>
      <c r="C10" s="16">
        <f t="shared" ref="C10:E10" si="3">SUM(C5:C8)</f>
        <v>4.4761904761904763</v>
      </c>
      <c r="D10" s="16">
        <f t="shared" si="3"/>
        <v>9.3333333333333339</v>
      </c>
      <c r="E10" s="17">
        <f t="shared" si="3"/>
        <v>18</v>
      </c>
      <c r="G10" s="5"/>
      <c r="H10" s="5"/>
      <c r="I10" s="5"/>
      <c r="J10" s="5"/>
      <c r="K10" s="5"/>
      <c r="O10" s="94"/>
      <c r="W10" s="19" t="s">
        <v>4</v>
      </c>
      <c r="X10" s="53">
        <f>SUM(X6:X8)</f>
        <v>1.4222222222222223E-3</v>
      </c>
      <c r="AI10" s="94"/>
    </row>
    <row r="11" spans="1:46" x14ac:dyDescent="0.25">
      <c r="O11" s="94"/>
      <c r="AI11" s="94"/>
    </row>
    <row r="12" spans="1:46" x14ac:dyDescent="0.25">
      <c r="O12" s="94"/>
      <c r="Q12" t="s">
        <v>26</v>
      </c>
      <c r="AI12" s="94"/>
      <c r="AJ12" s="103" t="s">
        <v>31</v>
      </c>
      <c r="AK12" s="104"/>
      <c r="AL12" s="105" t="s">
        <v>38</v>
      </c>
      <c r="AM12" s="106"/>
    </row>
    <row r="13" spans="1:46" x14ac:dyDescent="0.25">
      <c r="A13" s="95" t="s">
        <v>8</v>
      </c>
      <c r="B13" s="96"/>
      <c r="C13" s="96"/>
      <c r="D13" s="96"/>
      <c r="E13" s="97"/>
      <c r="O13" s="94"/>
      <c r="Q13" s="61"/>
      <c r="R13" s="42" t="s">
        <v>0</v>
      </c>
      <c r="S13" s="54" t="s">
        <v>1</v>
      </c>
      <c r="T13" s="43" t="s">
        <v>2</v>
      </c>
      <c r="U13" s="44" t="s">
        <v>3</v>
      </c>
      <c r="W13" s="61"/>
      <c r="X13" s="42" t="s">
        <v>0</v>
      </c>
      <c r="Y13" s="54" t="s">
        <v>1</v>
      </c>
      <c r="Z13" s="43" t="s">
        <v>2</v>
      </c>
      <c r="AA13" s="44" t="s">
        <v>3</v>
      </c>
      <c r="AC13" s="61"/>
      <c r="AD13" s="42" t="s">
        <v>0</v>
      </c>
      <c r="AE13" s="54" t="s">
        <v>1</v>
      </c>
      <c r="AF13" s="43" t="s">
        <v>2</v>
      </c>
      <c r="AG13" s="44" t="s">
        <v>3</v>
      </c>
      <c r="AI13" s="94"/>
      <c r="AJ13" s="18" t="s">
        <v>32</v>
      </c>
      <c r="AK13" s="83">
        <f>SUM(AQ7:AT7)</f>
        <v>0.38155800000000001</v>
      </c>
      <c r="AL13" s="107" t="s">
        <v>35</v>
      </c>
      <c r="AM13" s="108"/>
    </row>
    <row r="14" spans="1:46" x14ac:dyDescent="0.25">
      <c r="A14" s="23"/>
      <c r="B14" s="21" t="s">
        <v>0</v>
      </c>
      <c r="C14" s="21" t="s">
        <v>1</v>
      </c>
      <c r="D14" s="22" t="s">
        <v>2</v>
      </c>
      <c r="E14" s="24" t="s">
        <v>3</v>
      </c>
      <c r="G14" s="6" t="s">
        <v>4</v>
      </c>
      <c r="H14" s="5"/>
      <c r="I14" s="6" t="s">
        <v>10</v>
      </c>
      <c r="O14" s="94"/>
      <c r="Q14" s="62" t="s">
        <v>21</v>
      </c>
      <c r="R14" s="63">
        <f>X6/X$10</f>
        <v>0.46874999999999994</v>
      </c>
      <c r="S14" s="57">
        <v>12</v>
      </c>
      <c r="T14" s="49">
        <v>64</v>
      </c>
      <c r="U14" s="50">
        <v>24</v>
      </c>
      <c r="W14" s="62" t="s">
        <v>21</v>
      </c>
      <c r="X14" s="63">
        <f>X6/X$10</f>
        <v>0.46874999999999994</v>
      </c>
      <c r="Y14" s="57">
        <v>12</v>
      </c>
      <c r="Z14" s="49">
        <v>64</v>
      </c>
      <c r="AA14" s="50">
        <v>24</v>
      </c>
      <c r="AC14" s="62" t="s">
        <v>21</v>
      </c>
      <c r="AD14" s="63">
        <f>X6/X$10</f>
        <v>0.46874999999999994</v>
      </c>
      <c r="AE14" s="67">
        <f>Y14/Y$18</f>
        <v>0.27272727272727271</v>
      </c>
      <c r="AF14" s="49">
        <v>64</v>
      </c>
      <c r="AG14" s="50">
        <v>24</v>
      </c>
      <c r="AI14" s="94"/>
      <c r="AJ14" s="18" t="s">
        <v>33</v>
      </c>
      <c r="AK14" s="83">
        <f t="shared" ref="AK14:AK15" si="4">SUM(AQ8:AT8)</f>
        <v>0.35611350000000003</v>
      </c>
      <c r="AL14" s="109" t="s">
        <v>36</v>
      </c>
      <c r="AM14" s="110"/>
    </row>
    <row r="15" spans="1:46" x14ac:dyDescent="0.25">
      <c r="A15" s="2" t="s">
        <v>0</v>
      </c>
      <c r="B15" s="7">
        <f>B5*M$4</f>
        <v>0.54785171241288266</v>
      </c>
      <c r="C15" s="7">
        <f>C5*M$5</f>
        <v>0.84943901400018418</v>
      </c>
      <c r="D15" s="7">
        <f>D5*M$6</f>
        <v>0.58449473841761079</v>
      </c>
      <c r="E15" s="8">
        <f>E5*M$7</f>
        <v>0.36472101332473672</v>
      </c>
      <c r="G15" s="28">
        <f>SUM(B15:E15)</f>
        <v>2.3465064781554146</v>
      </c>
      <c r="H15" s="5"/>
      <c r="I15" s="28">
        <f>G15/M4</f>
        <v>4.2831051267883868</v>
      </c>
      <c r="K15" s="27" t="s">
        <v>9</v>
      </c>
      <c r="O15" s="94"/>
      <c r="Q15" s="62" t="s">
        <v>22</v>
      </c>
      <c r="R15" s="63">
        <f t="shared" ref="R15:R16" si="5">X7/X$10</f>
        <v>0.390625</v>
      </c>
      <c r="S15" s="57">
        <v>12</v>
      </c>
      <c r="T15" s="49">
        <v>128</v>
      </c>
      <c r="U15" s="50">
        <v>18</v>
      </c>
      <c r="V15" s="26"/>
      <c r="W15" s="62" t="s">
        <v>22</v>
      </c>
      <c r="X15" s="63">
        <f t="shared" ref="X15:X16" si="6">X7/X$10</f>
        <v>0.390625</v>
      </c>
      <c r="Y15" s="57">
        <v>12</v>
      </c>
      <c r="Z15" s="49">
        <v>128</v>
      </c>
      <c r="AA15" s="50">
        <v>18</v>
      </c>
      <c r="AB15" s="26"/>
      <c r="AC15" s="62" t="s">
        <v>22</v>
      </c>
      <c r="AD15" s="63">
        <f t="shared" ref="AD15:AD16" si="7">X7/X$10</f>
        <v>0.390625</v>
      </c>
      <c r="AE15" s="67">
        <f t="shared" ref="AE15:AE16" si="8">Y15/Y$18</f>
        <v>0.27272727272727271</v>
      </c>
      <c r="AF15" s="49">
        <v>128</v>
      </c>
      <c r="AG15" s="50">
        <v>18</v>
      </c>
      <c r="AI15" s="94"/>
      <c r="AJ15" s="20" t="s">
        <v>34</v>
      </c>
      <c r="AK15" s="84">
        <f t="shared" si="4"/>
        <v>0.2626115</v>
      </c>
      <c r="AL15" s="111" t="s">
        <v>37</v>
      </c>
      <c r="AM15" s="112"/>
    </row>
    <row r="16" spans="1:46" x14ac:dyDescent="0.25">
      <c r="A16" s="2" t="s">
        <v>1</v>
      </c>
      <c r="B16" s="7">
        <f>B6*M$4</f>
        <v>0.18261723747096087</v>
      </c>
      <c r="C16" s="7">
        <f>C6*M$5</f>
        <v>0.28314633800006139</v>
      </c>
      <c r="D16" s="7">
        <f>D6*M$6</f>
        <v>0.35069684305056648</v>
      </c>
      <c r="E16" s="8">
        <f>E6*M$7</f>
        <v>0.36472101332473672</v>
      </c>
      <c r="F16" s="26"/>
      <c r="G16" s="28">
        <f>SUM(B16:E16)</f>
        <v>1.1811814318463254</v>
      </c>
      <c r="H16" s="5"/>
      <c r="I16" s="28">
        <f>G16/M5</f>
        <v>4.1716288481402479</v>
      </c>
      <c r="J16" s="5"/>
      <c r="K16" s="32">
        <f>I20/4</f>
        <v>4.1407182167190344</v>
      </c>
      <c r="O16" s="94"/>
      <c r="Q16" s="64" t="s">
        <v>23</v>
      </c>
      <c r="R16" s="65">
        <f t="shared" si="5"/>
        <v>0.140625</v>
      </c>
      <c r="S16" s="59">
        <v>20</v>
      </c>
      <c r="T16" s="51">
        <v>128</v>
      </c>
      <c r="U16" s="52">
        <v>10</v>
      </c>
      <c r="W16" s="64" t="s">
        <v>23</v>
      </c>
      <c r="X16" s="65">
        <f t="shared" si="6"/>
        <v>0.140625</v>
      </c>
      <c r="Y16" s="59">
        <v>20</v>
      </c>
      <c r="Z16" s="51">
        <v>128</v>
      </c>
      <c r="AA16" s="52">
        <v>10</v>
      </c>
      <c r="AC16" s="64" t="s">
        <v>23</v>
      </c>
      <c r="AD16" s="65">
        <f t="shared" si="7"/>
        <v>0.140625</v>
      </c>
      <c r="AE16" s="68">
        <f t="shared" si="8"/>
        <v>0.45454545454545453</v>
      </c>
      <c r="AF16" s="51">
        <v>128</v>
      </c>
      <c r="AG16" s="52">
        <v>10</v>
      </c>
      <c r="AI16" s="94"/>
    </row>
    <row r="17" spans="1:35" x14ac:dyDescent="0.25">
      <c r="A17" s="2" t="s">
        <v>2</v>
      </c>
      <c r="B17" s="7">
        <f>B7*M$4</f>
        <v>0.10957034248257654</v>
      </c>
      <c r="C17" s="7">
        <f>C7*M$5</f>
        <v>9.4382112666687126E-2</v>
      </c>
      <c r="D17" s="7">
        <f>D7*M$6</f>
        <v>0.11689894768352216</v>
      </c>
      <c r="E17" s="8">
        <f>E7*M$7</f>
        <v>0.15630900571060147</v>
      </c>
      <c r="G17" s="28">
        <f>SUM(B17:E17)</f>
        <v>0.47716040854338726</v>
      </c>
      <c r="H17" s="5"/>
      <c r="I17" s="28">
        <f>G17/M6</f>
        <v>4.0818195372912394</v>
      </c>
      <c r="O17" s="94"/>
      <c r="AI17" s="94"/>
    </row>
    <row r="18" spans="1:35" x14ac:dyDescent="0.25">
      <c r="A18" s="3" t="s">
        <v>3</v>
      </c>
      <c r="B18" s="11">
        <f>B8*M$4</f>
        <v>7.8264530344697519E-2</v>
      </c>
      <c r="C18" s="11">
        <f>C8*M$5</f>
        <v>4.0449476857151626E-2</v>
      </c>
      <c r="D18" s="11">
        <f>D8*M$6</f>
        <v>3.8966315894507386E-2</v>
      </c>
      <c r="E18" s="12">
        <f>E8*M$7</f>
        <v>5.210300190353382E-2</v>
      </c>
      <c r="G18" s="29">
        <f>SUM(B18:E18)</f>
        <v>0.20978332499989036</v>
      </c>
      <c r="H18" s="5"/>
      <c r="I18" s="29">
        <f>G18/M7</f>
        <v>4.0263193546562634</v>
      </c>
      <c r="O18" s="94"/>
      <c r="X18" s="19" t="s">
        <v>4</v>
      </c>
      <c r="Y18" s="66">
        <f>SUM(Y14:Y16)</f>
        <v>44</v>
      </c>
      <c r="AI18" s="94"/>
    </row>
    <row r="19" spans="1:35" x14ac:dyDescent="0.25">
      <c r="G19" s="5"/>
      <c r="H19" s="5"/>
      <c r="I19" s="5"/>
      <c r="O19" s="94"/>
      <c r="AI19" s="94"/>
    </row>
    <row r="20" spans="1:35" x14ac:dyDescent="0.25">
      <c r="H20" s="19" t="s">
        <v>4</v>
      </c>
      <c r="I20" s="30">
        <f>SUM(I15:I18)</f>
        <v>16.562872866876138</v>
      </c>
      <c r="O20" s="94"/>
      <c r="Q20" t="s">
        <v>27</v>
      </c>
      <c r="AI20" s="94"/>
    </row>
    <row r="21" spans="1:35" x14ac:dyDescent="0.25">
      <c r="O21" s="94"/>
      <c r="Q21" s="61"/>
      <c r="R21" s="42" t="s">
        <v>0</v>
      </c>
      <c r="S21" s="42" t="s">
        <v>1</v>
      </c>
      <c r="T21" s="55" t="s">
        <v>2</v>
      </c>
      <c r="U21" s="44" t="s">
        <v>3</v>
      </c>
      <c r="W21" s="61"/>
      <c r="X21" s="42" t="s">
        <v>0</v>
      </c>
      <c r="Y21" s="42" t="s">
        <v>1</v>
      </c>
      <c r="Z21" s="55" t="s">
        <v>2</v>
      </c>
      <c r="AA21" s="44" t="s">
        <v>3</v>
      </c>
      <c r="AC21" s="61"/>
      <c r="AD21" s="42" t="s">
        <v>0</v>
      </c>
      <c r="AE21" s="42" t="s">
        <v>1</v>
      </c>
      <c r="AF21" s="55" t="s">
        <v>2</v>
      </c>
      <c r="AG21" s="44" t="s">
        <v>3</v>
      </c>
      <c r="AI21" s="94"/>
    </row>
    <row r="22" spans="1:35" x14ac:dyDescent="0.25">
      <c r="A22" s="85" t="s">
        <v>11</v>
      </c>
      <c r="B22" s="86"/>
      <c r="C22" s="86"/>
      <c r="D22" s="87"/>
      <c r="O22" s="94"/>
      <c r="Q22" s="62" t="s">
        <v>21</v>
      </c>
      <c r="R22" s="63">
        <f>X6/X$10</f>
        <v>0.46874999999999994</v>
      </c>
      <c r="S22" s="72">
        <f>Y14/Y$18</f>
        <v>0.27272727272727271</v>
      </c>
      <c r="T22" s="57">
        <v>64</v>
      </c>
      <c r="U22" s="50">
        <v>24</v>
      </c>
      <c r="W22" s="62" t="s">
        <v>21</v>
      </c>
      <c r="X22" s="63">
        <f>X6/X$10</f>
        <v>0.46874999999999994</v>
      </c>
      <c r="Y22" s="72">
        <f>Y14/Y$18</f>
        <v>0.27272727272727271</v>
      </c>
      <c r="Z22" s="57">
        <v>64</v>
      </c>
      <c r="AA22" s="50">
        <v>24</v>
      </c>
      <c r="AC22" s="62" t="s">
        <v>21</v>
      </c>
      <c r="AD22" s="63">
        <f>X6/X$10</f>
        <v>0.46874999999999994</v>
      </c>
      <c r="AE22" s="72">
        <f>Y14/Y$18</f>
        <v>0.27272727272727271</v>
      </c>
      <c r="AF22" s="67">
        <f>Z22/Z$26</f>
        <v>0.2</v>
      </c>
      <c r="AG22" s="50">
        <v>24</v>
      </c>
      <c r="AI22" s="94"/>
    </row>
    <row r="23" spans="1:35" x14ac:dyDescent="0.25">
      <c r="A23" s="88" t="s">
        <v>12</v>
      </c>
      <c r="B23" s="89"/>
      <c r="C23" s="89"/>
      <c r="D23" s="90"/>
      <c r="O23" s="94"/>
      <c r="Q23" s="62" t="s">
        <v>22</v>
      </c>
      <c r="R23" s="63">
        <f t="shared" ref="R23:R24" si="9">X7/X$10</f>
        <v>0.390625</v>
      </c>
      <c r="S23" s="72">
        <f t="shared" ref="S23:S24" si="10">Y15/Y$18</f>
        <v>0.27272727272727271</v>
      </c>
      <c r="T23" s="57">
        <v>128</v>
      </c>
      <c r="U23" s="50">
        <v>18</v>
      </c>
      <c r="V23" s="26"/>
      <c r="W23" s="62" t="s">
        <v>22</v>
      </c>
      <c r="X23" s="63">
        <f t="shared" ref="X23:X24" si="11">X7/X$10</f>
        <v>0.390625</v>
      </c>
      <c r="Y23" s="72">
        <f t="shared" ref="Y23:Y24" si="12">Y15/Y$18</f>
        <v>0.27272727272727271</v>
      </c>
      <c r="Z23" s="57">
        <v>128</v>
      </c>
      <c r="AA23" s="50">
        <v>18</v>
      </c>
      <c r="AB23" s="26"/>
      <c r="AC23" s="62" t="s">
        <v>22</v>
      </c>
      <c r="AD23" s="63">
        <f t="shared" ref="AD23:AD24" si="13">X7/X$10</f>
        <v>0.390625</v>
      </c>
      <c r="AE23" s="72">
        <f t="shared" ref="AE23:AE24" si="14">Y15/Y$18</f>
        <v>0.27272727272727271</v>
      </c>
      <c r="AF23" s="67">
        <f t="shared" ref="AF23:AF24" si="15">Z23/Z$26</f>
        <v>0.4</v>
      </c>
      <c r="AG23" s="50">
        <v>18</v>
      </c>
      <c r="AI23" s="94"/>
    </row>
    <row r="24" spans="1:35" x14ac:dyDescent="0.25">
      <c r="A24" s="91" t="s">
        <v>13</v>
      </c>
      <c r="B24" s="92"/>
      <c r="C24" s="92"/>
      <c r="D24" s="93"/>
      <c r="O24" s="94"/>
      <c r="Q24" s="64" t="s">
        <v>23</v>
      </c>
      <c r="R24" s="65">
        <f t="shared" si="9"/>
        <v>0.140625</v>
      </c>
      <c r="S24" s="73">
        <f t="shared" si="10"/>
        <v>0.45454545454545453</v>
      </c>
      <c r="T24" s="59">
        <v>128</v>
      </c>
      <c r="U24" s="52">
        <v>10</v>
      </c>
      <c r="W24" s="64" t="s">
        <v>23</v>
      </c>
      <c r="X24" s="65">
        <f t="shared" si="11"/>
        <v>0.140625</v>
      </c>
      <c r="Y24" s="73">
        <f t="shared" si="12"/>
        <v>0.45454545454545453</v>
      </c>
      <c r="Z24" s="59">
        <v>128</v>
      </c>
      <c r="AA24" s="52">
        <v>10</v>
      </c>
      <c r="AC24" s="64" t="s">
        <v>23</v>
      </c>
      <c r="AD24" s="65">
        <f t="shared" si="13"/>
        <v>0.140625</v>
      </c>
      <c r="AE24" s="73">
        <f t="shared" si="14"/>
        <v>0.45454545454545453</v>
      </c>
      <c r="AF24" s="68">
        <f t="shared" si="15"/>
        <v>0.4</v>
      </c>
      <c r="AG24" s="52">
        <v>10</v>
      </c>
      <c r="AI24" s="94"/>
    </row>
    <row r="25" spans="1:35" x14ac:dyDescent="0.25">
      <c r="O25" s="94"/>
      <c r="AI25" s="94"/>
    </row>
    <row r="26" spans="1:35" x14ac:dyDescent="0.25">
      <c r="A26" s="85" t="s">
        <v>14</v>
      </c>
      <c r="B26" s="86"/>
      <c r="C26" s="86"/>
      <c r="D26" s="87"/>
      <c r="O26" s="94"/>
      <c r="Y26" s="19" t="s">
        <v>4</v>
      </c>
      <c r="Z26" s="66">
        <f>SUM(Z22:Z24)</f>
        <v>320</v>
      </c>
      <c r="AI26" s="94"/>
    </row>
    <row r="27" spans="1:35" x14ac:dyDescent="0.25">
      <c r="A27" s="88" t="s">
        <v>15</v>
      </c>
      <c r="B27" s="89"/>
      <c r="C27" s="89"/>
      <c r="D27" s="90"/>
      <c r="O27" s="94"/>
      <c r="AI27" s="94"/>
    </row>
    <row r="28" spans="1:35" x14ac:dyDescent="0.25">
      <c r="A28" s="91" t="s">
        <v>16</v>
      </c>
      <c r="B28" s="92"/>
      <c r="C28" s="92"/>
      <c r="D28" s="93"/>
      <c r="O28" s="94"/>
      <c r="Q28" t="s">
        <v>28</v>
      </c>
      <c r="AI28" s="94"/>
    </row>
    <row r="29" spans="1:35" x14ac:dyDescent="0.25">
      <c r="D29" s="113"/>
      <c r="E29" s="113"/>
      <c r="F29" s="114"/>
      <c r="G29" s="113"/>
      <c r="H29" s="113"/>
      <c r="I29" s="113"/>
      <c r="J29" s="113"/>
      <c r="K29" s="113"/>
      <c r="L29" s="114"/>
      <c r="M29" s="113"/>
      <c r="N29" s="114"/>
      <c r="O29" s="94"/>
      <c r="Q29" s="61"/>
      <c r="R29" s="42" t="s">
        <v>0</v>
      </c>
      <c r="S29" s="42" t="s">
        <v>1</v>
      </c>
      <c r="T29" s="74" t="s">
        <v>2</v>
      </c>
      <c r="U29" s="56" t="s">
        <v>3</v>
      </c>
      <c r="W29" s="61"/>
      <c r="X29" s="42" t="s">
        <v>0</v>
      </c>
      <c r="Y29" s="42" t="s">
        <v>1</v>
      </c>
      <c r="Z29" s="74" t="s">
        <v>2</v>
      </c>
      <c r="AA29" s="56" t="s">
        <v>3</v>
      </c>
      <c r="AC29" s="61"/>
      <c r="AD29" s="42" t="s">
        <v>0</v>
      </c>
      <c r="AE29" s="42" t="s">
        <v>1</v>
      </c>
      <c r="AF29" s="74" t="s">
        <v>2</v>
      </c>
      <c r="AG29" s="82" t="s">
        <v>3</v>
      </c>
      <c r="AI29" s="94"/>
    </row>
    <row r="30" spans="1:35" x14ac:dyDescent="0.25">
      <c r="A30" s="36" t="s">
        <v>17</v>
      </c>
      <c r="B30" s="35">
        <f>(K16-4)/(4-1)</f>
        <v>4.6906072239678132E-2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4"/>
      <c r="N30" s="113"/>
      <c r="O30" s="94"/>
      <c r="Q30" s="62" t="s">
        <v>21</v>
      </c>
      <c r="R30" s="63">
        <f>X6/X$10</f>
        <v>0.46874999999999994</v>
      </c>
      <c r="S30" s="72">
        <f>Y14/Y$18</f>
        <v>0.27272727272727271</v>
      </c>
      <c r="T30" s="75">
        <f>Z22/Z$26</f>
        <v>0.2</v>
      </c>
      <c r="U30" s="58">
        <v>24</v>
      </c>
      <c r="W30" s="62" t="s">
        <v>21</v>
      </c>
      <c r="X30" s="63">
        <f>X6/X$10</f>
        <v>0.46874999999999994</v>
      </c>
      <c r="Y30" s="72">
        <f>Y14/Y$18</f>
        <v>0.27272727272727271</v>
      </c>
      <c r="Z30" s="75">
        <f>Z22/Z$26</f>
        <v>0.2</v>
      </c>
      <c r="AA30" s="58">
        <v>24</v>
      </c>
      <c r="AC30" s="62" t="s">
        <v>21</v>
      </c>
      <c r="AD30" s="63">
        <f>X6/X$10</f>
        <v>0.46874999999999994</v>
      </c>
      <c r="AE30" s="72">
        <f>Y14/Y$18</f>
        <v>0.27272727272727271</v>
      </c>
      <c r="AF30" s="75">
        <f>Z22/Z$26</f>
        <v>0.2</v>
      </c>
      <c r="AG30" s="77">
        <f>AA30/AA$34</f>
        <v>0.46153846153846156</v>
      </c>
      <c r="AI30" s="94"/>
    </row>
    <row r="31" spans="1:35" x14ac:dyDescent="0.25">
      <c r="A31" s="37" t="s">
        <v>18</v>
      </c>
      <c r="B31" s="115">
        <f>(B30/0.9)</f>
        <v>5.2117858044086814E-2</v>
      </c>
      <c r="D31" s="116" t="s">
        <v>19</v>
      </c>
      <c r="E31" s="116"/>
      <c r="F31" s="116"/>
      <c r="G31" s="116"/>
      <c r="H31" s="116"/>
      <c r="I31" s="116"/>
      <c r="J31" s="116"/>
      <c r="K31" s="116"/>
      <c r="L31" s="116"/>
      <c r="M31" s="116"/>
      <c r="N31" s="113"/>
      <c r="O31" s="94"/>
      <c r="Q31" s="62" t="s">
        <v>22</v>
      </c>
      <c r="R31" s="63">
        <f t="shared" ref="R31:R32" si="16">X7/X$10</f>
        <v>0.390625</v>
      </c>
      <c r="S31" s="72">
        <f t="shared" ref="S31:S32" si="17">Y15/Y$18</f>
        <v>0.27272727272727271</v>
      </c>
      <c r="T31" s="75">
        <f t="shared" ref="T31:T32" si="18">Z23/Z$26</f>
        <v>0.4</v>
      </c>
      <c r="U31" s="58">
        <v>18</v>
      </c>
      <c r="W31" s="62" t="s">
        <v>22</v>
      </c>
      <c r="X31" s="63">
        <f t="shared" ref="X31:X32" si="19">X7/X$10</f>
        <v>0.390625</v>
      </c>
      <c r="Y31" s="72">
        <f t="shared" ref="Y31:Y32" si="20">Y15/Y$18</f>
        <v>0.27272727272727271</v>
      </c>
      <c r="Z31" s="75">
        <f t="shared" ref="Z31:Z32" si="21">Z23/Z$26</f>
        <v>0.4</v>
      </c>
      <c r="AA31" s="58">
        <v>18</v>
      </c>
      <c r="AC31" s="62" t="s">
        <v>22</v>
      </c>
      <c r="AD31" s="63">
        <f t="shared" ref="AD31:AD32" si="22">X7/X$10</f>
        <v>0.390625</v>
      </c>
      <c r="AE31" s="72">
        <f t="shared" ref="AE31:AE32" si="23">Y15/Y$18</f>
        <v>0.27272727272727271</v>
      </c>
      <c r="AF31" s="75">
        <f t="shared" ref="AF31:AF32" si="24">Z23/Z$26</f>
        <v>0.4</v>
      </c>
      <c r="AG31" s="77">
        <f t="shared" ref="AG31:AG32" si="25">AA31/AA$34</f>
        <v>0.34615384615384615</v>
      </c>
      <c r="AI31" s="94"/>
    </row>
    <row r="32" spans="1:35" x14ac:dyDescent="0.25"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Q32" s="64" t="s">
        <v>23</v>
      </c>
      <c r="R32" s="65">
        <f t="shared" si="16"/>
        <v>0.140625</v>
      </c>
      <c r="S32" s="73">
        <f t="shared" si="17"/>
        <v>0.45454545454545453</v>
      </c>
      <c r="T32" s="76">
        <f t="shared" si="18"/>
        <v>0.4</v>
      </c>
      <c r="U32" s="60">
        <v>10</v>
      </c>
      <c r="W32" s="64" t="s">
        <v>23</v>
      </c>
      <c r="X32" s="65">
        <f t="shared" si="19"/>
        <v>0.140625</v>
      </c>
      <c r="Y32" s="73">
        <f t="shared" si="20"/>
        <v>0.45454545454545453</v>
      </c>
      <c r="Z32" s="76">
        <f t="shared" si="21"/>
        <v>0.4</v>
      </c>
      <c r="AA32" s="60">
        <v>10</v>
      </c>
      <c r="AC32" s="64" t="s">
        <v>23</v>
      </c>
      <c r="AD32" s="65">
        <f t="shared" si="22"/>
        <v>0.140625</v>
      </c>
      <c r="AE32" s="73">
        <f t="shared" si="23"/>
        <v>0.45454545454545453</v>
      </c>
      <c r="AF32" s="76">
        <f t="shared" si="24"/>
        <v>0.4</v>
      </c>
      <c r="AG32" s="78">
        <f t="shared" si="25"/>
        <v>0.19230769230769232</v>
      </c>
      <c r="AI32" s="94"/>
    </row>
    <row r="33" spans="4:35" x14ac:dyDescent="0.25"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AI33" s="94"/>
    </row>
    <row r="34" spans="4:35" x14ac:dyDescent="0.25">
      <c r="Z34" s="19" t="s">
        <v>4</v>
      </c>
      <c r="AA34" s="66">
        <f>SUM(AA30:AA32)</f>
        <v>52</v>
      </c>
      <c r="AI34" s="94"/>
    </row>
    <row r="35" spans="4:35" x14ac:dyDescent="0.25">
      <c r="AI35" s="94"/>
    </row>
    <row r="36" spans="4:35" x14ac:dyDescent="0.25">
      <c r="AI36" s="94"/>
    </row>
    <row r="37" spans="4:35" x14ac:dyDescent="0.25">
      <c r="AI37" s="94"/>
    </row>
    <row r="38" spans="4:35" x14ac:dyDescent="0.25">
      <c r="AI38" s="94"/>
    </row>
  </sheetData>
  <mergeCells count="20">
    <mergeCell ref="Q1:T1"/>
    <mergeCell ref="Q2:T2"/>
    <mergeCell ref="AI1:AI38"/>
    <mergeCell ref="AJ2:AM2"/>
    <mergeCell ref="AJ12:AK12"/>
    <mergeCell ref="AL12:AM12"/>
    <mergeCell ref="AL13:AM13"/>
    <mergeCell ref="AL14:AM14"/>
    <mergeCell ref="AL15:AM15"/>
    <mergeCell ref="A26:D26"/>
    <mergeCell ref="A27:D27"/>
    <mergeCell ref="A28:D28"/>
    <mergeCell ref="O1:O31"/>
    <mergeCell ref="A3:E3"/>
    <mergeCell ref="G3:K3"/>
    <mergeCell ref="A13:E13"/>
    <mergeCell ref="A22:D22"/>
    <mergeCell ref="A23:D23"/>
    <mergeCell ref="A24:D24"/>
    <mergeCell ref="D31:M31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9C26-4DE1-4C45-8A87-E40B51377C17}">
  <dimension ref="A1"/>
  <sheetViews>
    <sheetView workbookViewId="0">
      <selection activeCell="G11" sqref="G11:G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AHP Tradicional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Larissa Chacon</cp:lastModifiedBy>
  <dcterms:created xsi:type="dcterms:W3CDTF">2015-06-05T18:19:34Z</dcterms:created>
  <dcterms:modified xsi:type="dcterms:W3CDTF">2022-09-08T22:14:22Z</dcterms:modified>
</cp:coreProperties>
</file>