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125" windowWidth="18120" windowHeight="10680" activeTab="2"/>
  </bookViews>
  <sheets>
    <sheet name="Sheet1" sheetId="1" r:id="rId1"/>
    <sheet name="Sheet2" sheetId="2" r:id="rId2"/>
    <sheet name="đã check in" sheetId="3" r:id="rId3"/>
    <sheet name="xuất hoá đơn" sheetId="4" r:id="rId4"/>
  </sheets>
  <definedNames>
    <definedName name="_xlnm.Print_Titles" localSheetId="2">'đã check in'!$9:$10</definedName>
    <definedName name="_xlnm.Print_Titles" localSheetId="0">Sheet1!$3:$3</definedName>
    <definedName name="_xlnm.Print_Titles" localSheetId="1">Sheet2!$4:$5</definedName>
  </definedNames>
  <calcPr calcId="124519"/>
</workbook>
</file>

<file path=xl/calcChain.xml><?xml version="1.0" encoding="utf-8"?>
<calcChain xmlns="http://schemas.openxmlformats.org/spreadsheetml/2006/main">
  <c r="F106" i="4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5"/>
  <c r="F107"/>
  <c r="C227" i="3" l="1"/>
  <c r="G127"/>
  <c r="G137"/>
  <c r="A77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76"/>
  <c r="J121"/>
  <c r="J120"/>
  <c r="J119"/>
  <c r="J118"/>
  <c r="J117"/>
  <c r="J116"/>
  <c r="J115"/>
  <c r="J114"/>
  <c r="J113"/>
  <c r="J11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36"/>
  <c r="J35"/>
  <c r="J34"/>
  <c r="J33"/>
  <c r="J32"/>
  <c r="J31"/>
  <c r="J30"/>
  <c r="J29"/>
  <c r="G94"/>
  <c r="R84"/>
  <c r="G121" l="1"/>
  <c r="H121" s="1"/>
  <c r="G120"/>
  <c r="H120" s="1"/>
  <c r="A48" l="1"/>
  <c r="A49" s="1"/>
  <c r="A50" s="1"/>
  <c r="A51" s="1"/>
  <c r="A52" s="1"/>
  <c r="A53" s="1"/>
  <c r="A54" s="1"/>
  <c r="A55" s="1"/>
  <c r="A56" s="1"/>
  <c r="A57" s="1"/>
  <c r="A58" s="1"/>
  <c r="G27"/>
  <c r="R86"/>
  <c r="G77"/>
  <c r="Q59" l="1"/>
  <c r="G58"/>
  <c r="H58" s="1"/>
  <c r="J58"/>
  <c r="G57"/>
  <c r="J57"/>
  <c r="G56"/>
  <c r="H56" s="1"/>
  <c r="G36"/>
  <c r="H36" s="1"/>
  <c r="H27"/>
  <c r="J27"/>
  <c r="G35"/>
  <c r="H35" s="1"/>
  <c r="G34"/>
  <c r="H34" s="1"/>
  <c r="G33"/>
  <c r="H33" s="1"/>
  <c r="G32"/>
  <c r="H32" s="1"/>
  <c r="J56"/>
  <c r="G55"/>
  <c r="J55"/>
  <c r="H57" l="1"/>
  <c r="H55"/>
  <c r="H188" l="1"/>
  <c r="G91" l="1"/>
  <c r="H91" s="1"/>
  <c r="G119"/>
  <c r="H119" s="1"/>
  <c r="G89"/>
  <c r="H89" s="1"/>
  <c r="G54"/>
  <c r="J54"/>
  <c r="G90"/>
  <c r="G53"/>
  <c r="H53" s="1"/>
  <c r="J53"/>
  <c r="H81"/>
  <c r="G88"/>
  <c r="H88" s="1"/>
  <c r="G87"/>
  <c r="H87" s="1"/>
  <c r="G86"/>
  <c r="H86" s="1"/>
  <c r="G52"/>
  <c r="H52" s="1"/>
  <c r="J52"/>
  <c r="G51"/>
  <c r="H51" s="1"/>
  <c r="J51"/>
  <c r="G50"/>
  <c r="H50" s="1"/>
  <c r="J50"/>
  <c r="G49"/>
  <c r="H49" s="1"/>
  <c r="J49"/>
  <c r="G48"/>
  <c r="J48"/>
  <c r="G28"/>
  <c r="H28" s="1"/>
  <c r="J28"/>
  <c r="G219"/>
  <c r="I219" s="1"/>
  <c r="G218"/>
  <c r="I218" s="1"/>
  <c r="G217"/>
  <c r="I217" s="1"/>
  <c r="G216"/>
  <c r="I216" s="1"/>
  <c r="G215"/>
  <c r="I215" s="1"/>
  <c r="G214"/>
  <c r="I214" s="1"/>
  <c r="G213"/>
  <c r="I213" s="1"/>
  <c r="G212"/>
  <c r="I212" s="1"/>
  <c r="G211"/>
  <c r="I211" s="1"/>
  <c r="G210"/>
  <c r="I210" s="1"/>
  <c r="G209"/>
  <c r="G206"/>
  <c r="I206" s="1"/>
  <c r="G205"/>
  <c r="I205" s="1"/>
  <c r="G204"/>
  <c r="I204" s="1"/>
  <c r="G203"/>
  <c r="I203" s="1"/>
  <c r="G202"/>
  <c r="I202" s="1"/>
  <c r="G201"/>
  <c r="I201" s="1"/>
  <c r="G200"/>
  <c r="I200" s="1"/>
  <c r="G199"/>
  <c r="I199" s="1"/>
  <c r="G198"/>
  <c r="I198" s="1"/>
  <c r="G197"/>
  <c r="I197" s="1"/>
  <c r="G196"/>
  <c r="I196" s="1"/>
  <c r="G195"/>
  <c r="I195" s="1"/>
  <c r="G194"/>
  <c r="I194" s="1"/>
  <c r="G193"/>
  <c r="I193" s="1"/>
  <c r="G192"/>
  <c r="I192" s="1"/>
  <c r="G191"/>
  <c r="I191" s="1"/>
  <c r="G190"/>
  <c r="G187"/>
  <c r="I187" s="1"/>
  <c r="G186"/>
  <c r="I186" s="1"/>
  <c r="G185"/>
  <c r="I185" s="1"/>
  <c r="G184"/>
  <c r="I184" s="1"/>
  <c r="G183"/>
  <c r="I183" s="1"/>
  <c r="G182"/>
  <c r="I182" s="1"/>
  <c r="G181"/>
  <c r="I181" s="1"/>
  <c r="G180"/>
  <c r="I180" s="1"/>
  <c r="G179"/>
  <c r="I179" s="1"/>
  <c r="G178"/>
  <c r="I178" s="1"/>
  <c r="G177"/>
  <c r="I177" s="1"/>
  <c r="G176"/>
  <c r="I176" s="1"/>
  <c r="A176"/>
  <c r="A177" s="1"/>
  <c r="G175"/>
  <c r="G172"/>
  <c r="I172" s="1"/>
  <c r="G171"/>
  <c r="I171" s="1"/>
  <c r="G170"/>
  <c r="I170" s="1"/>
  <c r="G169"/>
  <c r="I169" s="1"/>
  <c r="G168"/>
  <c r="I168" s="1"/>
  <c r="G167"/>
  <c r="I167" s="1"/>
  <c r="G166"/>
  <c r="I166" s="1"/>
  <c r="G165"/>
  <c r="I165" s="1"/>
  <c r="G164"/>
  <c r="I164" s="1"/>
  <c r="G163"/>
  <c r="I163" s="1"/>
  <c r="G162"/>
  <c r="I162" s="1"/>
  <c r="G161"/>
  <c r="I161" s="1"/>
  <c r="G160"/>
  <c r="I160" s="1"/>
  <c r="G159"/>
  <c r="I159" s="1"/>
  <c r="G158"/>
  <c r="I158" s="1"/>
  <c r="G157"/>
  <c r="I157" s="1"/>
  <c r="G156"/>
  <c r="I156" s="1"/>
  <c r="G155"/>
  <c r="I155" s="1"/>
  <c r="G154"/>
  <c r="I154" s="1"/>
  <c r="G153"/>
  <c r="I153" s="1"/>
  <c r="J152"/>
  <c r="G152"/>
  <c r="H152" s="1"/>
  <c r="J151"/>
  <c r="G151"/>
  <c r="H151" s="1"/>
  <c r="J150"/>
  <c r="G150"/>
  <c r="H150" s="1"/>
  <c r="J149"/>
  <c r="G149"/>
  <c r="H149" s="1"/>
  <c r="J148"/>
  <c r="G148"/>
  <c r="H148" s="1"/>
  <c r="J147"/>
  <c r="G147"/>
  <c r="H147" s="1"/>
  <c r="J146"/>
  <c r="G146"/>
  <c r="H146" s="1"/>
  <c r="J145"/>
  <c r="G145"/>
  <c r="H145" s="1"/>
  <c r="A145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J144"/>
  <c r="G144"/>
  <c r="G141"/>
  <c r="I141" s="1"/>
  <c r="I140"/>
  <c r="G139"/>
  <c r="I139" s="1"/>
  <c r="G138"/>
  <c r="I138" s="1"/>
  <c r="A140"/>
  <c r="A141" s="1"/>
  <c r="I137"/>
  <c r="G136"/>
  <c r="I136" s="1"/>
  <c r="G135"/>
  <c r="I135" s="1"/>
  <c r="G134"/>
  <c r="I134" s="1"/>
  <c r="G133"/>
  <c r="I133" s="1"/>
  <c r="G132"/>
  <c r="I132" s="1"/>
  <c r="G131"/>
  <c r="I131" s="1"/>
  <c r="I142" s="1"/>
  <c r="J130"/>
  <c r="G130"/>
  <c r="H130" s="1"/>
  <c r="J129"/>
  <c r="G129"/>
  <c r="H129" s="1"/>
  <c r="J128"/>
  <c r="G128"/>
  <c r="H128" s="1"/>
  <c r="J127"/>
  <c r="H127"/>
  <c r="J126"/>
  <c r="G126"/>
  <c r="H126" s="1"/>
  <c r="J125"/>
  <c r="G125"/>
  <c r="H125" s="1"/>
  <c r="J124"/>
  <c r="G124"/>
  <c r="G142" s="1"/>
  <c r="G118"/>
  <c r="I118" s="1"/>
  <c r="G117"/>
  <c r="I117" s="1"/>
  <c r="G116"/>
  <c r="I116" s="1"/>
  <c r="G115"/>
  <c r="I115" s="1"/>
  <c r="G114"/>
  <c r="G113"/>
  <c r="I113" s="1"/>
  <c r="G112"/>
  <c r="I112" s="1"/>
  <c r="J111"/>
  <c r="G111"/>
  <c r="H111" s="1"/>
  <c r="J110"/>
  <c r="G110"/>
  <c r="J109"/>
  <c r="G109"/>
  <c r="J108"/>
  <c r="G108"/>
  <c r="H108" s="1"/>
  <c r="J107"/>
  <c r="G107"/>
  <c r="H107" s="1"/>
  <c r="J106"/>
  <c r="G106"/>
  <c r="H106" s="1"/>
  <c r="J105"/>
  <c r="G105"/>
  <c r="H105" s="1"/>
  <c r="J104"/>
  <c r="G104"/>
  <c r="H104" s="1"/>
  <c r="J103"/>
  <c r="G103"/>
  <c r="H103" s="1"/>
  <c r="J102"/>
  <c r="G102"/>
  <c r="H102" s="1"/>
  <c r="J101"/>
  <c r="G101"/>
  <c r="H101" s="1"/>
  <c r="J100"/>
  <c r="G100"/>
  <c r="H100" s="1"/>
  <c r="J99"/>
  <c r="G99"/>
  <c r="H99" s="1"/>
  <c r="J98"/>
  <c r="G98"/>
  <c r="H98" s="1"/>
  <c r="J97"/>
  <c r="G97"/>
  <c r="H97" s="1"/>
  <c r="J96"/>
  <c r="G96"/>
  <c r="H96" s="1"/>
  <c r="J95"/>
  <c r="G95"/>
  <c r="H95" s="1"/>
  <c r="A95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J94"/>
  <c r="G84"/>
  <c r="I84" s="1"/>
  <c r="G83"/>
  <c r="I83" s="1"/>
  <c r="G82"/>
  <c r="I82" s="1"/>
  <c r="G81"/>
  <c r="G80"/>
  <c r="I80" s="1"/>
  <c r="G79"/>
  <c r="I79" s="1"/>
  <c r="G78"/>
  <c r="I78" s="1"/>
  <c r="G76"/>
  <c r="Q75"/>
  <c r="G75"/>
  <c r="I75" s="1"/>
  <c r="G74"/>
  <c r="H74" s="1"/>
  <c r="G73"/>
  <c r="H73" s="1"/>
  <c r="G72"/>
  <c r="I72" s="1"/>
  <c r="G71"/>
  <c r="I71" s="1"/>
  <c r="G70"/>
  <c r="I70" s="1"/>
  <c r="H69"/>
  <c r="G68"/>
  <c r="H68" s="1"/>
  <c r="G67"/>
  <c r="H67" s="1"/>
  <c r="G66"/>
  <c r="H66" s="1"/>
  <c r="G65"/>
  <c r="G64"/>
  <c r="H64" s="1"/>
  <c r="J63"/>
  <c r="J62"/>
  <c r="G62"/>
  <c r="J61"/>
  <c r="G61"/>
  <c r="J47"/>
  <c r="G47"/>
  <c r="H47" s="1"/>
  <c r="J46"/>
  <c r="G46"/>
  <c r="H46" s="1"/>
  <c r="J45"/>
  <c r="G45"/>
  <c r="H45" s="1"/>
  <c r="J44"/>
  <c r="G44"/>
  <c r="H44" s="1"/>
  <c r="J43"/>
  <c r="G43"/>
  <c r="H43" s="1"/>
  <c r="J42"/>
  <c r="G42"/>
  <c r="H42" s="1"/>
  <c r="J41"/>
  <c r="G41"/>
  <c r="J40"/>
  <c r="I40"/>
  <c r="G40"/>
  <c r="J39"/>
  <c r="G39"/>
  <c r="J26"/>
  <c r="G26"/>
  <c r="J25"/>
  <c r="G25"/>
  <c r="H25" s="1"/>
  <c r="J24"/>
  <c r="G24"/>
  <c r="H24" s="1"/>
  <c r="J23"/>
  <c r="G23"/>
  <c r="H23" s="1"/>
  <c r="J22"/>
  <c r="G22"/>
  <c r="H22" s="1"/>
  <c r="J21"/>
  <c r="G21"/>
  <c r="H21" s="1"/>
  <c r="J20"/>
  <c r="G20"/>
  <c r="J19"/>
  <c r="G19"/>
  <c r="H19" s="1"/>
  <c r="J18"/>
  <c r="G18"/>
  <c r="H18" s="1"/>
  <c r="J17"/>
  <c r="G17"/>
  <c r="H17" s="1"/>
  <c r="J16"/>
  <c r="G16"/>
  <c r="H16" s="1"/>
  <c r="J15"/>
  <c r="G15"/>
  <c r="H15" s="1"/>
  <c r="J14"/>
  <c r="G14"/>
  <c r="J13"/>
  <c r="G13"/>
  <c r="H13" s="1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J12"/>
  <c r="G12"/>
  <c r="O7"/>
  <c r="N7"/>
  <c r="I59" l="1"/>
  <c r="I221" s="1"/>
  <c r="R113"/>
  <c r="H94"/>
  <c r="G122"/>
  <c r="H14"/>
  <c r="Q22"/>
  <c r="G37"/>
  <c r="Q23"/>
  <c r="H48"/>
  <c r="H109"/>
  <c r="H62"/>
  <c r="G220"/>
  <c r="H110"/>
  <c r="H65"/>
  <c r="N180"/>
  <c r="N181" s="1"/>
  <c r="I114"/>
  <c r="I122" s="1"/>
  <c r="Q83"/>
  <c r="G59"/>
  <c r="G207"/>
  <c r="H20"/>
  <c r="H41"/>
  <c r="H26"/>
  <c r="Q25" s="1"/>
  <c r="I92"/>
  <c r="G188"/>
  <c r="I190"/>
  <c r="I207" s="1"/>
  <c r="I209"/>
  <c r="I220" s="1"/>
  <c r="Q76"/>
  <c r="G92"/>
  <c r="H54"/>
  <c r="I173"/>
  <c r="H12"/>
  <c r="H124"/>
  <c r="H142" s="1"/>
  <c r="G173"/>
  <c r="I175"/>
  <c r="I188" s="1"/>
  <c r="H90"/>
  <c r="H61"/>
  <c r="H144"/>
  <c r="H173" s="1"/>
  <c r="H122" l="1"/>
  <c r="R94"/>
  <c r="Q26"/>
  <c r="Q27" s="1"/>
  <c r="Q28" s="1"/>
  <c r="Q73"/>
  <c r="H37"/>
  <c r="N148"/>
  <c r="N126"/>
  <c r="G221"/>
  <c r="H59"/>
  <c r="N63" s="1"/>
  <c r="H92"/>
  <c r="R95" s="1"/>
  <c r="N174"/>
  <c r="H221" l="1"/>
  <c r="N96"/>
  <c r="R16" i="2"/>
  <c r="C195"/>
  <c r="J32" l="1"/>
  <c r="J31"/>
  <c r="J30"/>
  <c r="J29"/>
  <c r="J28"/>
  <c r="J27"/>
  <c r="J26"/>
  <c r="J25"/>
  <c r="J24"/>
  <c r="J21"/>
  <c r="J20"/>
  <c r="J19"/>
  <c r="J18"/>
  <c r="J17"/>
  <c r="J16"/>
  <c r="J15"/>
  <c r="J14"/>
  <c r="J13"/>
  <c r="J12"/>
  <c r="J11"/>
  <c r="J10"/>
  <c r="J9"/>
  <c r="J8"/>
  <c r="J7"/>
  <c r="J43"/>
  <c r="J42"/>
  <c r="J41"/>
  <c r="J40"/>
  <c r="J39"/>
  <c r="J38"/>
  <c r="J37"/>
  <c r="J36"/>
  <c r="J35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97"/>
  <c r="J96"/>
  <c r="J95"/>
  <c r="J94"/>
  <c r="J93"/>
  <c r="J92"/>
  <c r="J91"/>
  <c r="J121"/>
  <c r="J120"/>
  <c r="J119"/>
  <c r="J118"/>
  <c r="J117"/>
  <c r="J116"/>
  <c r="J115"/>
  <c r="J114"/>
  <c r="J113"/>
  <c r="J112"/>
  <c r="A145"/>
  <c r="A146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G48"/>
  <c r="G7"/>
  <c r="H7" s="1"/>
  <c r="H48"/>
  <c r="G17"/>
  <c r="H17" s="1"/>
  <c r="I25"/>
  <c r="G32"/>
  <c r="H32" s="1"/>
  <c r="G31"/>
  <c r="H31" s="1"/>
  <c r="G30"/>
  <c r="H30" s="1"/>
  <c r="G29"/>
  <c r="H29" s="1"/>
  <c r="G28"/>
  <c r="H28" s="1"/>
  <c r="G27"/>
  <c r="H27" s="1"/>
  <c r="G26"/>
  <c r="H26" s="1"/>
  <c r="H33" s="1"/>
  <c r="G25"/>
  <c r="G21"/>
  <c r="H21" s="1"/>
  <c r="G20"/>
  <c r="H20" s="1"/>
  <c r="G19"/>
  <c r="H19" s="1"/>
  <c r="G18"/>
  <c r="H18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H22" l="1"/>
  <c r="G22"/>
  <c r="G121"/>
  <c r="H121" s="1"/>
  <c r="G144" l="1"/>
  <c r="A113"/>
  <c r="A114" s="1"/>
  <c r="A115" s="1"/>
  <c r="A116" s="1"/>
  <c r="A117" s="1"/>
  <c r="A118" s="1"/>
  <c r="A119" s="1"/>
  <c r="A120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G120"/>
  <c r="H120" s="1"/>
  <c r="G119"/>
  <c r="H119" s="1"/>
  <c r="G118"/>
  <c r="H118" s="1"/>
  <c r="G117"/>
  <c r="H117" s="1"/>
  <c r="G116"/>
  <c r="H116" s="1"/>
  <c r="G115"/>
  <c r="H115" s="1"/>
  <c r="G114"/>
  <c r="H114" s="1"/>
  <c r="G113"/>
  <c r="H113" s="1"/>
  <c r="G112"/>
  <c r="H112" s="1"/>
  <c r="G97"/>
  <c r="H97" s="1"/>
  <c r="G96"/>
  <c r="H96" s="1"/>
  <c r="G95"/>
  <c r="H95" s="1"/>
  <c r="G94"/>
  <c r="H94" s="1"/>
  <c r="G93"/>
  <c r="H93" s="1"/>
  <c r="G92"/>
  <c r="H92" s="1"/>
  <c r="G91"/>
  <c r="H91" s="1"/>
  <c r="I108"/>
  <c r="A62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G80"/>
  <c r="H80" s="1"/>
  <c r="G79"/>
  <c r="H79" s="1"/>
  <c r="G78"/>
  <c r="H78" s="1"/>
  <c r="G77"/>
  <c r="H77" s="1"/>
  <c r="G76"/>
  <c r="H76" s="1"/>
  <c r="G75"/>
  <c r="H75" s="1"/>
  <c r="G74"/>
  <c r="H74" s="1"/>
  <c r="G73"/>
  <c r="H73" s="1"/>
  <c r="G72"/>
  <c r="H72" s="1"/>
  <c r="G71"/>
  <c r="H71" s="1"/>
  <c r="G70"/>
  <c r="H70" s="1"/>
  <c r="G69"/>
  <c r="H69" s="1"/>
  <c r="G68"/>
  <c r="H68" s="1"/>
  <c r="G67"/>
  <c r="H67" s="1"/>
  <c r="G66"/>
  <c r="H66" s="1"/>
  <c r="G65"/>
  <c r="H65" s="1"/>
  <c r="G64"/>
  <c r="H64" s="1"/>
  <c r="G63"/>
  <c r="H63" s="1"/>
  <c r="G62"/>
  <c r="H62" s="1"/>
  <c r="G61"/>
  <c r="H61" s="1"/>
  <c r="G43"/>
  <c r="H43" s="1"/>
  <c r="G42"/>
  <c r="H42" s="1"/>
  <c r="G41"/>
  <c r="H41" s="1"/>
  <c r="G40"/>
  <c r="H40" s="1"/>
  <c r="G39"/>
  <c r="H39" s="1"/>
  <c r="G38"/>
  <c r="H38" s="1"/>
  <c r="G37"/>
  <c r="H37" s="1"/>
  <c r="G36"/>
  <c r="H36" s="1"/>
  <c r="G35"/>
  <c r="G24"/>
  <c r="G33" s="1"/>
  <c r="G188"/>
  <c r="I188" s="1"/>
  <c r="G187"/>
  <c r="I187" s="1"/>
  <c r="G186"/>
  <c r="I186" s="1"/>
  <c r="G185"/>
  <c r="I185" s="1"/>
  <c r="G184"/>
  <c r="I184" s="1"/>
  <c r="G183"/>
  <c r="I183" s="1"/>
  <c r="G182"/>
  <c r="I182" s="1"/>
  <c r="G181"/>
  <c r="I181" s="1"/>
  <c r="G180"/>
  <c r="I180" s="1"/>
  <c r="G179"/>
  <c r="I179" s="1"/>
  <c r="G178"/>
  <c r="I178" s="1"/>
  <c r="G175"/>
  <c r="I175" s="1"/>
  <c r="G174"/>
  <c r="I174" s="1"/>
  <c r="G173"/>
  <c r="I173" s="1"/>
  <c r="G172"/>
  <c r="I172" s="1"/>
  <c r="G171"/>
  <c r="I171" s="1"/>
  <c r="G170"/>
  <c r="I170" s="1"/>
  <c r="G169"/>
  <c r="I169" s="1"/>
  <c r="G168"/>
  <c r="I168" s="1"/>
  <c r="G167"/>
  <c r="I167" s="1"/>
  <c r="G166"/>
  <c r="I166" s="1"/>
  <c r="G165"/>
  <c r="I165" s="1"/>
  <c r="G164"/>
  <c r="I164" s="1"/>
  <c r="G163"/>
  <c r="I163" s="1"/>
  <c r="G162"/>
  <c r="I162" s="1"/>
  <c r="G161"/>
  <c r="I161" s="1"/>
  <c r="G160"/>
  <c r="I160" s="1"/>
  <c r="G159"/>
  <c r="G156"/>
  <c r="I156" s="1"/>
  <c r="G155"/>
  <c r="I155" s="1"/>
  <c r="G154"/>
  <c r="I154" s="1"/>
  <c r="G153"/>
  <c r="I153" s="1"/>
  <c r="G152"/>
  <c r="I152" s="1"/>
  <c r="G151"/>
  <c r="I151" s="1"/>
  <c r="G150"/>
  <c r="I150" s="1"/>
  <c r="G149"/>
  <c r="I149" s="1"/>
  <c r="G148"/>
  <c r="I148" s="1"/>
  <c r="G147"/>
  <c r="I147" s="1"/>
  <c r="G146"/>
  <c r="I146" s="1"/>
  <c r="G145"/>
  <c r="I145" s="1"/>
  <c r="G141"/>
  <c r="I141" s="1"/>
  <c r="G140"/>
  <c r="I140" s="1"/>
  <c r="G139"/>
  <c r="I139" s="1"/>
  <c r="G138"/>
  <c r="I138" s="1"/>
  <c r="G137"/>
  <c r="I137" s="1"/>
  <c r="G136"/>
  <c r="I136" s="1"/>
  <c r="G135"/>
  <c r="I135" s="1"/>
  <c r="G134"/>
  <c r="I134" s="1"/>
  <c r="G133"/>
  <c r="I133" s="1"/>
  <c r="G132"/>
  <c r="I132" s="1"/>
  <c r="G131"/>
  <c r="I131" s="1"/>
  <c r="G130"/>
  <c r="I130" s="1"/>
  <c r="G129"/>
  <c r="I129" s="1"/>
  <c r="G128"/>
  <c r="I128" s="1"/>
  <c r="G127"/>
  <c r="I127" s="1"/>
  <c r="G126"/>
  <c r="I126" s="1"/>
  <c r="G125"/>
  <c r="I125" s="1"/>
  <c r="G124"/>
  <c r="I124" s="1"/>
  <c r="G123"/>
  <c r="I123" s="1"/>
  <c r="G122"/>
  <c r="I122" s="1"/>
  <c r="G109"/>
  <c r="I109" s="1"/>
  <c r="G107"/>
  <c r="I107" s="1"/>
  <c r="G106"/>
  <c r="I106" s="1"/>
  <c r="G105"/>
  <c r="I105" s="1"/>
  <c r="G104"/>
  <c r="I104" s="1"/>
  <c r="A105"/>
  <c r="A106" s="1"/>
  <c r="A107" s="1"/>
  <c r="A108" s="1"/>
  <c r="A109" s="1"/>
  <c r="G103"/>
  <c r="I103" s="1"/>
  <c r="G102"/>
  <c r="I102" s="1"/>
  <c r="G101"/>
  <c r="I101" s="1"/>
  <c r="G100"/>
  <c r="I100" s="1"/>
  <c r="G99"/>
  <c r="I99" s="1"/>
  <c r="G98"/>
  <c r="I98" s="1"/>
  <c r="G88"/>
  <c r="I88" s="1"/>
  <c r="G87"/>
  <c r="I87" s="1"/>
  <c r="G86"/>
  <c r="I86" s="1"/>
  <c r="G85"/>
  <c r="I85" s="1"/>
  <c r="G84"/>
  <c r="I84" s="1"/>
  <c r="G83"/>
  <c r="I83" s="1"/>
  <c r="G82"/>
  <c r="I82" s="1"/>
  <c r="G81"/>
  <c r="I81" s="1"/>
  <c r="G58"/>
  <c r="I58" s="1"/>
  <c r="G57"/>
  <c r="I57" s="1"/>
  <c r="G56"/>
  <c r="I56" s="1"/>
  <c r="G55"/>
  <c r="I55" s="1"/>
  <c r="G54"/>
  <c r="I54" s="1"/>
  <c r="G53"/>
  <c r="I53" s="1"/>
  <c r="G52"/>
  <c r="I52" s="1"/>
  <c r="G51"/>
  <c r="I51" s="1"/>
  <c r="G50"/>
  <c r="I50" s="1"/>
  <c r="Q49"/>
  <c r="G49"/>
  <c r="I49" s="1"/>
  <c r="G47"/>
  <c r="H47" s="1"/>
  <c r="G46"/>
  <c r="I46" s="1"/>
  <c r="G45"/>
  <c r="I45" s="1"/>
  <c r="G44"/>
  <c r="I44" s="1"/>
  <c r="O2"/>
  <c r="N2"/>
  <c r="A42" i="1"/>
  <c r="A43" s="1"/>
  <c r="A44" s="1"/>
  <c r="A45" s="1"/>
  <c r="A46" s="1"/>
  <c r="A47" s="1"/>
  <c r="A54"/>
  <c r="A55" s="1"/>
  <c r="A56" s="1"/>
  <c r="A57" s="1"/>
  <c r="A58" s="1"/>
  <c r="A59" s="1"/>
  <c r="A60" s="1"/>
  <c r="A61" s="1"/>
  <c r="G61"/>
  <c r="G60"/>
  <c r="G59"/>
  <c r="G58"/>
  <c r="G57"/>
  <c r="G56"/>
  <c r="G55"/>
  <c r="G54"/>
  <c r="G47"/>
  <c r="G45"/>
  <c r="G44"/>
  <c r="G43"/>
  <c r="I159" i="2" l="1"/>
  <c r="G176"/>
  <c r="I144"/>
  <c r="I157" s="1"/>
  <c r="G157"/>
  <c r="H110"/>
  <c r="I189"/>
  <c r="I176"/>
  <c r="I33"/>
  <c r="N37" s="1"/>
  <c r="H89"/>
  <c r="I142"/>
  <c r="I110"/>
  <c r="N116" s="1"/>
  <c r="I89"/>
  <c r="G110"/>
  <c r="H142"/>
  <c r="G142"/>
  <c r="I59"/>
  <c r="G59"/>
  <c r="G89"/>
  <c r="H35"/>
  <c r="H59" s="1"/>
  <c r="G189"/>
  <c r="P14" i="1"/>
  <c r="M2"/>
  <c r="N2"/>
  <c r="G114"/>
  <c r="G115"/>
  <c r="G113"/>
  <c r="G112"/>
  <c r="G111"/>
  <c r="G110"/>
  <c r="G109"/>
  <c r="G108"/>
  <c r="G107"/>
  <c r="G106"/>
  <c r="G101"/>
  <c r="G105"/>
  <c r="G116" s="1"/>
  <c r="G102"/>
  <c r="G100"/>
  <c r="G99"/>
  <c r="G98"/>
  <c r="G97"/>
  <c r="G96"/>
  <c r="G95"/>
  <c r="G94"/>
  <c r="G93"/>
  <c r="G92"/>
  <c r="G91"/>
  <c r="G90"/>
  <c r="G89"/>
  <c r="G88"/>
  <c r="G87"/>
  <c r="G86"/>
  <c r="G83"/>
  <c r="G82"/>
  <c r="G81"/>
  <c r="G80"/>
  <c r="G79"/>
  <c r="G78"/>
  <c r="G77"/>
  <c r="G76"/>
  <c r="G75"/>
  <c r="G74"/>
  <c r="G73"/>
  <c r="G72"/>
  <c r="G84" s="1"/>
  <c r="G69"/>
  <c r="G68"/>
  <c r="G67"/>
  <c r="G66"/>
  <c r="G65"/>
  <c r="G64"/>
  <c r="G63"/>
  <c r="G62"/>
  <c r="G53"/>
  <c r="G52"/>
  <c r="G51"/>
  <c r="G50"/>
  <c r="G70" s="1"/>
  <c r="G42"/>
  <c r="G41"/>
  <c r="G40"/>
  <c r="G39"/>
  <c r="G38"/>
  <c r="G37"/>
  <c r="G36"/>
  <c r="G33"/>
  <c r="G32"/>
  <c r="G31"/>
  <c r="G30"/>
  <c r="G29"/>
  <c r="G28"/>
  <c r="G27"/>
  <c r="G26"/>
  <c r="N93" i="2" l="1"/>
  <c r="N143"/>
  <c r="N63"/>
  <c r="I190"/>
  <c r="H190"/>
  <c r="G190"/>
  <c r="G48" i="1"/>
  <c r="G34"/>
  <c r="G103"/>
  <c r="G23"/>
  <c r="G22"/>
  <c r="G21"/>
  <c r="G20"/>
  <c r="G19"/>
  <c r="G18"/>
  <c r="G17"/>
  <c r="G16"/>
  <c r="G15"/>
  <c r="G14"/>
  <c r="G11"/>
  <c r="G10"/>
  <c r="G9"/>
  <c r="G8"/>
  <c r="G24" l="1"/>
  <c r="G5"/>
  <c r="G6" l="1"/>
  <c r="G117" s="1"/>
</calcChain>
</file>

<file path=xl/sharedStrings.xml><?xml version="1.0" encoding="utf-8"?>
<sst xmlns="http://schemas.openxmlformats.org/spreadsheetml/2006/main" count="1677" uniqueCount="261">
  <si>
    <t>Quy cách</t>
  </si>
  <si>
    <t>Số lượng tồn</t>
  </si>
  <si>
    <t>Số lượng xin mua</t>
  </si>
  <si>
    <t>Đơn giá</t>
  </si>
  <si>
    <t>Thành tiền</t>
  </si>
  <si>
    <t xml:space="preserve">Số lượng xuất ra </t>
  </si>
  <si>
    <t>Số lượng còn lại</t>
  </si>
  <si>
    <t>Xuất cho BP</t>
  </si>
  <si>
    <t>Ghi chú</t>
  </si>
  <si>
    <t>Hộp</t>
  </si>
  <si>
    <t>Cộng</t>
  </si>
  <si>
    <t>Ngày   tháng      năm 2014</t>
  </si>
  <si>
    <t>Chủ quản bộ phận</t>
  </si>
  <si>
    <t>Lập biểu</t>
  </si>
  <si>
    <t>Nguyễn Thị Kiều Hoa</t>
  </si>
  <si>
    <t>Nguyễn Thị Vượng</t>
  </si>
  <si>
    <t>Văn phòng phẩm</t>
  </si>
  <si>
    <t>Tháng 11/2013</t>
  </si>
  <si>
    <t>Nhãn Tomy 122</t>
  </si>
  <si>
    <t>Xấp</t>
  </si>
  <si>
    <t>Tháng 12/2013</t>
  </si>
  <si>
    <t>Cuộn rác Trí Quang có lõi trung</t>
  </si>
  <si>
    <t>Bao thư trắng TKK 25x35 (A4), F80</t>
  </si>
  <si>
    <t>Bìa 1 nút My Clear khổ F</t>
  </si>
  <si>
    <t>Kẹp bướm 32 mm</t>
  </si>
  <si>
    <t>Kẹp Bướm 15 mm</t>
  </si>
  <si>
    <t>Kẹp bướm 19 mm</t>
  </si>
  <si>
    <t>Bút bi TL 027 ( xanh, đỏ, đen )</t>
  </si>
  <si>
    <t>Cuộn</t>
  </si>
  <si>
    <t>Cái</t>
  </si>
  <si>
    <t xml:space="preserve">Cây </t>
  </si>
  <si>
    <t>Giấy trắng A4 72 Excel</t>
  </si>
  <si>
    <t>Khăn hộp Puply New Supreme 180sh</t>
  </si>
  <si>
    <t>Ram</t>
  </si>
  <si>
    <t xml:space="preserve">Hộp </t>
  </si>
  <si>
    <t>Dao rọc trong lớn 280 TTH</t>
  </si>
  <si>
    <t>File rổ nhựa 1 ngăn</t>
  </si>
  <si>
    <t>Gift glass cleaner 580ml</t>
  </si>
  <si>
    <t>Keo nước Win Q GL -  01</t>
  </si>
  <si>
    <t>Cây</t>
  </si>
  <si>
    <t>Chai</t>
  </si>
  <si>
    <t>Giấy trắng A3 72 Excel</t>
  </si>
  <si>
    <t>Xịt mũi Raid  600 ml</t>
  </si>
  <si>
    <t>Tẩy bồn cầu Gift 750ml</t>
  </si>
  <si>
    <t>Giấy vệ sinh cuộn AN AN</t>
  </si>
  <si>
    <t>Tháng 1/2014</t>
  </si>
  <si>
    <t>Bìa còng bật 2 mặt 7P F4 GL</t>
  </si>
  <si>
    <t>Bút lông dầu Pillot(xanh,đỏ, đen)</t>
  </si>
  <si>
    <t>Vòng gia cố</t>
  </si>
  <si>
    <t xml:space="preserve">Cái </t>
  </si>
  <si>
    <t>Bao thư 12x22</t>
  </si>
  <si>
    <t>Tháng 2/2014</t>
  </si>
  <si>
    <t>Lưỡi dao nhỏ 1403 SDI</t>
  </si>
  <si>
    <t>Tập TT 96 T</t>
  </si>
  <si>
    <t>Quyển</t>
  </si>
  <si>
    <t>Tháng 3/2014</t>
  </si>
  <si>
    <t>Bao thư trắng TKK 25x35 (A4), F100</t>
  </si>
  <si>
    <t xml:space="preserve">Tập VT 96T </t>
  </si>
  <si>
    <t>Nhãn có keo dán đủ cỡ Tomy 107</t>
  </si>
  <si>
    <t>Lò xo 32li</t>
  </si>
  <si>
    <t>Pin Maxell 2A</t>
  </si>
  <si>
    <t>Bút chì gỗ có gôm Gstar</t>
  </si>
  <si>
    <t>Cục</t>
  </si>
  <si>
    <t>Giấy A3 72</t>
  </si>
  <si>
    <t>Tẩy bồn cầu Gift 1000ml</t>
  </si>
  <si>
    <t>Nước lau sàn Gift</t>
  </si>
  <si>
    <t>Tháng 4.2014</t>
  </si>
  <si>
    <t>Tháng 5.2014</t>
  </si>
  <si>
    <t>Kẹp giấy  C62</t>
  </si>
  <si>
    <t>Bút bi TL-027</t>
  </si>
  <si>
    <t>Băng keo si 5p</t>
  </si>
  <si>
    <t>Giấy trắng A5 72 Excel</t>
  </si>
  <si>
    <t>Tháng 6.2014</t>
  </si>
  <si>
    <t xml:space="preserve">Bông bảng </t>
  </si>
  <si>
    <t>cái</t>
  </si>
  <si>
    <t>Lưỡi dao lớn</t>
  </si>
  <si>
    <t>Kim bấm 10</t>
  </si>
  <si>
    <t>Lưỡi dao nhỏ</t>
  </si>
  <si>
    <t>Tăm bông mực dấu</t>
  </si>
  <si>
    <t>cái(xanh)</t>
  </si>
  <si>
    <t>Kéo</t>
  </si>
  <si>
    <t>Kẹp bướm 32mm</t>
  </si>
  <si>
    <t xml:space="preserve">Bút lông bảng </t>
  </si>
  <si>
    <t>cây</t>
  </si>
  <si>
    <t>h</t>
  </si>
  <si>
    <t>Mực sao đỏ</t>
  </si>
  <si>
    <t>hộp</t>
  </si>
  <si>
    <t>Đế cắt băng keo</t>
  </si>
  <si>
    <t>Kẹp bướm số 19mmm</t>
  </si>
  <si>
    <t>kẹp bướm 15</t>
  </si>
  <si>
    <t>Hồ dán</t>
  </si>
  <si>
    <t xml:space="preserve">hộp </t>
  </si>
  <si>
    <t>Viết bi đỏ</t>
  </si>
  <si>
    <t xml:space="preserve">Bìa còng </t>
  </si>
  <si>
    <t>Viết bi xanh</t>
  </si>
  <si>
    <t>Lò xo gáy đóng cuốn</t>
  </si>
  <si>
    <t xml:space="preserve">Vòng gia cố </t>
  </si>
  <si>
    <t xml:space="preserve">Phân trang </t>
  </si>
  <si>
    <t>xấp</t>
  </si>
  <si>
    <t>Bìa lá hở 3 mặt</t>
  </si>
  <si>
    <t xml:space="preserve">Trình ký </t>
  </si>
  <si>
    <t>Giấy A4 72</t>
  </si>
  <si>
    <t>ram</t>
  </si>
  <si>
    <t>Kẹp giấy(hộp lớn)</t>
  </si>
  <si>
    <t>Giấy A3</t>
  </si>
  <si>
    <t xml:space="preserve">Sổ lò xò dày </t>
  </si>
  <si>
    <t>cuốn</t>
  </si>
  <si>
    <t>Giấy than</t>
  </si>
  <si>
    <t>Bìa nút</t>
  </si>
  <si>
    <t>Bìa 3 dây</t>
  </si>
  <si>
    <t>Bao thư trắng nhỏ</t>
  </si>
  <si>
    <t>Kẹp bướm loại trung</t>
  </si>
  <si>
    <t>Acour nhựa</t>
  </si>
  <si>
    <t>Tẩy bồn cầu</t>
  </si>
  <si>
    <t>chai</t>
  </si>
  <si>
    <t xml:space="preserve">Lau sàn </t>
  </si>
  <si>
    <t>Xịt muỗi</t>
  </si>
  <si>
    <t>Hộp giấy</t>
  </si>
  <si>
    <t>Cuộn rác</t>
  </si>
  <si>
    <t>cuộn</t>
  </si>
  <si>
    <t xml:space="preserve">Giấy An An </t>
  </si>
  <si>
    <t>Bìa lá hở 1 mặt</t>
  </si>
  <si>
    <t>Nước lau kính</t>
  </si>
  <si>
    <t>Tập 96T</t>
  </si>
  <si>
    <t>Giấy A4 hồng</t>
  </si>
  <si>
    <t>Pin 2A, 3A</t>
  </si>
  <si>
    <t>cục</t>
  </si>
  <si>
    <t>Giấy A4 double A</t>
  </si>
  <si>
    <t>Tăm bông dấu đỏ</t>
  </si>
  <si>
    <t>Viết bi đen</t>
  </si>
  <si>
    <t>Tổng Cộng</t>
  </si>
  <si>
    <t>BÁO CÁO VĂN PHÒNG PHẨM TỒN, NHẬP VÀ XUẤT  HÀNG TỪ 12/2013 ĐẾN 6/2014</t>
  </si>
  <si>
    <t>Kéo đồi mồi S120</t>
  </si>
  <si>
    <t>Mực dấu sao đỏ</t>
  </si>
  <si>
    <t>Thước mica dẻo win 30 cm</t>
  </si>
  <si>
    <t>Bút lông bảng WB-03 (xanh,đỏ,đen)</t>
  </si>
  <si>
    <t>Hóa đơn 1 liên thường</t>
  </si>
  <si>
    <t>Đã thanh toán</t>
  </si>
  <si>
    <t>Chưa thanh toán</t>
  </si>
  <si>
    <t>Tẩy bồn cầu gifrt</t>
  </si>
  <si>
    <t>Xịt muỗi Raid 600ml</t>
  </si>
  <si>
    <t>Giấy vệ sinh cuộn AnAn</t>
  </si>
  <si>
    <t>Bấm kim 10</t>
  </si>
  <si>
    <t>Dấu 6 số tự động Deli 7506</t>
  </si>
  <si>
    <t>Dấu 6 số tự động Deli 7508</t>
  </si>
  <si>
    <t>Nước lau sàn sunlight</t>
  </si>
  <si>
    <t>TT 96T</t>
  </si>
  <si>
    <t>Keẹp bướm 19</t>
  </si>
  <si>
    <t>Keẹp bướm 32</t>
  </si>
  <si>
    <t>Hộp giấy Puply</t>
  </si>
  <si>
    <t>Keẹp bướm 15</t>
  </si>
  <si>
    <t>Baấm 2 lỗ Eagle</t>
  </si>
  <si>
    <t>Bìa lá A4TL</t>
  </si>
  <si>
    <t xml:space="preserve">Sổ lò xo A4 dày </t>
  </si>
  <si>
    <t xml:space="preserve">Bìa 3 dây giấy góc </t>
  </si>
  <si>
    <t>Kẹp giấy</t>
  </si>
  <si>
    <t>Nhãn Tomy 109</t>
  </si>
  <si>
    <t>Pin Maxell 3A</t>
  </si>
  <si>
    <t>Tập 96</t>
  </si>
  <si>
    <t>quyển</t>
  </si>
  <si>
    <t>Nhãn Tomy 105</t>
  </si>
  <si>
    <t>Khăn hộp Puppy</t>
  </si>
  <si>
    <t>Bìa phân trang nhựa 12 số</t>
  </si>
  <si>
    <t>bộ</t>
  </si>
  <si>
    <t>Máy tính casio DZ 12S</t>
  </si>
  <si>
    <t>Giấy trắng A4 82 Excel</t>
  </si>
  <si>
    <t>Tháng 10/2013</t>
  </si>
  <si>
    <t>Băng keo si 3.5p</t>
  </si>
  <si>
    <t>Giấy trắng A3 82 Excel</t>
  </si>
  <si>
    <t>Bìa da 40 lá A4</t>
  </si>
  <si>
    <t>Đã xuất 70</t>
  </si>
  <si>
    <t>Bấm Kim 10</t>
  </si>
  <si>
    <t>Dao dọc lớn280</t>
  </si>
  <si>
    <t>Ghi chú:  Thanh toán tháng 10.2013:</t>
  </si>
  <si>
    <t>Thanh toán tháng 12.2013</t>
  </si>
  <si>
    <t>Thanh toán tháng 04.2014</t>
  </si>
  <si>
    <t>Cộng đã thanh toán</t>
  </si>
  <si>
    <t>(Kèm theo các đơn hàng đã xuất hóa đơntrong tháng 10)</t>
  </si>
  <si>
    <t>(Kèm theo các đơn hàng đã xuất hóa đơntrong tháng 12)</t>
  </si>
  <si>
    <t>(Kèm theo các đơn hàng đã xuất hóa đơntrong tháng 04)</t>
  </si>
  <si>
    <t xml:space="preserve">ĐÃ THANH TOÁN VÀ CHƯA THANH TOÁN </t>
  </si>
  <si>
    <t xml:space="preserve">        Ký duyệt                                                                  BP.HC-NS                                                                               Lập biểu</t>
  </si>
  <si>
    <t>Tổng số tiền VPP đã mua</t>
  </si>
  <si>
    <t xml:space="preserve">    Huỳnh Mỹ Lan                                                     Nguyễn Thị Kiều Hoa                                                           Nguyễn Thị Vượng</t>
  </si>
  <si>
    <t>Nhãn tomy 121</t>
  </si>
  <si>
    <t>Nhãn đủ cỡ</t>
  </si>
  <si>
    <t xml:space="preserve">Bút bi thiên long </t>
  </si>
  <si>
    <t>Sổ 25x35</t>
  </si>
  <si>
    <t>Bin maxell 3A</t>
  </si>
  <si>
    <t>Giấy trắng A4.72</t>
  </si>
  <si>
    <t>thanh toán tháng 1.2014</t>
  </si>
  <si>
    <t>băng keo trong</t>
  </si>
  <si>
    <t xml:space="preserve">Giấy vệ sinh An An </t>
  </si>
  <si>
    <t>Băng cá nhân</t>
  </si>
  <si>
    <t>Cộng đã thanh toán cho VPP</t>
  </si>
  <si>
    <t>kẹp giấy C62</t>
  </si>
  <si>
    <t>Băng keo si48</t>
  </si>
  <si>
    <t>Giấy A4 82</t>
  </si>
  <si>
    <t>(Kèm theo các đơn hàng đã xuất hóa đơn trong tháng 10.2013)</t>
  </si>
  <si>
    <t>(Kèm theo các đơn hàng đã xuất hóa đơn trong tháng 12.2013)</t>
  </si>
  <si>
    <t>(Kèm theo các đơn hàng đã xuất hóa đơn trong tháng 01.2014)</t>
  </si>
  <si>
    <t>(Kèm theo các đơn hàng đã xuất hóa đơn trong tháng 04.2014)</t>
  </si>
  <si>
    <t>Nhãn Tomy đủ cỡ</t>
  </si>
  <si>
    <t xml:space="preserve">         Ký duyệt                                     Kế toán trưởng                                            BP.HC-NS                                             Lập biểu</t>
  </si>
  <si>
    <t xml:space="preserve">    Huỳnh Mỹ Lan                               Phan Thị Ly Na                                  Nguyễn Thị Kiều Hoa                         Nguyễn Thị Vượng</t>
  </si>
  <si>
    <t>ngày 20/11/2013</t>
  </si>
  <si>
    <t>ngày 04/12/2013</t>
  </si>
  <si>
    <t>ngày 07/12/2013</t>
  </si>
  <si>
    <t>ngày 23/12/2013</t>
  </si>
  <si>
    <t>ngày 25/12/2013</t>
  </si>
  <si>
    <t>ngày 30/12/2013</t>
  </si>
  <si>
    <t>ngày 06/01/2014</t>
  </si>
  <si>
    <t>ngày 10/01/2014</t>
  </si>
  <si>
    <t>ngày 23/01/2014</t>
  </si>
  <si>
    <t>ngày 12/02/2014</t>
  </si>
  <si>
    <t>ngày 18/02/2014</t>
  </si>
  <si>
    <t>ngày 25/02/2014</t>
  </si>
  <si>
    <t>ngày 04/03/2014</t>
  </si>
  <si>
    <t>ngày 04/03/2013</t>
  </si>
  <si>
    <t>ngày 05/03/2014</t>
  </si>
  <si>
    <t>ngày 13/03/2014</t>
  </si>
  <si>
    <t>ngày 17/03/2014</t>
  </si>
  <si>
    <t>ngày 22/03/2014</t>
  </si>
  <si>
    <t>ngày 27/03/2014</t>
  </si>
  <si>
    <t>ngày 02/04/2014</t>
  </si>
  <si>
    <t>ngày 19/04/2014</t>
  </si>
  <si>
    <t>ngày19/04/2014</t>
  </si>
  <si>
    <t>ngày 28/04/2014</t>
  </si>
  <si>
    <t>ngày 08/05/2014</t>
  </si>
  <si>
    <t>ngày 19/05/2014</t>
  </si>
  <si>
    <t>ngày 30/05/2014</t>
  </si>
  <si>
    <t>ngày 03/06/2014</t>
  </si>
  <si>
    <t>ngày 05/06/2014</t>
  </si>
  <si>
    <t>ngày 12/06/2014</t>
  </si>
  <si>
    <t>ngày 25/06/2014</t>
  </si>
  <si>
    <t>Hộp Accord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</si>
  <si>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</si>
  <si>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</si>
  <si>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</si>
  <si>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</si>
  <si>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TNHH Mekelong VN</t>
  </si>
  <si>
    <t>Điạ chỉ: Đường số 12, KCX Tân Thuận, P.Tân Thuận Đông, Quận 7, TPHCM</t>
  </si>
  <si>
    <t>MST:  0301483382</t>
  </si>
  <si>
    <t>STT</t>
  </si>
  <si>
    <t>Tên hàng</t>
  </si>
  <si>
    <t>ĐVT</t>
  </si>
  <si>
    <t>SL</t>
  </si>
  <si>
    <t>Thành Tiền</t>
  </si>
  <si>
    <t>Cộng:</t>
  </si>
  <si>
    <t>Tổng cộng:</t>
  </si>
  <si>
    <t xml:space="preserve"> Ngaøy     18     thaùng     1 2       naêm     2014</t>
  </si>
  <si>
    <t>Lò xo nhựa 32li</t>
  </si>
  <si>
    <t>Soá: 340</t>
  </si>
  <si>
    <t xml:space="preserve">     (Ñính keøm hoaù ñôn soá: PN/14P 340)</t>
  </si>
  <si>
    <t>Người lập phiếu</t>
  </si>
  <si>
    <t>(Ký, ghi rõ họ tên)</t>
  </si>
  <si>
    <t>ngày 18/12/2014</t>
  </si>
  <si>
    <t>Điạ chỉ: B18/19K - Đường Bình Hưng - Bình Chánh - TP.HCM</t>
  </si>
  <si>
    <t>Điện thoại: (08)37583302</t>
  </si>
  <si>
    <t>Ghi Chú</t>
  </si>
  <si>
    <t>Nguyễn Thị Kiều Thi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</si>
</sst>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#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rgb="FF00B050"/>
      <name val="Times New Roman"/>
      <family val="1"/>
    </font>
    <font>
      <sz val="9"/>
      <color rgb="FF00B0F0"/>
      <name val="Times New Roman"/>
      <family val="1"/>
    </font>
    <font>
      <sz val="9"/>
      <color rgb="FF002060"/>
      <name val="Times New Roman"/>
      <family val="1"/>
    </font>
    <font>
      <sz val="9"/>
      <color rgb="FF7030A0"/>
      <name val="Times New Roman"/>
      <family val="1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1"/>
      <name val="VNI-Times"/>
    </font>
    <font>
      <b/>
      <sz val="12"/>
      <color indexed="10"/>
      <name val="VNI-Times"/>
    </font>
    <font>
      <b/>
      <sz val="10"/>
      <color theme="1"/>
      <name val="Arial"/>
      <family val="2"/>
    </font>
    <font>
      <b/>
      <sz val="9"/>
      <color rgb="FFFF0000"/>
      <name val="Times New Roman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indexed="8"/>
      </right>
      <top style="dotted">
        <color auto="1"/>
      </top>
      <bottom style="dotted">
        <color auto="1"/>
      </bottom>
      <diagonal/>
    </border>
    <border>
      <left style="thin">
        <color indexed="8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8"/>
      </left>
      <right style="thin">
        <color indexed="8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indexed="8"/>
      </right>
      <top style="dotted">
        <color auto="1"/>
      </top>
      <bottom/>
      <diagonal/>
    </border>
    <border>
      <left style="thin">
        <color indexed="8"/>
      </left>
      <right style="thin">
        <color indexed="8"/>
      </right>
      <top style="dotted">
        <color auto="1"/>
      </top>
      <bottom/>
      <diagonal/>
    </border>
    <border>
      <left style="thin">
        <color indexed="8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indexed="8"/>
      </right>
      <top/>
      <bottom style="dotted">
        <color auto="1"/>
      </bottom>
      <diagonal/>
    </border>
    <border>
      <left style="thin">
        <color indexed="8"/>
      </left>
      <right style="thin">
        <color indexed="8"/>
      </right>
      <top/>
      <bottom style="dotted">
        <color auto="1"/>
      </bottom>
      <diagonal/>
    </border>
    <border>
      <left style="thin">
        <color indexed="8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591">
    <xf numFmtId="0" fontId="0" fillId="0" borderId="0" xfId="0"/>
    <xf numFmtId="0" fontId="3" fillId="0" borderId="0" xfId="0" applyFont="1"/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5" fillId="0" borderId="0" xfId="1" applyNumberFormat="1" applyFont="1" applyAlignment="1">
      <alignment horizontal="right"/>
    </xf>
    <xf numFmtId="164" fontId="5" fillId="0" borderId="0" xfId="1" applyNumberFormat="1" applyFont="1"/>
    <xf numFmtId="0" fontId="5" fillId="0" borderId="0" xfId="0" applyFont="1" applyAlignment="1">
      <alignment horizontal="center"/>
    </xf>
    <xf numFmtId="0" fontId="6" fillId="0" borderId="4" xfId="2" applyNumberFormat="1" applyFont="1" applyFill="1" applyBorder="1" applyAlignment="1">
      <alignment horizontal="left"/>
    </xf>
    <xf numFmtId="164" fontId="3" fillId="0" borderId="5" xfId="1" applyNumberFormat="1" applyFont="1" applyFill="1" applyBorder="1" applyAlignment="1">
      <alignment horizontal="center"/>
    </xf>
    <xf numFmtId="0" fontId="6" fillId="0" borderId="4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6" fillId="0" borderId="4" xfId="2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/>
    <xf numFmtId="164" fontId="3" fillId="0" borderId="5" xfId="1" applyNumberFormat="1" applyFont="1" applyBorder="1" applyAlignment="1">
      <alignment horizontal="right"/>
    </xf>
    <xf numFmtId="164" fontId="3" fillId="0" borderId="5" xfId="1" applyNumberFormat="1" applyFont="1" applyFill="1" applyBorder="1" applyAlignment="1">
      <alignment horizontal="right"/>
    </xf>
    <xf numFmtId="0" fontId="3" fillId="0" borderId="5" xfId="0" applyFont="1" applyFill="1" applyBorder="1"/>
    <xf numFmtId="0" fontId="4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3" fillId="0" borderId="4" xfId="0" applyFont="1" applyFill="1" applyBorder="1"/>
    <xf numFmtId="0" fontId="3" fillId="0" borderId="4" xfId="0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4" xfId="3" applyNumberFormat="1" applyFont="1" applyFill="1" applyBorder="1" applyAlignment="1">
      <alignment horizontal="left"/>
    </xf>
    <xf numFmtId="0" fontId="6" fillId="0" borderId="4" xfId="3" applyNumberFormat="1" applyFont="1" applyFill="1" applyBorder="1" applyAlignment="1">
      <alignment horizontal="center"/>
    </xf>
    <xf numFmtId="166" fontId="6" fillId="0" borderId="10" xfId="3" applyNumberFormat="1" applyFont="1" applyFill="1" applyBorder="1" applyAlignment="1">
      <alignment horizontal="right"/>
    </xf>
    <xf numFmtId="166" fontId="6" fillId="0" borderId="11" xfId="3" applyNumberFormat="1" applyFont="1" applyFill="1" applyBorder="1" applyAlignment="1">
      <alignment horizontal="right"/>
    </xf>
    <xf numFmtId="166" fontId="6" fillId="0" borderId="4" xfId="3" applyNumberFormat="1" applyFont="1" applyFill="1" applyBorder="1" applyAlignment="1">
      <alignment horizontal="right"/>
    </xf>
    <xf numFmtId="0" fontId="7" fillId="0" borderId="8" xfId="3" applyNumberFormat="1" applyFont="1" applyFill="1" applyBorder="1" applyAlignment="1">
      <alignment horizontal="left"/>
    </xf>
    <xf numFmtId="0" fontId="7" fillId="0" borderId="8" xfId="3" applyNumberFormat="1" applyFont="1" applyFill="1" applyBorder="1" applyAlignment="1">
      <alignment horizontal="center"/>
    </xf>
    <xf numFmtId="166" fontId="7" fillId="0" borderId="8" xfId="3" applyNumberFormat="1" applyFont="1" applyFill="1" applyBorder="1" applyAlignment="1">
      <alignment horizontal="right"/>
    </xf>
    <xf numFmtId="166" fontId="6" fillId="0" borderId="8" xfId="3" applyNumberFormat="1" applyFont="1" applyFill="1" applyBorder="1" applyAlignment="1">
      <alignment horizontal="right"/>
    </xf>
    <xf numFmtId="166" fontId="6" fillId="0" borderId="4" xfId="3" applyNumberFormat="1" applyFont="1" applyFill="1" applyBorder="1" applyAlignment="1">
      <alignment horizontal="left"/>
    </xf>
    <xf numFmtId="166" fontId="6" fillId="0" borderId="4" xfId="3" applyNumberFormat="1" applyFont="1" applyFill="1" applyBorder="1" applyAlignment="1">
      <alignment horizontal="center"/>
    </xf>
    <xf numFmtId="0" fontId="6" fillId="0" borderId="8" xfId="3" applyNumberFormat="1" applyFont="1" applyFill="1" applyBorder="1" applyAlignment="1">
      <alignment horizontal="center"/>
    </xf>
    <xf numFmtId="0" fontId="6" fillId="0" borderId="4" xfId="4" applyNumberFormat="1" applyFont="1" applyFill="1" applyBorder="1" applyAlignment="1">
      <alignment horizontal="left"/>
    </xf>
    <xf numFmtId="0" fontId="6" fillId="0" borderId="4" xfId="4" applyNumberFormat="1" applyFont="1" applyFill="1" applyBorder="1" applyAlignment="1">
      <alignment horizontal="center"/>
    </xf>
    <xf numFmtId="166" fontId="6" fillId="0" borderId="4" xfId="4" applyNumberFormat="1" applyFont="1" applyFill="1" applyBorder="1" applyAlignment="1">
      <alignment horizontal="right"/>
    </xf>
    <xf numFmtId="0" fontId="6" fillId="0" borderId="4" xfId="5" applyNumberFormat="1" applyFont="1" applyFill="1" applyBorder="1" applyAlignment="1">
      <alignment horizontal="left"/>
    </xf>
    <xf numFmtId="0" fontId="6" fillId="0" borderId="4" xfId="5" applyNumberFormat="1" applyFont="1" applyFill="1" applyBorder="1" applyAlignment="1">
      <alignment horizontal="center"/>
    </xf>
    <xf numFmtId="166" fontId="6" fillId="0" borderId="4" xfId="5" applyNumberFormat="1" applyFont="1" applyFill="1" applyBorder="1" applyAlignment="1">
      <alignment horizontal="right"/>
    </xf>
    <xf numFmtId="0" fontId="6" fillId="0" borderId="8" xfId="5" applyNumberFormat="1" applyFont="1" applyFill="1" applyBorder="1" applyAlignment="1">
      <alignment horizontal="center"/>
    </xf>
    <xf numFmtId="166" fontId="6" fillId="0" borderId="8" xfId="5" applyNumberFormat="1" applyFont="1" applyFill="1" applyBorder="1" applyAlignment="1">
      <alignment horizontal="right"/>
    </xf>
    <xf numFmtId="0" fontId="6" fillId="0" borderId="8" xfId="5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center"/>
    </xf>
    <xf numFmtId="166" fontId="0" fillId="0" borderId="4" xfId="0" applyNumberFormat="1" applyFont="1" applyFill="1" applyBorder="1" applyAlignment="1">
      <alignment horizontal="right"/>
    </xf>
    <xf numFmtId="0" fontId="0" fillId="0" borderId="8" xfId="0" applyNumberFormat="1" applyFill="1" applyBorder="1" applyAlignment="1">
      <alignment horizontal="left"/>
    </xf>
    <xf numFmtId="0" fontId="0" fillId="0" borderId="8" xfId="0" applyNumberFormat="1" applyFont="1" applyFill="1" applyBorder="1" applyAlignment="1">
      <alignment horizontal="left"/>
    </xf>
    <xf numFmtId="0" fontId="0" fillId="0" borderId="8" xfId="0" applyNumberForma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166" fontId="0" fillId="0" borderId="8" xfId="0" applyNumberFormat="1" applyFont="1" applyFill="1" applyBorder="1" applyAlignment="1">
      <alignment horizontal="right"/>
    </xf>
    <xf numFmtId="0" fontId="0" fillId="0" borderId="4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/>
    </xf>
    <xf numFmtId="166" fontId="0" fillId="0" borderId="12" xfId="0" applyNumberFormat="1" applyFont="1" applyFill="1" applyBorder="1" applyAlignment="1">
      <alignment horizontal="right"/>
    </xf>
    <xf numFmtId="166" fontId="0" fillId="0" borderId="11" xfId="0" applyNumberFormat="1" applyFont="1" applyFill="1" applyBorder="1" applyAlignment="1">
      <alignment horizontal="right"/>
    </xf>
    <xf numFmtId="0" fontId="0" fillId="0" borderId="10" xfId="0" applyNumberFormat="1" applyFont="1" applyFill="1" applyBorder="1" applyAlignment="1">
      <alignment horizontal="center" wrapText="1"/>
    </xf>
    <xf numFmtId="0" fontId="0" fillId="0" borderId="8" xfId="0" applyNumberFormat="1" applyFont="1" applyFill="1" applyBorder="1" applyAlignment="1">
      <alignment horizontal="center" wrapText="1"/>
    </xf>
    <xf numFmtId="0" fontId="0" fillId="0" borderId="13" xfId="0" applyNumberFormat="1" applyFont="1" applyFill="1" applyBorder="1" applyAlignment="1">
      <alignment horizontal="center" wrapText="1"/>
    </xf>
    <xf numFmtId="166" fontId="0" fillId="0" borderId="14" xfId="0" applyNumberFormat="1" applyFont="1" applyFill="1" applyBorder="1" applyAlignment="1">
      <alignment horizontal="right"/>
    </xf>
    <xf numFmtId="166" fontId="0" fillId="0" borderId="15" xfId="0" applyNumberFormat="1" applyFont="1" applyFill="1" applyBorder="1" applyAlignment="1">
      <alignment horizontal="right"/>
    </xf>
    <xf numFmtId="0" fontId="9" fillId="0" borderId="5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6" fillId="0" borderId="8" xfId="4" applyNumberFormat="1" applyFont="1" applyFill="1" applyBorder="1" applyAlignment="1">
      <alignment horizontal="left"/>
    </xf>
    <xf numFmtId="0" fontId="6" fillId="0" borderId="8" xfId="4" applyNumberFormat="1" applyFont="1" applyFill="1" applyBorder="1" applyAlignment="1">
      <alignment horizontal="center"/>
    </xf>
    <xf numFmtId="166" fontId="6" fillId="0" borderId="8" xfId="4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/>
    <xf numFmtId="164" fontId="10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0" fontId="6" fillId="0" borderId="8" xfId="2" applyNumberFormat="1" applyFont="1" applyFill="1" applyBorder="1" applyAlignment="1">
      <alignment horizontal="center"/>
    </xf>
    <xf numFmtId="166" fontId="6" fillId="0" borderId="8" xfId="2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17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4" fillId="0" borderId="16" xfId="0" applyFont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13" fillId="0" borderId="0" xfId="0" applyFont="1"/>
    <xf numFmtId="164" fontId="13" fillId="0" borderId="0" xfId="1" applyNumberFormat="1" applyFont="1" applyAlignment="1">
      <alignment horizontal="right"/>
    </xf>
    <xf numFmtId="164" fontId="13" fillId="0" borderId="0" xfId="1" applyNumberFormat="1" applyFont="1"/>
    <xf numFmtId="0" fontId="13" fillId="0" borderId="0" xfId="0" applyFont="1" applyAlignment="1">
      <alignment horizontal="center"/>
    </xf>
    <xf numFmtId="164" fontId="14" fillId="0" borderId="0" xfId="1" applyNumberFormat="1" applyFont="1" applyAlignment="1">
      <alignment horizontal="right"/>
    </xf>
    <xf numFmtId="0" fontId="13" fillId="0" borderId="0" xfId="0" applyFont="1" applyAlignment="1"/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164" fontId="10" fillId="0" borderId="8" xfId="1" applyNumberFormat="1" applyFont="1" applyFill="1" applyBorder="1" applyAlignment="1">
      <alignment horizontal="right"/>
    </xf>
    <xf numFmtId="164" fontId="10" fillId="0" borderId="8" xfId="1" applyNumberFormat="1" applyFont="1" applyFill="1" applyBorder="1" applyAlignment="1">
      <alignment horizontal="center"/>
    </xf>
    <xf numFmtId="0" fontId="3" fillId="0" borderId="8" xfId="0" applyFont="1" applyFill="1" applyBorder="1"/>
    <xf numFmtId="164" fontId="3" fillId="0" borderId="9" xfId="1" applyNumberFormat="1" applyFont="1" applyFill="1" applyBorder="1" applyAlignment="1">
      <alignment horizontal="right"/>
    </xf>
    <xf numFmtId="164" fontId="3" fillId="0" borderId="9" xfId="1" applyNumberFormat="1" applyFont="1" applyFill="1" applyBorder="1" applyAlignment="1">
      <alignment horizontal="center"/>
    </xf>
    <xf numFmtId="0" fontId="3" fillId="0" borderId="9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0" fontId="6" fillId="0" borderId="8" xfId="2" applyNumberFormat="1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11" fillId="0" borderId="1" xfId="2" applyNumberFormat="1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166" fontId="6" fillId="0" borderId="1" xfId="2" applyNumberFormat="1" applyFont="1" applyFill="1" applyBorder="1" applyAlignment="1">
      <alignment horizontal="right"/>
    </xf>
    <xf numFmtId="166" fontId="11" fillId="0" borderId="1" xfId="2" applyNumberFormat="1" applyFont="1" applyFill="1" applyBorder="1" applyAlignment="1">
      <alignment horizontal="right"/>
    </xf>
    <xf numFmtId="0" fontId="6" fillId="0" borderId="8" xfId="3" applyNumberFormat="1" applyFont="1" applyFill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3" fillId="0" borderId="9" xfId="1" applyNumberFormat="1" applyFont="1" applyBorder="1" applyAlignment="1">
      <alignment horizontal="right"/>
    </xf>
    <xf numFmtId="164" fontId="4" fillId="0" borderId="9" xfId="1" applyNumberFormat="1" applyFont="1" applyBorder="1"/>
    <xf numFmtId="0" fontId="11" fillId="0" borderId="1" xfId="3" applyNumberFormat="1" applyFont="1" applyFill="1" applyBorder="1" applyAlignment="1">
      <alignment horizontal="center"/>
    </xf>
    <xf numFmtId="0" fontId="7" fillId="0" borderId="1" xfId="3" applyNumberFormat="1" applyFont="1" applyFill="1" applyBorder="1" applyAlignment="1">
      <alignment horizontal="center"/>
    </xf>
    <xf numFmtId="0" fontId="6" fillId="0" borderId="1" xfId="3" applyNumberFormat="1" applyFont="1" applyFill="1" applyBorder="1" applyAlignment="1">
      <alignment horizontal="center"/>
    </xf>
    <xf numFmtId="166" fontId="6" fillId="0" borderId="1" xfId="3" applyNumberFormat="1" applyFont="1" applyFill="1" applyBorder="1" applyAlignment="1">
      <alignment horizontal="right"/>
    </xf>
    <xf numFmtId="166" fontId="11" fillId="0" borderId="1" xfId="3" applyNumberFormat="1" applyFont="1" applyFill="1" applyBorder="1" applyAlignment="1">
      <alignment horizontal="right"/>
    </xf>
    <xf numFmtId="165" fontId="3" fillId="0" borderId="8" xfId="1" applyNumberFormat="1" applyFont="1" applyBorder="1" applyAlignment="1">
      <alignment horizontal="center"/>
    </xf>
    <xf numFmtId="165" fontId="3" fillId="0" borderId="9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6" fillId="0" borderId="1" xfId="5" applyNumberFormat="1" applyFont="1" applyFill="1" applyBorder="1" applyAlignment="1">
      <alignment horizontal="center"/>
    </xf>
    <xf numFmtId="166" fontId="6" fillId="0" borderId="1" xfId="5" applyNumberFormat="1" applyFont="1" applyFill="1" applyBorder="1" applyAlignment="1">
      <alignment horizontal="right"/>
    </xf>
    <xf numFmtId="166" fontId="11" fillId="0" borderId="1" xfId="5" applyNumberFormat="1" applyFont="1" applyFill="1" applyBorder="1" applyAlignment="1">
      <alignment horizontal="right"/>
    </xf>
    <xf numFmtId="0" fontId="9" fillId="0" borderId="9" xfId="0" applyFont="1" applyBorder="1"/>
    <xf numFmtId="0" fontId="0" fillId="0" borderId="5" xfId="0" applyNumberFormat="1" applyFont="1" applyFill="1" applyBorder="1" applyAlignment="1">
      <alignment horizontal="center" wrapText="1"/>
    </xf>
    <xf numFmtId="0" fontId="0" fillId="0" borderId="18" xfId="0" applyNumberFormat="1" applyFont="1" applyFill="1" applyBorder="1" applyAlignment="1">
      <alignment horizontal="center" wrapText="1"/>
    </xf>
    <xf numFmtId="166" fontId="0" fillId="0" borderId="19" xfId="0" applyNumberFormat="1" applyFont="1" applyFill="1" applyBorder="1" applyAlignment="1">
      <alignment horizontal="right"/>
    </xf>
    <xf numFmtId="166" fontId="0" fillId="0" borderId="20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center" wrapText="1"/>
    </xf>
    <xf numFmtId="166" fontId="0" fillId="0" borderId="1" xfId="0" applyNumberFormat="1" applyFont="1" applyFill="1" applyBorder="1" applyAlignment="1">
      <alignment horizontal="right"/>
    </xf>
    <xf numFmtId="166" fontId="12" fillId="0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0" fontId="15" fillId="0" borderId="4" xfId="4" applyNumberFormat="1" applyFont="1" applyFill="1" applyBorder="1" applyAlignment="1">
      <alignment horizontal="left"/>
    </xf>
    <xf numFmtId="0" fontId="15" fillId="0" borderId="4" xfId="4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 wrapText="1"/>
    </xf>
    <xf numFmtId="0" fontId="0" fillId="0" borderId="21" xfId="0" applyNumberFormat="1" applyFill="1" applyBorder="1" applyAlignment="1">
      <alignment horizontal="center" wrapText="1"/>
    </xf>
    <xf numFmtId="0" fontId="6" fillId="0" borderId="5" xfId="3" applyNumberFormat="1" applyFont="1" applyFill="1" applyBorder="1" applyAlignment="1">
      <alignment horizontal="center"/>
    </xf>
    <xf numFmtId="165" fontId="3" fillId="0" borderId="5" xfId="1" applyNumberFormat="1" applyFont="1" applyBorder="1" applyAlignment="1">
      <alignment horizontal="center"/>
    </xf>
    <xf numFmtId="0" fontId="3" fillId="0" borderId="5" xfId="0" applyFont="1" applyBorder="1"/>
    <xf numFmtId="0" fontId="6" fillId="0" borderId="21" xfId="4" applyNumberFormat="1" applyFont="1" applyFill="1" applyBorder="1" applyAlignment="1">
      <alignment horizontal="left"/>
    </xf>
    <xf numFmtId="0" fontId="6" fillId="0" borderId="21" xfId="4" applyNumberFormat="1" applyFont="1" applyFill="1" applyBorder="1" applyAlignment="1">
      <alignment horizontal="center"/>
    </xf>
    <xf numFmtId="166" fontId="6" fillId="0" borderId="21" xfId="4" applyNumberFormat="1" applyFont="1" applyFill="1" applyBorder="1" applyAlignment="1">
      <alignment horizontal="right"/>
    </xf>
    <xf numFmtId="0" fontId="15" fillId="0" borderId="21" xfId="4" applyNumberFormat="1" applyFont="1" applyFill="1" applyBorder="1" applyAlignment="1">
      <alignment horizontal="center"/>
    </xf>
    <xf numFmtId="0" fontId="6" fillId="0" borderId="9" xfId="4" applyNumberFormat="1" applyFont="1" applyFill="1" applyBorder="1" applyAlignment="1">
      <alignment horizontal="left"/>
    </xf>
    <xf numFmtId="0" fontId="6" fillId="0" borderId="9" xfId="4" applyNumberFormat="1" applyFont="1" applyFill="1" applyBorder="1" applyAlignment="1">
      <alignment horizontal="center"/>
    </xf>
    <xf numFmtId="166" fontId="6" fillId="0" borderId="9" xfId="4" applyNumberFormat="1" applyFont="1" applyFill="1" applyBorder="1" applyAlignment="1">
      <alignment horizontal="right"/>
    </xf>
    <xf numFmtId="166" fontId="15" fillId="0" borderId="4" xfId="4" applyNumberFormat="1" applyFont="1" applyFill="1" applyBorder="1" applyAlignment="1">
      <alignment horizontal="right"/>
    </xf>
    <xf numFmtId="164" fontId="16" fillId="2" borderId="1" xfId="1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164" fontId="17" fillId="0" borderId="5" xfId="1" applyNumberFormat="1" applyFont="1" applyFill="1" applyBorder="1" applyAlignment="1">
      <alignment horizontal="right"/>
    </xf>
    <xf numFmtId="164" fontId="17" fillId="0" borderId="5" xfId="1" applyNumberFormat="1" applyFont="1" applyFill="1" applyBorder="1" applyAlignment="1">
      <alignment horizontal="center"/>
    </xf>
    <xf numFmtId="0" fontId="17" fillId="0" borderId="5" xfId="0" applyFont="1" applyFill="1" applyBorder="1"/>
    <xf numFmtId="0" fontId="17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left"/>
    </xf>
    <xf numFmtId="0" fontId="17" fillId="0" borderId="16" xfId="0" applyNumberFormat="1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164" fontId="17" fillId="0" borderId="16" xfId="1" applyNumberFormat="1" applyFont="1" applyFill="1" applyBorder="1" applyAlignment="1">
      <alignment horizontal="right"/>
    </xf>
    <xf numFmtId="164" fontId="17" fillId="0" borderId="16" xfId="1" applyNumberFormat="1" applyFont="1" applyFill="1" applyBorder="1" applyAlignment="1">
      <alignment horizontal="center"/>
    </xf>
    <xf numFmtId="0" fontId="17" fillId="0" borderId="16" xfId="0" applyFont="1" applyFill="1" applyBorder="1"/>
    <xf numFmtId="0" fontId="17" fillId="0" borderId="16" xfId="0" applyNumberFormat="1" applyFont="1" applyFill="1" applyBorder="1" applyAlignment="1">
      <alignment horizontal="left"/>
    </xf>
    <xf numFmtId="0" fontId="18" fillId="0" borderId="16" xfId="0" applyNumberFormat="1" applyFont="1" applyFill="1" applyBorder="1" applyAlignment="1">
      <alignment horizontal="center"/>
    </xf>
    <xf numFmtId="166" fontId="17" fillId="0" borderId="16" xfId="0" applyNumberFormat="1" applyFont="1" applyFill="1" applyBorder="1" applyAlignment="1">
      <alignment horizontal="right"/>
    </xf>
    <xf numFmtId="166" fontId="18" fillId="0" borderId="16" xfId="0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164" fontId="17" fillId="0" borderId="17" xfId="1" applyNumberFormat="1" applyFont="1" applyFill="1" applyBorder="1" applyAlignment="1">
      <alignment horizontal="center"/>
    </xf>
    <xf numFmtId="0" fontId="17" fillId="0" borderId="17" xfId="0" applyFont="1" applyFill="1" applyBorder="1"/>
    <xf numFmtId="0" fontId="17" fillId="0" borderId="34" xfId="0" applyFont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164" fontId="17" fillId="0" borderId="34" xfId="1" applyNumberFormat="1" applyFont="1" applyFill="1" applyBorder="1" applyAlignment="1">
      <alignment horizontal="center"/>
    </xf>
    <xf numFmtId="0" fontId="17" fillId="0" borderId="34" xfId="0" applyFont="1" applyFill="1" applyBorder="1"/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4" fontId="17" fillId="0" borderId="1" xfId="1" applyNumberFormat="1" applyFont="1" applyFill="1" applyBorder="1" applyAlignment="1">
      <alignment horizontal="right"/>
    </xf>
    <xf numFmtId="164" fontId="16" fillId="0" borderId="1" xfId="1" applyNumberFormat="1" applyFont="1" applyFill="1" applyBorder="1" applyAlignment="1">
      <alignment horizontal="center"/>
    </xf>
    <xf numFmtId="0" fontId="17" fillId="0" borderId="1" xfId="0" applyFont="1" applyFill="1" applyBorder="1"/>
    <xf numFmtId="0" fontId="17" fillId="0" borderId="9" xfId="0" applyFont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164" fontId="17" fillId="0" borderId="9" xfId="1" applyNumberFormat="1" applyFont="1" applyFill="1" applyBorder="1" applyAlignment="1">
      <alignment horizontal="right"/>
    </xf>
    <xf numFmtId="164" fontId="17" fillId="0" borderId="9" xfId="1" applyNumberFormat="1" applyFont="1" applyFill="1" applyBorder="1" applyAlignment="1">
      <alignment horizontal="center"/>
    </xf>
    <xf numFmtId="0" fontId="17" fillId="0" borderId="9" xfId="0" applyFont="1" applyFill="1" applyBorder="1"/>
    <xf numFmtId="0" fontId="17" fillId="0" borderId="9" xfId="0" applyFont="1" applyBorder="1" applyAlignment="1">
      <alignment horizontal="left"/>
    </xf>
    <xf numFmtId="164" fontId="17" fillId="0" borderId="8" xfId="1" applyNumberFormat="1" applyFont="1" applyFill="1" applyBorder="1" applyAlignment="1">
      <alignment horizontal="center"/>
    </xf>
    <xf numFmtId="164" fontId="18" fillId="0" borderId="9" xfId="1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4" xfId="0" applyFont="1" applyFill="1" applyBorder="1"/>
    <xf numFmtId="0" fontId="17" fillId="0" borderId="4" xfId="0" applyFont="1" applyBorder="1"/>
    <xf numFmtId="0" fontId="17" fillId="0" borderId="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8" xfId="0" applyFont="1" applyBorder="1"/>
    <xf numFmtId="0" fontId="17" fillId="0" borderId="1" xfId="0" applyFont="1" applyBorder="1"/>
    <xf numFmtId="0" fontId="16" fillId="0" borderId="5" xfId="0" applyFont="1" applyBorder="1"/>
    <xf numFmtId="0" fontId="18" fillId="0" borderId="5" xfId="0" applyFont="1" applyBorder="1" applyAlignment="1">
      <alignment horizontal="center"/>
    </xf>
    <xf numFmtId="164" fontId="17" fillId="0" borderId="5" xfId="1" applyNumberFormat="1" applyFont="1" applyBorder="1" applyAlignment="1">
      <alignment horizontal="right"/>
    </xf>
    <xf numFmtId="164" fontId="18" fillId="0" borderId="5" xfId="1" applyNumberFormat="1" applyFont="1" applyBorder="1"/>
    <xf numFmtId="0" fontId="17" fillId="0" borderId="9" xfId="0" applyFont="1" applyBorder="1"/>
    <xf numFmtId="0" fontId="17" fillId="0" borderId="30" xfId="0" applyFont="1" applyBorder="1" applyAlignment="1">
      <alignment horizontal="center"/>
    </xf>
    <xf numFmtId="0" fontId="17" fillId="0" borderId="30" xfId="0" applyFont="1" applyBorder="1"/>
    <xf numFmtId="0" fontId="18" fillId="0" borderId="30" xfId="0" applyFont="1" applyBorder="1" applyAlignment="1">
      <alignment horizontal="center"/>
    </xf>
    <xf numFmtId="164" fontId="17" fillId="0" borderId="30" xfId="1" applyNumberFormat="1" applyFont="1" applyBorder="1" applyAlignment="1">
      <alignment horizontal="right"/>
    </xf>
    <xf numFmtId="164" fontId="18" fillId="0" borderId="30" xfId="1" applyNumberFormat="1" applyFont="1" applyBorder="1"/>
    <xf numFmtId="0" fontId="18" fillId="0" borderId="9" xfId="0" applyFont="1" applyBorder="1" applyAlignment="1">
      <alignment horizontal="center"/>
    </xf>
    <xf numFmtId="164" fontId="17" fillId="0" borderId="9" xfId="1" applyNumberFormat="1" applyFont="1" applyBorder="1" applyAlignment="1">
      <alignment horizontal="right"/>
    </xf>
    <xf numFmtId="164" fontId="18" fillId="0" borderId="9" xfId="1" applyNumberFormat="1" applyFont="1" applyBorder="1"/>
    <xf numFmtId="164" fontId="18" fillId="0" borderId="4" xfId="1" applyNumberFormat="1" applyFont="1" applyBorder="1"/>
    <xf numFmtId="165" fontId="17" fillId="0" borderId="4" xfId="1" applyNumberFormat="1" applyFont="1" applyBorder="1" applyAlignment="1">
      <alignment horizontal="center"/>
    </xf>
    <xf numFmtId="0" fontId="17" fillId="0" borderId="33" xfId="0" applyFont="1" applyFill="1" applyBorder="1" applyAlignment="1">
      <alignment horizontal="center"/>
    </xf>
    <xf numFmtId="165" fontId="17" fillId="0" borderId="33" xfId="1" applyNumberFormat="1" applyFont="1" applyBorder="1" applyAlignment="1">
      <alignment horizontal="center"/>
    </xf>
    <xf numFmtId="165" fontId="17" fillId="0" borderId="16" xfId="1" applyNumberFormat="1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65" fontId="17" fillId="0" borderId="34" xfId="1" applyNumberFormat="1" applyFont="1" applyBorder="1" applyAlignment="1">
      <alignment horizontal="center"/>
    </xf>
    <xf numFmtId="165" fontId="17" fillId="0" borderId="1" xfId="1" applyNumberFormat="1" applyFont="1" applyBorder="1" applyAlignment="1">
      <alignment horizontal="center"/>
    </xf>
    <xf numFmtId="165" fontId="17" fillId="0" borderId="9" xfId="1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164" fontId="17" fillId="0" borderId="4" xfId="1" applyNumberFormat="1" applyFont="1" applyBorder="1" applyAlignment="1">
      <alignment horizontal="right"/>
    </xf>
    <xf numFmtId="165" fontId="17" fillId="0" borderId="8" xfId="1" applyNumberFormat="1" applyFont="1" applyBorder="1" applyAlignment="1">
      <alignment horizontal="center"/>
    </xf>
    <xf numFmtId="0" fontId="16" fillId="0" borderId="9" xfId="0" applyFont="1" applyBorder="1"/>
    <xf numFmtId="0" fontId="17" fillId="0" borderId="8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7" fillId="0" borderId="1" xfId="1" applyNumberFormat="1" applyFont="1" applyBorder="1" applyAlignment="1">
      <alignment horizontal="right"/>
    </xf>
    <xf numFmtId="164" fontId="16" fillId="0" borderId="1" xfId="1" applyNumberFormat="1" applyFont="1" applyBorder="1"/>
    <xf numFmtId="0" fontId="17" fillId="0" borderId="0" xfId="0" applyFont="1"/>
    <xf numFmtId="0" fontId="17" fillId="0" borderId="0" xfId="0" applyFont="1" applyAlignment="1">
      <alignment horizontal="center"/>
    </xf>
    <xf numFmtId="164" fontId="19" fillId="0" borderId="1" xfId="1" applyNumberFormat="1" applyFont="1" applyBorder="1"/>
    <xf numFmtId="164" fontId="5" fillId="0" borderId="0" xfId="0" applyNumberFormat="1" applyFont="1"/>
    <xf numFmtId="0" fontId="16" fillId="0" borderId="5" xfId="0" applyFont="1" applyBorder="1" applyAlignment="1">
      <alignment horizontal="center"/>
    </xf>
    <xf numFmtId="166" fontId="3" fillId="0" borderId="0" xfId="0" applyNumberFormat="1" applyFont="1"/>
    <xf numFmtId="164" fontId="20" fillId="0" borderId="1" xfId="1" applyNumberFormat="1" applyFont="1" applyBorder="1"/>
    <xf numFmtId="0" fontId="16" fillId="0" borderId="0" xfId="0" applyFont="1"/>
    <xf numFmtId="0" fontId="17" fillId="0" borderId="0" xfId="0" applyFont="1" applyBorder="1" applyAlignment="1"/>
    <xf numFmtId="0" fontId="9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left"/>
    </xf>
    <xf numFmtId="0" fontId="3" fillId="0" borderId="38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164" fontId="4" fillId="0" borderId="38" xfId="0" applyNumberFormat="1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166" fontId="3" fillId="0" borderId="39" xfId="0" applyNumberFormat="1" applyFont="1" applyBorder="1" applyAlignment="1">
      <alignment horizontal="left"/>
    </xf>
    <xf numFmtId="0" fontId="3" fillId="0" borderId="38" xfId="0" applyFont="1" applyBorder="1"/>
    <xf numFmtId="166" fontId="3" fillId="0" borderId="38" xfId="0" applyNumberFormat="1" applyFont="1" applyBorder="1"/>
    <xf numFmtId="0" fontId="3" fillId="0" borderId="39" xfId="0" applyFont="1" applyBorder="1"/>
    <xf numFmtId="164" fontId="3" fillId="0" borderId="16" xfId="0" applyNumberFormat="1" applyFont="1" applyBorder="1"/>
    <xf numFmtId="0" fontId="3" fillId="0" borderId="2" xfId="0" applyFont="1" applyBorder="1"/>
    <xf numFmtId="0" fontId="3" fillId="0" borderId="34" xfId="0" applyFont="1" applyBorder="1"/>
    <xf numFmtId="0" fontId="17" fillId="0" borderId="17" xfId="0" applyNumberFormat="1" applyFont="1" applyFill="1" applyBorder="1" applyAlignment="1">
      <alignment horizontal="left"/>
    </xf>
    <xf numFmtId="0" fontId="17" fillId="0" borderId="17" xfId="0" applyNumberFormat="1" applyFont="1" applyFill="1" applyBorder="1" applyAlignment="1">
      <alignment horizontal="center"/>
    </xf>
    <xf numFmtId="0" fontId="18" fillId="0" borderId="17" xfId="0" applyNumberFormat="1" applyFont="1" applyFill="1" applyBorder="1" applyAlignment="1">
      <alignment horizontal="center"/>
    </xf>
    <xf numFmtId="166" fontId="17" fillId="0" borderId="17" xfId="0" applyNumberFormat="1" applyFont="1" applyFill="1" applyBorder="1" applyAlignment="1">
      <alignment horizontal="right"/>
    </xf>
    <xf numFmtId="0" fontId="17" fillId="0" borderId="2" xfId="0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164" fontId="17" fillId="0" borderId="2" xfId="1" applyNumberFormat="1" applyFont="1" applyFill="1" applyBorder="1" applyAlignment="1">
      <alignment horizontal="right"/>
    </xf>
    <xf numFmtId="164" fontId="17" fillId="0" borderId="2" xfId="1" applyNumberFormat="1" applyFont="1" applyFill="1" applyBorder="1" applyAlignment="1">
      <alignment horizontal="center"/>
    </xf>
    <xf numFmtId="0" fontId="17" fillId="0" borderId="2" xfId="0" applyFont="1" applyFill="1" applyBorder="1"/>
    <xf numFmtId="164" fontId="17" fillId="0" borderId="1" xfId="1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center"/>
    </xf>
    <xf numFmtId="0" fontId="17" fillId="0" borderId="34" xfId="0" applyNumberFormat="1" applyFont="1" applyFill="1" applyBorder="1" applyAlignment="1">
      <alignment horizontal="left"/>
    </xf>
    <xf numFmtId="0" fontId="21" fillId="0" borderId="4" xfId="2" applyNumberFormat="1" applyFont="1" applyFill="1" applyBorder="1" applyAlignment="1">
      <alignment horizontal="left"/>
    </xf>
    <xf numFmtId="0" fontId="22" fillId="0" borderId="1" xfId="2" applyNumberFormat="1" applyFont="1" applyFill="1" applyBorder="1" applyAlignment="1">
      <alignment horizontal="center"/>
    </xf>
    <xf numFmtId="0" fontId="21" fillId="0" borderId="4" xfId="3" applyNumberFormat="1" applyFont="1" applyFill="1" applyBorder="1" applyAlignment="1">
      <alignment horizontal="left"/>
    </xf>
    <xf numFmtId="0" fontId="17" fillId="0" borderId="8" xfId="3" applyNumberFormat="1" applyFont="1" applyFill="1" applyBorder="1" applyAlignment="1">
      <alignment horizontal="left"/>
    </xf>
    <xf numFmtId="0" fontId="21" fillId="0" borderId="8" xfId="3" applyNumberFormat="1" applyFont="1" applyFill="1" applyBorder="1" applyAlignment="1">
      <alignment horizontal="left"/>
    </xf>
    <xf numFmtId="0" fontId="22" fillId="0" borderId="1" xfId="3" applyNumberFormat="1" applyFont="1" applyFill="1" applyBorder="1" applyAlignment="1">
      <alignment horizontal="center"/>
    </xf>
    <xf numFmtId="166" fontId="21" fillId="0" borderId="4" xfId="3" applyNumberFormat="1" applyFont="1" applyFill="1" applyBorder="1" applyAlignment="1">
      <alignment horizontal="left"/>
    </xf>
    <xf numFmtId="0" fontId="21" fillId="0" borderId="4" xfId="4" applyNumberFormat="1" applyFont="1" applyFill="1" applyBorder="1" applyAlignment="1">
      <alignment horizontal="left"/>
    </xf>
    <xf numFmtId="0" fontId="21" fillId="0" borderId="31" xfId="4" applyNumberFormat="1" applyFont="1" applyFill="1" applyBorder="1" applyAlignment="1">
      <alignment horizontal="left"/>
    </xf>
    <xf numFmtId="0" fontId="21" fillId="0" borderId="8" xfId="4" applyNumberFormat="1" applyFont="1" applyFill="1" applyBorder="1" applyAlignment="1">
      <alignment horizontal="left"/>
    </xf>
    <xf numFmtId="0" fontId="18" fillId="0" borderId="4" xfId="4" applyNumberFormat="1" applyFont="1" applyFill="1" applyBorder="1" applyAlignment="1">
      <alignment horizontal="left"/>
    </xf>
    <xf numFmtId="0" fontId="21" fillId="0" borderId="9" xfId="4" applyNumberFormat="1" applyFont="1" applyFill="1" applyBorder="1" applyAlignment="1">
      <alignment horizontal="left"/>
    </xf>
    <xf numFmtId="0" fontId="21" fillId="0" borderId="4" xfId="5" applyNumberFormat="1" applyFont="1" applyFill="1" applyBorder="1" applyAlignment="1">
      <alignment horizontal="left"/>
    </xf>
    <xf numFmtId="0" fontId="21" fillId="0" borderId="8" xfId="5" applyNumberFormat="1" applyFont="1" applyFill="1" applyBorder="1" applyAlignment="1">
      <alignment horizontal="left"/>
    </xf>
    <xf numFmtId="0" fontId="17" fillId="0" borderId="4" xfId="0" applyNumberFormat="1" applyFont="1" applyFill="1" applyBorder="1" applyAlignment="1">
      <alignment horizontal="left"/>
    </xf>
    <xf numFmtId="0" fontId="17" fillId="0" borderId="8" xfId="0" applyNumberFormat="1" applyFont="1" applyFill="1" applyBorder="1" applyAlignment="1">
      <alignment horizontal="left"/>
    </xf>
    <xf numFmtId="0" fontId="18" fillId="0" borderId="1" xfId="0" applyNumberFormat="1" applyFont="1" applyFill="1" applyBorder="1" applyAlignment="1">
      <alignment horizontal="center"/>
    </xf>
    <xf numFmtId="166" fontId="17" fillId="0" borderId="1" xfId="0" applyNumberFormat="1" applyFont="1" applyFill="1" applyBorder="1" applyAlignment="1">
      <alignment horizontal="right"/>
    </xf>
    <xf numFmtId="0" fontId="18" fillId="0" borderId="34" xfId="0" applyNumberFormat="1" applyFont="1" applyFill="1" applyBorder="1" applyAlignment="1">
      <alignment horizontal="center"/>
    </xf>
    <xf numFmtId="166" fontId="17" fillId="0" borderId="34" xfId="0" applyNumberFormat="1" applyFont="1" applyFill="1" applyBorder="1" applyAlignment="1">
      <alignment horizontal="right"/>
    </xf>
    <xf numFmtId="0" fontId="21" fillId="0" borderId="4" xfId="2" applyNumberFormat="1" applyFont="1" applyFill="1" applyBorder="1" applyAlignment="1">
      <alignment horizontal="center"/>
    </xf>
    <xf numFmtId="166" fontId="21" fillId="0" borderId="4" xfId="2" applyNumberFormat="1" applyFont="1" applyFill="1" applyBorder="1" applyAlignment="1">
      <alignment horizontal="right"/>
    </xf>
    <xf numFmtId="0" fontId="21" fillId="0" borderId="8" xfId="2" applyNumberFormat="1" applyFont="1" applyFill="1" applyBorder="1" applyAlignment="1">
      <alignment horizontal="center"/>
    </xf>
    <xf numFmtId="166" fontId="21" fillId="0" borderId="8" xfId="2" applyNumberFormat="1" applyFont="1" applyFill="1" applyBorder="1" applyAlignment="1">
      <alignment horizontal="right"/>
    </xf>
    <xf numFmtId="0" fontId="21" fillId="0" borderId="1" xfId="2" applyNumberFormat="1" applyFont="1" applyFill="1" applyBorder="1" applyAlignment="1">
      <alignment horizontal="center"/>
    </xf>
    <xf numFmtId="166" fontId="21" fillId="0" borderId="1" xfId="2" applyNumberFormat="1" applyFont="1" applyFill="1" applyBorder="1" applyAlignment="1">
      <alignment horizontal="right"/>
    </xf>
    <xf numFmtId="166" fontId="22" fillId="0" borderId="1" xfId="2" applyNumberFormat="1" applyFont="1" applyFill="1" applyBorder="1" applyAlignment="1">
      <alignment horizontal="right"/>
    </xf>
    <xf numFmtId="0" fontId="21" fillId="0" borderId="4" xfId="3" applyNumberFormat="1" applyFont="1" applyFill="1" applyBorder="1" applyAlignment="1">
      <alignment horizontal="center"/>
    </xf>
    <xf numFmtId="166" fontId="21" fillId="0" borderId="10" xfId="3" applyNumberFormat="1" applyFont="1" applyFill="1" applyBorder="1" applyAlignment="1">
      <alignment horizontal="right"/>
    </xf>
    <xf numFmtId="166" fontId="21" fillId="0" borderId="11" xfId="3" applyNumberFormat="1" applyFont="1" applyFill="1" applyBorder="1" applyAlignment="1">
      <alignment horizontal="right"/>
    </xf>
    <xf numFmtId="166" fontId="21" fillId="0" borderId="22" xfId="3" applyNumberFormat="1" applyFont="1" applyFill="1" applyBorder="1" applyAlignment="1">
      <alignment horizontal="right"/>
    </xf>
    <xf numFmtId="166" fontId="21" fillId="0" borderId="4" xfId="3" applyNumberFormat="1" applyFont="1" applyFill="1" applyBorder="1" applyAlignment="1">
      <alignment horizontal="right"/>
    </xf>
    <xf numFmtId="0" fontId="17" fillId="0" borderId="8" xfId="3" applyNumberFormat="1" applyFont="1" applyFill="1" applyBorder="1" applyAlignment="1">
      <alignment horizontal="center"/>
    </xf>
    <xf numFmtId="166" fontId="17" fillId="0" borderId="8" xfId="3" applyNumberFormat="1" applyFont="1" applyFill="1" applyBorder="1" applyAlignment="1">
      <alignment horizontal="right"/>
    </xf>
    <xf numFmtId="166" fontId="21" fillId="0" borderId="8" xfId="3" applyNumberFormat="1" applyFont="1" applyFill="1" applyBorder="1" applyAlignment="1">
      <alignment horizontal="right"/>
    </xf>
    <xf numFmtId="0" fontId="21" fillId="0" borderId="8" xfId="3" applyNumberFormat="1" applyFont="1" applyFill="1" applyBorder="1" applyAlignment="1">
      <alignment horizontal="center"/>
    </xf>
    <xf numFmtId="0" fontId="17" fillId="0" borderId="1" xfId="3" applyNumberFormat="1" applyFont="1" applyFill="1" applyBorder="1" applyAlignment="1">
      <alignment horizontal="center"/>
    </xf>
    <xf numFmtId="0" fontId="21" fillId="0" borderId="1" xfId="3" applyNumberFormat="1" applyFont="1" applyFill="1" applyBorder="1" applyAlignment="1">
      <alignment horizontal="center"/>
    </xf>
    <xf numFmtId="166" fontId="21" fillId="0" borderId="1" xfId="3" applyNumberFormat="1" applyFont="1" applyFill="1" applyBorder="1" applyAlignment="1">
      <alignment horizontal="right"/>
    </xf>
    <xf numFmtId="166" fontId="22" fillId="0" borderId="1" xfId="3" applyNumberFormat="1" applyFont="1" applyFill="1" applyBorder="1" applyAlignment="1">
      <alignment horizontal="right"/>
    </xf>
    <xf numFmtId="166" fontId="21" fillId="0" borderId="4" xfId="3" applyNumberFormat="1" applyFont="1" applyFill="1" applyBorder="1" applyAlignment="1">
      <alignment horizontal="center"/>
    </xf>
    <xf numFmtId="0" fontId="21" fillId="0" borderId="33" xfId="3" applyNumberFormat="1" applyFont="1" applyFill="1" applyBorder="1" applyAlignment="1">
      <alignment horizontal="center"/>
    </xf>
    <xf numFmtId="0" fontId="21" fillId="0" borderId="4" xfId="4" applyNumberFormat="1" applyFont="1" applyFill="1" applyBorder="1" applyAlignment="1">
      <alignment horizontal="center"/>
    </xf>
    <xf numFmtId="166" fontId="21" fillId="0" borderId="4" xfId="4" applyNumberFormat="1" applyFont="1" applyFill="1" applyBorder="1" applyAlignment="1">
      <alignment horizontal="right"/>
    </xf>
    <xf numFmtId="0" fontId="21" fillId="0" borderId="16" xfId="3" applyNumberFormat="1" applyFont="1" applyFill="1" applyBorder="1" applyAlignment="1">
      <alignment horizontal="center"/>
    </xf>
    <xf numFmtId="0" fontId="21" fillId="0" borderId="31" xfId="3" applyNumberFormat="1" applyFont="1" applyFill="1" applyBorder="1" applyAlignment="1">
      <alignment horizontal="center"/>
    </xf>
    <xf numFmtId="0" fontId="21" fillId="0" borderId="31" xfId="4" applyNumberFormat="1" applyFont="1" applyFill="1" applyBorder="1" applyAlignment="1">
      <alignment horizontal="center"/>
    </xf>
    <xf numFmtId="166" fontId="21" fillId="0" borderId="31" xfId="4" applyNumberFormat="1" applyFont="1" applyFill="1" applyBorder="1" applyAlignment="1">
      <alignment horizontal="right"/>
    </xf>
    <xf numFmtId="0" fontId="21" fillId="0" borderId="34" xfId="3" applyNumberFormat="1" applyFont="1" applyFill="1" applyBorder="1" applyAlignment="1">
      <alignment horizontal="center"/>
    </xf>
    <xf numFmtId="0" fontId="21" fillId="0" borderId="8" xfId="4" applyNumberFormat="1" applyFont="1" applyFill="1" applyBorder="1" applyAlignment="1">
      <alignment horizontal="center"/>
    </xf>
    <xf numFmtId="166" fontId="21" fillId="0" borderId="8" xfId="4" applyNumberFormat="1" applyFont="1" applyFill="1" applyBorder="1" applyAlignment="1">
      <alignment horizontal="right"/>
    </xf>
    <xf numFmtId="0" fontId="18" fillId="0" borderId="21" xfId="4" applyNumberFormat="1" applyFont="1" applyFill="1" applyBorder="1" applyAlignment="1">
      <alignment horizontal="center"/>
    </xf>
    <xf numFmtId="0" fontId="18" fillId="0" borderId="4" xfId="4" applyNumberFormat="1" applyFont="1" applyFill="1" applyBorder="1" applyAlignment="1">
      <alignment horizontal="center"/>
    </xf>
    <xf numFmtId="166" fontId="18" fillId="0" borderId="4" xfId="4" applyNumberFormat="1" applyFont="1" applyFill="1" applyBorder="1" applyAlignment="1">
      <alignment horizontal="right"/>
    </xf>
    <xf numFmtId="0" fontId="21" fillId="0" borderId="9" xfId="4" applyNumberFormat="1" applyFont="1" applyFill="1" applyBorder="1" applyAlignment="1">
      <alignment horizontal="center"/>
    </xf>
    <xf numFmtId="166" fontId="21" fillId="0" borderId="9" xfId="4" applyNumberFormat="1" applyFont="1" applyFill="1" applyBorder="1" applyAlignment="1">
      <alignment horizontal="right"/>
    </xf>
    <xf numFmtId="0" fontId="21" fillId="0" borderId="4" xfId="5" applyNumberFormat="1" applyFont="1" applyFill="1" applyBorder="1" applyAlignment="1">
      <alignment horizontal="center"/>
    </xf>
    <xf numFmtId="166" fontId="21" fillId="0" borderId="4" xfId="5" applyNumberFormat="1" applyFont="1" applyFill="1" applyBorder="1" applyAlignment="1">
      <alignment horizontal="right"/>
    </xf>
    <xf numFmtId="0" fontId="21" fillId="0" borderId="8" xfId="5" applyNumberFormat="1" applyFont="1" applyFill="1" applyBorder="1" applyAlignment="1">
      <alignment horizontal="center"/>
    </xf>
    <xf numFmtId="166" fontId="21" fillId="0" borderId="8" xfId="5" applyNumberFormat="1" applyFont="1" applyFill="1" applyBorder="1" applyAlignment="1">
      <alignment horizontal="right"/>
    </xf>
    <xf numFmtId="0" fontId="21" fillId="0" borderId="1" xfId="5" applyNumberFormat="1" applyFont="1" applyFill="1" applyBorder="1" applyAlignment="1">
      <alignment horizontal="center"/>
    </xf>
    <xf numFmtId="166" fontId="21" fillId="0" borderId="1" xfId="5" applyNumberFormat="1" applyFont="1" applyFill="1" applyBorder="1" applyAlignment="1">
      <alignment horizontal="right"/>
    </xf>
    <xf numFmtId="166" fontId="22" fillId="0" borderId="1" xfId="5" applyNumberFormat="1" applyFont="1" applyFill="1" applyBorder="1" applyAlignment="1">
      <alignment horizontal="right"/>
    </xf>
    <xf numFmtId="0" fontId="17" fillId="0" borderId="4" xfId="0" applyNumberFormat="1" applyFont="1" applyFill="1" applyBorder="1" applyAlignment="1">
      <alignment horizontal="center"/>
    </xf>
    <xf numFmtId="166" fontId="17" fillId="0" borderId="4" xfId="0" applyNumberFormat="1" applyFont="1" applyFill="1" applyBorder="1" applyAlignment="1">
      <alignment horizontal="right"/>
    </xf>
    <xf numFmtId="0" fontId="17" fillId="0" borderId="8" xfId="0" applyNumberFormat="1" applyFont="1" applyFill="1" applyBorder="1" applyAlignment="1">
      <alignment horizontal="center"/>
    </xf>
    <xf numFmtId="166" fontId="17" fillId="0" borderId="8" xfId="0" applyNumberFormat="1" applyFont="1" applyFill="1" applyBorder="1" applyAlignment="1">
      <alignment horizontal="right"/>
    </xf>
    <xf numFmtId="0" fontId="17" fillId="0" borderId="10" xfId="0" applyNumberFormat="1" applyFont="1" applyFill="1" applyBorder="1" applyAlignment="1">
      <alignment horizontal="center"/>
    </xf>
    <xf numFmtId="166" fontId="17" fillId="0" borderId="12" xfId="0" applyNumberFormat="1" applyFont="1" applyFill="1" applyBorder="1" applyAlignment="1">
      <alignment horizontal="right"/>
    </xf>
    <xf numFmtId="166" fontId="17" fillId="0" borderId="11" xfId="0" applyNumberFormat="1" applyFont="1" applyFill="1" applyBorder="1" applyAlignment="1">
      <alignment horizontal="right"/>
    </xf>
    <xf numFmtId="166" fontId="17" fillId="0" borderId="23" xfId="0" applyNumberFormat="1" applyFont="1" applyFill="1" applyBorder="1" applyAlignment="1">
      <alignment horizontal="right"/>
    </xf>
    <xf numFmtId="0" fontId="17" fillId="0" borderId="8" xfId="0" applyNumberFormat="1" applyFont="1" applyFill="1" applyBorder="1" applyAlignment="1">
      <alignment horizontal="center" wrapText="1"/>
    </xf>
    <xf numFmtId="0" fontId="17" fillId="0" borderId="13" xfId="0" applyNumberFormat="1" applyFont="1" applyFill="1" applyBorder="1" applyAlignment="1">
      <alignment horizontal="center" wrapText="1"/>
    </xf>
    <xf numFmtId="166" fontId="17" fillId="0" borderId="14" xfId="0" applyNumberFormat="1" applyFont="1" applyFill="1" applyBorder="1" applyAlignment="1">
      <alignment horizontal="right"/>
    </xf>
    <xf numFmtId="166" fontId="17" fillId="0" borderId="15" xfId="0" applyNumberFormat="1" applyFont="1" applyFill="1" applyBorder="1" applyAlignment="1">
      <alignment horizontal="right"/>
    </xf>
    <xf numFmtId="166" fontId="17" fillId="0" borderId="24" xfId="0" applyNumberFormat="1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horizontal="center" wrapText="1"/>
    </xf>
    <xf numFmtId="166" fontId="16" fillId="0" borderId="1" xfId="0" applyNumberFormat="1" applyFont="1" applyFill="1" applyBorder="1" applyAlignment="1">
      <alignment horizontal="right"/>
    </xf>
    <xf numFmtId="0" fontId="17" fillId="0" borderId="5" xfId="0" applyNumberFormat="1" applyFont="1" applyFill="1" applyBorder="1" applyAlignment="1">
      <alignment horizontal="center" wrapText="1"/>
    </xf>
    <xf numFmtId="0" fontId="17" fillId="0" borderId="18" xfId="0" applyNumberFormat="1" applyFont="1" applyFill="1" applyBorder="1" applyAlignment="1">
      <alignment horizontal="center" wrapText="1"/>
    </xf>
    <xf numFmtId="166" fontId="17" fillId="0" borderId="19" xfId="0" applyNumberFormat="1" applyFont="1" applyFill="1" applyBorder="1" applyAlignment="1">
      <alignment horizontal="right"/>
    </xf>
    <xf numFmtId="166" fontId="17" fillId="0" borderId="20" xfId="0" applyNumberFormat="1" applyFont="1" applyFill="1" applyBorder="1" applyAlignment="1">
      <alignment horizontal="right"/>
    </xf>
    <xf numFmtId="166" fontId="17" fillId="0" borderId="32" xfId="0" applyNumberFormat="1" applyFont="1" applyFill="1" applyBorder="1" applyAlignment="1">
      <alignment horizontal="right"/>
    </xf>
    <xf numFmtId="166" fontId="17" fillId="0" borderId="25" xfId="0" applyNumberFormat="1" applyFont="1" applyFill="1" applyBorder="1" applyAlignment="1">
      <alignment horizontal="right"/>
    </xf>
    <xf numFmtId="0" fontId="17" fillId="0" borderId="10" xfId="0" applyNumberFormat="1" applyFont="1" applyFill="1" applyBorder="1" applyAlignment="1">
      <alignment horizontal="center" wrapText="1"/>
    </xf>
    <xf numFmtId="0" fontId="17" fillId="0" borderId="4" xfId="0" applyNumberFormat="1" applyFont="1" applyFill="1" applyBorder="1" applyAlignment="1">
      <alignment horizontal="center" wrapText="1"/>
    </xf>
    <xf numFmtId="0" fontId="17" fillId="0" borderId="16" xfId="0" applyNumberFormat="1" applyFont="1" applyFill="1" applyBorder="1" applyAlignment="1">
      <alignment horizontal="center" wrapText="1"/>
    </xf>
    <xf numFmtId="0" fontId="17" fillId="0" borderId="35" xfId="0" applyNumberFormat="1" applyFont="1" applyFill="1" applyBorder="1" applyAlignment="1">
      <alignment horizontal="center" wrapText="1"/>
    </xf>
    <xf numFmtId="166" fontId="17" fillId="0" borderId="31" xfId="0" applyNumberFormat="1" applyFont="1" applyFill="1" applyBorder="1" applyAlignment="1">
      <alignment horizontal="right"/>
    </xf>
    <xf numFmtId="0" fontId="2" fillId="0" borderId="0" xfId="0" applyFont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18" fillId="0" borderId="4" xfId="2" applyNumberFormat="1" applyFont="1" applyFill="1" applyBorder="1" applyAlignment="1">
      <alignment horizontal="left"/>
    </xf>
    <xf numFmtId="0" fontId="18" fillId="0" borderId="8" xfId="2" applyNumberFormat="1" applyFont="1" applyFill="1" applyBorder="1" applyAlignment="1">
      <alignment horizontal="left"/>
    </xf>
    <xf numFmtId="0" fontId="18" fillId="0" borderId="4" xfId="3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16" fillId="0" borderId="2" xfId="0" applyFont="1" applyBorder="1" applyAlignment="1">
      <alignment horizontal="center"/>
    </xf>
    <xf numFmtId="0" fontId="3" fillId="0" borderId="29" xfId="0" applyFont="1" applyBorder="1" applyAlignment="1">
      <alignment horizontal="left"/>
    </xf>
    <xf numFmtId="166" fontId="17" fillId="0" borderId="2" xfId="0" applyNumberFormat="1" applyFont="1" applyFill="1" applyBorder="1" applyAlignment="1">
      <alignment horizontal="right"/>
    </xf>
    <xf numFmtId="0" fontId="21" fillId="0" borderId="16" xfId="2" applyNumberFormat="1" applyFont="1" applyFill="1" applyBorder="1" applyAlignment="1">
      <alignment horizontal="center"/>
    </xf>
    <xf numFmtId="166" fontId="21" fillId="0" borderId="16" xfId="2" applyNumberFormat="1" applyFont="1" applyFill="1" applyBorder="1" applyAlignment="1">
      <alignment horizontal="right"/>
    </xf>
    <xf numFmtId="0" fontId="21" fillId="0" borderId="16" xfId="3" applyNumberFormat="1" applyFont="1" applyFill="1" applyBorder="1" applyAlignment="1">
      <alignment horizontal="left"/>
    </xf>
    <xf numFmtId="0" fontId="17" fillId="0" borderId="16" xfId="3" applyNumberFormat="1" applyFont="1" applyFill="1" applyBorder="1" applyAlignment="1">
      <alignment horizontal="center"/>
    </xf>
    <xf numFmtId="166" fontId="21" fillId="0" borderId="16" xfId="3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164" fontId="18" fillId="0" borderId="16" xfId="1" applyNumberFormat="1" applyFont="1" applyFill="1" applyBorder="1" applyAlignment="1">
      <alignment horizontal="center"/>
    </xf>
    <xf numFmtId="166" fontId="24" fillId="0" borderId="16" xfId="2" applyNumberFormat="1" applyFont="1" applyFill="1" applyBorder="1" applyAlignment="1">
      <alignment horizontal="right"/>
    </xf>
    <xf numFmtId="164" fontId="24" fillId="0" borderId="16" xfId="1" applyNumberFormat="1" applyFont="1" applyFill="1" applyBorder="1" applyAlignment="1">
      <alignment horizontal="center"/>
    </xf>
    <xf numFmtId="166" fontId="26" fillId="0" borderId="16" xfId="2" applyNumberFormat="1" applyFont="1" applyFill="1" applyBorder="1" applyAlignment="1">
      <alignment horizontal="right"/>
    </xf>
    <xf numFmtId="164" fontId="26" fillId="0" borderId="16" xfId="1" applyNumberFormat="1" applyFont="1" applyFill="1" applyBorder="1" applyAlignment="1">
      <alignment horizontal="center"/>
    </xf>
    <xf numFmtId="166" fontId="26" fillId="0" borderId="16" xfId="3" applyNumberFormat="1" applyFont="1" applyFill="1" applyBorder="1" applyAlignment="1">
      <alignment horizontal="right"/>
    </xf>
    <xf numFmtId="0" fontId="18" fillId="0" borderId="16" xfId="0" applyNumberFormat="1" applyFont="1" applyFill="1" applyBorder="1" applyAlignment="1">
      <alignment horizontal="left"/>
    </xf>
    <xf numFmtId="0" fontId="18" fillId="0" borderId="16" xfId="0" applyFont="1" applyBorder="1" applyAlignment="1">
      <alignment horizontal="left"/>
    </xf>
    <xf numFmtId="0" fontId="17" fillId="0" borderId="16" xfId="2" applyNumberFormat="1" applyFont="1" applyFill="1" applyBorder="1" applyAlignment="1">
      <alignment horizontal="left"/>
    </xf>
    <xf numFmtId="0" fontId="16" fillId="0" borderId="1" xfId="2" applyNumberFormat="1" applyFont="1" applyFill="1" applyBorder="1" applyAlignment="1">
      <alignment horizontal="center"/>
    </xf>
    <xf numFmtId="164" fontId="23" fillId="0" borderId="16" xfId="1" applyNumberFormat="1" applyFont="1" applyFill="1" applyBorder="1" applyAlignment="1">
      <alignment horizontal="center"/>
    </xf>
    <xf numFmtId="164" fontId="25" fillId="0" borderId="16" xfId="1" applyNumberFormat="1" applyFont="1" applyFill="1" applyBorder="1" applyAlignment="1">
      <alignment horizontal="center"/>
    </xf>
    <xf numFmtId="0" fontId="21" fillId="0" borderId="16" xfId="2" applyNumberFormat="1" applyFont="1" applyFill="1" applyBorder="1" applyAlignment="1">
      <alignment horizontal="left"/>
    </xf>
    <xf numFmtId="0" fontId="17" fillId="0" borderId="16" xfId="0" applyFont="1" applyBorder="1"/>
    <xf numFmtId="0" fontId="18" fillId="0" borderId="16" xfId="2" applyNumberFormat="1" applyFont="1" applyFill="1" applyBorder="1" applyAlignment="1">
      <alignment horizontal="left"/>
    </xf>
    <xf numFmtId="166" fontId="18" fillId="0" borderId="16" xfId="2" applyNumberFormat="1" applyFont="1" applyFill="1" applyBorder="1" applyAlignment="1">
      <alignment horizontal="right"/>
    </xf>
    <xf numFmtId="0" fontId="18" fillId="0" borderId="16" xfId="0" applyFont="1" applyBorder="1" applyAlignment="1">
      <alignment horizontal="center"/>
    </xf>
    <xf numFmtId="164" fontId="17" fillId="0" borderId="16" xfId="1" applyNumberFormat="1" applyFont="1" applyBorder="1" applyAlignment="1">
      <alignment horizontal="right"/>
    </xf>
    <xf numFmtId="164" fontId="25" fillId="0" borderId="16" xfId="1" applyNumberFormat="1" applyFont="1" applyBorder="1"/>
    <xf numFmtId="164" fontId="17" fillId="0" borderId="16" xfId="1" applyNumberFormat="1" applyFont="1" applyFill="1" applyBorder="1"/>
    <xf numFmtId="164" fontId="17" fillId="0" borderId="16" xfId="1" applyNumberFormat="1" applyFont="1" applyBorder="1"/>
    <xf numFmtId="164" fontId="25" fillId="0" borderId="16" xfId="1" applyNumberFormat="1" applyFont="1" applyFill="1" applyBorder="1"/>
    <xf numFmtId="166" fontId="25" fillId="0" borderId="16" xfId="3" applyNumberFormat="1" applyFont="1" applyFill="1" applyBorder="1" applyAlignment="1">
      <alignment horizontal="right"/>
    </xf>
    <xf numFmtId="0" fontId="21" fillId="0" borderId="16" xfId="4" applyNumberFormat="1" applyFont="1" applyFill="1" applyBorder="1" applyAlignment="1">
      <alignment horizontal="left"/>
    </xf>
    <xf numFmtId="166" fontId="25" fillId="0" borderId="16" xfId="4" applyNumberFormat="1" applyFont="1" applyFill="1" applyBorder="1" applyAlignment="1">
      <alignment horizontal="right"/>
    </xf>
    <xf numFmtId="166" fontId="17" fillId="0" borderId="16" xfId="4" applyNumberFormat="1" applyFont="1" applyFill="1" applyBorder="1" applyAlignment="1">
      <alignment horizontal="right"/>
    </xf>
    <xf numFmtId="164" fontId="26" fillId="0" borderId="17" xfId="1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left"/>
    </xf>
    <xf numFmtId="164" fontId="24" fillId="0" borderId="17" xfId="1" applyNumberFormat="1" applyFont="1" applyFill="1" applyBorder="1" applyAlignment="1">
      <alignment horizontal="center"/>
    </xf>
    <xf numFmtId="0" fontId="21" fillId="0" borderId="17" xfId="2" applyNumberFormat="1" applyFont="1" applyFill="1" applyBorder="1" applyAlignment="1">
      <alignment horizontal="center"/>
    </xf>
    <xf numFmtId="166" fontId="21" fillId="0" borderId="17" xfId="2" applyNumberFormat="1" applyFont="1" applyFill="1" applyBorder="1" applyAlignment="1">
      <alignment horizontal="right"/>
    </xf>
    <xf numFmtId="166" fontId="26" fillId="0" borderId="17" xfId="2" applyNumberFormat="1" applyFont="1" applyFill="1" applyBorder="1" applyAlignment="1">
      <alignment horizontal="right"/>
    </xf>
    <xf numFmtId="0" fontId="17" fillId="0" borderId="17" xfId="0" applyFont="1" applyBorder="1"/>
    <xf numFmtId="0" fontId="16" fillId="0" borderId="2" xfId="0" applyFont="1" applyBorder="1"/>
    <xf numFmtId="0" fontId="18" fillId="0" borderId="2" xfId="0" applyFont="1" applyBorder="1" applyAlignment="1">
      <alignment horizontal="center"/>
    </xf>
    <xf numFmtId="164" fontId="17" fillId="0" borderId="2" xfId="1" applyNumberFormat="1" applyFont="1" applyBorder="1" applyAlignment="1">
      <alignment horizontal="right"/>
    </xf>
    <xf numFmtId="164" fontId="18" fillId="0" borderId="2" xfId="1" applyNumberFormat="1" applyFont="1" applyBorder="1"/>
    <xf numFmtId="164" fontId="18" fillId="0" borderId="2" xfId="1" applyNumberFormat="1" applyFont="1" applyFill="1" applyBorder="1"/>
    <xf numFmtId="0" fontId="17" fillId="0" borderId="2" xfId="0" applyFont="1" applyBorder="1"/>
    <xf numFmtId="0" fontId="21" fillId="0" borderId="17" xfId="3" applyNumberFormat="1" applyFont="1" applyFill="1" applyBorder="1" applyAlignment="1">
      <alignment horizontal="left"/>
    </xf>
    <xf numFmtId="0" fontId="17" fillId="0" borderId="17" xfId="3" applyNumberFormat="1" applyFont="1" applyFill="1" applyBorder="1" applyAlignment="1">
      <alignment horizontal="center"/>
    </xf>
    <xf numFmtId="0" fontId="21" fillId="0" borderId="17" xfId="3" applyNumberFormat="1" applyFont="1" applyFill="1" applyBorder="1" applyAlignment="1">
      <alignment horizontal="center"/>
    </xf>
    <xf numFmtId="166" fontId="21" fillId="0" borderId="17" xfId="3" applyNumberFormat="1" applyFont="1" applyFill="1" applyBorder="1" applyAlignment="1">
      <alignment horizontal="right"/>
    </xf>
    <xf numFmtId="166" fontId="26" fillId="0" borderId="17" xfId="3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center"/>
    </xf>
    <xf numFmtId="0" fontId="17" fillId="0" borderId="2" xfId="0" applyNumberFormat="1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6" xfId="0" applyFont="1" applyFill="1" applyBorder="1" applyAlignment="1">
      <alignment horizontal="left"/>
    </xf>
    <xf numFmtId="164" fontId="17" fillId="3" borderId="16" xfId="1" applyNumberFormat="1" applyFont="1" applyFill="1" applyBorder="1" applyAlignment="1">
      <alignment horizontal="right"/>
    </xf>
    <xf numFmtId="164" fontId="17" fillId="3" borderId="16" xfId="1" applyNumberFormat="1" applyFont="1" applyFill="1" applyBorder="1" applyAlignment="1">
      <alignment horizontal="center"/>
    </xf>
    <xf numFmtId="0" fontId="17" fillId="3" borderId="16" xfId="0" applyFont="1" applyFill="1" applyBorder="1"/>
    <xf numFmtId="0" fontId="3" fillId="3" borderId="16" xfId="0" applyFont="1" applyFill="1" applyBorder="1"/>
    <xf numFmtId="0" fontId="21" fillId="3" borderId="16" xfId="2" applyNumberFormat="1" applyFont="1" applyFill="1" applyBorder="1" applyAlignment="1">
      <alignment horizontal="left"/>
    </xf>
    <xf numFmtId="0" fontId="21" fillId="3" borderId="16" xfId="2" applyNumberFormat="1" applyFont="1" applyFill="1" applyBorder="1" applyAlignment="1">
      <alignment horizontal="center"/>
    </xf>
    <xf numFmtId="0" fontId="17" fillId="3" borderId="16" xfId="2" applyNumberFormat="1" applyFont="1" applyFill="1" applyBorder="1" applyAlignment="1">
      <alignment horizontal="center"/>
    </xf>
    <xf numFmtId="166" fontId="21" fillId="3" borderId="16" xfId="2" applyNumberFormat="1" applyFont="1" applyFill="1" applyBorder="1" applyAlignment="1">
      <alignment horizontal="right"/>
    </xf>
    <xf numFmtId="0" fontId="17" fillId="3" borderId="16" xfId="2" applyNumberFormat="1" applyFont="1" applyFill="1" applyBorder="1" applyAlignment="1">
      <alignment horizontal="left"/>
    </xf>
    <xf numFmtId="166" fontId="26" fillId="3" borderId="16" xfId="2" applyNumberFormat="1" applyFont="1" applyFill="1" applyBorder="1" applyAlignment="1">
      <alignment horizontal="right"/>
    </xf>
    <xf numFmtId="166" fontId="17" fillId="3" borderId="16" xfId="2" applyNumberFormat="1" applyFont="1" applyFill="1" applyBorder="1" applyAlignment="1">
      <alignment horizontal="right"/>
    </xf>
    <xf numFmtId="0" fontId="17" fillId="3" borderId="16" xfId="0" applyFont="1" applyFill="1" applyBorder="1" applyAlignment="1">
      <alignment horizontal="center" vertical="center" wrapText="1"/>
    </xf>
    <xf numFmtId="0" fontId="17" fillId="3" borderId="16" xfId="3" applyNumberFormat="1" applyFont="1" applyFill="1" applyBorder="1" applyAlignment="1">
      <alignment horizontal="left"/>
    </xf>
    <xf numFmtId="0" fontId="21" fillId="3" borderId="16" xfId="3" applyNumberFormat="1" applyFont="1" applyFill="1" applyBorder="1" applyAlignment="1">
      <alignment horizontal="center"/>
    </xf>
    <xf numFmtId="0" fontId="17" fillId="3" borderId="16" xfId="3" applyNumberFormat="1" applyFont="1" applyFill="1" applyBorder="1" applyAlignment="1">
      <alignment horizontal="center"/>
    </xf>
    <xf numFmtId="166" fontId="21" fillId="3" borderId="16" xfId="3" applyNumberFormat="1" applyFont="1" applyFill="1" applyBorder="1" applyAlignment="1">
      <alignment horizontal="right"/>
    </xf>
    <xf numFmtId="166" fontId="17" fillId="3" borderId="16" xfId="3" applyNumberFormat="1" applyFont="1" applyFill="1" applyBorder="1" applyAlignment="1">
      <alignment horizontal="right"/>
    </xf>
    <xf numFmtId="0" fontId="21" fillId="3" borderId="16" xfId="3" applyNumberFormat="1" applyFont="1" applyFill="1" applyBorder="1" applyAlignment="1">
      <alignment horizontal="left"/>
    </xf>
    <xf numFmtId="166" fontId="21" fillId="3" borderId="16" xfId="3" applyNumberFormat="1" applyFont="1" applyFill="1" applyBorder="1" applyAlignment="1">
      <alignment horizontal="left"/>
    </xf>
    <xf numFmtId="166" fontId="21" fillId="3" borderId="16" xfId="3" applyNumberFormat="1" applyFont="1" applyFill="1" applyBorder="1" applyAlignment="1">
      <alignment horizontal="center"/>
    </xf>
    <xf numFmtId="166" fontId="17" fillId="3" borderId="16" xfId="3" applyNumberFormat="1" applyFont="1" applyFill="1" applyBorder="1" applyAlignment="1">
      <alignment horizontal="center"/>
    </xf>
    <xf numFmtId="165" fontId="17" fillId="3" borderId="16" xfId="1" applyNumberFormat="1" applyFont="1" applyFill="1" applyBorder="1" applyAlignment="1">
      <alignment horizontal="center"/>
    </xf>
    <xf numFmtId="0" fontId="17" fillId="3" borderId="16" xfId="4" applyNumberFormat="1" applyFont="1" applyFill="1" applyBorder="1" applyAlignment="1">
      <alignment horizontal="left"/>
    </xf>
    <xf numFmtId="0" fontId="21" fillId="3" borderId="16" xfId="4" applyNumberFormat="1" applyFont="1" applyFill="1" applyBorder="1" applyAlignment="1">
      <alignment horizontal="center"/>
    </xf>
    <xf numFmtId="166" fontId="21" fillId="3" borderId="16" xfId="4" applyNumberFormat="1" applyFont="1" applyFill="1" applyBorder="1" applyAlignment="1">
      <alignment horizontal="right"/>
    </xf>
    <xf numFmtId="0" fontId="21" fillId="3" borderId="16" xfId="4" applyNumberFormat="1" applyFont="1" applyFill="1" applyBorder="1" applyAlignment="1">
      <alignment horizontal="left"/>
    </xf>
    <xf numFmtId="0" fontId="17" fillId="3" borderId="17" xfId="0" applyFont="1" applyFill="1" applyBorder="1" applyAlignment="1">
      <alignment horizontal="center"/>
    </xf>
    <xf numFmtId="166" fontId="21" fillId="3" borderId="17" xfId="4" applyNumberFormat="1" applyFont="1" applyFill="1" applyBorder="1" applyAlignment="1">
      <alignment horizontal="right"/>
    </xf>
    <xf numFmtId="165" fontId="17" fillId="3" borderId="17" xfId="1" applyNumberFormat="1" applyFont="1" applyFill="1" applyBorder="1" applyAlignment="1">
      <alignment horizontal="center"/>
    </xf>
    <xf numFmtId="0" fontId="3" fillId="3" borderId="17" xfId="0" applyFont="1" applyFill="1" applyBorder="1"/>
    <xf numFmtId="166" fontId="17" fillId="3" borderId="16" xfId="4" applyNumberFormat="1" applyFont="1" applyFill="1" applyBorder="1" applyAlignment="1">
      <alignment horizontal="right"/>
    </xf>
    <xf numFmtId="0" fontId="17" fillId="3" borderId="16" xfId="4" applyNumberFormat="1" applyFont="1" applyFill="1" applyBorder="1" applyAlignment="1">
      <alignment horizontal="center"/>
    </xf>
    <xf numFmtId="0" fontId="21" fillId="3" borderId="16" xfId="5" applyNumberFormat="1" applyFont="1" applyFill="1" applyBorder="1" applyAlignment="1">
      <alignment horizontal="left"/>
    </xf>
    <xf numFmtId="0" fontId="21" fillId="3" borderId="16" xfId="5" applyNumberFormat="1" applyFont="1" applyFill="1" applyBorder="1" applyAlignment="1">
      <alignment horizontal="center"/>
    </xf>
    <xf numFmtId="166" fontId="21" fillId="3" borderId="16" xfId="5" applyNumberFormat="1" applyFont="1" applyFill="1" applyBorder="1" applyAlignment="1">
      <alignment horizontal="right"/>
    </xf>
    <xf numFmtId="0" fontId="21" fillId="3" borderId="17" xfId="5" applyNumberFormat="1" applyFont="1" applyFill="1" applyBorder="1" applyAlignment="1">
      <alignment horizontal="left"/>
    </xf>
    <xf numFmtId="0" fontId="21" fillId="3" borderId="17" xfId="5" applyNumberFormat="1" applyFont="1" applyFill="1" applyBorder="1" applyAlignment="1">
      <alignment horizontal="center"/>
    </xf>
    <xf numFmtId="166" fontId="21" fillId="3" borderId="17" xfId="5" applyNumberFormat="1" applyFont="1" applyFill="1" applyBorder="1" applyAlignment="1">
      <alignment horizontal="right"/>
    </xf>
    <xf numFmtId="164" fontId="17" fillId="3" borderId="16" xfId="1" applyNumberFormat="1" applyFont="1" applyFill="1" applyBorder="1"/>
    <xf numFmtId="164" fontId="17" fillId="3" borderId="17" xfId="1" applyNumberFormat="1" applyFont="1" applyFill="1" applyBorder="1"/>
    <xf numFmtId="0" fontId="17" fillId="3" borderId="16" xfId="0" applyNumberFormat="1" applyFont="1" applyFill="1" applyBorder="1" applyAlignment="1">
      <alignment horizontal="left"/>
    </xf>
    <xf numFmtId="0" fontId="17" fillId="3" borderId="16" xfId="0" applyNumberFormat="1" applyFont="1" applyFill="1" applyBorder="1" applyAlignment="1">
      <alignment horizontal="center"/>
    </xf>
    <xf numFmtId="166" fontId="17" fillId="3" borderId="16" xfId="0" applyNumberFormat="1" applyFont="1" applyFill="1" applyBorder="1" applyAlignment="1">
      <alignment horizontal="right"/>
    </xf>
    <xf numFmtId="0" fontId="17" fillId="3" borderId="17" xfId="0" applyNumberFormat="1" applyFont="1" applyFill="1" applyBorder="1" applyAlignment="1">
      <alignment horizontal="left"/>
    </xf>
    <xf numFmtId="0" fontId="17" fillId="3" borderId="17" xfId="0" applyNumberFormat="1" applyFont="1" applyFill="1" applyBorder="1" applyAlignment="1">
      <alignment horizontal="center" wrapText="1"/>
    </xf>
    <xf numFmtId="166" fontId="17" fillId="3" borderId="17" xfId="0" applyNumberFormat="1" applyFont="1" applyFill="1" applyBorder="1" applyAlignment="1">
      <alignment horizontal="right"/>
    </xf>
    <xf numFmtId="0" fontId="17" fillId="3" borderId="16" xfId="0" applyNumberFormat="1" applyFont="1" applyFill="1" applyBorder="1" applyAlignment="1">
      <alignment horizontal="center" wrapText="1"/>
    </xf>
    <xf numFmtId="0" fontId="17" fillId="3" borderId="5" xfId="0" applyFont="1" applyFill="1" applyBorder="1" applyAlignment="1">
      <alignment horizontal="center"/>
    </xf>
    <xf numFmtId="0" fontId="17" fillId="3" borderId="5" xfId="0" applyNumberFormat="1" applyFont="1" applyFill="1" applyBorder="1" applyAlignment="1">
      <alignment horizontal="left"/>
    </xf>
    <xf numFmtId="0" fontId="17" fillId="3" borderId="43" xfId="0" applyNumberFormat="1" applyFont="1" applyFill="1" applyBorder="1" applyAlignment="1">
      <alignment horizontal="center" wrapText="1"/>
    </xf>
    <xf numFmtId="166" fontId="17" fillId="3" borderId="44" xfId="0" applyNumberFormat="1" applyFont="1" applyFill="1" applyBorder="1" applyAlignment="1">
      <alignment horizontal="right"/>
    </xf>
    <xf numFmtId="166" fontId="17" fillId="3" borderId="45" xfId="0" applyNumberFormat="1" applyFont="1" applyFill="1" applyBorder="1" applyAlignment="1">
      <alignment horizontal="right"/>
    </xf>
    <xf numFmtId="166" fontId="17" fillId="3" borderId="41" xfId="0" applyNumberFormat="1" applyFont="1" applyFill="1" applyBorder="1" applyAlignment="1">
      <alignment horizontal="right"/>
    </xf>
    <xf numFmtId="166" fontId="17" fillId="3" borderId="25" xfId="0" applyNumberFormat="1" applyFont="1" applyFill="1" applyBorder="1" applyAlignment="1">
      <alignment horizontal="right"/>
    </xf>
    <xf numFmtId="0" fontId="3" fillId="3" borderId="2" xfId="0" applyFont="1" applyFill="1" applyBorder="1"/>
    <xf numFmtId="0" fontId="3" fillId="0" borderId="38" xfId="0" applyFont="1" applyFill="1" applyBorder="1"/>
    <xf numFmtId="0" fontId="3" fillId="0" borderId="16" xfId="0" applyFont="1" applyFill="1" applyBorder="1" applyAlignment="1">
      <alignment horizontal="center"/>
    </xf>
    <xf numFmtId="0" fontId="3" fillId="0" borderId="0" xfId="0" applyFont="1" applyFill="1"/>
    <xf numFmtId="0" fontId="3" fillId="0" borderId="38" xfId="0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30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28" fillId="4" borderId="47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>
      <alignment horizontal="right"/>
    </xf>
    <xf numFmtId="0" fontId="3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Fill="1"/>
    <xf numFmtId="0" fontId="7" fillId="0" borderId="46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left"/>
    </xf>
    <xf numFmtId="0" fontId="7" fillId="0" borderId="46" xfId="0" applyFont="1" applyFill="1" applyBorder="1" applyAlignment="1">
      <alignment horizontal="center"/>
    </xf>
    <xf numFmtId="164" fontId="7" fillId="0" borderId="46" xfId="1" applyNumberFormat="1" applyFont="1" applyFill="1" applyBorder="1" applyAlignment="1">
      <alignment horizontal="right"/>
    </xf>
    <xf numFmtId="164" fontId="7" fillId="0" borderId="46" xfId="0" applyNumberFormat="1" applyFont="1" applyFill="1" applyBorder="1"/>
    <xf numFmtId="0" fontId="6" fillId="0" borderId="46" xfId="2" applyNumberFormat="1" applyFont="1" applyFill="1" applyBorder="1" applyAlignment="1">
      <alignment horizontal="left"/>
    </xf>
    <xf numFmtId="0" fontId="6" fillId="0" borderId="46" xfId="2" applyNumberFormat="1" applyFont="1" applyFill="1" applyBorder="1" applyAlignment="1">
      <alignment horizontal="center"/>
    </xf>
    <xf numFmtId="0" fontId="7" fillId="0" borderId="46" xfId="2" applyNumberFormat="1" applyFont="1" applyFill="1" applyBorder="1" applyAlignment="1">
      <alignment horizontal="center"/>
    </xf>
    <xf numFmtId="166" fontId="6" fillId="0" borderId="46" xfId="2" applyNumberFormat="1" applyFont="1" applyFill="1" applyBorder="1" applyAlignment="1">
      <alignment horizontal="right"/>
    </xf>
    <xf numFmtId="0" fontId="7" fillId="0" borderId="46" xfId="2" applyNumberFormat="1" applyFont="1" applyFill="1" applyBorder="1" applyAlignment="1">
      <alignment horizontal="left"/>
    </xf>
    <xf numFmtId="0" fontId="7" fillId="0" borderId="46" xfId="3" applyNumberFormat="1" applyFont="1" applyFill="1" applyBorder="1" applyAlignment="1">
      <alignment horizontal="left"/>
    </xf>
    <xf numFmtId="0" fontId="6" fillId="0" borderId="46" xfId="3" applyNumberFormat="1" applyFont="1" applyFill="1" applyBorder="1" applyAlignment="1">
      <alignment horizontal="center"/>
    </xf>
    <xf numFmtId="0" fontId="7" fillId="0" borderId="46" xfId="3" applyNumberFormat="1" applyFont="1" applyFill="1" applyBorder="1" applyAlignment="1">
      <alignment horizontal="center"/>
    </xf>
    <xf numFmtId="166" fontId="6" fillId="0" borderId="46" xfId="3" applyNumberFormat="1" applyFont="1" applyFill="1" applyBorder="1" applyAlignment="1">
      <alignment horizontal="right"/>
    </xf>
    <xf numFmtId="0" fontId="6" fillId="0" borderId="46" xfId="3" applyNumberFormat="1" applyFont="1" applyFill="1" applyBorder="1" applyAlignment="1">
      <alignment horizontal="left"/>
    </xf>
    <xf numFmtId="166" fontId="7" fillId="0" borderId="46" xfId="3" applyNumberFormat="1" applyFont="1" applyFill="1" applyBorder="1" applyAlignment="1">
      <alignment horizontal="right"/>
    </xf>
    <xf numFmtId="166" fontId="6" fillId="0" borderId="46" xfId="3" applyNumberFormat="1" applyFont="1" applyFill="1" applyBorder="1" applyAlignment="1">
      <alignment horizontal="left"/>
    </xf>
    <xf numFmtId="166" fontId="6" fillId="0" borderId="46" xfId="3" applyNumberFormat="1" applyFont="1" applyFill="1" applyBorder="1" applyAlignment="1">
      <alignment horizontal="center"/>
    </xf>
    <xf numFmtId="0" fontId="7" fillId="0" borderId="46" xfId="4" applyNumberFormat="1" applyFont="1" applyFill="1" applyBorder="1" applyAlignment="1">
      <alignment horizontal="left"/>
    </xf>
    <xf numFmtId="0" fontId="6" fillId="0" borderId="46" xfId="4" applyNumberFormat="1" applyFont="1" applyFill="1" applyBorder="1" applyAlignment="1">
      <alignment horizontal="center"/>
    </xf>
    <xf numFmtId="166" fontId="6" fillId="0" borderId="46" xfId="4" applyNumberFormat="1" applyFont="1" applyFill="1" applyBorder="1" applyAlignment="1">
      <alignment horizontal="right"/>
    </xf>
    <xf numFmtId="0" fontId="6" fillId="0" borderId="46" xfId="4" applyNumberFormat="1" applyFont="1" applyFill="1" applyBorder="1" applyAlignment="1">
      <alignment horizontal="left"/>
    </xf>
    <xf numFmtId="166" fontId="7" fillId="0" borderId="46" xfId="4" applyNumberFormat="1" applyFont="1" applyFill="1" applyBorder="1" applyAlignment="1">
      <alignment horizontal="right"/>
    </xf>
    <xf numFmtId="0" fontId="7" fillId="0" borderId="46" xfId="4" applyNumberFormat="1" applyFont="1" applyFill="1" applyBorder="1" applyAlignment="1">
      <alignment horizontal="center"/>
    </xf>
    <xf numFmtId="0" fontId="6" fillId="0" borderId="46" xfId="5" applyNumberFormat="1" applyFont="1" applyFill="1" applyBorder="1" applyAlignment="1">
      <alignment horizontal="left"/>
    </xf>
    <xf numFmtId="0" fontId="6" fillId="0" borderId="46" xfId="5" applyNumberFormat="1" applyFont="1" applyFill="1" applyBorder="1" applyAlignment="1">
      <alignment horizontal="center"/>
    </xf>
    <xf numFmtId="166" fontId="6" fillId="0" borderId="46" xfId="5" applyNumberFormat="1" applyFont="1" applyFill="1" applyBorder="1" applyAlignment="1">
      <alignment horizontal="right"/>
    </xf>
    <xf numFmtId="0" fontId="7" fillId="0" borderId="46" xfId="0" applyFont="1" applyFill="1" applyBorder="1"/>
    <xf numFmtId="0" fontId="15" fillId="0" borderId="46" xfId="0" applyFont="1" applyFill="1" applyBorder="1" applyAlignment="1">
      <alignment horizontal="center"/>
    </xf>
    <xf numFmtId="0" fontId="7" fillId="0" borderId="46" xfId="0" applyNumberFormat="1" applyFont="1" applyFill="1" applyBorder="1" applyAlignment="1">
      <alignment horizontal="left"/>
    </xf>
    <xf numFmtId="0" fontId="7" fillId="0" borderId="46" xfId="0" applyNumberFormat="1" applyFont="1" applyFill="1" applyBorder="1" applyAlignment="1">
      <alignment horizontal="center"/>
    </xf>
    <xf numFmtId="166" fontId="7" fillId="0" borderId="46" xfId="0" applyNumberFormat="1" applyFont="1" applyFill="1" applyBorder="1" applyAlignment="1">
      <alignment horizontal="right"/>
    </xf>
    <xf numFmtId="0" fontId="7" fillId="0" borderId="46" xfId="0" applyNumberFormat="1" applyFont="1" applyFill="1" applyBorder="1" applyAlignment="1">
      <alignment horizontal="center" wrapText="1"/>
    </xf>
    <xf numFmtId="3" fontId="32" fillId="0" borderId="46" xfId="0" applyNumberFormat="1" applyFont="1" applyBorder="1"/>
    <xf numFmtId="0" fontId="18" fillId="3" borderId="16" xfId="0" applyFont="1" applyFill="1" applyBorder="1" applyAlignment="1">
      <alignment horizontal="center"/>
    </xf>
    <xf numFmtId="166" fontId="25" fillId="3" borderId="16" xfId="5" applyNumberFormat="1" applyFont="1" applyFill="1" applyBorder="1" applyAlignment="1">
      <alignment horizontal="right"/>
    </xf>
    <xf numFmtId="164" fontId="18" fillId="3" borderId="16" xfId="1" applyNumberFormat="1" applyFont="1" applyFill="1" applyBorder="1"/>
    <xf numFmtId="164" fontId="3" fillId="0" borderId="46" xfId="0" applyNumberFormat="1" applyFont="1" applyFill="1" applyBorder="1" applyAlignment="1">
      <alignment horizontal="right" vertical="top"/>
    </xf>
    <xf numFmtId="0" fontId="27" fillId="0" borderId="0" xfId="0" applyNumberFormat="1" applyFont="1" applyFill="1" applyBorder="1" applyAlignment="1">
      <alignment horizontal="left"/>
    </xf>
    <xf numFmtId="0" fontId="28" fillId="0" borderId="0" xfId="0" applyNumberFormat="1" applyFont="1" applyFill="1" applyBorder="1" applyAlignment="1">
      <alignment horizontal="left"/>
    </xf>
    <xf numFmtId="0" fontId="21" fillId="3" borderId="17" xfId="4" applyNumberFormat="1" applyFont="1" applyFill="1" applyBorder="1" applyAlignment="1">
      <alignment horizontal="left"/>
    </xf>
    <xf numFmtId="0" fontId="21" fillId="3" borderId="17" xfId="3" applyNumberFormat="1" applyFont="1" applyFill="1" applyBorder="1" applyAlignment="1">
      <alignment horizontal="center"/>
    </xf>
    <xf numFmtId="0" fontId="21" fillId="3" borderId="17" xfId="4" applyNumberFormat="1" applyFont="1" applyFill="1" applyBorder="1" applyAlignment="1">
      <alignment horizontal="center"/>
    </xf>
    <xf numFmtId="166" fontId="21" fillId="3" borderId="17" xfId="3" applyNumberFormat="1" applyFont="1" applyFill="1" applyBorder="1" applyAlignment="1">
      <alignment horizontal="right"/>
    </xf>
    <xf numFmtId="164" fontId="33" fillId="0" borderId="1" xfId="1" applyNumberFormat="1" applyFont="1" applyBorder="1"/>
    <xf numFmtId="0" fontId="28" fillId="4" borderId="49" xfId="0" applyNumberFormat="1" applyFont="1" applyFill="1" applyBorder="1" applyAlignment="1">
      <alignment horizontal="center" vertical="center" wrapText="1"/>
    </xf>
    <xf numFmtId="0" fontId="34" fillId="5" borderId="46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2" borderId="4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6" fillId="2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/>
    </xf>
    <xf numFmtId="0" fontId="16" fillId="2" borderId="41" xfId="0" applyFont="1" applyFill="1" applyBorder="1" applyAlignment="1">
      <alignment horizontal="center"/>
    </xf>
    <xf numFmtId="164" fontId="16" fillId="2" borderId="40" xfId="1" applyNumberFormat="1" applyFont="1" applyFill="1" applyBorder="1" applyAlignment="1">
      <alignment horizontal="center" vertical="center" wrapText="1"/>
    </xf>
    <xf numFmtId="164" fontId="16" fillId="2" borderId="4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6" fillId="2" borderId="26" xfId="1" applyNumberFormat="1" applyFont="1" applyFill="1" applyBorder="1" applyAlignment="1">
      <alignment horizontal="center" vertical="center" wrapText="1"/>
    </xf>
    <xf numFmtId="164" fontId="16" fillId="2" borderId="27" xfId="1" applyNumberFormat="1" applyFont="1" applyFill="1" applyBorder="1" applyAlignment="1">
      <alignment horizontal="center" vertical="center" wrapText="1"/>
    </xf>
    <xf numFmtId="164" fontId="17" fillId="0" borderId="0" xfId="1" applyNumberFormat="1" applyFont="1" applyAlignment="1">
      <alignment horizontal="center"/>
    </xf>
    <xf numFmtId="164" fontId="16" fillId="0" borderId="0" xfId="1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2" borderId="40" xfId="0" applyFont="1" applyFill="1" applyBorder="1" applyAlignment="1">
      <alignment horizontal="center" vertical="center"/>
    </xf>
    <xf numFmtId="0" fontId="16" fillId="2" borderId="41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30" fillId="0" borderId="0" xfId="0" applyFont="1" applyAlignment="1">
      <alignment horizontal="center" vertical="center"/>
    </xf>
    <xf numFmtId="0" fontId="28" fillId="0" borderId="0" xfId="0" applyNumberFormat="1" applyFont="1" applyFill="1" applyBorder="1" applyAlignment="1">
      <alignment horizontal="left" vertical="center" wrapText="1"/>
    </xf>
    <xf numFmtId="0" fontId="32" fillId="0" borderId="46" xfId="0" applyFont="1" applyBorder="1" applyAlignment="1">
      <alignment horizontal="right"/>
    </xf>
    <xf numFmtId="0" fontId="28" fillId="0" borderId="0" xfId="0" applyNumberFormat="1" applyFont="1" applyFill="1" applyBorder="1" applyAlignment="1">
      <alignment horizontal="left" vertical="center"/>
    </xf>
    <xf numFmtId="0" fontId="28" fillId="0" borderId="48" xfId="0" applyNumberFormat="1" applyFont="1" applyFill="1" applyBorder="1" applyAlignment="1">
      <alignment horizontal="left" vertical="center"/>
    </xf>
    <xf numFmtId="0" fontId="31" fillId="0" borderId="0" xfId="0" applyFont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horizontal="center"/>
    </xf>
    <xf numFmtId="0" fontId="29" fillId="0" borderId="0" xfId="0" applyNumberFormat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7" fillId="0" borderId="46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 vertical="center"/>
    </xf>
  </cellXfs>
  <cellStyles count="6">
    <cellStyle name="Comma" xfId="1" builtinId="3"/>
    <cellStyle name="Normal" xfId="0" builtinId="0"/>
    <cellStyle name="Normal 2" xfId="2"/>
    <cellStyle name="Normal 3" xfId="3"/>
    <cellStyle name="Normal 4" xfId="4"/>
    <cellStyle name="Normal 5" xfId="5"/>
  </cellStyles>
  <dxfs count="0"/>
  <tableStyles count="0" defaultTableStyle="TableStyleMedium9" defaultPivotStyle="PivotStyleLight16"/>
  <colors>
    <mruColors>
      <color rgb="FF99CCFF"/>
      <color rgb="FFFFCCFF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7"/>
  <sheetViews>
    <sheetView topLeftCell="A92" workbookViewId="0">
      <selection sqref="A1:XFD1048576"/>
    </sheetView>
  </sheetViews>
  <sheetFormatPr defaultRowHeight="15.95" customHeight="1"/>
  <cols>
    <col min="1" max="1" width="5" style="10" customWidth="1"/>
    <col min="2" max="2" width="31.7109375" style="10" customWidth="1"/>
    <col min="3" max="3" width="6.42578125" style="10" customWidth="1"/>
    <col min="4" max="4" width="6.5703125" style="10" customWidth="1"/>
    <col min="5" max="5" width="6.85546875" style="10" customWidth="1"/>
    <col min="6" max="6" width="9" style="13" customWidth="1"/>
    <col min="7" max="7" width="11.7109375" style="14" customWidth="1"/>
    <col min="8" max="8" width="7.140625" style="15" customWidth="1"/>
    <col min="9" max="9" width="7.42578125" style="15" customWidth="1"/>
    <col min="10" max="10" width="7" style="10" hidden="1" customWidth="1"/>
    <col min="11" max="11" width="7.140625" style="10" customWidth="1"/>
    <col min="12" max="12" width="9.140625" style="10"/>
    <col min="13" max="13" width="17.140625" style="10" customWidth="1"/>
    <col min="14" max="16384" width="9.140625" style="10"/>
  </cols>
  <sheetData>
    <row r="1" spans="1:16" s="1" customFormat="1" ht="15.95" customHeight="1">
      <c r="A1" s="550" t="s">
        <v>131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</row>
    <row r="2" spans="1:16" s="1" customFormat="1" ht="15.95" customHeight="1">
      <c r="F2" s="2"/>
      <c r="G2" s="3"/>
      <c r="H2" s="4"/>
      <c r="I2" s="4"/>
      <c r="M2" s="1">
        <f>6500/12</f>
        <v>541.66666666666663</v>
      </c>
      <c r="N2" s="1">
        <f>9900/12</f>
        <v>825</v>
      </c>
    </row>
    <row r="3" spans="1:16" s="1" customFormat="1" ht="49.5" customHeight="1">
      <c r="A3" s="5"/>
      <c r="B3" s="6" t="s">
        <v>16</v>
      </c>
      <c r="C3" s="6" t="s">
        <v>0</v>
      </c>
      <c r="D3" s="6" t="s">
        <v>1</v>
      </c>
      <c r="E3" s="6" t="s">
        <v>2</v>
      </c>
      <c r="F3" s="7" t="s">
        <v>3</v>
      </c>
      <c r="G3" s="8" t="s">
        <v>4</v>
      </c>
      <c r="H3" s="6" t="s">
        <v>5</v>
      </c>
      <c r="I3" s="6" t="s">
        <v>6</v>
      </c>
      <c r="J3" s="75" t="s">
        <v>7</v>
      </c>
      <c r="K3" s="5" t="s">
        <v>8</v>
      </c>
    </row>
    <row r="4" spans="1:16" s="1" customFormat="1" ht="15.95" customHeight="1">
      <c r="A4" s="551" t="s">
        <v>17</v>
      </c>
      <c r="B4" s="552"/>
      <c r="C4" s="21"/>
      <c r="D4" s="21"/>
      <c r="E4" s="22"/>
      <c r="F4" s="26"/>
      <c r="G4" s="17"/>
      <c r="H4" s="22"/>
      <c r="I4" s="22"/>
      <c r="J4" s="27"/>
      <c r="K4" s="27"/>
      <c r="M4" s="86" t="s">
        <v>73</v>
      </c>
      <c r="N4" s="9" t="s">
        <v>74</v>
      </c>
      <c r="O4" s="9">
        <v>1</v>
      </c>
    </row>
    <row r="5" spans="1:16" s="1" customFormat="1" ht="15.95" customHeight="1">
      <c r="A5" s="33">
        <v>1</v>
      </c>
      <c r="B5" s="101" t="s">
        <v>18</v>
      </c>
      <c r="C5" s="102" t="s">
        <v>19</v>
      </c>
      <c r="D5" s="102">
        <v>0</v>
      </c>
      <c r="E5" s="103">
        <v>1</v>
      </c>
      <c r="F5" s="104">
        <v>7800</v>
      </c>
      <c r="G5" s="105">
        <f>F5*E5</f>
        <v>7800</v>
      </c>
      <c r="H5" s="79">
        <v>1</v>
      </c>
      <c r="I5" s="79"/>
      <c r="J5" s="106"/>
      <c r="K5" s="106"/>
      <c r="M5" s="87" t="s">
        <v>75</v>
      </c>
      <c r="N5" s="88" t="s">
        <v>74</v>
      </c>
      <c r="O5" s="88">
        <v>4</v>
      </c>
    </row>
    <row r="6" spans="1:16" s="1" customFormat="1" ht="15.95" customHeight="1">
      <c r="A6" s="12"/>
      <c r="B6" s="110" t="s">
        <v>10</v>
      </c>
      <c r="C6" s="12"/>
      <c r="D6" s="12"/>
      <c r="E6" s="111"/>
      <c r="F6" s="112"/>
      <c r="G6" s="113">
        <f>G5</f>
        <v>7800</v>
      </c>
      <c r="H6" s="111"/>
      <c r="I6" s="111"/>
      <c r="J6" s="114"/>
      <c r="K6" s="114"/>
      <c r="M6" s="87" t="s">
        <v>76</v>
      </c>
      <c r="N6" s="88" t="s">
        <v>9</v>
      </c>
      <c r="O6" s="88">
        <v>2</v>
      </c>
    </row>
    <row r="7" spans="1:16" s="1" customFormat="1" ht="15.95" customHeight="1">
      <c r="A7" s="553" t="s">
        <v>20</v>
      </c>
      <c r="B7" s="553"/>
      <c r="C7" s="34"/>
      <c r="D7" s="34"/>
      <c r="E7" s="94"/>
      <c r="F7" s="107"/>
      <c r="G7" s="108"/>
      <c r="H7" s="94"/>
      <c r="I7" s="94"/>
      <c r="J7" s="109"/>
      <c r="K7" s="109"/>
      <c r="M7" s="93" t="s">
        <v>77</v>
      </c>
      <c r="N7" s="88" t="s">
        <v>74</v>
      </c>
      <c r="O7" s="88">
        <v>11</v>
      </c>
    </row>
    <row r="8" spans="1:16" s="1" customFormat="1" ht="15.95" customHeight="1">
      <c r="A8" s="19">
        <v>1</v>
      </c>
      <c r="B8" s="16" t="s">
        <v>21</v>
      </c>
      <c r="C8" s="18" t="s">
        <v>28</v>
      </c>
      <c r="D8" s="19">
        <v>0</v>
      </c>
      <c r="E8" s="18">
        <v>5</v>
      </c>
      <c r="F8" s="20">
        <v>17500</v>
      </c>
      <c r="G8" s="20">
        <f>F8*E8</f>
        <v>87500</v>
      </c>
      <c r="H8" s="18">
        <v>5</v>
      </c>
      <c r="I8" s="23">
        <v>0</v>
      </c>
      <c r="J8" s="30"/>
      <c r="K8" s="30"/>
      <c r="M8" s="87" t="s">
        <v>78</v>
      </c>
      <c r="N8" s="88" t="s">
        <v>79</v>
      </c>
      <c r="O8" s="88">
        <v>1</v>
      </c>
    </row>
    <row r="9" spans="1:16" s="1" customFormat="1" ht="15.95" customHeight="1">
      <c r="A9" s="19">
        <v>2</v>
      </c>
      <c r="B9" s="16" t="s">
        <v>22</v>
      </c>
      <c r="C9" s="18" t="s">
        <v>19</v>
      </c>
      <c r="D9" s="19">
        <v>0</v>
      </c>
      <c r="E9" s="18">
        <v>10</v>
      </c>
      <c r="F9" s="20">
        <v>850</v>
      </c>
      <c r="G9" s="20">
        <f t="shared" ref="G9:G14" si="0">F9*E9</f>
        <v>8500</v>
      </c>
      <c r="H9" s="18">
        <v>10</v>
      </c>
      <c r="I9" s="23">
        <v>0</v>
      </c>
      <c r="J9" s="30"/>
      <c r="K9" s="30"/>
      <c r="M9" s="87" t="s">
        <v>80</v>
      </c>
      <c r="N9" s="88" t="s">
        <v>74</v>
      </c>
      <c r="O9" s="88">
        <v>2</v>
      </c>
    </row>
    <row r="10" spans="1:16" s="1" customFormat="1" ht="15.95" customHeight="1">
      <c r="A10" s="19">
        <v>3</v>
      </c>
      <c r="B10" s="16" t="s">
        <v>23</v>
      </c>
      <c r="C10" s="18" t="s">
        <v>29</v>
      </c>
      <c r="D10" s="19">
        <v>0</v>
      </c>
      <c r="E10" s="18">
        <v>10</v>
      </c>
      <c r="F10" s="20">
        <v>3100</v>
      </c>
      <c r="G10" s="20">
        <f t="shared" si="0"/>
        <v>31000</v>
      </c>
      <c r="H10" s="18">
        <v>10</v>
      </c>
      <c r="I10" s="23">
        <v>0</v>
      </c>
      <c r="J10" s="24"/>
      <c r="K10" s="24"/>
      <c r="M10" s="87" t="s">
        <v>81</v>
      </c>
      <c r="N10" s="88" t="s">
        <v>74</v>
      </c>
      <c r="O10" s="88">
        <v>9</v>
      </c>
    </row>
    <row r="11" spans="1:16" s="1" customFormat="1" ht="15.95" customHeight="1">
      <c r="A11" s="19">
        <v>4</v>
      </c>
      <c r="B11" s="16" t="s">
        <v>24</v>
      </c>
      <c r="C11" s="18" t="s">
        <v>9</v>
      </c>
      <c r="D11" s="19">
        <v>0</v>
      </c>
      <c r="E11" s="18">
        <v>12</v>
      </c>
      <c r="F11" s="20">
        <v>825</v>
      </c>
      <c r="G11" s="20">
        <f t="shared" si="0"/>
        <v>9900</v>
      </c>
      <c r="H11" s="18">
        <v>3</v>
      </c>
      <c r="I11" s="23">
        <v>9</v>
      </c>
      <c r="J11" s="24"/>
      <c r="K11" s="24"/>
      <c r="M11" s="87" t="s">
        <v>82</v>
      </c>
      <c r="N11" s="88" t="s">
        <v>83</v>
      </c>
      <c r="O11" s="88">
        <v>11</v>
      </c>
    </row>
    <row r="12" spans="1:16" s="1" customFormat="1" ht="15.95" customHeight="1">
      <c r="A12" s="19">
        <v>5</v>
      </c>
      <c r="B12" s="16" t="s">
        <v>25</v>
      </c>
      <c r="C12" s="18" t="s">
        <v>9</v>
      </c>
      <c r="D12" s="19">
        <v>0</v>
      </c>
      <c r="E12" s="18">
        <v>12</v>
      </c>
      <c r="F12" s="20">
        <v>333</v>
      </c>
      <c r="G12" s="20">
        <v>4000</v>
      </c>
      <c r="H12" s="18">
        <v>4</v>
      </c>
      <c r="I12" s="23">
        <v>8</v>
      </c>
      <c r="J12" s="24"/>
      <c r="K12" s="24"/>
      <c r="M12" s="87" t="s">
        <v>76</v>
      </c>
      <c r="N12" s="88" t="s">
        <v>84</v>
      </c>
      <c r="O12" s="88">
        <v>4</v>
      </c>
    </row>
    <row r="13" spans="1:16" s="1" customFormat="1" ht="15.95" customHeight="1">
      <c r="A13" s="19">
        <v>6</v>
      </c>
      <c r="B13" s="16" t="s">
        <v>26</v>
      </c>
      <c r="C13" s="18" t="s">
        <v>9</v>
      </c>
      <c r="D13" s="19">
        <v>0</v>
      </c>
      <c r="E13" s="18">
        <v>12</v>
      </c>
      <c r="F13" s="20">
        <v>542</v>
      </c>
      <c r="G13" s="20">
        <v>6500</v>
      </c>
      <c r="H13" s="18">
        <v>6</v>
      </c>
      <c r="I13" s="23">
        <v>6</v>
      </c>
      <c r="J13" s="24"/>
      <c r="K13" s="24"/>
      <c r="M13" s="87" t="s">
        <v>85</v>
      </c>
      <c r="N13" s="88" t="s">
        <v>86</v>
      </c>
      <c r="O13" s="88">
        <v>1</v>
      </c>
    </row>
    <row r="14" spans="1:16" s="1" customFormat="1" ht="15.95" customHeight="1">
      <c r="A14" s="19">
        <v>7</v>
      </c>
      <c r="B14" s="16" t="s">
        <v>27</v>
      </c>
      <c r="C14" s="18" t="s">
        <v>30</v>
      </c>
      <c r="D14" s="19">
        <v>0</v>
      </c>
      <c r="E14" s="18">
        <v>20</v>
      </c>
      <c r="F14" s="20">
        <v>2530</v>
      </c>
      <c r="G14" s="20">
        <f t="shared" si="0"/>
        <v>50600</v>
      </c>
      <c r="H14" s="18">
        <v>13</v>
      </c>
      <c r="I14" s="23">
        <v>7</v>
      </c>
      <c r="J14" s="24"/>
      <c r="K14" s="24"/>
      <c r="M14" s="87" t="s">
        <v>87</v>
      </c>
      <c r="N14" s="88" t="s">
        <v>74</v>
      </c>
      <c r="O14" s="88">
        <v>1</v>
      </c>
      <c r="P14" s="1">
        <f>4000/12</f>
        <v>333.33333333333331</v>
      </c>
    </row>
    <row r="15" spans="1:16" s="1" customFormat="1" ht="15.95" customHeight="1">
      <c r="A15" s="19">
        <v>8</v>
      </c>
      <c r="B15" s="16" t="s">
        <v>31</v>
      </c>
      <c r="C15" s="18" t="s">
        <v>33</v>
      </c>
      <c r="D15" s="19">
        <v>0</v>
      </c>
      <c r="E15" s="18">
        <v>5</v>
      </c>
      <c r="F15" s="20">
        <v>49000</v>
      </c>
      <c r="G15" s="20">
        <f>E15*F15</f>
        <v>245000</v>
      </c>
      <c r="H15" s="18">
        <v>5</v>
      </c>
      <c r="I15" s="23">
        <v>0</v>
      </c>
      <c r="J15" s="24"/>
      <c r="K15" s="24"/>
      <c r="M15" s="87" t="s">
        <v>88</v>
      </c>
      <c r="N15" s="88" t="s">
        <v>74</v>
      </c>
      <c r="O15" s="88">
        <v>6</v>
      </c>
    </row>
    <row r="16" spans="1:16" s="1" customFormat="1" ht="15.95" customHeight="1">
      <c r="A16" s="19">
        <v>9</v>
      </c>
      <c r="B16" s="16" t="s">
        <v>32</v>
      </c>
      <c r="C16" s="18" t="s">
        <v>34</v>
      </c>
      <c r="D16" s="19">
        <v>0</v>
      </c>
      <c r="E16" s="18">
        <v>4</v>
      </c>
      <c r="F16" s="20">
        <v>21000</v>
      </c>
      <c r="G16" s="20">
        <f>E16*F16</f>
        <v>84000</v>
      </c>
      <c r="H16" s="18">
        <v>4</v>
      </c>
      <c r="I16" s="23">
        <v>0</v>
      </c>
      <c r="J16" s="24"/>
      <c r="K16" s="24"/>
      <c r="M16" s="87" t="s">
        <v>89</v>
      </c>
      <c r="N16" s="88" t="s">
        <v>74</v>
      </c>
      <c r="O16" s="88">
        <v>8</v>
      </c>
    </row>
    <row r="17" spans="1:15" s="1" customFormat="1" ht="15.95" customHeight="1">
      <c r="A17" s="19">
        <v>10</v>
      </c>
      <c r="B17" s="16" t="s">
        <v>35</v>
      </c>
      <c r="C17" s="18" t="s">
        <v>39</v>
      </c>
      <c r="D17" s="19">
        <v>0</v>
      </c>
      <c r="E17" s="18">
        <v>5</v>
      </c>
      <c r="F17" s="20">
        <v>6000</v>
      </c>
      <c r="G17" s="20">
        <f>E17*F17</f>
        <v>30000</v>
      </c>
      <c r="H17" s="18">
        <v>5</v>
      </c>
      <c r="I17" s="23">
        <v>0</v>
      </c>
      <c r="J17" s="24"/>
      <c r="K17" s="24"/>
      <c r="M17" s="87" t="s">
        <v>90</v>
      </c>
      <c r="N17" s="88" t="s">
        <v>91</v>
      </c>
      <c r="O17" s="88">
        <v>8</v>
      </c>
    </row>
    <row r="18" spans="1:15" s="1" customFormat="1" ht="15.95" customHeight="1">
      <c r="A18" s="19">
        <v>11</v>
      </c>
      <c r="B18" s="16" t="s">
        <v>36</v>
      </c>
      <c r="C18" s="18" t="s">
        <v>29</v>
      </c>
      <c r="D18" s="19">
        <v>0</v>
      </c>
      <c r="E18" s="18">
        <v>2</v>
      </c>
      <c r="F18" s="20">
        <v>12500</v>
      </c>
      <c r="G18" s="20">
        <f t="shared" ref="G18:G23" si="1">E18*F18</f>
        <v>25000</v>
      </c>
      <c r="H18" s="18">
        <v>2</v>
      </c>
      <c r="I18" s="23">
        <v>0</v>
      </c>
      <c r="J18" s="31"/>
      <c r="K18" s="24"/>
      <c r="M18" s="87" t="s">
        <v>92</v>
      </c>
      <c r="N18" s="88" t="s">
        <v>74</v>
      </c>
      <c r="O18" s="88">
        <v>5</v>
      </c>
    </row>
    <row r="19" spans="1:15" s="1" customFormat="1" ht="15.95" customHeight="1">
      <c r="A19" s="19">
        <v>12</v>
      </c>
      <c r="B19" s="16" t="s">
        <v>37</v>
      </c>
      <c r="C19" s="18" t="s">
        <v>40</v>
      </c>
      <c r="D19" s="19">
        <v>0</v>
      </c>
      <c r="E19" s="18">
        <v>2</v>
      </c>
      <c r="F19" s="20">
        <v>21000</v>
      </c>
      <c r="G19" s="20">
        <f t="shared" si="1"/>
        <v>42000</v>
      </c>
      <c r="H19" s="18">
        <v>2</v>
      </c>
      <c r="I19" s="23">
        <v>0</v>
      </c>
      <c r="J19" s="24"/>
      <c r="K19" s="24"/>
      <c r="M19" s="87" t="s">
        <v>93</v>
      </c>
      <c r="N19" s="88" t="s">
        <v>74</v>
      </c>
      <c r="O19" s="88">
        <v>8</v>
      </c>
    </row>
    <row r="20" spans="1:15" s="1" customFormat="1" ht="15.95" customHeight="1">
      <c r="A20" s="19">
        <v>13</v>
      </c>
      <c r="B20" s="16" t="s">
        <v>38</v>
      </c>
      <c r="C20" s="18" t="s">
        <v>40</v>
      </c>
      <c r="D20" s="19">
        <v>0</v>
      </c>
      <c r="E20" s="18">
        <v>12</v>
      </c>
      <c r="F20" s="20">
        <v>2900</v>
      </c>
      <c r="G20" s="20">
        <f t="shared" si="1"/>
        <v>34800</v>
      </c>
      <c r="H20" s="18">
        <v>12</v>
      </c>
      <c r="I20" s="23">
        <v>0</v>
      </c>
      <c r="J20" s="24"/>
      <c r="K20" s="24"/>
      <c r="M20" s="87" t="s">
        <v>94</v>
      </c>
      <c r="N20" s="88" t="s">
        <v>83</v>
      </c>
      <c r="O20" s="88">
        <v>6</v>
      </c>
    </row>
    <row r="21" spans="1:15" s="1" customFormat="1" ht="15.95" customHeight="1">
      <c r="A21" s="19">
        <v>14</v>
      </c>
      <c r="B21" s="16" t="s">
        <v>41</v>
      </c>
      <c r="C21" s="18" t="s">
        <v>33</v>
      </c>
      <c r="D21" s="19">
        <v>0</v>
      </c>
      <c r="E21" s="18">
        <v>2</v>
      </c>
      <c r="F21" s="20">
        <v>98000</v>
      </c>
      <c r="G21" s="20">
        <f t="shared" si="1"/>
        <v>196000</v>
      </c>
      <c r="H21" s="18">
        <v>2</v>
      </c>
      <c r="I21" s="23">
        <v>0</v>
      </c>
      <c r="J21" s="24"/>
      <c r="K21" s="24"/>
      <c r="M21" s="87" t="s">
        <v>95</v>
      </c>
      <c r="N21" s="88" t="s">
        <v>74</v>
      </c>
      <c r="O21" s="88">
        <v>4</v>
      </c>
    </row>
    <row r="22" spans="1:15" s="1" customFormat="1" ht="15.95" customHeight="1">
      <c r="A22" s="19">
        <v>15</v>
      </c>
      <c r="B22" s="16" t="s">
        <v>42</v>
      </c>
      <c r="C22" s="18" t="s">
        <v>40</v>
      </c>
      <c r="D22" s="19">
        <v>0</v>
      </c>
      <c r="E22" s="18">
        <v>2</v>
      </c>
      <c r="F22" s="20">
        <v>59000</v>
      </c>
      <c r="G22" s="20">
        <f t="shared" si="1"/>
        <v>118000</v>
      </c>
      <c r="H22" s="18">
        <v>2</v>
      </c>
      <c r="I22" s="23">
        <v>0</v>
      </c>
      <c r="J22" s="24"/>
      <c r="K22" s="24"/>
      <c r="M22" s="87" t="s">
        <v>96</v>
      </c>
      <c r="N22" s="88" t="s">
        <v>86</v>
      </c>
      <c r="O22" s="88">
        <v>4</v>
      </c>
    </row>
    <row r="23" spans="1:15" s="1" customFormat="1" ht="15.95" customHeight="1">
      <c r="A23" s="33">
        <v>16</v>
      </c>
      <c r="B23" s="115" t="s">
        <v>43</v>
      </c>
      <c r="C23" s="84" t="s">
        <v>40</v>
      </c>
      <c r="D23" s="33">
        <v>0</v>
      </c>
      <c r="E23" s="84">
        <v>2</v>
      </c>
      <c r="F23" s="85">
        <v>28500</v>
      </c>
      <c r="G23" s="85">
        <f t="shared" si="1"/>
        <v>57000</v>
      </c>
      <c r="H23" s="84">
        <v>2</v>
      </c>
      <c r="I23" s="23">
        <v>0</v>
      </c>
      <c r="J23" s="116"/>
      <c r="K23" s="116"/>
      <c r="M23" s="87" t="s">
        <v>97</v>
      </c>
      <c r="N23" s="88" t="s">
        <v>98</v>
      </c>
      <c r="O23" s="88">
        <v>1</v>
      </c>
    </row>
    <row r="24" spans="1:15" s="1" customFormat="1" ht="15.95" customHeight="1">
      <c r="A24" s="12"/>
      <c r="B24" s="118" t="s">
        <v>10</v>
      </c>
      <c r="C24" s="119"/>
      <c r="D24" s="12"/>
      <c r="E24" s="119"/>
      <c r="F24" s="120"/>
      <c r="G24" s="121">
        <f>SUM(G8:G23)</f>
        <v>1029800</v>
      </c>
      <c r="H24" s="119"/>
      <c r="I24" s="111"/>
      <c r="J24" s="11"/>
      <c r="K24" s="11"/>
      <c r="M24" s="87" t="s">
        <v>99</v>
      </c>
      <c r="N24" s="88" t="s">
        <v>74</v>
      </c>
      <c r="O24" s="88">
        <v>3</v>
      </c>
    </row>
    <row r="25" spans="1:15" s="1" customFormat="1" ht="15.95" customHeight="1">
      <c r="A25" s="34"/>
      <c r="B25" s="74" t="s">
        <v>45</v>
      </c>
      <c r="C25" s="21"/>
      <c r="D25" s="21"/>
      <c r="E25" s="28"/>
      <c r="F25" s="25"/>
      <c r="G25" s="29"/>
      <c r="H25" s="28"/>
      <c r="I25" s="94"/>
      <c r="J25" s="117"/>
      <c r="K25" s="117"/>
      <c r="M25" s="89" t="s">
        <v>100</v>
      </c>
      <c r="N25" s="90" t="s">
        <v>74</v>
      </c>
      <c r="O25" s="90">
        <v>2</v>
      </c>
    </row>
    <row r="26" spans="1:15" s="1" customFormat="1" ht="15.95" customHeight="1">
      <c r="A26" s="19">
        <v>1</v>
      </c>
      <c r="B26" s="35" t="s">
        <v>44</v>
      </c>
      <c r="C26" s="36" t="s">
        <v>28</v>
      </c>
      <c r="D26" s="19">
        <v>0</v>
      </c>
      <c r="E26" s="36">
        <v>40</v>
      </c>
      <c r="F26" s="37">
        <v>3700</v>
      </c>
      <c r="G26" s="38">
        <f t="shared" ref="G26:G31" si="2">E26*F26</f>
        <v>148000</v>
      </c>
      <c r="H26" s="36">
        <v>40</v>
      </c>
      <c r="I26" s="23">
        <v>0</v>
      </c>
      <c r="J26" s="31"/>
      <c r="K26" s="24"/>
      <c r="M26" s="91" t="s">
        <v>101</v>
      </c>
      <c r="N26" s="88" t="s">
        <v>102</v>
      </c>
      <c r="O26" s="88">
        <v>2</v>
      </c>
    </row>
    <row r="27" spans="1:15" s="1" customFormat="1" ht="15.95" customHeight="1">
      <c r="A27" s="19">
        <v>2</v>
      </c>
      <c r="B27" s="35" t="s">
        <v>37</v>
      </c>
      <c r="C27" s="36" t="s">
        <v>40</v>
      </c>
      <c r="D27" s="19">
        <v>0</v>
      </c>
      <c r="E27" s="36">
        <v>1</v>
      </c>
      <c r="F27" s="37">
        <v>21000</v>
      </c>
      <c r="G27" s="38">
        <f t="shared" si="2"/>
        <v>21000</v>
      </c>
      <c r="H27" s="36">
        <v>1</v>
      </c>
      <c r="I27" s="23">
        <v>0</v>
      </c>
      <c r="J27" s="19"/>
      <c r="K27" s="24"/>
      <c r="M27" s="91" t="s">
        <v>103</v>
      </c>
      <c r="N27" s="88" t="s">
        <v>86</v>
      </c>
      <c r="O27" s="88">
        <v>0</v>
      </c>
    </row>
    <row r="28" spans="1:15" s="1" customFormat="1" ht="15.95" customHeight="1">
      <c r="A28" s="19">
        <v>3</v>
      </c>
      <c r="B28" s="35" t="s">
        <v>44</v>
      </c>
      <c r="C28" s="36" t="s">
        <v>28</v>
      </c>
      <c r="D28" s="19">
        <v>0</v>
      </c>
      <c r="E28" s="36">
        <v>40</v>
      </c>
      <c r="F28" s="39">
        <v>3700</v>
      </c>
      <c r="G28" s="39">
        <f t="shared" si="2"/>
        <v>148000</v>
      </c>
      <c r="H28" s="36">
        <v>40</v>
      </c>
      <c r="I28" s="23">
        <v>0</v>
      </c>
      <c r="J28" s="19"/>
      <c r="K28" s="24"/>
      <c r="M28" s="91" t="s">
        <v>104</v>
      </c>
      <c r="N28" s="88" t="s">
        <v>102</v>
      </c>
      <c r="O28" s="88">
        <v>0</v>
      </c>
    </row>
    <row r="29" spans="1:15" s="1" customFormat="1" ht="15.95" customHeight="1">
      <c r="A29" s="19">
        <v>4</v>
      </c>
      <c r="B29" s="35" t="s">
        <v>46</v>
      </c>
      <c r="C29" s="36" t="s">
        <v>49</v>
      </c>
      <c r="D29" s="19">
        <v>0</v>
      </c>
      <c r="E29" s="36">
        <v>2</v>
      </c>
      <c r="F29" s="39">
        <v>25000</v>
      </c>
      <c r="G29" s="39">
        <f t="shared" si="2"/>
        <v>50000</v>
      </c>
      <c r="H29" s="36">
        <v>2</v>
      </c>
      <c r="I29" s="23">
        <v>0</v>
      </c>
      <c r="J29" s="19"/>
      <c r="K29" s="24"/>
      <c r="M29" s="91" t="s">
        <v>105</v>
      </c>
      <c r="N29" s="88" t="s">
        <v>106</v>
      </c>
      <c r="O29" s="88">
        <v>0</v>
      </c>
    </row>
    <row r="30" spans="1:15" s="1" customFormat="1" ht="15.95" customHeight="1">
      <c r="A30" s="19">
        <v>5</v>
      </c>
      <c r="B30" s="35" t="s">
        <v>47</v>
      </c>
      <c r="C30" s="36" t="s">
        <v>39</v>
      </c>
      <c r="D30" s="19">
        <v>0</v>
      </c>
      <c r="E30" s="36">
        <v>12</v>
      </c>
      <c r="F30" s="39">
        <v>3200</v>
      </c>
      <c r="G30" s="39">
        <f t="shared" si="2"/>
        <v>38400</v>
      </c>
      <c r="H30" s="36">
        <v>12</v>
      </c>
      <c r="I30" s="23">
        <v>0</v>
      </c>
      <c r="J30" s="19"/>
      <c r="K30" s="24"/>
      <c r="M30" s="91" t="s">
        <v>107</v>
      </c>
      <c r="N30" s="88" t="s">
        <v>86</v>
      </c>
      <c r="O30" s="88">
        <v>0</v>
      </c>
    </row>
    <row r="31" spans="1:15" s="1" customFormat="1" ht="15.95" customHeight="1">
      <c r="A31" s="19">
        <v>6</v>
      </c>
      <c r="B31" s="35" t="s">
        <v>23</v>
      </c>
      <c r="C31" s="36" t="s">
        <v>29</v>
      </c>
      <c r="D31" s="19">
        <v>0</v>
      </c>
      <c r="E31" s="36">
        <v>10</v>
      </c>
      <c r="F31" s="39">
        <v>3100</v>
      </c>
      <c r="G31" s="39">
        <f t="shared" si="2"/>
        <v>31000</v>
      </c>
      <c r="H31" s="36">
        <v>10</v>
      </c>
      <c r="I31" s="23">
        <v>0</v>
      </c>
      <c r="J31" s="19"/>
      <c r="K31" s="24"/>
      <c r="M31" s="91" t="s">
        <v>108</v>
      </c>
      <c r="N31" s="88" t="s">
        <v>74</v>
      </c>
      <c r="O31" s="88">
        <v>0</v>
      </c>
    </row>
    <row r="32" spans="1:15" s="1" customFormat="1" ht="15.95" customHeight="1">
      <c r="A32" s="19">
        <v>7</v>
      </c>
      <c r="B32" s="40" t="s">
        <v>48</v>
      </c>
      <c r="C32" s="41" t="s">
        <v>9</v>
      </c>
      <c r="D32" s="19">
        <v>2</v>
      </c>
      <c r="E32" s="41">
        <v>2</v>
      </c>
      <c r="F32" s="42">
        <v>22000</v>
      </c>
      <c r="G32" s="43">
        <f>E32*F32</f>
        <v>44000</v>
      </c>
      <c r="H32" s="41">
        <v>4</v>
      </c>
      <c r="I32" s="23">
        <v>0</v>
      </c>
      <c r="J32" s="19"/>
      <c r="K32" s="24"/>
      <c r="M32" s="91" t="s">
        <v>109</v>
      </c>
      <c r="N32" s="88" t="s">
        <v>74</v>
      </c>
      <c r="O32" s="88">
        <v>0</v>
      </c>
    </row>
    <row r="33" spans="1:15" s="1" customFormat="1" ht="15.95" customHeight="1">
      <c r="A33" s="33">
        <v>8</v>
      </c>
      <c r="B33" s="122" t="s">
        <v>50</v>
      </c>
      <c r="C33" s="41" t="s">
        <v>19</v>
      </c>
      <c r="D33" s="33">
        <v>0</v>
      </c>
      <c r="E33" s="46">
        <v>20</v>
      </c>
      <c r="F33" s="43">
        <v>250</v>
      </c>
      <c r="G33" s="43">
        <f t="shared" ref="G33" si="3">E33*F33</f>
        <v>5000</v>
      </c>
      <c r="H33" s="46">
        <v>20</v>
      </c>
      <c r="I33" s="23">
        <v>0</v>
      </c>
      <c r="J33" s="33"/>
      <c r="K33" s="116"/>
      <c r="M33" s="91" t="s">
        <v>110</v>
      </c>
      <c r="N33" s="88" t="s">
        <v>98</v>
      </c>
      <c r="O33" s="88">
        <v>0</v>
      </c>
    </row>
    <row r="34" spans="1:15" s="1" customFormat="1" ht="15.95" customHeight="1">
      <c r="A34" s="12"/>
      <c r="B34" s="126" t="s">
        <v>10</v>
      </c>
      <c r="C34" s="127"/>
      <c r="D34" s="12"/>
      <c r="E34" s="128"/>
      <c r="F34" s="129"/>
      <c r="G34" s="130">
        <f>SUM(G26:G33)</f>
        <v>485400</v>
      </c>
      <c r="H34" s="128"/>
      <c r="I34" s="111"/>
      <c r="J34" s="12"/>
      <c r="K34" s="11"/>
      <c r="M34" s="91" t="s">
        <v>111</v>
      </c>
      <c r="N34" s="88" t="s">
        <v>86</v>
      </c>
      <c r="O34" s="88">
        <v>0</v>
      </c>
    </row>
    <row r="35" spans="1:15" s="1" customFormat="1" ht="15.95" customHeight="1">
      <c r="A35" s="34"/>
      <c r="B35" s="74" t="s">
        <v>51</v>
      </c>
      <c r="C35" s="34"/>
      <c r="D35" s="34"/>
      <c r="E35" s="123"/>
      <c r="F35" s="124"/>
      <c r="G35" s="125"/>
      <c r="H35" s="123"/>
      <c r="I35" s="94"/>
      <c r="J35" s="34"/>
      <c r="K35" s="117"/>
      <c r="M35" s="91" t="s">
        <v>112</v>
      </c>
      <c r="N35" s="88" t="s">
        <v>86</v>
      </c>
      <c r="O35" s="88">
        <v>0</v>
      </c>
    </row>
    <row r="36" spans="1:15" s="1" customFormat="1" ht="15.95" customHeight="1">
      <c r="A36" s="19">
        <v>1</v>
      </c>
      <c r="B36" s="44" t="s">
        <v>52</v>
      </c>
      <c r="C36" s="45" t="s">
        <v>9</v>
      </c>
      <c r="D36" s="19">
        <v>0</v>
      </c>
      <c r="E36" s="45">
        <v>15</v>
      </c>
      <c r="F36" s="39">
        <v>7500</v>
      </c>
      <c r="G36" s="39">
        <f>E36*F36</f>
        <v>112500</v>
      </c>
      <c r="H36" s="45">
        <v>11</v>
      </c>
      <c r="I36" s="23">
        <v>4</v>
      </c>
      <c r="J36" s="32"/>
      <c r="K36" s="24"/>
      <c r="M36" s="91" t="s">
        <v>113</v>
      </c>
      <c r="N36" s="88" t="s">
        <v>114</v>
      </c>
      <c r="O36" s="88">
        <v>0</v>
      </c>
    </row>
    <row r="37" spans="1:15" s="1" customFormat="1" ht="15.95" customHeight="1">
      <c r="A37" s="19">
        <v>2</v>
      </c>
      <c r="B37" s="35" t="s">
        <v>23</v>
      </c>
      <c r="C37" s="46" t="s">
        <v>29</v>
      </c>
      <c r="D37" s="19">
        <v>0</v>
      </c>
      <c r="E37" s="46">
        <v>10</v>
      </c>
      <c r="F37" s="43">
        <v>3100</v>
      </c>
      <c r="G37" s="43">
        <f t="shared" ref="G37:G39" si="4">E37*F37</f>
        <v>31000</v>
      </c>
      <c r="H37" s="46">
        <v>10</v>
      </c>
      <c r="I37" s="23">
        <v>0</v>
      </c>
      <c r="J37" s="32"/>
      <c r="K37" s="24"/>
      <c r="M37" s="91" t="s">
        <v>115</v>
      </c>
      <c r="N37" s="88" t="s">
        <v>114</v>
      </c>
      <c r="O37" s="88">
        <v>0</v>
      </c>
    </row>
    <row r="38" spans="1:15" s="1" customFormat="1" ht="15.95" customHeight="1">
      <c r="A38" s="19">
        <v>3</v>
      </c>
      <c r="B38" s="35" t="s">
        <v>53</v>
      </c>
      <c r="C38" s="36" t="s">
        <v>54</v>
      </c>
      <c r="D38" s="19">
        <v>0</v>
      </c>
      <c r="E38" s="36">
        <v>5</v>
      </c>
      <c r="F38" s="39">
        <v>3600</v>
      </c>
      <c r="G38" s="39">
        <f t="shared" si="4"/>
        <v>18000</v>
      </c>
      <c r="H38" s="36">
        <v>5</v>
      </c>
      <c r="I38" s="23">
        <v>0</v>
      </c>
      <c r="J38" s="32"/>
      <c r="K38" s="24"/>
      <c r="M38" s="91" t="s">
        <v>116</v>
      </c>
      <c r="N38" s="88" t="s">
        <v>114</v>
      </c>
      <c r="O38" s="88">
        <v>0</v>
      </c>
    </row>
    <row r="39" spans="1:15" s="1" customFormat="1" ht="15.95" customHeight="1">
      <c r="A39" s="19">
        <v>4</v>
      </c>
      <c r="B39" s="35" t="s">
        <v>23</v>
      </c>
      <c r="C39" s="46" t="s">
        <v>29</v>
      </c>
      <c r="D39" s="19">
        <v>0</v>
      </c>
      <c r="E39" s="46">
        <v>10</v>
      </c>
      <c r="F39" s="43">
        <v>3100</v>
      </c>
      <c r="G39" s="43">
        <f t="shared" si="4"/>
        <v>31000</v>
      </c>
      <c r="H39" s="46">
        <v>10</v>
      </c>
      <c r="I39" s="23">
        <v>0</v>
      </c>
      <c r="J39" s="32"/>
      <c r="K39" s="24"/>
      <c r="M39" s="91" t="s">
        <v>117</v>
      </c>
      <c r="N39" s="88" t="s">
        <v>91</v>
      </c>
      <c r="O39" s="88">
        <v>0</v>
      </c>
    </row>
    <row r="40" spans="1:15" s="1" customFormat="1" ht="15.95" customHeight="1">
      <c r="A40" s="19">
        <v>5</v>
      </c>
      <c r="B40" s="35" t="s">
        <v>44</v>
      </c>
      <c r="C40" s="36" t="s">
        <v>28</v>
      </c>
      <c r="D40" s="19">
        <v>0</v>
      </c>
      <c r="E40" s="36">
        <v>40</v>
      </c>
      <c r="F40" s="39">
        <v>3700</v>
      </c>
      <c r="G40" s="39">
        <f>E40*F40</f>
        <v>148000</v>
      </c>
      <c r="H40" s="36">
        <v>40</v>
      </c>
      <c r="I40" s="23">
        <v>0</v>
      </c>
      <c r="J40" s="32"/>
      <c r="K40" s="24"/>
      <c r="M40" s="91" t="s">
        <v>118</v>
      </c>
      <c r="N40" s="88" t="s">
        <v>119</v>
      </c>
      <c r="O40" s="88">
        <v>0</v>
      </c>
    </row>
    <row r="41" spans="1:15" s="1" customFormat="1" ht="15.95" customHeight="1">
      <c r="A41" s="19">
        <v>6</v>
      </c>
      <c r="B41" s="35" t="s">
        <v>46</v>
      </c>
      <c r="C41" s="36" t="s">
        <v>49</v>
      </c>
      <c r="D41" s="19">
        <v>1</v>
      </c>
      <c r="E41" s="36">
        <v>7</v>
      </c>
      <c r="F41" s="39">
        <v>25000</v>
      </c>
      <c r="G41" s="39">
        <f t="shared" ref="G41:G42" si="5">E41*F41</f>
        <v>175000</v>
      </c>
      <c r="H41" s="36">
        <v>0</v>
      </c>
      <c r="I41" s="23">
        <v>8</v>
      </c>
      <c r="J41" s="32"/>
      <c r="K41" s="24"/>
      <c r="M41" s="91" t="s">
        <v>120</v>
      </c>
      <c r="N41" s="88" t="s">
        <v>119</v>
      </c>
      <c r="O41" s="88">
        <v>0</v>
      </c>
    </row>
    <row r="42" spans="1:15" s="1" customFormat="1" ht="15.95" customHeight="1">
      <c r="A42" s="33">
        <f>A41+1</f>
        <v>7</v>
      </c>
      <c r="B42" s="122" t="s">
        <v>27</v>
      </c>
      <c r="C42" s="46" t="s">
        <v>30</v>
      </c>
      <c r="D42" s="33">
        <v>0</v>
      </c>
      <c r="E42" s="46">
        <v>20</v>
      </c>
      <c r="F42" s="43">
        <v>2530</v>
      </c>
      <c r="G42" s="43">
        <f t="shared" si="5"/>
        <v>50600</v>
      </c>
      <c r="H42" s="46">
        <v>14</v>
      </c>
      <c r="I42" s="79">
        <v>6</v>
      </c>
      <c r="J42" s="131"/>
      <c r="K42" s="116"/>
      <c r="M42" s="91" t="s">
        <v>121</v>
      </c>
      <c r="N42" s="88" t="s">
        <v>74</v>
      </c>
      <c r="O42" s="88">
        <v>0</v>
      </c>
    </row>
    <row r="43" spans="1:15" s="1" customFormat="1" ht="15.95" customHeight="1">
      <c r="A43" s="33">
        <f t="shared" ref="A43:A47" si="6">A42+1</f>
        <v>8</v>
      </c>
      <c r="B43" s="154" t="s">
        <v>42</v>
      </c>
      <c r="C43" s="155" t="s">
        <v>40</v>
      </c>
      <c r="D43" s="21"/>
      <c r="E43" s="155">
        <v>2</v>
      </c>
      <c r="F43" s="156">
        <v>59000</v>
      </c>
      <c r="G43" s="156">
        <f>E43*F43</f>
        <v>118000</v>
      </c>
      <c r="H43" s="151">
        <v>2</v>
      </c>
      <c r="I43" s="22">
        <v>0</v>
      </c>
      <c r="J43" s="152"/>
      <c r="K43" s="153"/>
      <c r="M43" s="91"/>
      <c r="N43" s="88"/>
      <c r="O43" s="88"/>
    </row>
    <row r="44" spans="1:15" s="1" customFormat="1" ht="15.95" customHeight="1">
      <c r="A44" s="33">
        <f t="shared" si="6"/>
        <v>9</v>
      </c>
      <c r="B44" s="154" t="s">
        <v>64</v>
      </c>
      <c r="C44" s="155" t="s">
        <v>40</v>
      </c>
      <c r="D44" s="21"/>
      <c r="E44" s="155">
        <v>2</v>
      </c>
      <c r="F44" s="156">
        <v>31000</v>
      </c>
      <c r="G44" s="156">
        <f t="shared" ref="G44:G45" si="7">E44*F44</f>
        <v>62000</v>
      </c>
      <c r="H44" s="151">
        <v>2</v>
      </c>
      <c r="I44" s="22">
        <v>0</v>
      </c>
      <c r="J44" s="152"/>
      <c r="K44" s="153"/>
      <c r="M44" s="91"/>
      <c r="N44" s="88"/>
      <c r="O44" s="88"/>
    </row>
    <row r="45" spans="1:15" s="1" customFormat="1" ht="15.95" customHeight="1">
      <c r="A45" s="33">
        <f t="shared" si="6"/>
        <v>10</v>
      </c>
      <c r="B45" s="154" t="s">
        <v>32</v>
      </c>
      <c r="C45" s="155" t="s">
        <v>34</v>
      </c>
      <c r="D45" s="21"/>
      <c r="E45" s="155">
        <v>5</v>
      </c>
      <c r="F45" s="156">
        <v>21000</v>
      </c>
      <c r="G45" s="156">
        <f t="shared" si="7"/>
        <v>105000</v>
      </c>
      <c r="H45" s="151">
        <v>5</v>
      </c>
      <c r="I45" s="22">
        <v>0</v>
      </c>
      <c r="J45" s="152"/>
      <c r="K45" s="153"/>
      <c r="M45" s="91"/>
      <c r="N45" s="88"/>
      <c r="O45" s="88"/>
    </row>
    <row r="46" spans="1:15" s="1" customFormat="1" ht="15.95" customHeight="1">
      <c r="A46" s="33">
        <f t="shared" si="6"/>
        <v>11</v>
      </c>
      <c r="B46" s="154" t="s">
        <v>31</v>
      </c>
      <c r="C46" s="155" t="s">
        <v>33</v>
      </c>
      <c r="D46" s="21"/>
      <c r="E46" s="155">
        <v>5</v>
      </c>
      <c r="F46" s="156">
        <v>49000</v>
      </c>
      <c r="G46" s="156">
        <v>245000</v>
      </c>
      <c r="H46" s="151">
        <v>5</v>
      </c>
      <c r="I46" s="22">
        <v>0</v>
      </c>
      <c r="J46" s="152"/>
      <c r="K46" s="153"/>
      <c r="M46" s="91"/>
      <c r="N46" s="88"/>
      <c r="O46" s="88"/>
    </row>
    <row r="47" spans="1:15" s="1" customFormat="1" ht="15.95" customHeight="1">
      <c r="A47" s="33">
        <f t="shared" si="6"/>
        <v>12</v>
      </c>
      <c r="B47" s="154" t="s">
        <v>136</v>
      </c>
      <c r="C47" s="151"/>
      <c r="D47" s="21"/>
      <c r="E47" s="155">
        <v>10</v>
      </c>
      <c r="F47" s="156">
        <v>3000</v>
      </c>
      <c r="G47" s="156">
        <f>E47*F47</f>
        <v>30000</v>
      </c>
      <c r="H47" s="151">
        <v>10</v>
      </c>
      <c r="I47" s="22">
        <v>0</v>
      </c>
      <c r="J47" s="152"/>
      <c r="K47" s="153"/>
      <c r="M47" s="91"/>
      <c r="N47" s="88"/>
      <c r="O47" s="88"/>
    </row>
    <row r="48" spans="1:15" s="1" customFormat="1" ht="15.95" customHeight="1">
      <c r="A48" s="12"/>
      <c r="B48" s="126" t="s">
        <v>10</v>
      </c>
      <c r="C48" s="128"/>
      <c r="D48" s="12"/>
      <c r="E48" s="128"/>
      <c r="F48" s="129"/>
      <c r="G48" s="130">
        <f>SUM(G36:G47)</f>
        <v>1126100</v>
      </c>
      <c r="H48" s="128"/>
      <c r="I48" s="111"/>
      <c r="J48" s="133"/>
      <c r="K48" s="11"/>
      <c r="M48" s="91" t="s">
        <v>122</v>
      </c>
      <c r="N48" s="88" t="s">
        <v>114</v>
      </c>
      <c r="O48" s="88">
        <v>0</v>
      </c>
    </row>
    <row r="49" spans="1:15" s="1" customFormat="1" ht="15.95" customHeight="1">
      <c r="A49" s="34"/>
      <c r="B49" s="74" t="s">
        <v>55</v>
      </c>
      <c r="C49" s="21"/>
      <c r="D49" s="21"/>
      <c r="E49" s="28"/>
      <c r="F49" s="25"/>
      <c r="G49" s="29"/>
      <c r="H49" s="28"/>
      <c r="I49" s="94"/>
      <c r="J49" s="132"/>
      <c r="K49" s="117"/>
      <c r="M49" s="91" t="s">
        <v>123</v>
      </c>
      <c r="N49" s="88" t="s">
        <v>106</v>
      </c>
      <c r="O49" s="88">
        <v>0</v>
      </c>
    </row>
    <row r="50" spans="1:15" s="1" customFormat="1" ht="15.95" customHeight="1">
      <c r="A50" s="19">
        <v>1</v>
      </c>
      <c r="B50" s="47" t="s">
        <v>31</v>
      </c>
      <c r="C50" s="48" t="s">
        <v>33</v>
      </c>
      <c r="D50" s="19">
        <v>0</v>
      </c>
      <c r="E50" s="48">
        <v>10</v>
      </c>
      <c r="F50" s="49">
        <v>49000</v>
      </c>
      <c r="G50" s="49">
        <f>E50*F50</f>
        <v>490000</v>
      </c>
      <c r="H50" s="48">
        <v>10</v>
      </c>
      <c r="I50" s="23">
        <v>0</v>
      </c>
      <c r="J50" s="32"/>
      <c r="K50" s="24"/>
      <c r="M50" s="91" t="s">
        <v>124</v>
      </c>
      <c r="N50" s="88" t="s">
        <v>102</v>
      </c>
      <c r="O50" s="88">
        <v>0</v>
      </c>
    </row>
    <row r="51" spans="1:15" s="1" customFormat="1" ht="15.95" customHeight="1">
      <c r="A51" s="19">
        <v>2</v>
      </c>
      <c r="B51" s="47" t="s">
        <v>56</v>
      </c>
      <c r="C51" s="48" t="s">
        <v>29</v>
      </c>
      <c r="D51" s="19">
        <v>0</v>
      </c>
      <c r="E51" s="48">
        <v>50</v>
      </c>
      <c r="F51" s="49">
        <v>850</v>
      </c>
      <c r="G51" s="49">
        <f t="shared" ref="G51:G53" si="8">E51*F51</f>
        <v>42500</v>
      </c>
      <c r="H51" s="48">
        <v>50</v>
      </c>
      <c r="I51" s="23">
        <v>0</v>
      </c>
      <c r="J51" s="32"/>
      <c r="K51" s="24"/>
      <c r="M51" s="91" t="s">
        <v>125</v>
      </c>
      <c r="N51" s="88" t="s">
        <v>126</v>
      </c>
      <c r="O51" s="88">
        <v>0</v>
      </c>
    </row>
    <row r="52" spans="1:15" s="1" customFormat="1" ht="15.95" customHeight="1">
      <c r="A52" s="19">
        <v>3</v>
      </c>
      <c r="B52" s="47" t="s">
        <v>57</v>
      </c>
      <c r="C52" s="48" t="s">
        <v>54</v>
      </c>
      <c r="D52" s="19">
        <v>0</v>
      </c>
      <c r="E52" s="48">
        <v>10</v>
      </c>
      <c r="F52" s="49">
        <v>4200</v>
      </c>
      <c r="G52" s="49">
        <f t="shared" si="8"/>
        <v>42000</v>
      </c>
      <c r="H52" s="48">
        <v>10</v>
      </c>
      <c r="I52" s="23">
        <v>0</v>
      </c>
      <c r="J52" s="32"/>
      <c r="K52" s="24"/>
      <c r="M52" s="91" t="s">
        <v>127</v>
      </c>
      <c r="N52" s="88" t="s">
        <v>102</v>
      </c>
      <c r="O52" s="88">
        <v>0</v>
      </c>
    </row>
    <row r="53" spans="1:15" s="1" customFormat="1" ht="15.95" customHeight="1">
      <c r="A53" s="19">
        <v>4</v>
      </c>
      <c r="B53" s="76" t="s">
        <v>58</v>
      </c>
      <c r="C53" s="77" t="s">
        <v>19</v>
      </c>
      <c r="D53" s="33">
        <v>0</v>
      </c>
      <c r="E53" s="77">
        <v>1</v>
      </c>
      <c r="F53" s="78">
        <v>7900</v>
      </c>
      <c r="G53" s="78">
        <f t="shared" si="8"/>
        <v>7900</v>
      </c>
      <c r="H53" s="77">
        <v>1</v>
      </c>
      <c r="I53" s="23">
        <v>0</v>
      </c>
      <c r="J53" s="32"/>
      <c r="K53" s="24"/>
      <c r="M53" s="91" t="s">
        <v>128</v>
      </c>
      <c r="N53" s="88" t="s">
        <v>86</v>
      </c>
      <c r="O53" s="88">
        <v>0</v>
      </c>
    </row>
    <row r="54" spans="1:15" s="1" customFormat="1" ht="15.95" customHeight="1">
      <c r="A54" s="19">
        <f>A53+1</f>
        <v>5</v>
      </c>
      <c r="B54" s="147" t="s">
        <v>44</v>
      </c>
      <c r="C54" s="157" t="s">
        <v>28</v>
      </c>
      <c r="D54" s="33">
        <v>0</v>
      </c>
      <c r="E54" s="148">
        <v>40</v>
      </c>
      <c r="F54" s="161">
        <v>3700</v>
      </c>
      <c r="G54" s="161">
        <f>E54*F54</f>
        <v>148000</v>
      </c>
      <c r="H54" s="48">
        <v>40</v>
      </c>
      <c r="I54" s="23">
        <v>0</v>
      </c>
      <c r="J54" s="32"/>
      <c r="K54" s="24"/>
      <c r="M54" s="92"/>
      <c r="N54" s="90"/>
      <c r="O54" s="90"/>
    </row>
    <row r="55" spans="1:15" s="1" customFormat="1" ht="15.95" customHeight="1">
      <c r="A55" s="19">
        <f t="shared" ref="A55:A61" si="9">A54+1</f>
        <v>6</v>
      </c>
      <c r="B55" s="147" t="s">
        <v>36</v>
      </c>
      <c r="C55" s="157" t="s">
        <v>29</v>
      </c>
      <c r="D55" s="33">
        <v>0</v>
      </c>
      <c r="E55" s="148">
        <v>3</v>
      </c>
      <c r="F55" s="161">
        <v>12500</v>
      </c>
      <c r="G55" s="161">
        <f t="shared" ref="G55:G61" si="10">E55*F55</f>
        <v>37500</v>
      </c>
      <c r="H55" s="48">
        <v>3</v>
      </c>
      <c r="I55" s="23">
        <v>0</v>
      </c>
      <c r="J55" s="32"/>
      <c r="K55" s="24"/>
      <c r="M55" s="92"/>
      <c r="N55" s="90"/>
      <c r="O55" s="90"/>
    </row>
    <row r="56" spans="1:15" s="1" customFormat="1" ht="15.95" customHeight="1">
      <c r="A56" s="19">
        <f t="shared" si="9"/>
        <v>7</v>
      </c>
      <c r="B56" s="147" t="s">
        <v>132</v>
      </c>
      <c r="C56" s="157" t="s">
        <v>29</v>
      </c>
      <c r="D56" s="33">
        <v>0</v>
      </c>
      <c r="E56" s="148">
        <v>9</v>
      </c>
      <c r="F56" s="161">
        <v>7800</v>
      </c>
      <c r="G56" s="161">
        <f t="shared" si="10"/>
        <v>70200</v>
      </c>
      <c r="H56" s="48">
        <v>7</v>
      </c>
      <c r="I56" s="23">
        <v>2</v>
      </c>
      <c r="J56" s="32"/>
      <c r="K56" s="24"/>
      <c r="M56" s="92"/>
      <c r="N56" s="90"/>
      <c r="O56" s="90"/>
    </row>
    <row r="57" spans="1:15" s="1" customFormat="1" ht="15.95" customHeight="1">
      <c r="A57" s="19">
        <f t="shared" si="9"/>
        <v>8</v>
      </c>
      <c r="B57" s="147" t="s">
        <v>27</v>
      </c>
      <c r="C57" s="157" t="s">
        <v>30</v>
      </c>
      <c r="D57" s="33">
        <v>0</v>
      </c>
      <c r="E57" s="148">
        <v>5</v>
      </c>
      <c r="F57" s="161">
        <v>2530</v>
      </c>
      <c r="G57" s="161">
        <f t="shared" si="10"/>
        <v>12650</v>
      </c>
      <c r="H57" s="48">
        <v>5</v>
      </c>
      <c r="I57" s="23">
        <v>0</v>
      </c>
      <c r="J57" s="32"/>
      <c r="K57" s="24"/>
      <c r="M57" s="92"/>
      <c r="N57" s="90"/>
      <c r="O57" s="90"/>
    </row>
    <row r="58" spans="1:15" s="1" customFormat="1" ht="15.95" customHeight="1">
      <c r="A58" s="19">
        <f t="shared" si="9"/>
        <v>9</v>
      </c>
      <c r="B58" s="147" t="s">
        <v>27</v>
      </c>
      <c r="C58" s="157" t="s">
        <v>30</v>
      </c>
      <c r="D58" s="33">
        <v>0</v>
      </c>
      <c r="E58" s="148">
        <v>5</v>
      </c>
      <c r="F58" s="161">
        <v>2530</v>
      </c>
      <c r="G58" s="161">
        <f t="shared" si="10"/>
        <v>12650</v>
      </c>
      <c r="H58" s="48">
        <v>5</v>
      </c>
      <c r="I58" s="23">
        <v>0</v>
      </c>
      <c r="J58" s="32"/>
      <c r="K58" s="24"/>
      <c r="M58" s="92"/>
      <c r="N58" s="90"/>
      <c r="O58" s="90"/>
    </row>
    <row r="59" spans="1:15" s="1" customFormat="1" ht="15.95" customHeight="1">
      <c r="A59" s="19">
        <f t="shared" si="9"/>
        <v>10</v>
      </c>
      <c r="B59" s="147" t="s">
        <v>133</v>
      </c>
      <c r="C59" s="157" t="s">
        <v>40</v>
      </c>
      <c r="D59" s="33">
        <v>0</v>
      </c>
      <c r="E59" s="148">
        <v>2</v>
      </c>
      <c r="F59" s="161">
        <v>98000</v>
      </c>
      <c r="G59" s="161">
        <f t="shared" si="10"/>
        <v>196000</v>
      </c>
      <c r="H59" s="48">
        <v>1</v>
      </c>
      <c r="I59" s="23">
        <v>1</v>
      </c>
      <c r="J59" s="32"/>
      <c r="K59" s="24"/>
      <c r="M59" s="92"/>
      <c r="N59" s="90"/>
      <c r="O59" s="90"/>
    </row>
    <row r="60" spans="1:15" s="1" customFormat="1" ht="15.95" customHeight="1">
      <c r="A60" s="19">
        <f t="shared" si="9"/>
        <v>11</v>
      </c>
      <c r="B60" s="147" t="s">
        <v>134</v>
      </c>
      <c r="C60" s="157" t="s">
        <v>39</v>
      </c>
      <c r="D60" s="33">
        <v>0</v>
      </c>
      <c r="E60" s="148">
        <v>3</v>
      </c>
      <c r="F60" s="161">
        <v>3700</v>
      </c>
      <c r="G60" s="161">
        <f t="shared" si="10"/>
        <v>11100</v>
      </c>
      <c r="H60" s="48">
        <v>3</v>
      </c>
      <c r="I60" s="23">
        <v>3</v>
      </c>
      <c r="J60" s="32"/>
      <c r="K60" s="24"/>
      <c r="M60" s="92"/>
      <c r="N60" s="90"/>
      <c r="O60" s="90"/>
    </row>
    <row r="61" spans="1:15" s="1" customFormat="1" ht="15.95" customHeight="1">
      <c r="A61" s="19">
        <f t="shared" si="9"/>
        <v>12</v>
      </c>
      <c r="B61" s="147" t="s">
        <v>135</v>
      </c>
      <c r="C61" s="157" t="s">
        <v>39</v>
      </c>
      <c r="D61" s="33">
        <v>0</v>
      </c>
      <c r="E61" s="148">
        <v>12</v>
      </c>
      <c r="F61" s="161">
        <v>6850</v>
      </c>
      <c r="G61" s="161">
        <f t="shared" si="10"/>
        <v>82200</v>
      </c>
      <c r="H61" s="48">
        <v>12</v>
      </c>
      <c r="I61" s="23">
        <v>12</v>
      </c>
      <c r="J61" s="32"/>
      <c r="K61" s="24"/>
      <c r="M61" s="92"/>
      <c r="N61" s="90"/>
      <c r="O61" s="90"/>
    </row>
    <row r="62" spans="1:15" s="1" customFormat="1" ht="15.95" customHeight="1">
      <c r="A62" s="19">
        <v>5</v>
      </c>
      <c r="B62" s="158" t="s">
        <v>44</v>
      </c>
      <c r="C62" s="159" t="s">
        <v>28</v>
      </c>
      <c r="D62" s="34">
        <v>0</v>
      </c>
      <c r="E62" s="159">
        <v>40</v>
      </c>
      <c r="F62" s="160">
        <v>3700</v>
      </c>
      <c r="G62" s="160">
        <f>E62*F62</f>
        <v>148000</v>
      </c>
      <c r="H62" s="159">
        <v>40</v>
      </c>
      <c r="I62" s="23">
        <v>0</v>
      </c>
      <c r="J62" s="32"/>
      <c r="K62" s="24"/>
      <c r="M62" s="92" t="s">
        <v>129</v>
      </c>
      <c r="N62" s="90" t="s">
        <v>83</v>
      </c>
      <c r="O62" s="90">
        <v>0</v>
      </c>
    </row>
    <row r="63" spans="1:15" s="1" customFormat="1" ht="15.95" customHeight="1">
      <c r="A63" s="19">
        <v>6</v>
      </c>
      <c r="B63" s="50" t="s">
        <v>46</v>
      </c>
      <c r="C63" s="51" t="s">
        <v>49</v>
      </c>
      <c r="D63" s="19">
        <v>0</v>
      </c>
      <c r="E63" s="51">
        <v>5</v>
      </c>
      <c r="F63" s="52">
        <v>25000</v>
      </c>
      <c r="G63" s="52">
        <f t="shared" ref="G63:G69" si="11">E63*F63</f>
        <v>125000</v>
      </c>
      <c r="H63" s="51">
        <v>5</v>
      </c>
      <c r="I63" s="23">
        <v>0</v>
      </c>
      <c r="J63" s="32"/>
      <c r="K63" s="24"/>
    </row>
    <row r="64" spans="1:15" s="1" customFormat="1" ht="15.95" customHeight="1">
      <c r="A64" s="19">
        <v>7</v>
      </c>
      <c r="B64" s="50" t="s">
        <v>47</v>
      </c>
      <c r="C64" s="51" t="s">
        <v>39</v>
      </c>
      <c r="D64" s="19">
        <v>0</v>
      </c>
      <c r="E64" s="51">
        <v>12</v>
      </c>
      <c r="F64" s="52">
        <v>3200</v>
      </c>
      <c r="G64" s="52">
        <f t="shared" si="11"/>
        <v>38400</v>
      </c>
      <c r="H64" s="51">
        <v>12</v>
      </c>
      <c r="I64" s="23">
        <v>0</v>
      </c>
      <c r="J64" s="32"/>
      <c r="K64" s="24"/>
      <c r="M64" s="3"/>
    </row>
    <row r="65" spans="1:11" s="1" customFormat="1" ht="15.95" customHeight="1">
      <c r="A65" s="19">
        <v>8</v>
      </c>
      <c r="B65" s="50" t="s">
        <v>37</v>
      </c>
      <c r="C65" s="53" t="s">
        <v>40</v>
      </c>
      <c r="D65" s="19">
        <v>0</v>
      </c>
      <c r="E65" s="53">
        <v>1</v>
      </c>
      <c r="F65" s="54">
        <v>21000</v>
      </c>
      <c r="G65" s="54">
        <f t="shared" si="11"/>
        <v>21000</v>
      </c>
      <c r="H65" s="53">
        <v>1</v>
      </c>
      <c r="I65" s="23">
        <v>0</v>
      </c>
      <c r="J65" s="32"/>
      <c r="K65" s="24"/>
    </row>
    <row r="66" spans="1:11" s="1" customFormat="1" ht="15.95" customHeight="1">
      <c r="A66" s="19">
        <v>9</v>
      </c>
      <c r="B66" s="50" t="s">
        <v>59</v>
      </c>
      <c r="C66" s="51" t="s">
        <v>29</v>
      </c>
      <c r="D66" s="19">
        <v>0</v>
      </c>
      <c r="E66" s="51">
        <v>8</v>
      </c>
      <c r="F66" s="52">
        <v>3900</v>
      </c>
      <c r="G66" s="52">
        <f t="shared" si="11"/>
        <v>31200</v>
      </c>
      <c r="H66" s="51">
        <v>4</v>
      </c>
      <c r="I66" s="23">
        <v>4</v>
      </c>
      <c r="J66" s="32"/>
      <c r="K66" s="24"/>
    </row>
    <row r="67" spans="1:11" s="1" customFormat="1" ht="15.95" customHeight="1">
      <c r="A67" s="19">
        <v>10</v>
      </c>
      <c r="B67" s="50" t="s">
        <v>21</v>
      </c>
      <c r="C67" s="53" t="s">
        <v>28</v>
      </c>
      <c r="D67" s="19">
        <v>0</v>
      </c>
      <c r="E67" s="53">
        <v>3</v>
      </c>
      <c r="F67" s="54">
        <v>17500</v>
      </c>
      <c r="G67" s="54">
        <f t="shared" si="11"/>
        <v>52500</v>
      </c>
      <c r="H67" s="53">
        <v>3</v>
      </c>
      <c r="I67" s="23">
        <v>0</v>
      </c>
      <c r="J67" s="32"/>
      <c r="K67" s="24"/>
    </row>
    <row r="68" spans="1:11" s="1" customFormat="1" ht="15.95" customHeight="1">
      <c r="A68" s="19">
        <v>11</v>
      </c>
      <c r="B68" s="50" t="s">
        <v>60</v>
      </c>
      <c r="C68" s="51" t="s">
        <v>62</v>
      </c>
      <c r="D68" s="19">
        <v>0</v>
      </c>
      <c r="E68" s="51">
        <v>12</v>
      </c>
      <c r="F68" s="52">
        <v>2900</v>
      </c>
      <c r="G68" s="52">
        <f t="shared" si="11"/>
        <v>34800</v>
      </c>
      <c r="H68" s="51">
        <v>12</v>
      </c>
      <c r="I68" s="23">
        <v>0</v>
      </c>
      <c r="J68" s="32"/>
      <c r="K68" s="24"/>
    </row>
    <row r="69" spans="1:11" s="1" customFormat="1" ht="15.95" customHeight="1">
      <c r="A69" s="33">
        <v>12</v>
      </c>
      <c r="B69" s="55" t="s">
        <v>61</v>
      </c>
      <c r="C69" s="53" t="s">
        <v>30</v>
      </c>
      <c r="D69" s="33">
        <v>0</v>
      </c>
      <c r="E69" s="53">
        <v>12</v>
      </c>
      <c r="F69" s="54">
        <v>3000</v>
      </c>
      <c r="G69" s="54">
        <f t="shared" si="11"/>
        <v>36000</v>
      </c>
      <c r="H69" s="53">
        <v>12</v>
      </c>
      <c r="I69" s="23">
        <v>0</v>
      </c>
      <c r="J69" s="131"/>
      <c r="K69" s="116"/>
    </row>
    <row r="70" spans="1:11" s="1" customFormat="1" ht="15.95" customHeight="1">
      <c r="A70" s="12"/>
      <c r="B70" s="126" t="s">
        <v>10</v>
      </c>
      <c r="C70" s="134"/>
      <c r="D70" s="12"/>
      <c r="E70" s="134"/>
      <c r="F70" s="135"/>
      <c r="G70" s="136">
        <f>SUM(G50:G69)</f>
        <v>1639600</v>
      </c>
      <c r="H70" s="134"/>
      <c r="I70" s="111"/>
      <c r="J70" s="133"/>
      <c r="K70" s="11"/>
    </row>
    <row r="71" spans="1:11" s="1" customFormat="1" ht="15.95" customHeight="1">
      <c r="A71" s="34"/>
      <c r="B71" s="74" t="s">
        <v>66</v>
      </c>
      <c r="C71" s="21"/>
      <c r="D71" s="34"/>
      <c r="E71" s="28"/>
      <c r="F71" s="25"/>
      <c r="G71" s="29"/>
      <c r="H71" s="28"/>
      <c r="I71" s="94"/>
      <c r="J71" s="132"/>
      <c r="K71" s="117"/>
    </row>
    <row r="72" spans="1:11" s="1" customFormat="1" ht="15.95" customHeight="1">
      <c r="A72" s="19">
        <v>1</v>
      </c>
      <c r="B72" s="50" t="s">
        <v>44</v>
      </c>
      <c r="C72" s="51" t="s">
        <v>28</v>
      </c>
      <c r="D72" s="19">
        <v>0</v>
      </c>
      <c r="E72" s="51">
        <v>40</v>
      </c>
      <c r="F72" s="52">
        <v>3700</v>
      </c>
      <c r="G72" s="52">
        <f>E72*F72</f>
        <v>148000</v>
      </c>
      <c r="H72" s="51">
        <v>40</v>
      </c>
      <c r="I72" s="23">
        <v>0</v>
      </c>
      <c r="J72" s="32"/>
      <c r="K72" s="24"/>
    </row>
    <row r="73" spans="1:11" s="1" customFormat="1" ht="15.95" customHeight="1">
      <c r="A73" s="19">
        <v>2</v>
      </c>
      <c r="B73" s="50" t="s">
        <v>31</v>
      </c>
      <c r="C73" s="51" t="s">
        <v>33</v>
      </c>
      <c r="D73" s="19">
        <v>0</v>
      </c>
      <c r="E73" s="51">
        <v>10</v>
      </c>
      <c r="F73" s="52">
        <v>49000</v>
      </c>
      <c r="G73" s="52">
        <f t="shared" ref="G73:G79" si="12">E73*F73</f>
        <v>490000</v>
      </c>
      <c r="H73" s="51">
        <v>10</v>
      </c>
      <c r="I73" s="23">
        <v>0</v>
      </c>
      <c r="J73" s="32"/>
      <c r="K73" s="24"/>
    </row>
    <row r="74" spans="1:11" s="1" customFormat="1" ht="15.95" customHeight="1">
      <c r="A74" s="19">
        <v>3</v>
      </c>
      <c r="B74" s="50" t="s">
        <v>53</v>
      </c>
      <c r="C74" s="51" t="s">
        <v>54</v>
      </c>
      <c r="D74" s="19">
        <v>0</v>
      </c>
      <c r="E74" s="51">
        <v>10</v>
      </c>
      <c r="F74" s="52">
        <v>3600</v>
      </c>
      <c r="G74" s="52">
        <f t="shared" si="12"/>
        <v>36000</v>
      </c>
      <c r="H74" s="51">
        <v>10</v>
      </c>
      <c r="I74" s="23">
        <v>0</v>
      </c>
      <c r="J74" s="32"/>
      <c r="K74" s="24"/>
    </row>
    <row r="75" spans="1:11" s="1" customFormat="1" ht="15.95" customHeight="1">
      <c r="A75" s="19">
        <v>4</v>
      </c>
      <c r="B75" s="50" t="s">
        <v>63</v>
      </c>
      <c r="C75" s="51" t="s">
        <v>33</v>
      </c>
      <c r="D75" s="19">
        <v>0</v>
      </c>
      <c r="E75" s="51">
        <v>1</v>
      </c>
      <c r="F75" s="52">
        <v>98000</v>
      </c>
      <c r="G75" s="52">
        <f t="shared" si="12"/>
        <v>98000</v>
      </c>
      <c r="H75" s="51">
        <v>1</v>
      </c>
      <c r="I75" s="23">
        <v>0</v>
      </c>
      <c r="J75" s="19"/>
      <c r="K75" s="24"/>
    </row>
    <row r="76" spans="1:11" s="1" customFormat="1" ht="15.95" customHeight="1">
      <c r="A76" s="19">
        <v>5</v>
      </c>
      <c r="B76" s="50" t="s">
        <v>27</v>
      </c>
      <c r="C76" s="51" t="s">
        <v>30</v>
      </c>
      <c r="D76" s="19">
        <v>0</v>
      </c>
      <c r="E76" s="51">
        <v>20</v>
      </c>
      <c r="F76" s="52">
        <v>2530</v>
      </c>
      <c r="G76" s="52">
        <f t="shared" si="12"/>
        <v>50600</v>
      </c>
      <c r="H76" s="51">
        <v>20</v>
      </c>
      <c r="I76" s="23">
        <v>0</v>
      </c>
      <c r="J76" s="19"/>
      <c r="K76" s="24"/>
    </row>
    <row r="77" spans="1:11" s="1" customFormat="1" ht="15.95" customHeight="1">
      <c r="A77" s="19">
        <v>6</v>
      </c>
      <c r="B77" s="50" t="s">
        <v>42</v>
      </c>
      <c r="C77" s="51" t="s">
        <v>40</v>
      </c>
      <c r="D77" s="19">
        <v>0</v>
      </c>
      <c r="E77" s="51">
        <v>2</v>
      </c>
      <c r="F77" s="52">
        <v>59000</v>
      </c>
      <c r="G77" s="52">
        <f t="shared" si="12"/>
        <v>118000</v>
      </c>
      <c r="H77" s="51">
        <v>2</v>
      </c>
      <c r="I77" s="23">
        <v>0</v>
      </c>
      <c r="J77" s="19"/>
      <c r="K77" s="24"/>
    </row>
    <row r="78" spans="1:11" ht="15.95" customHeight="1">
      <c r="A78" s="19">
        <v>7</v>
      </c>
      <c r="B78" s="50" t="s">
        <v>64</v>
      </c>
      <c r="C78" s="51" t="s">
        <v>40</v>
      </c>
      <c r="D78" s="19">
        <v>0</v>
      </c>
      <c r="E78" s="51">
        <v>2</v>
      </c>
      <c r="F78" s="52">
        <v>31000</v>
      </c>
      <c r="G78" s="52">
        <f t="shared" si="12"/>
        <v>62000</v>
      </c>
      <c r="H78" s="51">
        <v>2</v>
      </c>
      <c r="I78" s="23">
        <v>0</v>
      </c>
      <c r="J78" s="19"/>
      <c r="K78" s="24"/>
    </row>
    <row r="79" spans="1:11" ht="15.95" customHeight="1">
      <c r="A79" s="19">
        <v>8</v>
      </c>
      <c r="B79" s="55" t="s">
        <v>65</v>
      </c>
      <c r="C79" s="53" t="s">
        <v>40</v>
      </c>
      <c r="D79" s="19">
        <v>0</v>
      </c>
      <c r="E79" s="53">
        <v>1</v>
      </c>
      <c r="F79" s="54">
        <v>27000</v>
      </c>
      <c r="G79" s="54">
        <f t="shared" si="12"/>
        <v>27000</v>
      </c>
      <c r="H79" s="53">
        <v>1</v>
      </c>
      <c r="I79" s="23">
        <v>0</v>
      </c>
      <c r="J79" s="19"/>
      <c r="K79" s="24"/>
    </row>
    <row r="80" spans="1:11" ht="15.95" customHeight="1">
      <c r="A80" s="19">
        <v>9</v>
      </c>
      <c r="B80" s="50" t="s">
        <v>44</v>
      </c>
      <c r="C80" s="51" t="s">
        <v>28</v>
      </c>
      <c r="D80" s="19">
        <v>0</v>
      </c>
      <c r="E80" s="51">
        <v>40</v>
      </c>
      <c r="F80" s="52">
        <v>3700</v>
      </c>
      <c r="G80" s="52">
        <f>E80*F80</f>
        <v>148000</v>
      </c>
      <c r="H80" s="51">
        <v>40</v>
      </c>
      <c r="I80" s="23">
        <v>0</v>
      </c>
      <c r="J80" s="19"/>
      <c r="K80" s="24"/>
    </row>
    <row r="81" spans="1:11" ht="15.95" customHeight="1">
      <c r="A81" s="19">
        <v>10</v>
      </c>
      <c r="B81" s="50" t="s">
        <v>31</v>
      </c>
      <c r="C81" s="51" t="s">
        <v>33</v>
      </c>
      <c r="D81" s="19">
        <v>0</v>
      </c>
      <c r="E81" s="51">
        <v>5</v>
      </c>
      <c r="F81" s="52">
        <v>49000</v>
      </c>
      <c r="G81" s="52">
        <f t="shared" ref="G81:G82" si="13">E81*F81</f>
        <v>245000</v>
      </c>
      <c r="H81" s="51">
        <v>5</v>
      </c>
      <c r="I81" s="23">
        <v>0</v>
      </c>
      <c r="J81" s="19"/>
      <c r="K81" s="24"/>
    </row>
    <row r="82" spans="1:11" ht="15.95" customHeight="1">
      <c r="A82" s="19">
        <v>11</v>
      </c>
      <c r="B82" s="55" t="s">
        <v>23</v>
      </c>
      <c r="C82" s="53" t="s">
        <v>29</v>
      </c>
      <c r="D82" s="19">
        <v>0</v>
      </c>
      <c r="E82" s="53">
        <v>2</v>
      </c>
      <c r="F82" s="54">
        <v>3100</v>
      </c>
      <c r="G82" s="54">
        <f t="shared" si="13"/>
        <v>6200</v>
      </c>
      <c r="H82" s="53">
        <v>2</v>
      </c>
      <c r="I82" s="23">
        <v>0</v>
      </c>
      <c r="J82" s="19"/>
      <c r="K82" s="24"/>
    </row>
    <row r="83" spans="1:11" ht="15.95" customHeight="1">
      <c r="A83" s="33">
        <v>12</v>
      </c>
      <c r="B83" s="55" t="s">
        <v>31</v>
      </c>
      <c r="C83" s="53" t="s">
        <v>33</v>
      </c>
      <c r="D83" s="33">
        <v>0</v>
      </c>
      <c r="E83" s="53">
        <v>5</v>
      </c>
      <c r="F83" s="54">
        <v>49000</v>
      </c>
      <c r="G83" s="54">
        <f>E83*F83</f>
        <v>245000</v>
      </c>
      <c r="H83" s="53">
        <v>5</v>
      </c>
      <c r="I83" s="23">
        <v>0</v>
      </c>
      <c r="J83" s="33"/>
      <c r="K83" s="116"/>
    </row>
    <row r="84" spans="1:11" ht="15.95" customHeight="1">
      <c r="A84" s="12"/>
      <c r="B84" s="126" t="s">
        <v>10</v>
      </c>
      <c r="C84" s="134"/>
      <c r="D84" s="12"/>
      <c r="E84" s="134"/>
      <c r="F84" s="135"/>
      <c r="G84" s="136">
        <f>SUM(G72:G83)</f>
        <v>1673800</v>
      </c>
      <c r="H84" s="134"/>
      <c r="I84" s="111"/>
      <c r="J84" s="12"/>
      <c r="K84" s="11"/>
    </row>
    <row r="85" spans="1:11" ht="15.95" customHeight="1">
      <c r="A85" s="34"/>
      <c r="B85" s="74" t="s">
        <v>67</v>
      </c>
      <c r="C85" s="21"/>
      <c r="D85" s="34"/>
      <c r="E85" s="28"/>
      <c r="F85" s="25"/>
      <c r="G85" s="29"/>
      <c r="H85" s="28"/>
      <c r="I85" s="94"/>
      <c r="J85" s="34"/>
      <c r="K85" s="117"/>
    </row>
    <row r="86" spans="1:11" ht="15.95" customHeight="1">
      <c r="A86" s="19">
        <v>1</v>
      </c>
      <c r="B86" s="56" t="s">
        <v>42</v>
      </c>
      <c r="C86" s="58" t="s">
        <v>40</v>
      </c>
      <c r="D86" s="19">
        <v>0</v>
      </c>
      <c r="E86" s="58">
        <v>2</v>
      </c>
      <c r="F86" s="59">
        <v>59000</v>
      </c>
      <c r="G86" s="59">
        <f t="shared" ref="G86:G95" si="14">E86*F86</f>
        <v>118000</v>
      </c>
      <c r="H86" s="58">
        <v>2</v>
      </c>
      <c r="I86" s="23">
        <v>0</v>
      </c>
      <c r="J86" s="19"/>
      <c r="K86" s="24"/>
    </row>
    <row r="87" spans="1:11" ht="15.95" customHeight="1">
      <c r="A87" s="19">
        <v>2</v>
      </c>
      <c r="B87" s="56" t="s">
        <v>64</v>
      </c>
      <c r="C87" s="58" t="s">
        <v>40</v>
      </c>
      <c r="D87" s="19">
        <v>0</v>
      </c>
      <c r="E87" s="58">
        <v>2</v>
      </c>
      <c r="F87" s="59">
        <v>31000</v>
      </c>
      <c r="G87" s="59">
        <f t="shared" si="14"/>
        <v>62000</v>
      </c>
      <c r="H87" s="58">
        <v>2</v>
      </c>
      <c r="I87" s="23">
        <v>0</v>
      </c>
      <c r="J87" s="19"/>
      <c r="K87" s="24"/>
    </row>
    <row r="88" spans="1:11" ht="15.95" customHeight="1">
      <c r="A88" s="19">
        <v>3</v>
      </c>
      <c r="B88" s="56" t="s">
        <v>65</v>
      </c>
      <c r="C88" s="58" t="s">
        <v>40</v>
      </c>
      <c r="D88" s="19">
        <v>0</v>
      </c>
      <c r="E88" s="58">
        <v>1</v>
      </c>
      <c r="F88" s="59">
        <v>27000</v>
      </c>
      <c r="G88" s="59">
        <f t="shared" si="14"/>
        <v>27000</v>
      </c>
      <c r="H88" s="58">
        <v>1</v>
      </c>
      <c r="I88" s="23">
        <v>0</v>
      </c>
      <c r="J88" s="19"/>
      <c r="K88" s="24"/>
    </row>
    <row r="89" spans="1:11" ht="15.95" customHeight="1">
      <c r="A89" s="19">
        <v>4</v>
      </c>
      <c r="B89" s="56" t="s">
        <v>21</v>
      </c>
      <c r="C89" s="58" t="s">
        <v>28</v>
      </c>
      <c r="D89" s="19">
        <v>0</v>
      </c>
      <c r="E89" s="58">
        <v>2</v>
      </c>
      <c r="F89" s="59">
        <v>17500</v>
      </c>
      <c r="G89" s="59">
        <f t="shared" si="14"/>
        <v>35000</v>
      </c>
      <c r="H89" s="58">
        <v>2</v>
      </c>
      <c r="I89" s="23">
        <v>0</v>
      </c>
      <c r="J89" s="19"/>
      <c r="K89" s="24"/>
    </row>
    <row r="90" spans="1:11" ht="15.95" customHeight="1">
      <c r="A90" s="19">
        <v>5</v>
      </c>
      <c r="B90" s="56" t="s">
        <v>31</v>
      </c>
      <c r="C90" s="58" t="s">
        <v>33</v>
      </c>
      <c r="D90" s="19">
        <v>0</v>
      </c>
      <c r="E90" s="58">
        <v>5</v>
      </c>
      <c r="F90" s="59">
        <v>49000</v>
      </c>
      <c r="G90" s="59">
        <f t="shared" si="14"/>
        <v>245000</v>
      </c>
      <c r="H90" s="58">
        <v>5</v>
      </c>
      <c r="I90" s="23">
        <v>0</v>
      </c>
      <c r="J90" s="19"/>
      <c r="K90" s="24"/>
    </row>
    <row r="91" spans="1:11" ht="15.95" customHeight="1">
      <c r="A91" s="19">
        <v>6</v>
      </c>
      <c r="B91" s="57" t="s">
        <v>44</v>
      </c>
      <c r="C91" s="58" t="s">
        <v>28</v>
      </c>
      <c r="D91" s="19">
        <v>0</v>
      </c>
      <c r="E91" s="58">
        <v>20</v>
      </c>
      <c r="F91" s="59">
        <v>3700</v>
      </c>
      <c r="G91" s="59">
        <f t="shared" si="14"/>
        <v>74000</v>
      </c>
      <c r="H91" s="58">
        <v>20</v>
      </c>
      <c r="I91" s="23">
        <v>0</v>
      </c>
      <c r="J91" s="19"/>
      <c r="K91" s="24"/>
    </row>
    <row r="92" spans="1:11" ht="15.95" customHeight="1">
      <c r="A92" s="19">
        <v>7</v>
      </c>
      <c r="B92" s="56" t="s">
        <v>32</v>
      </c>
      <c r="C92" s="58" t="s">
        <v>34</v>
      </c>
      <c r="D92" s="19">
        <v>0</v>
      </c>
      <c r="E92" s="58">
        <v>2</v>
      </c>
      <c r="F92" s="59">
        <v>21000</v>
      </c>
      <c r="G92" s="59">
        <f t="shared" si="14"/>
        <v>42000</v>
      </c>
      <c r="H92" s="58">
        <v>2</v>
      </c>
      <c r="I92" s="23">
        <v>0</v>
      </c>
      <c r="J92" s="19"/>
      <c r="K92" s="24"/>
    </row>
    <row r="93" spans="1:11" ht="15.95" customHeight="1">
      <c r="A93" s="19">
        <v>8</v>
      </c>
      <c r="B93" s="56" t="s">
        <v>68</v>
      </c>
      <c r="C93" s="58" t="s">
        <v>34</v>
      </c>
      <c r="D93" s="19">
        <v>0</v>
      </c>
      <c r="E93" s="58">
        <v>5</v>
      </c>
      <c r="F93" s="59">
        <v>2700</v>
      </c>
      <c r="G93" s="59">
        <f t="shared" si="14"/>
        <v>13500</v>
      </c>
      <c r="H93" s="58">
        <v>5</v>
      </c>
      <c r="I93" s="23">
        <v>0</v>
      </c>
      <c r="J93" s="19"/>
      <c r="K93" s="24"/>
    </row>
    <row r="94" spans="1:11" ht="15.95" customHeight="1">
      <c r="A94" s="19">
        <v>9</v>
      </c>
      <c r="B94" s="56" t="s">
        <v>23</v>
      </c>
      <c r="C94" s="58" t="s">
        <v>29</v>
      </c>
      <c r="D94" s="19">
        <v>0</v>
      </c>
      <c r="E94" s="58">
        <v>10</v>
      </c>
      <c r="F94" s="59">
        <v>3100</v>
      </c>
      <c r="G94" s="59">
        <f t="shared" si="14"/>
        <v>31000</v>
      </c>
      <c r="H94" s="58">
        <v>10</v>
      </c>
      <c r="I94" s="23">
        <v>0</v>
      </c>
      <c r="J94" s="19"/>
      <c r="K94" s="24"/>
    </row>
    <row r="95" spans="1:11" ht="15.95" customHeight="1">
      <c r="A95" s="19">
        <v>10</v>
      </c>
      <c r="B95" s="60" t="s">
        <v>69</v>
      </c>
      <c r="C95" s="62" t="s">
        <v>39</v>
      </c>
      <c r="D95" s="19">
        <v>0</v>
      </c>
      <c r="E95" s="63">
        <v>20</v>
      </c>
      <c r="F95" s="64">
        <v>2530</v>
      </c>
      <c r="G95" s="64">
        <f t="shared" si="14"/>
        <v>50600</v>
      </c>
      <c r="H95" s="63">
        <v>20</v>
      </c>
      <c r="I95" s="23">
        <v>0</v>
      </c>
      <c r="J95" s="19"/>
      <c r="K95" s="24"/>
    </row>
    <row r="96" spans="1:11" ht="15.95" customHeight="1">
      <c r="A96" s="19">
        <v>11</v>
      </c>
      <c r="B96" s="56" t="s">
        <v>44</v>
      </c>
      <c r="C96" s="58" t="s">
        <v>28</v>
      </c>
      <c r="D96" s="19">
        <v>0</v>
      </c>
      <c r="E96" s="58">
        <v>10</v>
      </c>
      <c r="F96" s="59">
        <v>3700</v>
      </c>
      <c r="G96" s="59">
        <f t="shared" ref="G96:G102" si="15">E96*F96</f>
        <v>37000</v>
      </c>
      <c r="H96" s="58">
        <v>10</v>
      </c>
      <c r="I96" s="23">
        <v>0</v>
      </c>
      <c r="J96" s="19"/>
      <c r="K96" s="24"/>
    </row>
    <row r="97" spans="1:11" ht="15.95" customHeight="1">
      <c r="A97" s="19">
        <v>12</v>
      </c>
      <c r="B97" s="56" t="s">
        <v>53</v>
      </c>
      <c r="C97" s="58" t="s">
        <v>54</v>
      </c>
      <c r="D97" s="19">
        <v>0</v>
      </c>
      <c r="E97" s="58">
        <v>10</v>
      </c>
      <c r="F97" s="59">
        <v>3600</v>
      </c>
      <c r="G97" s="59">
        <f t="shared" si="15"/>
        <v>36000</v>
      </c>
      <c r="H97" s="58">
        <v>10</v>
      </c>
      <c r="I97" s="23">
        <v>0</v>
      </c>
      <c r="J97" s="19"/>
      <c r="K97" s="24"/>
    </row>
    <row r="98" spans="1:11" ht="15.95" customHeight="1">
      <c r="A98" s="19">
        <v>13</v>
      </c>
      <c r="B98" s="56" t="s">
        <v>31</v>
      </c>
      <c r="C98" s="58" t="s">
        <v>33</v>
      </c>
      <c r="D98" s="19">
        <v>0</v>
      </c>
      <c r="E98" s="58">
        <v>10</v>
      </c>
      <c r="F98" s="59">
        <v>49000</v>
      </c>
      <c r="G98" s="59">
        <f t="shared" si="15"/>
        <v>490000</v>
      </c>
      <c r="H98" s="58">
        <v>10</v>
      </c>
      <c r="I98" s="23">
        <v>0</v>
      </c>
      <c r="J98" s="19"/>
      <c r="K98" s="24"/>
    </row>
    <row r="99" spans="1:11" ht="15.95" customHeight="1">
      <c r="A99" s="19">
        <v>14</v>
      </c>
      <c r="B99" s="56" t="s">
        <v>44</v>
      </c>
      <c r="C99" s="58" t="s">
        <v>28</v>
      </c>
      <c r="D99" s="19">
        <v>0</v>
      </c>
      <c r="E99" s="58">
        <v>20</v>
      </c>
      <c r="F99" s="59">
        <v>3700</v>
      </c>
      <c r="G99" s="59">
        <f t="shared" si="15"/>
        <v>74000</v>
      </c>
      <c r="H99" s="58">
        <v>20</v>
      </c>
      <c r="I99" s="23">
        <v>0</v>
      </c>
      <c r="J99" s="19"/>
      <c r="K99" s="24"/>
    </row>
    <row r="100" spans="1:11" ht="15.95" customHeight="1">
      <c r="A100" s="19">
        <v>15</v>
      </c>
      <c r="B100" s="61" t="s">
        <v>60</v>
      </c>
      <c r="C100" s="58" t="s">
        <v>62</v>
      </c>
      <c r="D100" s="19">
        <v>0</v>
      </c>
      <c r="E100" s="63">
        <v>4</v>
      </c>
      <c r="F100" s="64">
        <v>2900</v>
      </c>
      <c r="G100" s="64">
        <f t="shared" si="15"/>
        <v>11600</v>
      </c>
      <c r="H100" s="63">
        <v>4</v>
      </c>
      <c r="I100" s="23">
        <v>0</v>
      </c>
      <c r="J100" s="19"/>
      <c r="K100" s="24"/>
    </row>
    <row r="101" spans="1:11" ht="15.95" customHeight="1">
      <c r="A101" s="19">
        <v>16</v>
      </c>
      <c r="B101" s="56" t="s">
        <v>44</v>
      </c>
      <c r="C101" s="63" t="s">
        <v>28</v>
      </c>
      <c r="D101" s="19">
        <v>0</v>
      </c>
      <c r="E101" s="66">
        <v>20</v>
      </c>
      <c r="F101" s="67">
        <v>3700</v>
      </c>
      <c r="G101" s="68">
        <f t="shared" si="15"/>
        <v>74000</v>
      </c>
      <c r="H101" s="66">
        <v>20</v>
      </c>
      <c r="I101" s="23">
        <v>0</v>
      </c>
      <c r="J101" s="19"/>
      <c r="K101" s="24"/>
    </row>
    <row r="102" spans="1:11" ht="15.95" customHeight="1">
      <c r="A102" s="33">
        <v>17</v>
      </c>
      <c r="B102" s="61" t="s">
        <v>70</v>
      </c>
      <c r="C102" s="70" t="s">
        <v>28</v>
      </c>
      <c r="D102" s="33">
        <v>0</v>
      </c>
      <c r="E102" s="71">
        <v>1</v>
      </c>
      <c r="F102" s="72">
        <v>13500</v>
      </c>
      <c r="G102" s="73">
        <f t="shared" si="15"/>
        <v>13500</v>
      </c>
      <c r="H102" s="71">
        <v>1</v>
      </c>
      <c r="I102" s="23">
        <v>0</v>
      </c>
      <c r="J102" s="33"/>
      <c r="K102" s="116"/>
    </row>
    <row r="103" spans="1:11" ht="15.95" customHeight="1">
      <c r="A103" s="12"/>
      <c r="B103" s="126" t="s">
        <v>10</v>
      </c>
      <c r="C103" s="142"/>
      <c r="D103" s="12"/>
      <c r="E103" s="142"/>
      <c r="F103" s="143"/>
      <c r="G103" s="144">
        <f>SUM(G86:G102)</f>
        <v>1434200</v>
      </c>
      <c r="H103" s="142"/>
      <c r="I103" s="111"/>
      <c r="J103" s="12"/>
      <c r="K103" s="11"/>
    </row>
    <row r="104" spans="1:11" ht="15.95" customHeight="1">
      <c r="A104" s="34"/>
      <c r="B104" s="137" t="s">
        <v>72</v>
      </c>
      <c r="C104" s="138"/>
      <c r="D104" s="34"/>
      <c r="E104" s="139"/>
      <c r="F104" s="140"/>
      <c r="G104" s="141"/>
      <c r="H104" s="139"/>
      <c r="I104" s="94"/>
      <c r="J104" s="34"/>
      <c r="K104" s="117"/>
    </row>
    <row r="105" spans="1:11" ht="15.95" customHeight="1">
      <c r="A105" s="19">
        <v>1</v>
      </c>
      <c r="B105" s="56" t="s">
        <v>21</v>
      </c>
      <c r="C105" s="70" t="s">
        <v>28</v>
      </c>
      <c r="D105" s="19">
        <v>0</v>
      </c>
      <c r="E105" s="69">
        <v>2</v>
      </c>
      <c r="F105" s="67">
        <v>17500</v>
      </c>
      <c r="G105" s="68">
        <f>E105*F105</f>
        <v>35000</v>
      </c>
      <c r="H105" s="69">
        <v>2</v>
      </c>
      <c r="I105" s="23">
        <v>0</v>
      </c>
      <c r="J105" s="19"/>
      <c r="K105" s="24"/>
    </row>
    <row r="106" spans="1:11" ht="15.95" customHeight="1">
      <c r="A106" s="19">
        <v>2</v>
      </c>
      <c r="B106" s="56" t="s">
        <v>71</v>
      </c>
      <c r="C106" s="65" t="s">
        <v>33</v>
      </c>
      <c r="D106" s="19">
        <v>0</v>
      </c>
      <c r="E106" s="69">
        <v>5</v>
      </c>
      <c r="F106" s="67">
        <v>49000</v>
      </c>
      <c r="G106" s="68">
        <f>E106*F106</f>
        <v>245000</v>
      </c>
      <c r="H106" s="69">
        <v>5</v>
      </c>
      <c r="I106" s="23">
        <v>0</v>
      </c>
      <c r="J106" s="19"/>
      <c r="K106" s="24"/>
    </row>
    <row r="107" spans="1:11" ht="15.95" customHeight="1">
      <c r="A107" s="19">
        <v>3</v>
      </c>
      <c r="B107" s="56" t="s">
        <v>32</v>
      </c>
      <c r="C107" s="34" t="s">
        <v>9</v>
      </c>
      <c r="D107" s="19">
        <v>0</v>
      </c>
      <c r="E107" s="71">
        <v>2</v>
      </c>
      <c r="F107" s="72">
        <v>21000</v>
      </c>
      <c r="G107" s="73">
        <f>E107*F107</f>
        <v>42000</v>
      </c>
      <c r="H107" s="71">
        <v>2</v>
      </c>
      <c r="I107" s="23">
        <v>0</v>
      </c>
      <c r="J107" s="19"/>
      <c r="K107" s="24"/>
    </row>
    <row r="108" spans="1:11" ht="15.95" customHeight="1">
      <c r="A108" s="19">
        <v>4</v>
      </c>
      <c r="B108" s="61" t="s">
        <v>27</v>
      </c>
      <c r="C108" s="34"/>
      <c r="D108" s="19">
        <v>0</v>
      </c>
      <c r="E108" s="69">
        <v>2</v>
      </c>
      <c r="F108" s="67">
        <v>31000</v>
      </c>
      <c r="G108" s="68">
        <f t="shared" ref="G108:G114" si="16">E108*F108</f>
        <v>62000</v>
      </c>
      <c r="H108" s="69">
        <v>2</v>
      </c>
      <c r="I108" s="23">
        <v>0</v>
      </c>
      <c r="J108" s="19"/>
      <c r="K108" s="24"/>
    </row>
    <row r="109" spans="1:11" ht="15.95" customHeight="1">
      <c r="A109" s="19">
        <v>5</v>
      </c>
      <c r="B109" s="56" t="s">
        <v>64</v>
      </c>
      <c r="C109" s="150" t="s">
        <v>40</v>
      </c>
      <c r="D109" s="19">
        <v>0</v>
      </c>
      <c r="E109" s="69">
        <v>2</v>
      </c>
      <c r="F109" s="67">
        <v>59000</v>
      </c>
      <c r="G109" s="68">
        <f t="shared" si="16"/>
        <v>118000</v>
      </c>
      <c r="H109" s="69">
        <v>2</v>
      </c>
      <c r="I109" s="23">
        <v>0</v>
      </c>
      <c r="J109" s="19"/>
      <c r="K109" s="24"/>
    </row>
    <row r="110" spans="1:11" ht="15.95" customHeight="1">
      <c r="A110" s="19">
        <v>6</v>
      </c>
      <c r="B110" s="56" t="s">
        <v>42</v>
      </c>
      <c r="C110" s="149" t="s">
        <v>40</v>
      </c>
      <c r="D110" s="19">
        <v>0</v>
      </c>
      <c r="E110" s="69">
        <v>1</v>
      </c>
      <c r="F110" s="67">
        <v>27000</v>
      </c>
      <c r="G110" s="68">
        <f t="shared" si="16"/>
        <v>27000</v>
      </c>
      <c r="H110" s="69">
        <v>1</v>
      </c>
      <c r="I110" s="23">
        <v>0</v>
      </c>
      <c r="J110" s="19"/>
      <c r="K110" s="24"/>
    </row>
    <row r="111" spans="1:11" ht="15.95" customHeight="1">
      <c r="A111" s="19">
        <v>7</v>
      </c>
      <c r="B111" s="56" t="s">
        <v>65</v>
      </c>
      <c r="C111" s="149" t="s">
        <v>40</v>
      </c>
      <c r="D111" s="19">
        <v>0</v>
      </c>
      <c r="E111" s="69">
        <v>2</v>
      </c>
      <c r="F111" s="67">
        <v>21000</v>
      </c>
      <c r="G111" s="68">
        <f t="shared" si="16"/>
        <v>42000</v>
      </c>
      <c r="H111" s="69">
        <v>2</v>
      </c>
      <c r="I111" s="23">
        <v>0</v>
      </c>
      <c r="J111" s="19"/>
      <c r="K111" s="24"/>
    </row>
    <row r="112" spans="1:11" ht="15.95" customHeight="1">
      <c r="A112" s="19">
        <v>8</v>
      </c>
      <c r="B112" s="56" t="s">
        <v>32</v>
      </c>
      <c r="C112" s="149" t="s">
        <v>34</v>
      </c>
      <c r="D112" s="19">
        <v>0</v>
      </c>
      <c r="E112" s="69">
        <v>5</v>
      </c>
      <c r="F112" s="67">
        <v>49000</v>
      </c>
      <c r="G112" s="68">
        <f t="shared" si="16"/>
        <v>245000</v>
      </c>
      <c r="H112" s="69">
        <v>5</v>
      </c>
      <c r="I112" s="23">
        <v>0</v>
      </c>
      <c r="J112" s="19"/>
      <c r="K112" s="24"/>
    </row>
    <row r="113" spans="1:11" ht="15.95" customHeight="1">
      <c r="A113" s="19">
        <v>9</v>
      </c>
      <c r="B113" s="56" t="s">
        <v>31</v>
      </c>
      <c r="C113" s="149" t="s">
        <v>33</v>
      </c>
      <c r="D113" s="19">
        <v>0</v>
      </c>
      <c r="E113" s="71">
        <v>20</v>
      </c>
      <c r="F113" s="72">
        <v>3700</v>
      </c>
      <c r="G113" s="73">
        <f t="shared" si="16"/>
        <v>74000</v>
      </c>
      <c r="H113" s="71">
        <v>20</v>
      </c>
      <c r="I113" s="23">
        <v>0</v>
      </c>
      <c r="J113" s="19"/>
      <c r="K113" s="24"/>
    </row>
    <row r="114" spans="1:11" ht="15.95" customHeight="1">
      <c r="A114" s="19">
        <v>10</v>
      </c>
      <c r="B114" s="61" t="s">
        <v>44</v>
      </c>
      <c r="C114" s="149" t="s">
        <v>28</v>
      </c>
      <c r="D114" s="19">
        <v>0</v>
      </c>
      <c r="E114" s="69">
        <v>20</v>
      </c>
      <c r="F114" s="67">
        <v>3700</v>
      </c>
      <c r="G114" s="68">
        <f t="shared" si="16"/>
        <v>74000</v>
      </c>
      <c r="H114" s="69">
        <v>20</v>
      </c>
      <c r="I114" s="23">
        <v>0</v>
      </c>
      <c r="J114" s="19"/>
      <c r="K114" s="24"/>
    </row>
    <row r="115" spans="1:11" ht="15.95" customHeight="1">
      <c r="A115" s="33">
        <v>11</v>
      </c>
      <c r="B115" s="61" t="s">
        <v>31</v>
      </c>
      <c r="C115" s="21"/>
      <c r="D115" s="33">
        <v>0</v>
      </c>
      <c r="E115" s="71">
        <v>5</v>
      </c>
      <c r="F115" s="72">
        <v>49000</v>
      </c>
      <c r="G115" s="73">
        <f>E115*F115</f>
        <v>245000</v>
      </c>
      <c r="H115" s="71">
        <v>3</v>
      </c>
      <c r="I115" s="79">
        <v>2</v>
      </c>
      <c r="J115" s="33"/>
      <c r="K115" s="116"/>
    </row>
    <row r="116" spans="1:11" ht="15.95" customHeight="1">
      <c r="A116" s="12"/>
      <c r="B116" s="11"/>
      <c r="C116" s="12"/>
      <c r="D116" s="12"/>
      <c r="E116" s="145"/>
      <c r="F116" s="146"/>
      <c r="G116" s="83">
        <f>SUM(G105:G115)</f>
        <v>1209000</v>
      </c>
      <c r="H116" s="12"/>
      <c r="I116" s="111"/>
      <c r="J116" s="12"/>
      <c r="K116" s="11"/>
    </row>
    <row r="117" spans="1:11" ht="15.95" customHeight="1">
      <c r="A117" s="11"/>
      <c r="B117" s="80" t="s">
        <v>130</v>
      </c>
      <c r="C117" s="81"/>
      <c r="D117" s="81"/>
      <c r="E117" s="81"/>
      <c r="F117" s="82"/>
      <c r="G117" s="83">
        <f>SUM(G4:G116)/2</f>
        <v>8605700</v>
      </c>
      <c r="H117" s="12"/>
      <c r="I117" s="12"/>
      <c r="J117" s="11"/>
      <c r="K117" s="11"/>
    </row>
    <row r="118" spans="1:11" ht="15.95" customHeight="1">
      <c r="A118" s="1"/>
      <c r="B118" s="1"/>
      <c r="C118" s="1"/>
      <c r="D118" s="1"/>
      <c r="E118" s="1"/>
      <c r="F118" s="554" t="s">
        <v>11</v>
      </c>
      <c r="G118" s="554"/>
      <c r="H118" s="554"/>
      <c r="I118" s="554"/>
      <c r="J118" s="554"/>
      <c r="K118" s="554"/>
    </row>
    <row r="119" spans="1:11" ht="15.95" customHeight="1">
      <c r="A119" s="1"/>
      <c r="B119" s="1"/>
      <c r="C119" s="1"/>
      <c r="D119" s="1"/>
      <c r="E119" s="1"/>
      <c r="F119" s="555"/>
      <c r="G119" s="555"/>
      <c r="H119" s="555"/>
      <c r="I119" s="555"/>
      <c r="J119" s="555"/>
      <c r="K119" s="555"/>
    </row>
    <row r="120" spans="1:11" ht="15.95" customHeight="1">
      <c r="A120" s="550" t="s">
        <v>12</v>
      </c>
      <c r="B120" s="550"/>
      <c r="C120" s="550"/>
      <c r="D120" s="95"/>
      <c r="E120" s="95"/>
      <c r="F120" s="550" t="s">
        <v>13</v>
      </c>
      <c r="G120" s="550"/>
      <c r="H120" s="550"/>
      <c r="I120" s="550"/>
      <c r="J120" s="550"/>
      <c r="K120" s="550"/>
    </row>
    <row r="121" spans="1:11" ht="15.95" customHeight="1">
      <c r="A121" s="95"/>
      <c r="B121" s="95"/>
      <c r="C121" s="95"/>
      <c r="D121" s="95"/>
      <c r="E121" s="95"/>
      <c r="F121" s="96"/>
      <c r="G121" s="97"/>
      <c r="H121" s="98"/>
      <c r="I121" s="98"/>
      <c r="J121" s="95"/>
      <c r="K121" s="95"/>
    </row>
    <row r="122" spans="1:11" ht="15.95" customHeight="1">
      <c r="A122" s="95"/>
      <c r="B122" s="95"/>
      <c r="C122" s="95"/>
      <c r="D122" s="95"/>
      <c r="E122" s="95"/>
      <c r="F122" s="96"/>
      <c r="G122" s="97"/>
      <c r="H122" s="98"/>
      <c r="I122" s="98"/>
      <c r="J122" s="95"/>
      <c r="K122" s="95"/>
    </row>
    <row r="123" spans="1:11" ht="15.95" customHeight="1">
      <c r="A123" s="95"/>
      <c r="B123" s="95"/>
      <c r="C123" s="95"/>
      <c r="D123" s="95"/>
      <c r="E123" s="95"/>
      <c r="F123" s="96"/>
      <c r="G123" s="97"/>
      <c r="H123" s="98"/>
      <c r="I123" s="98"/>
      <c r="J123" s="95"/>
      <c r="K123" s="95"/>
    </row>
    <row r="124" spans="1:11" ht="15.95" customHeight="1">
      <c r="A124" s="95"/>
      <c r="B124" s="95"/>
      <c r="C124" s="95"/>
      <c r="D124" s="95"/>
      <c r="E124" s="95"/>
      <c r="F124" s="99"/>
      <c r="G124" s="100"/>
      <c r="H124" s="98"/>
      <c r="I124" s="98"/>
      <c r="J124" s="100"/>
      <c r="K124" s="100"/>
    </row>
    <row r="125" spans="1:11" ht="15.95" customHeight="1">
      <c r="A125" s="95"/>
      <c r="B125" s="95"/>
      <c r="C125" s="95"/>
      <c r="D125" s="95"/>
      <c r="E125" s="95"/>
      <c r="F125" s="96"/>
      <c r="G125" s="100"/>
      <c r="H125" s="98"/>
      <c r="I125" s="98"/>
      <c r="J125" s="100"/>
      <c r="K125" s="100"/>
    </row>
    <row r="126" spans="1:11" ht="15.95" customHeight="1">
      <c r="A126" s="549" t="s">
        <v>14</v>
      </c>
      <c r="B126" s="549"/>
      <c r="C126" s="549"/>
      <c r="D126" s="95"/>
      <c r="E126" s="95"/>
      <c r="F126" s="549" t="s">
        <v>15</v>
      </c>
      <c r="G126" s="549"/>
      <c r="H126" s="549"/>
      <c r="I126" s="549"/>
      <c r="J126" s="549"/>
      <c r="K126" s="549"/>
    </row>
    <row r="127" spans="1:11" ht="15.95" customHeight="1">
      <c r="A127" s="95"/>
      <c r="B127" s="95"/>
      <c r="C127" s="95"/>
      <c r="D127" s="95"/>
      <c r="E127" s="95"/>
      <c r="F127" s="96"/>
      <c r="G127" s="97"/>
      <c r="H127" s="98"/>
      <c r="I127" s="98"/>
      <c r="J127" s="95"/>
      <c r="K127" s="95"/>
    </row>
  </sheetData>
  <mergeCells count="8">
    <mergeCell ref="A126:C126"/>
    <mergeCell ref="F126:K126"/>
    <mergeCell ref="A1:K1"/>
    <mergeCell ref="A4:B4"/>
    <mergeCell ref="A7:B7"/>
    <mergeCell ref="F118:K119"/>
    <mergeCell ref="A120:C120"/>
    <mergeCell ref="F120:K120"/>
  </mergeCells>
  <pageMargins left="0.24" right="0.2" top="0.41" bottom="0.47" header="0.82" footer="0.22"/>
  <pageSetup paperSize="9" orientation="portrait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R206"/>
  <sheetViews>
    <sheetView topLeftCell="A177" workbookViewId="0">
      <selection activeCell="A6" sqref="A6:XFD6"/>
    </sheetView>
  </sheetViews>
  <sheetFormatPr defaultRowHeight="15.95" customHeight="1"/>
  <cols>
    <col min="1" max="1" width="4.5703125" style="10" customWidth="1"/>
    <col min="2" max="2" width="24.5703125" style="1" customWidth="1"/>
    <col min="3" max="4" width="6.42578125" style="1" customWidth="1"/>
    <col min="5" max="5" width="5.7109375" style="1" customWidth="1"/>
    <col min="6" max="6" width="7.42578125" style="2" customWidth="1"/>
    <col min="7" max="7" width="10.140625" style="3" customWidth="1"/>
    <col min="8" max="8" width="9" style="3" customWidth="1"/>
    <col min="9" max="9" width="8.85546875" style="3" customWidth="1"/>
    <col min="10" max="10" width="5.85546875" style="4" customWidth="1"/>
    <col min="11" max="11" width="5.5703125" style="4" customWidth="1"/>
    <col min="12" max="12" width="7" style="1" hidden="1" customWidth="1"/>
    <col min="13" max="13" width="18.28515625" style="1" customWidth="1"/>
    <col min="14" max="14" width="17.140625" style="10" customWidth="1"/>
    <col min="15" max="16384" width="9.140625" style="10"/>
  </cols>
  <sheetData>
    <row r="1" spans="1:18" s="1" customFormat="1" ht="15.95" customHeight="1">
      <c r="A1" s="550" t="s">
        <v>131</v>
      </c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</row>
    <row r="2" spans="1:18" s="1" customFormat="1" ht="15.95" customHeight="1">
      <c r="A2" s="570" t="s">
        <v>180</v>
      </c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95"/>
      <c r="N2" s="1">
        <f>6500/12</f>
        <v>541.66666666666663</v>
      </c>
      <c r="O2" s="1">
        <f>9900/12</f>
        <v>825</v>
      </c>
    </row>
    <row r="3" spans="1:18" s="1" customFormat="1" ht="15.95" customHeight="1">
      <c r="A3" s="250"/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95"/>
    </row>
    <row r="4" spans="1:18" s="1" customFormat="1" ht="49.5" customHeight="1">
      <c r="A4" s="561"/>
      <c r="B4" s="559" t="s">
        <v>16</v>
      </c>
      <c r="C4" s="559" t="s">
        <v>0</v>
      </c>
      <c r="D4" s="559" t="s">
        <v>1</v>
      </c>
      <c r="E4" s="559" t="s">
        <v>2</v>
      </c>
      <c r="F4" s="563" t="s">
        <v>3</v>
      </c>
      <c r="G4" s="563" t="s">
        <v>4</v>
      </c>
      <c r="H4" s="566" t="s">
        <v>182</v>
      </c>
      <c r="I4" s="567"/>
      <c r="J4" s="559" t="s">
        <v>5</v>
      </c>
      <c r="K4" s="559" t="s">
        <v>6</v>
      </c>
      <c r="L4" s="163" t="s">
        <v>7</v>
      </c>
      <c r="M4" s="556" t="s">
        <v>8</v>
      </c>
    </row>
    <row r="5" spans="1:18" s="1" customFormat="1" ht="31.5" customHeight="1">
      <c r="A5" s="562"/>
      <c r="B5" s="560"/>
      <c r="C5" s="560"/>
      <c r="D5" s="560"/>
      <c r="E5" s="560"/>
      <c r="F5" s="564"/>
      <c r="G5" s="564"/>
      <c r="H5" s="162" t="s">
        <v>137</v>
      </c>
      <c r="I5" s="162" t="s">
        <v>138</v>
      </c>
      <c r="J5" s="560"/>
      <c r="K5" s="560"/>
      <c r="L5" s="163"/>
      <c r="M5" s="557"/>
    </row>
    <row r="6" spans="1:18" s="1" customFormat="1" ht="15.95" customHeight="1">
      <c r="A6" s="571" t="s">
        <v>166</v>
      </c>
      <c r="B6" s="572"/>
      <c r="C6" s="164"/>
      <c r="D6" s="164"/>
      <c r="E6" s="165"/>
      <c r="F6" s="166"/>
      <c r="G6" s="167"/>
      <c r="H6" s="167"/>
      <c r="I6" s="167"/>
      <c r="J6" s="165"/>
      <c r="K6" s="165"/>
      <c r="L6" s="168"/>
      <c r="M6" s="261"/>
      <c r="N6" s="251" t="s">
        <v>73</v>
      </c>
      <c r="O6" s="9" t="s">
        <v>74</v>
      </c>
      <c r="P6" s="9">
        <v>1</v>
      </c>
    </row>
    <row r="7" spans="1:18" s="1" customFormat="1" ht="15.95" customHeight="1">
      <c r="A7" s="169">
        <v>1</v>
      </c>
      <c r="B7" s="170" t="s">
        <v>172</v>
      </c>
      <c r="C7" s="171" t="s">
        <v>40</v>
      </c>
      <c r="D7" s="169">
        <v>0</v>
      </c>
      <c r="E7" s="172">
        <v>5</v>
      </c>
      <c r="F7" s="173">
        <v>6000</v>
      </c>
      <c r="G7" s="174">
        <f>E7*F7</f>
        <v>30000</v>
      </c>
      <c r="H7" s="174">
        <f>G7</f>
        <v>30000</v>
      </c>
      <c r="I7" s="174"/>
      <c r="J7" s="172">
        <f>E7</f>
        <v>5</v>
      </c>
      <c r="K7" s="172">
        <v>0</v>
      </c>
      <c r="L7" s="175"/>
      <c r="M7" s="91"/>
      <c r="N7" s="251"/>
      <c r="O7" s="9"/>
      <c r="P7" s="9"/>
    </row>
    <row r="8" spans="1:18" s="1" customFormat="1" ht="15.95" customHeight="1">
      <c r="A8" s="169">
        <f>A7+1</f>
        <v>2</v>
      </c>
      <c r="B8" s="176" t="s">
        <v>42</v>
      </c>
      <c r="C8" s="171" t="s">
        <v>40</v>
      </c>
      <c r="D8" s="169">
        <v>0</v>
      </c>
      <c r="E8" s="177">
        <v>2</v>
      </c>
      <c r="F8" s="178">
        <v>59000</v>
      </c>
      <c r="G8" s="174">
        <f>E8*F8</f>
        <v>118000</v>
      </c>
      <c r="H8" s="174">
        <f>G8</f>
        <v>118000</v>
      </c>
      <c r="I8" s="174"/>
      <c r="J8" s="172">
        <f t="shared" ref="J8:J21" si="0">E8</f>
        <v>2</v>
      </c>
      <c r="K8" s="172">
        <v>0</v>
      </c>
      <c r="L8" s="175"/>
      <c r="M8" s="91"/>
      <c r="N8" s="251"/>
      <c r="O8" s="9"/>
      <c r="P8" s="9"/>
    </row>
    <row r="9" spans="1:18" s="1" customFormat="1" ht="15.95" customHeight="1">
      <c r="A9" s="169">
        <f t="shared" ref="A9:A21" si="1">A8+1</f>
        <v>3</v>
      </c>
      <c r="B9" s="176" t="s">
        <v>64</v>
      </c>
      <c r="C9" s="171" t="s">
        <v>40</v>
      </c>
      <c r="D9" s="169">
        <v>0</v>
      </c>
      <c r="E9" s="177">
        <v>2</v>
      </c>
      <c r="F9" s="178">
        <v>31000</v>
      </c>
      <c r="G9" s="174">
        <f t="shared" ref="G9:G21" si="2">E9*F9</f>
        <v>62000</v>
      </c>
      <c r="H9" s="174">
        <f t="shared" ref="H9:H11" si="3">G9</f>
        <v>62000</v>
      </c>
      <c r="I9" s="174"/>
      <c r="J9" s="172">
        <f t="shared" si="0"/>
        <v>2</v>
      </c>
      <c r="K9" s="172">
        <v>0</v>
      </c>
      <c r="L9" s="175"/>
      <c r="M9" s="91"/>
      <c r="N9" s="251"/>
      <c r="O9" s="9"/>
      <c r="P9" s="9"/>
    </row>
    <row r="10" spans="1:18" s="1" customFormat="1" ht="15.95" customHeight="1">
      <c r="A10" s="169">
        <f t="shared" si="1"/>
        <v>4</v>
      </c>
      <c r="B10" s="176" t="s">
        <v>65</v>
      </c>
      <c r="C10" s="171" t="s">
        <v>40</v>
      </c>
      <c r="D10" s="169">
        <v>0</v>
      </c>
      <c r="E10" s="177">
        <v>1</v>
      </c>
      <c r="F10" s="178">
        <v>27000</v>
      </c>
      <c r="G10" s="174">
        <f t="shared" si="2"/>
        <v>27000</v>
      </c>
      <c r="H10" s="174">
        <f t="shared" si="3"/>
        <v>27000</v>
      </c>
      <c r="I10" s="174"/>
      <c r="J10" s="172">
        <f t="shared" si="0"/>
        <v>1</v>
      </c>
      <c r="K10" s="172">
        <v>0</v>
      </c>
      <c r="L10" s="175"/>
      <c r="M10" s="91"/>
      <c r="N10" s="251"/>
      <c r="O10" s="9"/>
      <c r="P10" s="9"/>
    </row>
    <row r="11" spans="1:18" s="1" customFormat="1" ht="15.95" customHeight="1">
      <c r="A11" s="169">
        <f t="shared" si="1"/>
        <v>5</v>
      </c>
      <c r="B11" s="176" t="s">
        <v>38</v>
      </c>
      <c r="C11" s="171" t="s">
        <v>40</v>
      </c>
      <c r="D11" s="169">
        <v>0</v>
      </c>
      <c r="E11" s="177">
        <v>12</v>
      </c>
      <c r="F11" s="178">
        <v>2900</v>
      </c>
      <c r="G11" s="174">
        <f t="shared" si="2"/>
        <v>34800</v>
      </c>
      <c r="H11" s="174">
        <f t="shared" si="3"/>
        <v>34800</v>
      </c>
      <c r="I11" s="174"/>
      <c r="J11" s="172">
        <f t="shared" si="0"/>
        <v>12</v>
      </c>
      <c r="K11" s="172">
        <v>0</v>
      </c>
      <c r="L11" s="175"/>
      <c r="M11" s="91"/>
      <c r="N11" s="251"/>
      <c r="O11" s="9"/>
      <c r="P11" s="9"/>
    </row>
    <row r="12" spans="1:18" s="1" customFormat="1" ht="15.95" customHeight="1">
      <c r="A12" s="169">
        <f t="shared" si="1"/>
        <v>6</v>
      </c>
      <c r="B12" s="176" t="s">
        <v>31</v>
      </c>
      <c r="C12" s="171" t="s">
        <v>33</v>
      </c>
      <c r="D12" s="169">
        <v>0</v>
      </c>
      <c r="E12" s="177">
        <v>15</v>
      </c>
      <c r="F12" s="178">
        <v>49000</v>
      </c>
      <c r="G12" s="174">
        <f t="shared" si="2"/>
        <v>735000</v>
      </c>
      <c r="H12" s="174">
        <f>G12</f>
        <v>735000</v>
      </c>
      <c r="I12" s="174"/>
      <c r="J12" s="172">
        <f t="shared" si="0"/>
        <v>15</v>
      </c>
      <c r="K12" s="172">
        <v>0</v>
      </c>
      <c r="L12" s="175"/>
      <c r="M12" s="91"/>
      <c r="N12" s="251"/>
      <c r="O12" s="9"/>
      <c r="P12" s="9"/>
    </row>
    <row r="13" spans="1:18" s="1" customFormat="1" ht="15.95" customHeight="1">
      <c r="A13" s="169">
        <f t="shared" si="1"/>
        <v>7</v>
      </c>
      <c r="B13" s="176" t="s">
        <v>44</v>
      </c>
      <c r="C13" s="171" t="s">
        <v>28</v>
      </c>
      <c r="D13" s="169">
        <v>0</v>
      </c>
      <c r="E13" s="177">
        <v>80</v>
      </c>
      <c r="F13" s="178">
        <v>3700</v>
      </c>
      <c r="G13" s="174">
        <f t="shared" si="2"/>
        <v>296000</v>
      </c>
      <c r="H13" s="174">
        <f t="shared" ref="H13:H15" si="4">G13</f>
        <v>296000</v>
      </c>
      <c r="I13" s="174"/>
      <c r="J13" s="172">
        <f t="shared" si="0"/>
        <v>80</v>
      </c>
      <c r="K13" s="172">
        <v>0</v>
      </c>
      <c r="L13" s="175"/>
      <c r="M13" s="91"/>
      <c r="N13" s="251"/>
      <c r="O13" s="9"/>
      <c r="P13" s="9"/>
    </row>
    <row r="14" spans="1:18" s="1" customFormat="1" ht="15.95" customHeight="1">
      <c r="A14" s="169">
        <f t="shared" si="1"/>
        <v>8</v>
      </c>
      <c r="B14" s="176" t="s">
        <v>32</v>
      </c>
      <c r="C14" s="171" t="s">
        <v>34</v>
      </c>
      <c r="D14" s="169">
        <v>0</v>
      </c>
      <c r="E14" s="177">
        <v>4</v>
      </c>
      <c r="F14" s="178">
        <v>21000</v>
      </c>
      <c r="G14" s="174">
        <f t="shared" si="2"/>
        <v>84000</v>
      </c>
      <c r="H14" s="174">
        <f t="shared" si="4"/>
        <v>84000</v>
      </c>
      <c r="I14" s="174"/>
      <c r="J14" s="172">
        <f t="shared" si="0"/>
        <v>4</v>
      </c>
      <c r="K14" s="172">
        <v>0</v>
      </c>
      <c r="L14" s="175"/>
      <c r="M14" s="91"/>
      <c r="N14" s="251"/>
      <c r="O14" s="9"/>
      <c r="P14" s="9"/>
    </row>
    <row r="15" spans="1:18" s="1" customFormat="1" ht="15.95" customHeight="1">
      <c r="A15" s="169">
        <f t="shared" si="1"/>
        <v>9</v>
      </c>
      <c r="B15" s="176" t="s">
        <v>47</v>
      </c>
      <c r="C15" s="171" t="s">
        <v>39</v>
      </c>
      <c r="D15" s="169">
        <v>0</v>
      </c>
      <c r="E15" s="177">
        <v>12</v>
      </c>
      <c r="F15" s="178">
        <v>3200</v>
      </c>
      <c r="G15" s="174">
        <f t="shared" si="2"/>
        <v>38400</v>
      </c>
      <c r="H15" s="174">
        <f t="shared" si="4"/>
        <v>38400</v>
      </c>
      <c r="I15" s="174"/>
      <c r="J15" s="172">
        <f t="shared" si="0"/>
        <v>12</v>
      </c>
      <c r="K15" s="172">
        <v>0</v>
      </c>
      <c r="L15" s="175"/>
      <c r="M15" s="91"/>
      <c r="N15" s="251"/>
      <c r="O15" s="9"/>
      <c r="P15" s="9"/>
    </row>
    <row r="16" spans="1:18" s="1" customFormat="1" ht="15.95" customHeight="1">
      <c r="A16" s="169">
        <f t="shared" si="1"/>
        <v>10</v>
      </c>
      <c r="B16" s="176" t="s">
        <v>165</v>
      </c>
      <c r="C16" s="171" t="s">
        <v>33</v>
      </c>
      <c r="D16" s="169">
        <v>0</v>
      </c>
      <c r="E16" s="179">
        <v>2</v>
      </c>
      <c r="F16" s="178">
        <v>59000</v>
      </c>
      <c r="G16" s="174">
        <f t="shared" si="2"/>
        <v>118000</v>
      </c>
      <c r="H16" s="174">
        <f>G16</f>
        <v>118000</v>
      </c>
      <c r="I16" s="174"/>
      <c r="J16" s="172">
        <f t="shared" si="0"/>
        <v>2</v>
      </c>
      <c r="K16" s="172">
        <v>0</v>
      </c>
      <c r="L16" s="175"/>
      <c r="M16" s="91"/>
      <c r="N16" s="251"/>
      <c r="O16" s="9"/>
      <c r="P16" s="9"/>
      <c r="R16" s="374">
        <f>H12+H24</f>
        <v>1225000</v>
      </c>
    </row>
    <row r="17" spans="1:18" s="1" customFormat="1" ht="15.95" customHeight="1">
      <c r="A17" s="169">
        <f t="shared" si="1"/>
        <v>11</v>
      </c>
      <c r="B17" s="176" t="s">
        <v>171</v>
      </c>
      <c r="C17" s="171" t="s">
        <v>86</v>
      </c>
      <c r="D17" s="169">
        <v>0</v>
      </c>
      <c r="E17" s="179">
        <v>5</v>
      </c>
      <c r="F17" s="178">
        <v>27000</v>
      </c>
      <c r="G17" s="174">
        <f t="shared" si="2"/>
        <v>135000</v>
      </c>
      <c r="H17" s="174">
        <f>G17</f>
        <v>135000</v>
      </c>
      <c r="I17" s="174"/>
      <c r="J17" s="172">
        <f t="shared" si="0"/>
        <v>5</v>
      </c>
      <c r="K17" s="172">
        <v>0</v>
      </c>
      <c r="L17" s="175"/>
      <c r="M17" s="91"/>
      <c r="N17" s="251"/>
      <c r="O17" s="9"/>
      <c r="P17" s="9"/>
    </row>
    <row r="18" spans="1:18" s="1" customFormat="1" ht="15.95" customHeight="1">
      <c r="A18" s="169">
        <f t="shared" si="1"/>
        <v>12</v>
      </c>
      <c r="B18" s="176" t="s">
        <v>167</v>
      </c>
      <c r="C18" s="171" t="s">
        <v>119</v>
      </c>
      <c r="D18" s="169">
        <v>0</v>
      </c>
      <c r="E18" s="177">
        <v>1</v>
      </c>
      <c r="F18" s="178">
        <v>10500</v>
      </c>
      <c r="G18" s="174">
        <f t="shared" si="2"/>
        <v>10500</v>
      </c>
      <c r="H18" s="174">
        <f t="shared" ref="H18:H21" si="5">G18</f>
        <v>10500</v>
      </c>
      <c r="I18" s="174"/>
      <c r="J18" s="172">
        <f t="shared" si="0"/>
        <v>1</v>
      </c>
      <c r="K18" s="172">
        <v>0</v>
      </c>
      <c r="L18" s="175"/>
      <c r="M18" s="91"/>
      <c r="N18" s="251"/>
      <c r="O18" s="9"/>
      <c r="P18" s="9"/>
    </row>
    <row r="19" spans="1:18" s="1" customFormat="1" ht="15.95" customHeight="1">
      <c r="A19" s="169">
        <f t="shared" si="1"/>
        <v>13</v>
      </c>
      <c r="B19" s="176" t="s">
        <v>41</v>
      </c>
      <c r="C19" s="171" t="s">
        <v>102</v>
      </c>
      <c r="D19" s="169">
        <v>0</v>
      </c>
      <c r="E19" s="177">
        <v>1</v>
      </c>
      <c r="F19" s="178">
        <v>98000</v>
      </c>
      <c r="G19" s="174">
        <f t="shared" si="2"/>
        <v>98000</v>
      </c>
      <c r="H19" s="174">
        <f t="shared" si="5"/>
        <v>98000</v>
      </c>
      <c r="I19" s="174"/>
      <c r="J19" s="172">
        <f t="shared" si="0"/>
        <v>1</v>
      </c>
      <c r="K19" s="172">
        <v>0</v>
      </c>
      <c r="L19" s="175"/>
      <c r="M19" s="91"/>
      <c r="N19" s="251"/>
      <c r="O19" s="9"/>
      <c r="P19" s="9"/>
    </row>
    <row r="20" spans="1:18" s="1" customFormat="1" ht="15.95" customHeight="1">
      <c r="A20" s="169">
        <f t="shared" si="1"/>
        <v>14</v>
      </c>
      <c r="B20" s="176" t="s">
        <v>168</v>
      </c>
      <c r="C20" s="171" t="s">
        <v>102</v>
      </c>
      <c r="D20" s="169">
        <v>0</v>
      </c>
      <c r="E20" s="177">
        <v>1</v>
      </c>
      <c r="F20" s="178">
        <v>118000</v>
      </c>
      <c r="G20" s="174">
        <f t="shared" si="2"/>
        <v>118000</v>
      </c>
      <c r="H20" s="174">
        <f t="shared" si="5"/>
        <v>118000</v>
      </c>
      <c r="I20" s="174"/>
      <c r="J20" s="172">
        <f t="shared" si="0"/>
        <v>1</v>
      </c>
      <c r="K20" s="172">
        <v>0</v>
      </c>
      <c r="L20" s="175"/>
      <c r="M20" s="91"/>
      <c r="N20" s="251"/>
      <c r="O20" s="9"/>
      <c r="P20" s="9"/>
    </row>
    <row r="21" spans="1:18" s="1" customFormat="1" ht="15.95" customHeight="1">
      <c r="A21" s="180">
        <f t="shared" si="1"/>
        <v>15</v>
      </c>
      <c r="B21" s="263" t="s">
        <v>31</v>
      </c>
      <c r="C21" s="264" t="s">
        <v>102</v>
      </c>
      <c r="D21" s="180">
        <v>0</v>
      </c>
      <c r="E21" s="265">
        <v>10</v>
      </c>
      <c r="F21" s="266">
        <v>49000</v>
      </c>
      <c r="G21" s="182">
        <f t="shared" si="2"/>
        <v>490000</v>
      </c>
      <c r="H21" s="182">
        <f t="shared" si="5"/>
        <v>490000</v>
      </c>
      <c r="I21" s="182"/>
      <c r="J21" s="181">
        <f t="shared" si="0"/>
        <v>10</v>
      </c>
      <c r="K21" s="181">
        <v>0</v>
      </c>
      <c r="L21" s="183"/>
      <c r="M21" s="91"/>
      <c r="N21" s="251"/>
      <c r="O21" s="9"/>
      <c r="P21" s="9"/>
    </row>
    <row r="22" spans="1:18" s="1" customFormat="1" ht="15.95" customHeight="1">
      <c r="A22" s="188"/>
      <c r="B22" s="273" t="s">
        <v>10</v>
      </c>
      <c r="C22" s="190"/>
      <c r="D22" s="190"/>
      <c r="E22" s="291"/>
      <c r="F22" s="292"/>
      <c r="G22" s="192">
        <f>SUM(G7:G21)</f>
        <v>2394700</v>
      </c>
      <c r="H22" s="192">
        <f>SUM(H7:H21)</f>
        <v>2394700</v>
      </c>
      <c r="I22" s="272"/>
      <c r="J22" s="190"/>
      <c r="K22" s="190"/>
      <c r="L22" s="193"/>
      <c r="M22" s="91"/>
      <c r="N22" s="251"/>
      <c r="O22" s="9"/>
      <c r="P22" s="9"/>
    </row>
    <row r="23" spans="1:18" s="1" customFormat="1" ht="15.95" customHeight="1">
      <c r="A23" s="267"/>
      <c r="B23" s="574" t="s">
        <v>17</v>
      </c>
      <c r="C23" s="574"/>
      <c r="D23" s="267"/>
      <c r="E23" s="268"/>
      <c r="F23" s="269"/>
      <c r="G23" s="270"/>
      <c r="H23" s="270"/>
      <c r="I23" s="270"/>
      <c r="J23" s="268"/>
      <c r="K23" s="268"/>
      <c r="L23" s="271"/>
      <c r="M23" s="91"/>
      <c r="N23" s="251"/>
      <c r="O23" s="9"/>
      <c r="P23" s="9"/>
    </row>
    <row r="24" spans="1:18" s="1" customFormat="1" ht="15.95" customHeight="1">
      <c r="A24" s="169">
        <v>1</v>
      </c>
      <c r="B24" s="170" t="s">
        <v>31</v>
      </c>
      <c r="C24" s="169" t="s">
        <v>33</v>
      </c>
      <c r="D24" s="169">
        <v>0</v>
      </c>
      <c r="E24" s="172">
        <v>10</v>
      </c>
      <c r="F24" s="173">
        <v>49000</v>
      </c>
      <c r="G24" s="174">
        <f>F24*E24</f>
        <v>490000</v>
      </c>
      <c r="H24" s="174">
        <v>490000</v>
      </c>
      <c r="I24" s="174"/>
      <c r="J24" s="172">
        <f t="shared" ref="J24:J32" si="6">E24</f>
        <v>10</v>
      </c>
      <c r="K24" s="172">
        <v>0</v>
      </c>
      <c r="L24" s="175"/>
      <c r="M24" s="91"/>
      <c r="N24" s="251"/>
      <c r="O24" s="9"/>
      <c r="P24" s="9"/>
    </row>
    <row r="25" spans="1:18" s="1" customFormat="1" ht="15.95" customHeight="1">
      <c r="A25" s="169">
        <v>2</v>
      </c>
      <c r="B25" s="170" t="s">
        <v>18</v>
      </c>
      <c r="C25" s="169" t="s">
        <v>19</v>
      </c>
      <c r="D25" s="169">
        <v>0</v>
      </c>
      <c r="E25" s="172">
        <v>1</v>
      </c>
      <c r="F25" s="173">
        <v>7800</v>
      </c>
      <c r="G25" s="174">
        <f t="shared" ref="G25:G32" si="7">F25*E25</f>
        <v>7800</v>
      </c>
      <c r="H25" s="174"/>
      <c r="I25" s="174">
        <f>E25*F25</f>
        <v>7800</v>
      </c>
      <c r="J25" s="172">
        <f t="shared" si="6"/>
        <v>1</v>
      </c>
      <c r="K25" s="172">
        <v>0</v>
      </c>
      <c r="L25" s="175"/>
      <c r="M25" s="91"/>
      <c r="N25" s="252" t="s">
        <v>75</v>
      </c>
      <c r="O25" s="88" t="s">
        <v>74</v>
      </c>
      <c r="P25" s="88">
        <v>4</v>
      </c>
    </row>
    <row r="26" spans="1:18" s="1" customFormat="1" ht="15.95" customHeight="1">
      <c r="A26" s="169">
        <v>4</v>
      </c>
      <c r="B26" s="176" t="s">
        <v>64</v>
      </c>
      <c r="C26" s="172" t="s">
        <v>114</v>
      </c>
      <c r="D26" s="169">
        <v>0</v>
      </c>
      <c r="E26" s="177">
        <v>1</v>
      </c>
      <c r="F26" s="178">
        <v>31000</v>
      </c>
      <c r="G26" s="174">
        <f t="shared" si="7"/>
        <v>31000</v>
      </c>
      <c r="H26" s="174">
        <f t="shared" ref="H26" si="8">G26</f>
        <v>31000</v>
      </c>
      <c r="I26" s="174"/>
      <c r="J26" s="172">
        <f t="shared" si="6"/>
        <v>1</v>
      </c>
      <c r="K26" s="172">
        <v>0</v>
      </c>
      <c r="L26" s="175"/>
      <c r="M26" s="91"/>
      <c r="N26" s="252"/>
      <c r="O26" s="88"/>
      <c r="P26" s="88"/>
    </row>
    <row r="27" spans="1:18" s="1" customFormat="1" ht="15.95" customHeight="1">
      <c r="A27" s="169">
        <v>5</v>
      </c>
      <c r="B27" s="176" t="s">
        <v>44</v>
      </c>
      <c r="C27" s="172" t="s">
        <v>119</v>
      </c>
      <c r="D27" s="169">
        <v>0</v>
      </c>
      <c r="E27" s="177">
        <v>10</v>
      </c>
      <c r="F27" s="178">
        <v>3700</v>
      </c>
      <c r="G27" s="174">
        <f t="shared" si="7"/>
        <v>37000</v>
      </c>
      <c r="H27" s="174">
        <f t="shared" ref="H27:H31" si="9">G27</f>
        <v>37000</v>
      </c>
      <c r="I27" s="174"/>
      <c r="J27" s="172">
        <f t="shared" si="6"/>
        <v>10</v>
      </c>
      <c r="K27" s="172">
        <v>0</v>
      </c>
      <c r="L27" s="175"/>
      <c r="M27" s="91"/>
      <c r="N27" s="252" t="s">
        <v>170</v>
      </c>
      <c r="O27" s="88"/>
      <c r="P27" s="88"/>
      <c r="R27" s="374"/>
    </row>
    <row r="28" spans="1:18" s="1" customFormat="1" ht="15.95" customHeight="1">
      <c r="A28" s="169">
        <v>6</v>
      </c>
      <c r="B28" s="176" t="s">
        <v>53</v>
      </c>
      <c r="C28" s="172" t="s">
        <v>106</v>
      </c>
      <c r="D28" s="169">
        <v>0</v>
      </c>
      <c r="E28" s="177">
        <v>10</v>
      </c>
      <c r="F28" s="178">
        <v>3600</v>
      </c>
      <c r="G28" s="174">
        <f t="shared" si="7"/>
        <v>36000</v>
      </c>
      <c r="H28" s="174">
        <f t="shared" si="9"/>
        <v>36000</v>
      </c>
      <c r="I28" s="174"/>
      <c r="J28" s="172">
        <f t="shared" si="6"/>
        <v>10</v>
      </c>
      <c r="K28" s="172">
        <v>0</v>
      </c>
      <c r="L28" s="175"/>
      <c r="M28" s="91"/>
      <c r="N28" s="252"/>
      <c r="O28" s="88"/>
      <c r="P28" s="88"/>
      <c r="R28" s="374"/>
    </row>
    <row r="29" spans="1:18" s="1" customFormat="1" ht="15.95" customHeight="1">
      <c r="A29" s="169">
        <v>7</v>
      </c>
      <c r="B29" s="176" t="s">
        <v>37</v>
      </c>
      <c r="C29" s="172" t="s">
        <v>114</v>
      </c>
      <c r="D29" s="169">
        <v>0</v>
      </c>
      <c r="E29" s="177">
        <v>2</v>
      </c>
      <c r="F29" s="178">
        <v>21000</v>
      </c>
      <c r="G29" s="174">
        <f t="shared" si="7"/>
        <v>42000</v>
      </c>
      <c r="H29" s="174">
        <f t="shared" si="9"/>
        <v>42000</v>
      </c>
      <c r="I29" s="174"/>
      <c r="J29" s="172">
        <f t="shared" si="6"/>
        <v>2</v>
      </c>
      <c r="K29" s="172">
        <v>0</v>
      </c>
      <c r="L29" s="175"/>
      <c r="M29" s="91"/>
      <c r="N29" s="252"/>
      <c r="O29" s="88"/>
      <c r="P29" s="88"/>
    </row>
    <row r="30" spans="1:18" s="1" customFormat="1" ht="15.95" customHeight="1">
      <c r="A30" s="180">
        <v>8</v>
      </c>
      <c r="B30" s="263" t="s">
        <v>23</v>
      </c>
      <c r="C30" s="181" t="s">
        <v>74</v>
      </c>
      <c r="D30" s="169">
        <v>0</v>
      </c>
      <c r="E30" s="265">
        <v>20</v>
      </c>
      <c r="F30" s="266">
        <v>3100</v>
      </c>
      <c r="G30" s="182">
        <f t="shared" si="7"/>
        <v>62000</v>
      </c>
      <c r="H30" s="182">
        <f t="shared" si="9"/>
        <v>62000</v>
      </c>
      <c r="I30" s="182"/>
      <c r="J30" s="172">
        <f t="shared" si="6"/>
        <v>20</v>
      </c>
      <c r="K30" s="172">
        <v>0</v>
      </c>
      <c r="L30" s="183"/>
      <c r="M30" s="91"/>
      <c r="N30" s="252"/>
      <c r="O30" s="88"/>
      <c r="P30" s="88"/>
    </row>
    <row r="31" spans="1:18" s="1" customFormat="1" ht="15.95" customHeight="1">
      <c r="A31" s="169">
        <v>9</v>
      </c>
      <c r="B31" s="176" t="s">
        <v>169</v>
      </c>
      <c r="C31" s="172" t="s">
        <v>74</v>
      </c>
      <c r="D31" s="169">
        <v>0</v>
      </c>
      <c r="E31" s="177">
        <v>3</v>
      </c>
      <c r="F31" s="178">
        <v>58000</v>
      </c>
      <c r="G31" s="174">
        <f t="shared" si="7"/>
        <v>174000</v>
      </c>
      <c r="H31" s="174">
        <f t="shared" si="9"/>
        <v>174000</v>
      </c>
      <c r="I31" s="174"/>
      <c r="J31" s="172">
        <f t="shared" si="6"/>
        <v>3</v>
      </c>
      <c r="K31" s="172">
        <v>0</v>
      </c>
      <c r="L31" s="175"/>
      <c r="M31" s="91"/>
      <c r="N31" s="252"/>
      <c r="O31" s="88"/>
      <c r="P31" s="88"/>
    </row>
    <row r="32" spans="1:18" s="1" customFormat="1" ht="15.95" customHeight="1">
      <c r="A32" s="184">
        <v>10</v>
      </c>
      <c r="B32" s="274" t="s">
        <v>22</v>
      </c>
      <c r="C32" s="185" t="s">
        <v>74</v>
      </c>
      <c r="D32" s="169">
        <v>0</v>
      </c>
      <c r="E32" s="293">
        <v>20</v>
      </c>
      <c r="F32" s="294">
        <v>850</v>
      </c>
      <c r="G32" s="186">
        <f t="shared" si="7"/>
        <v>17000</v>
      </c>
      <c r="H32" s="186">
        <f t="shared" ref="H32" si="10">G32</f>
        <v>17000</v>
      </c>
      <c r="I32" s="186"/>
      <c r="J32" s="172">
        <f t="shared" si="6"/>
        <v>20</v>
      </c>
      <c r="K32" s="172">
        <v>0</v>
      </c>
      <c r="L32" s="187"/>
      <c r="M32" s="91"/>
      <c r="N32" s="252"/>
      <c r="O32" s="88"/>
      <c r="P32" s="88"/>
    </row>
    <row r="33" spans="1:16" s="1" customFormat="1" ht="15.95" customHeight="1">
      <c r="A33" s="188"/>
      <c r="B33" s="189" t="s">
        <v>10</v>
      </c>
      <c r="C33" s="188"/>
      <c r="D33" s="188"/>
      <c r="E33" s="190"/>
      <c r="F33" s="191"/>
      <c r="G33" s="192">
        <f>SUM(G24:G32)</f>
        <v>896800</v>
      </c>
      <c r="H33" s="192">
        <f>SUM(H24:H32)</f>
        <v>889000</v>
      </c>
      <c r="I33" s="192">
        <f>SUM(I24:I25)</f>
        <v>7800</v>
      </c>
      <c r="J33" s="190"/>
      <c r="K33" s="190"/>
      <c r="L33" s="193"/>
      <c r="M33" s="91"/>
      <c r="N33" s="252" t="s">
        <v>76</v>
      </c>
      <c r="O33" s="88" t="s">
        <v>9</v>
      </c>
      <c r="P33" s="88">
        <v>2</v>
      </c>
    </row>
    <row r="34" spans="1:16" s="1" customFormat="1" ht="15.95" customHeight="1">
      <c r="A34" s="573" t="s">
        <v>20</v>
      </c>
      <c r="B34" s="573"/>
      <c r="C34" s="194"/>
      <c r="D34" s="194"/>
      <c r="E34" s="195"/>
      <c r="F34" s="196"/>
      <c r="G34" s="197"/>
      <c r="H34" s="197"/>
      <c r="I34" s="197"/>
      <c r="J34" s="195"/>
      <c r="K34" s="195"/>
      <c r="L34" s="198"/>
      <c r="M34" s="91"/>
      <c r="N34" s="253" t="s">
        <v>77</v>
      </c>
      <c r="O34" s="88" t="s">
        <v>74</v>
      </c>
      <c r="P34" s="88">
        <v>11</v>
      </c>
    </row>
    <row r="35" spans="1:16" s="1" customFormat="1" ht="15.95" customHeight="1">
      <c r="A35" s="194">
        <v>1</v>
      </c>
      <c r="B35" s="199" t="s">
        <v>139</v>
      </c>
      <c r="C35" s="194" t="s">
        <v>40</v>
      </c>
      <c r="D35" s="194">
        <v>0</v>
      </c>
      <c r="E35" s="195">
        <v>2</v>
      </c>
      <c r="F35" s="196">
        <v>31000</v>
      </c>
      <c r="G35" s="200">
        <f t="shared" ref="G35:G44" si="11">F35*E35</f>
        <v>62000</v>
      </c>
      <c r="H35" s="201">
        <f t="shared" ref="H35:H43" si="12">G35</f>
        <v>62000</v>
      </c>
      <c r="I35" s="197"/>
      <c r="J35" s="195">
        <f>E35</f>
        <v>2</v>
      </c>
      <c r="K35" s="202">
        <v>0</v>
      </c>
      <c r="L35" s="198"/>
      <c r="M35" s="260"/>
      <c r="N35" s="253"/>
      <c r="O35" s="88"/>
      <c r="P35" s="88"/>
    </row>
    <row r="36" spans="1:16" s="1" customFormat="1" ht="15.95" customHeight="1">
      <c r="A36" s="194">
        <v>2</v>
      </c>
      <c r="B36" s="199" t="s">
        <v>140</v>
      </c>
      <c r="C36" s="194" t="s">
        <v>40</v>
      </c>
      <c r="D36" s="194">
        <v>0</v>
      </c>
      <c r="E36" s="195">
        <v>2</v>
      </c>
      <c r="F36" s="196">
        <v>59000</v>
      </c>
      <c r="G36" s="200">
        <f t="shared" si="11"/>
        <v>118000</v>
      </c>
      <c r="H36" s="201">
        <f t="shared" si="12"/>
        <v>118000</v>
      </c>
      <c r="I36" s="197"/>
      <c r="J36" s="195">
        <f t="shared" ref="J36:J43" si="13">E36</f>
        <v>2</v>
      </c>
      <c r="K36" s="202">
        <v>0</v>
      </c>
      <c r="L36" s="198"/>
      <c r="M36" s="91"/>
      <c r="N36" s="253"/>
      <c r="O36" s="88"/>
      <c r="P36" s="88"/>
    </row>
    <row r="37" spans="1:16" s="1" customFormat="1" ht="15.95" customHeight="1">
      <c r="A37" s="194">
        <v>3</v>
      </c>
      <c r="B37" s="199" t="s">
        <v>141</v>
      </c>
      <c r="C37" s="194" t="s">
        <v>119</v>
      </c>
      <c r="D37" s="194">
        <v>0</v>
      </c>
      <c r="E37" s="195">
        <v>40</v>
      </c>
      <c r="F37" s="196">
        <v>3700</v>
      </c>
      <c r="G37" s="200">
        <f t="shared" si="11"/>
        <v>148000</v>
      </c>
      <c r="H37" s="201">
        <f t="shared" si="12"/>
        <v>148000</v>
      </c>
      <c r="I37" s="197"/>
      <c r="J37" s="195">
        <f t="shared" si="13"/>
        <v>40</v>
      </c>
      <c r="K37" s="202">
        <v>0</v>
      </c>
      <c r="L37" s="198"/>
      <c r="M37" s="91"/>
      <c r="N37" s="254">
        <f>I33+H33</f>
        <v>896800</v>
      </c>
      <c r="O37" s="88"/>
      <c r="P37" s="88"/>
    </row>
    <row r="38" spans="1:16" s="1" customFormat="1" ht="15.95" customHeight="1">
      <c r="A38" s="194">
        <v>4</v>
      </c>
      <c r="B38" s="199" t="s">
        <v>31</v>
      </c>
      <c r="C38" s="194" t="s">
        <v>102</v>
      </c>
      <c r="D38" s="194">
        <v>0</v>
      </c>
      <c r="E38" s="203">
        <v>15</v>
      </c>
      <c r="F38" s="196">
        <v>49000</v>
      </c>
      <c r="G38" s="200">
        <f t="shared" si="11"/>
        <v>735000</v>
      </c>
      <c r="H38" s="201">
        <f t="shared" si="12"/>
        <v>735000</v>
      </c>
      <c r="I38" s="197"/>
      <c r="J38" s="195">
        <f t="shared" si="13"/>
        <v>15</v>
      </c>
      <c r="K38" s="202">
        <v>0</v>
      </c>
      <c r="L38" s="198"/>
      <c r="M38" s="91"/>
      <c r="N38" s="253"/>
      <c r="O38" s="88"/>
      <c r="P38" s="88"/>
    </row>
    <row r="39" spans="1:16" s="1" customFormat="1" ht="15.95" customHeight="1">
      <c r="A39" s="194">
        <v>5</v>
      </c>
      <c r="B39" s="199" t="s">
        <v>142</v>
      </c>
      <c r="C39" s="194" t="s">
        <v>74</v>
      </c>
      <c r="D39" s="194">
        <v>0</v>
      </c>
      <c r="E39" s="195">
        <v>2</v>
      </c>
      <c r="F39" s="196">
        <v>54000</v>
      </c>
      <c r="G39" s="197">
        <f t="shared" si="11"/>
        <v>108000</v>
      </c>
      <c r="H39" s="201">
        <f t="shared" si="12"/>
        <v>108000</v>
      </c>
      <c r="I39" s="197"/>
      <c r="J39" s="195">
        <f t="shared" si="13"/>
        <v>2</v>
      </c>
      <c r="K39" s="202">
        <v>0</v>
      </c>
      <c r="L39" s="198"/>
      <c r="M39" s="91"/>
      <c r="N39" s="253"/>
      <c r="O39" s="88"/>
      <c r="P39" s="88"/>
    </row>
    <row r="40" spans="1:16" s="1" customFormat="1" ht="15.95" customHeight="1">
      <c r="A40" s="194">
        <v>6</v>
      </c>
      <c r="B40" s="199" t="s">
        <v>141</v>
      </c>
      <c r="C40" s="194" t="s">
        <v>119</v>
      </c>
      <c r="D40" s="194">
        <v>0</v>
      </c>
      <c r="E40" s="203">
        <v>50</v>
      </c>
      <c r="F40" s="196">
        <v>3700</v>
      </c>
      <c r="G40" s="197">
        <f t="shared" si="11"/>
        <v>185000</v>
      </c>
      <c r="H40" s="201">
        <f t="shared" si="12"/>
        <v>185000</v>
      </c>
      <c r="I40" s="197"/>
      <c r="J40" s="195">
        <f t="shared" si="13"/>
        <v>50</v>
      </c>
      <c r="K40" s="202">
        <v>0</v>
      </c>
      <c r="L40" s="198"/>
      <c r="M40" s="91"/>
      <c r="N40" s="253"/>
      <c r="O40" s="88"/>
      <c r="P40" s="88"/>
    </row>
    <row r="41" spans="1:16" s="1" customFormat="1" ht="15.95" customHeight="1">
      <c r="A41" s="194">
        <v>7</v>
      </c>
      <c r="B41" s="199" t="s">
        <v>143</v>
      </c>
      <c r="C41" s="194" t="s">
        <v>74</v>
      </c>
      <c r="D41" s="194">
        <v>0</v>
      </c>
      <c r="E41" s="195">
        <v>1</v>
      </c>
      <c r="F41" s="196">
        <v>200500</v>
      </c>
      <c r="G41" s="197">
        <f t="shared" si="11"/>
        <v>200500</v>
      </c>
      <c r="H41" s="201">
        <f t="shared" si="12"/>
        <v>200500</v>
      </c>
      <c r="I41" s="197"/>
      <c r="J41" s="195">
        <f t="shared" si="13"/>
        <v>1</v>
      </c>
      <c r="K41" s="202">
        <v>0</v>
      </c>
      <c r="L41" s="198"/>
      <c r="M41" s="91"/>
      <c r="N41" s="253"/>
      <c r="O41" s="88"/>
      <c r="P41" s="88"/>
    </row>
    <row r="42" spans="1:16" s="1" customFormat="1" ht="15.95" customHeight="1">
      <c r="A42" s="194">
        <v>8</v>
      </c>
      <c r="B42" s="199" t="s">
        <v>144</v>
      </c>
      <c r="C42" s="194" t="s">
        <v>74</v>
      </c>
      <c r="D42" s="194">
        <v>0</v>
      </c>
      <c r="E42" s="195">
        <v>1</v>
      </c>
      <c r="F42" s="196">
        <v>289500</v>
      </c>
      <c r="G42" s="197">
        <f t="shared" si="11"/>
        <v>289500</v>
      </c>
      <c r="H42" s="201">
        <f t="shared" si="12"/>
        <v>289500</v>
      </c>
      <c r="I42" s="197"/>
      <c r="J42" s="195">
        <f t="shared" si="13"/>
        <v>1</v>
      </c>
      <c r="K42" s="202">
        <v>0</v>
      </c>
      <c r="L42" s="198"/>
      <c r="M42" s="91"/>
      <c r="N42" s="253"/>
      <c r="O42" s="88"/>
      <c r="P42" s="88"/>
    </row>
    <row r="43" spans="1:16" s="1" customFormat="1" ht="15.95" customHeight="1">
      <c r="A43" s="194">
        <v>9</v>
      </c>
      <c r="B43" s="199" t="s">
        <v>145</v>
      </c>
      <c r="C43" s="194" t="s">
        <v>114</v>
      </c>
      <c r="D43" s="194">
        <v>0</v>
      </c>
      <c r="E43" s="195">
        <v>1</v>
      </c>
      <c r="F43" s="196">
        <v>28000</v>
      </c>
      <c r="G43" s="197">
        <f t="shared" si="11"/>
        <v>28000</v>
      </c>
      <c r="H43" s="201">
        <f t="shared" si="12"/>
        <v>28000</v>
      </c>
      <c r="I43" s="197"/>
      <c r="J43" s="195">
        <f t="shared" si="13"/>
        <v>1</v>
      </c>
      <c r="K43" s="202">
        <v>0</v>
      </c>
      <c r="L43" s="198"/>
      <c r="M43" s="91"/>
      <c r="N43" s="253"/>
      <c r="O43" s="88"/>
      <c r="P43" s="88"/>
    </row>
    <row r="44" spans="1:16" s="1" customFormat="1" ht="15.95" customHeight="1">
      <c r="A44" s="204">
        <v>10</v>
      </c>
      <c r="B44" s="275" t="s">
        <v>21</v>
      </c>
      <c r="C44" s="295" t="s">
        <v>28</v>
      </c>
      <c r="D44" s="204">
        <v>0</v>
      </c>
      <c r="E44" s="295">
        <v>5</v>
      </c>
      <c r="F44" s="296">
        <v>17500</v>
      </c>
      <c r="G44" s="296">
        <f t="shared" si="11"/>
        <v>87500</v>
      </c>
      <c r="H44" s="296"/>
      <c r="I44" s="296">
        <f>G44</f>
        <v>87500</v>
      </c>
      <c r="J44" s="295">
        <v>5</v>
      </c>
      <c r="K44" s="202">
        <v>0</v>
      </c>
      <c r="L44" s="205"/>
      <c r="M44" s="91"/>
      <c r="N44" s="252" t="s">
        <v>78</v>
      </c>
      <c r="O44" s="88" t="s">
        <v>79</v>
      </c>
      <c r="P44" s="88">
        <v>1</v>
      </c>
    </row>
    <row r="45" spans="1:16" s="1" customFormat="1" ht="15.95" customHeight="1">
      <c r="A45" s="204">
        <v>11</v>
      </c>
      <c r="B45" s="275" t="s">
        <v>22</v>
      </c>
      <c r="C45" s="295" t="s">
        <v>19</v>
      </c>
      <c r="D45" s="204">
        <v>0</v>
      </c>
      <c r="E45" s="295">
        <v>10</v>
      </c>
      <c r="F45" s="296">
        <v>850</v>
      </c>
      <c r="G45" s="296">
        <f t="shared" ref="G45:G49" si="14">F45*E45</f>
        <v>8500</v>
      </c>
      <c r="H45" s="296"/>
      <c r="I45" s="296">
        <f t="shared" ref="I45:I58" si="15">G45</f>
        <v>8500</v>
      </c>
      <c r="J45" s="295">
        <v>10</v>
      </c>
      <c r="K45" s="202">
        <v>0</v>
      </c>
      <c r="L45" s="205"/>
      <c r="M45" s="91"/>
      <c r="N45" s="252" t="s">
        <v>80</v>
      </c>
      <c r="O45" s="88" t="s">
        <v>74</v>
      </c>
      <c r="P45" s="88">
        <v>2</v>
      </c>
    </row>
    <row r="46" spans="1:16" s="1" customFormat="1" ht="15.95" customHeight="1">
      <c r="A46" s="204">
        <v>12</v>
      </c>
      <c r="B46" s="275" t="s">
        <v>23</v>
      </c>
      <c r="C46" s="295" t="s">
        <v>29</v>
      </c>
      <c r="D46" s="204">
        <v>0</v>
      </c>
      <c r="E46" s="295">
        <v>10</v>
      </c>
      <c r="F46" s="296">
        <v>3100</v>
      </c>
      <c r="G46" s="296">
        <f t="shared" si="14"/>
        <v>31000</v>
      </c>
      <c r="H46" s="296"/>
      <c r="I46" s="296">
        <f t="shared" si="15"/>
        <v>31000</v>
      </c>
      <c r="J46" s="295">
        <v>10</v>
      </c>
      <c r="K46" s="202">
        <v>0</v>
      </c>
      <c r="L46" s="206"/>
      <c r="M46" s="91"/>
      <c r="N46" s="252" t="s">
        <v>81</v>
      </c>
      <c r="O46" s="88" t="s">
        <v>74</v>
      </c>
      <c r="P46" s="88">
        <v>9</v>
      </c>
    </row>
    <row r="47" spans="1:16" s="1" customFormat="1" ht="15.95" customHeight="1">
      <c r="A47" s="204">
        <v>13</v>
      </c>
      <c r="B47" s="275" t="s">
        <v>24</v>
      </c>
      <c r="C47" s="295" t="s">
        <v>9</v>
      </c>
      <c r="D47" s="204">
        <v>0</v>
      </c>
      <c r="E47" s="295">
        <v>2</v>
      </c>
      <c r="F47" s="296">
        <v>9900</v>
      </c>
      <c r="G47" s="296">
        <f t="shared" si="14"/>
        <v>19800</v>
      </c>
      <c r="H47" s="296">
        <f>G47</f>
        <v>19800</v>
      </c>
      <c r="I47" s="296"/>
      <c r="J47" s="295">
        <v>3</v>
      </c>
      <c r="K47" s="202">
        <v>9</v>
      </c>
      <c r="L47" s="206"/>
      <c r="M47" s="91"/>
      <c r="N47" s="252" t="s">
        <v>82</v>
      </c>
      <c r="O47" s="88" t="s">
        <v>83</v>
      </c>
      <c r="P47" s="88">
        <v>11</v>
      </c>
    </row>
    <row r="48" spans="1:16" s="1" customFormat="1" ht="15.95" customHeight="1">
      <c r="A48" s="204">
        <v>15</v>
      </c>
      <c r="B48" s="275" t="s">
        <v>26</v>
      </c>
      <c r="C48" s="295" t="s">
        <v>9</v>
      </c>
      <c r="D48" s="204">
        <v>0</v>
      </c>
      <c r="E48" s="295">
        <v>2</v>
      </c>
      <c r="F48" s="296">
        <v>4100</v>
      </c>
      <c r="G48" s="296">
        <f>F48*E48</f>
        <v>8200</v>
      </c>
      <c r="H48" s="296">
        <f>G48</f>
        <v>8200</v>
      </c>
      <c r="I48" s="296"/>
      <c r="J48" s="295">
        <v>6</v>
      </c>
      <c r="K48" s="202">
        <v>6</v>
      </c>
      <c r="L48" s="206"/>
      <c r="M48" s="91"/>
      <c r="N48" s="252" t="s">
        <v>85</v>
      </c>
      <c r="O48" s="88" t="s">
        <v>86</v>
      </c>
      <c r="P48" s="88">
        <v>1</v>
      </c>
    </row>
    <row r="49" spans="1:17" s="1" customFormat="1" ht="15.95" customHeight="1">
      <c r="A49" s="204">
        <v>16</v>
      </c>
      <c r="B49" s="275" t="s">
        <v>27</v>
      </c>
      <c r="C49" s="295" t="s">
        <v>30</v>
      </c>
      <c r="D49" s="204">
        <v>0</v>
      </c>
      <c r="E49" s="295">
        <v>20</v>
      </c>
      <c r="F49" s="296">
        <v>2530</v>
      </c>
      <c r="G49" s="296">
        <f t="shared" si="14"/>
        <v>50600</v>
      </c>
      <c r="H49" s="296"/>
      <c r="I49" s="296">
        <f t="shared" si="15"/>
        <v>50600</v>
      </c>
      <c r="J49" s="295">
        <v>13</v>
      </c>
      <c r="K49" s="202">
        <v>7</v>
      </c>
      <c r="L49" s="206"/>
      <c r="M49" s="91"/>
      <c r="N49" s="252" t="s">
        <v>87</v>
      </c>
      <c r="O49" s="88" t="s">
        <v>74</v>
      </c>
      <c r="P49" s="88">
        <v>1</v>
      </c>
      <c r="Q49" s="1">
        <f>4000/12</f>
        <v>333.33333333333331</v>
      </c>
    </row>
    <row r="50" spans="1:17" s="1" customFormat="1" ht="15.95" customHeight="1">
      <c r="A50" s="204">
        <v>17</v>
      </c>
      <c r="B50" s="370" t="s">
        <v>31</v>
      </c>
      <c r="C50" s="295" t="s">
        <v>33</v>
      </c>
      <c r="D50" s="204">
        <v>0</v>
      </c>
      <c r="E50" s="295"/>
      <c r="F50" s="296">
        <v>49000</v>
      </c>
      <c r="G50" s="296">
        <f>E50*F50</f>
        <v>0</v>
      </c>
      <c r="H50" s="296"/>
      <c r="I50" s="296">
        <f t="shared" si="15"/>
        <v>0</v>
      </c>
      <c r="J50" s="295">
        <v>5</v>
      </c>
      <c r="K50" s="202">
        <v>0</v>
      </c>
      <c r="L50" s="206"/>
      <c r="M50" s="91"/>
      <c r="N50" s="252" t="s">
        <v>88</v>
      </c>
      <c r="O50" s="88" t="s">
        <v>74</v>
      </c>
      <c r="P50" s="88">
        <v>6</v>
      </c>
    </row>
    <row r="51" spans="1:17" s="1" customFormat="1" ht="15.95" customHeight="1">
      <c r="A51" s="204">
        <v>18</v>
      </c>
      <c r="B51" s="370" t="s">
        <v>32</v>
      </c>
      <c r="C51" s="295" t="s">
        <v>34</v>
      </c>
      <c r="D51" s="204">
        <v>0</v>
      </c>
      <c r="E51" s="295">
        <v>2</v>
      </c>
      <c r="F51" s="296">
        <v>21000</v>
      </c>
      <c r="G51" s="296">
        <f>E51*F51</f>
        <v>42000</v>
      </c>
      <c r="H51" s="296"/>
      <c r="I51" s="296">
        <f t="shared" si="15"/>
        <v>42000</v>
      </c>
      <c r="J51" s="295">
        <v>4</v>
      </c>
      <c r="K51" s="202">
        <v>0</v>
      </c>
      <c r="L51" s="206"/>
      <c r="M51" s="91"/>
      <c r="N51" s="252" t="s">
        <v>89</v>
      </c>
      <c r="O51" s="88" t="s">
        <v>74</v>
      </c>
      <c r="P51" s="88">
        <v>8</v>
      </c>
    </row>
    <row r="52" spans="1:17" s="1" customFormat="1" ht="12.75">
      <c r="A52" s="204">
        <v>19</v>
      </c>
      <c r="B52" s="275" t="s">
        <v>35</v>
      </c>
      <c r="C52" s="295" t="s">
        <v>39</v>
      </c>
      <c r="D52" s="204">
        <v>0</v>
      </c>
      <c r="E52" s="295">
        <v>5</v>
      </c>
      <c r="F52" s="296">
        <v>6000</v>
      </c>
      <c r="G52" s="296">
        <f>E52*F52</f>
        <v>30000</v>
      </c>
      <c r="H52" s="296"/>
      <c r="I52" s="296">
        <f t="shared" si="15"/>
        <v>30000</v>
      </c>
      <c r="J52" s="295">
        <v>5</v>
      </c>
      <c r="K52" s="202">
        <v>0</v>
      </c>
      <c r="L52" s="206"/>
      <c r="M52" s="91"/>
      <c r="N52" s="252" t="s">
        <v>90</v>
      </c>
      <c r="O52" s="88" t="s">
        <v>91</v>
      </c>
      <c r="P52" s="88">
        <v>8</v>
      </c>
    </row>
    <row r="53" spans="1:17" s="1" customFormat="1" ht="12.75">
      <c r="A53" s="204">
        <v>20</v>
      </c>
      <c r="B53" s="275" t="s">
        <v>36</v>
      </c>
      <c r="C53" s="295" t="s">
        <v>29</v>
      </c>
      <c r="D53" s="204">
        <v>0</v>
      </c>
      <c r="E53" s="295">
        <v>2</v>
      </c>
      <c r="F53" s="296">
        <v>12500</v>
      </c>
      <c r="G53" s="296">
        <f t="shared" ref="G53:G58" si="16">E53*F53</f>
        <v>25000</v>
      </c>
      <c r="H53" s="296"/>
      <c r="I53" s="296">
        <f t="shared" si="15"/>
        <v>25000</v>
      </c>
      <c r="J53" s="295">
        <v>2</v>
      </c>
      <c r="K53" s="202">
        <v>0</v>
      </c>
      <c r="L53" s="207"/>
      <c r="M53" s="91"/>
      <c r="N53" s="252" t="s">
        <v>92</v>
      </c>
      <c r="O53" s="88" t="s">
        <v>74</v>
      </c>
      <c r="P53" s="88">
        <v>5</v>
      </c>
    </row>
    <row r="54" spans="1:17" s="1" customFormat="1" ht="12.75">
      <c r="A54" s="204">
        <v>21</v>
      </c>
      <c r="B54" s="275" t="s">
        <v>37</v>
      </c>
      <c r="C54" s="295" t="s">
        <v>40</v>
      </c>
      <c r="D54" s="204">
        <v>0</v>
      </c>
      <c r="E54" s="295">
        <v>2</v>
      </c>
      <c r="F54" s="296">
        <v>21000</v>
      </c>
      <c r="G54" s="296">
        <f t="shared" si="16"/>
        <v>42000</v>
      </c>
      <c r="H54" s="296"/>
      <c r="I54" s="296">
        <f t="shared" si="15"/>
        <v>42000</v>
      </c>
      <c r="J54" s="295">
        <v>2</v>
      </c>
      <c r="K54" s="202">
        <v>0</v>
      </c>
      <c r="L54" s="206"/>
      <c r="M54" s="91"/>
      <c r="N54" s="252" t="s">
        <v>93</v>
      </c>
      <c r="O54" s="88" t="s">
        <v>74</v>
      </c>
      <c r="P54" s="88">
        <v>8</v>
      </c>
    </row>
    <row r="55" spans="1:17" s="1" customFormat="1" ht="12.75">
      <c r="A55" s="204">
        <v>22</v>
      </c>
      <c r="B55" s="370" t="s">
        <v>38</v>
      </c>
      <c r="C55" s="295" t="s">
        <v>40</v>
      </c>
      <c r="D55" s="204">
        <v>0</v>
      </c>
      <c r="E55" s="295"/>
      <c r="F55" s="296">
        <v>2900</v>
      </c>
      <c r="G55" s="296">
        <f t="shared" si="16"/>
        <v>0</v>
      </c>
      <c r="H55" s="296"/>
      <c r="I55" s="296">
        <f t="shared" si="15"/>
        <v>0</v>
      </c>
      <c r="J55" s="295">
        <v>12</v>
      </c>
      <c r="K55" s="202">
        <v>0</v>
      </c>
      <c r="L55" s="206"/>
      <c r="M55" s="91"/>
      <c r="N55" s="252" t="s">
        <v>94</v>
      </c>
      <c r="O55" s="88" t="s">
        <v>83</v>
      </c>
      <c r="P55" s="88">
        <v>6</v>
      </c>
    </row>
    <row r="56" spans="1:17" s="1" customFormat="1" ht="12.75">
      <c r="A56" s="204">
        <v>23</v>
      </c>
      <c r="B56" s="275" t="s">
        <v>41</v>
      </c>
      <c r="C56" s="295" t="s">
        <v>33</v>
      </c>
      <c r="D56" s="204">
        <v>0</v>
      </c>
      <c r="E56" s="295">
        <v>2</v>
      </c>
      <c r="F56" s="296">
        <v>98000</v>
      </c>
      <c r="G56" s="296">
        <f t="shared" si="16"/>
        <v>196000</v>
      </c>
      <c r="H56" s="296"/>
      <c r="I56" s="296">
        <f t="shared" si="15"/>
        <v>196000</v>
      </c>
      <c r="J56" s="295">
        <v>2</v>
      </c>
      <c r="K56" s="202">
        <v>0</v>
      </c>
      <c r="L56" s="206"/>
      <c r="M56" s="91"/>
      <c r="N56" s="252" t="s">
        <v>95</v>
      </c>
      <c r="O56" s="88" t="s">
        <v>74</v>
      </c>
      <c r="P56" s="88">
        <v>4</v>
      </c>
    </row>
    <row r="57" spans="1:17" s="1" customFormat="1" ht="12.75">
      <c r="A57" s="204">
        <v>24</v>
      </c>
      <c r="B57" s="370" t="s">
        <v>42</v>
      </c>
      <c r="C57" s="295" t="s">
        <v>40</v>
      </c>
      <c r="D57" s="204">
        <v>0</v>
      </c>
      <c r="E57" s="295">
        <v>1</v>
      </c>
      <c r="F57" s="296">
        <v>59000</v>
      </c>
      <c r="G57" s="296">
        <f t="shared" si="16"/>
        <v>59000</v>
      </c>
      <c r="H57" s="296"/>
      <c r="I57" s="296">
        <f t="shared" si="15"/>
        <v>59000</v>
      </c>
      <c r="J57" s="295">
        <v>2</v>
      </c>
      <c r="K57" s="202">
        <v>0</v>
      </c>
      <c r="L57" s="206"/>
      <c r="M57" s="91"/>
      <c r="N57" s="252" t="s">
        <v>96</v>
      </c>
      <c r="O57" s="88" t="s">
        <v>86</v>
      </c>
      <c r="P57" s="88">
        <v>4</v>
      </c>
    </row>
    <row r="58" spans="1:17" s="1" customFormat="1" ht="12.75">
      <c r="A58" s="208">
        <v>25</v>
      </c>
      <c r="B58" s="371" t="s">
        <v>43</v>
      </c>
      <c r="C58" s="297" t="s">
        <v>40</v>
      </c>
      <c r="D58" s="208">
        <v>0</v>
      </c>
      <c r="E58" s="297">
        <v>1</v>
      </c>
      <c r="F58" s="298">
        <v>28500</v>
      </c>
      <c r="G58" s="298">
        <f t="shared" si="16"/>
        <v>28500</v>
      </c>
      <c r="H58" s="298"/>
      <c r="I58" s="296">
        <f t="shared" si="15"/>
        <v>28500</v>
      </c>
      <c r="J58" s="297">
        <v>2</v>
      </c>
      <c r="K58" s="202">
        <v>0</v>
      </c>
      <c r="L58" s="209"/>
      <c r="M58" s="91"/>
      <c r="N58" s="252" t="s">
        <v>97</v>
      </c>
      <c r="O58" s="88" t="s">
        <v>98</v>
      </c>
      <c r="P58" s="88">
        <v>1</v>
      </c>
    </row>
    <row r="59" spans="1:17" s="1" customFormat="1" ht="12.75">
      <c r="A59" s="188"/>
      <c r="B59" s="276" t="s">
        <v>10</v>
      </c>
      <c r="C59" s="299"/>
      <c r="D59" s="188"/>
      <c r="E59" s="299"/>
      <c r="F59" s="300"/>
      <c r="G59" s="301">
        <f>SUM(G35:G58)</f>
        <v>2502100</v>
      </c>
      <c r="H59" s="301">
        <f t="shared" ref="H59:I59" si="17">SUM(H35:H58)</f>
        <v>1902000</v>
      </c>
      <c r="I59" s="301">
        <f t="shared" si="17"/>
        <v>600100</v>
      </c>
      <c r="J59" s="299"/>
      <c r="K59" s="190"/>
      <c r="L59" s="210"/>
      <c r="M59" s="91"/>
      <c r="N59" s="252" t="s">
        <v>99</v>
      </c>
      <c r="O59" s="88" t="s">
        <v>74</v>
      </c>
      <c r="P59" s="88">
        <v>3</v>
      </c>
    </row>
    <row r="60" spans="1:17" s="1" customFormat="1" ht="12.75">
      <c r="A60" s="164"/>
      <c r="B60" s="211" t="s">
        <v>45</v>
      </c>
      <c r="C60" s="164"/>
      <c r="D60" s="164"/>
      <c r="E60" s="212"/>
      <c r="F60" s="213"/>
      <c r="G60" s="214"/>
      <c r="H60" s="214"/>
      <c r="I60" s="214"/>
      <c r="J60" s="212"/>
      <c r="K60" s="165"/>
      <c r="L60" s="215"/>
      <c r="M60" s="91"/>
      <c r="N60" s="255" t="s">
        <v>100</v>
      </c>
      <c r="O60" s="90" t="s">
        <v>74</v>
      </c>
      <c r="P60" s="90">
        <v>2</v>
      </c>
    </row>
    <row r="61" spans="1:17" s="1" customFormat="1" ht="12.75">
      <c r="A61" s="216">
        <v>1</v>
      </c>
      <c r="B61" s="217" t="s">
        <v>21</v>
      </c>
      <c r="C61" s="216" t="s">
        <v>119</v>
      </c>
      <c r="D61" s="216">
        <v>0</v>
      </c>
      <c r="E61" s="218">
        <v>5</v>
      </c>
      <c r="F61" s="219">
        <v>17500</v>
      </c>
      <c r="G61" s="220">
        <f t="shared" ref="G61:G80" si="18">E61*F61</f>
        <v>87500</v>
      </c>
      <c r="H61" s="220">
        <f t="shared" ref="H61:H80" si="19">G61</f>
        <v>87500</v>
      </c>
      <c r="I61" s="220"/>
      <c r="J61" s="218">
        <f>E61</f>
        <v>5</v>
      </c>
      <c r="K61" s="202">
        <v>0</v>
      </c>
      <c r="L61" s="215"/>
      <c r="M61" s="91"/>
      <c r="N61" s="255"/>
      <c r="O61" s="90"/>
      <c r="P61" s="90"/>
    </row>
    <row r="62" spans="1:17" s="1" customFormat="1" ht="12.75">
      <c r="A62" s="216">
        <f>A61+1</f>
        <v>2</v>
      </c>
      <c r="B62" s="217" t="s">
        <v>146</v>
      </c>
      <c r="C62" s="216" t="s">
        <v>106</v>
      </c>
      <c r="D62" s="216">
        <v>0</v>
      </c>
      <c r="E62" s="218">
        <v>10</v>
      </c>
      <c r="F62" s="219">
        <v>3600</v>
      </c>
      <c r="G62" s="220">
        <f t="shared" si="18"/>
        <v>36000</v>
      </c>
      <c r="H62" s="220">
        <f t="shared" si="19"/>
        <v>36000</v>
      </c>
      <c r="I62" s="220"/>
      <c r="J62" s="218">
        <f t="shared" ref="J62:J80" si="20">E62</f>
        <v>10</v>
      </c>
      <c r="K62" s="202">
        <v>0</v>
      </c>
      <c r="L62" s="215"/>
      <c r="M62" s="91"/>
      <c r="N62" s="255"/>
      <c r="O62" s="90"/>
      <c r="P62" s="90"/>
    </row>
    <row r="63" spans="1:17" s="1" customFormat="1" ht="12.75">
      <c r="A63" s="216">
        <f t="shared" ref="A63:A80" si="21">A62+1</f>
        <v>3</v>
      </c>
      <c r="B63" s="275" t="s">
        <v>31</v>
      </c>
      <c r="C63" s="216" t="s">
        <v>102</v>
      </c>
      <c r="D63" s="216">
        <v>0</v>
      </c>
      <c r="E63" s="218">
        <v>15</v>
      </c>
      <c r="F63" s="219">
        <v>49000</v>
      </c>
      <c r="G63" s="220">
        <f t="shared" si="18"/>
        <v>735000</v>
      </c>
      <c r="H63" s="220">
        <f t="shared" si="19"/>
        <v>735000</v>
      </c>
      <c r="I63" s="220"/>
      <c r="J63" s="218">
        <f t="shared" si="20"/>
        <v>15</v>
      </c>
      <c r="K63" s="202">
        <v>0</v>
      </c>
      <c r="L63" s="215"/>
      <c r="M63" s="91"/>
      <c r="N63" s="256">
        <f>I59+H59</f>
        <v>2502100</v>
      </c>
      <c r="O63" s="90"/>
      <c r="P63" s="90"/>
    </row>
    <row r="64" spans="1:17" s="1" customFormat="1" ht="12.75">
      <c r="A64" s="216">
        <f t="shared" si="21"/>
        <v>4</v>
      </c>
      <c r="B64" s="217" t="s">
        <v>27</v>
      </c>
      <c r="C64" s="216" t="s">
        <v>83</v>
      </c>
      <c r="D64" s="216">
        <v>0</v>
      </c>
      <c r="E64" s="218">
        <v>20</v>
      </c>
      <c r="F64" s="219">
        <v>2530</v>
      </c>
      <c r="G64" s="220">
        <f t="shared" si="18"/>
        <v>50600</v>
      </c>
      <c r="H64" s="220">
        <f t="shared" si="19"/>
        <v>50600</v>
      </c>
      <c r="I64" s="220"/>
      <c r="J64" s="218">
        <f t="shared" si="20"/>
        <v>20</v>
      </c>
      <c r="K64" s="202">
        <v>0</v>
      </c>
      <c r="L64" s="215"/>
      <c r="M64" s="91"/>
      <c r="N64" s="255"/>
      <c r="O64" s="90"/>
      <c r="P64" s="90"/>
    </row>
    <row r="65" spans="1:16" s="1" customFormat="1" ht="12.75">
      <c r="A65" s="216">
        <f t="shared" si="21"/>
        <v>5</v>
      </c>
      <c r="B65" s="275" t="s">
        <v>165</v>
      </c>
      <c r="C65" s="216" t="s">
        <v>102</v>
      </c>
      <c r="D65" s="216">
        <v>0</v>
      </c>
      <c r="E65" s="218">
        <v>2</v>
      </c>
      <c r="F65" s="219">
        <v>59000</v>
      </c>
      <c r="G65" s="220">
        <f t="shared" si="18"/>
        <v>118000</v>
      </c>
      <c r="H65" s="220">
        <f t="shared" si="19"/>
        <v>118000</v>
      </c>
      <c r="I65" s="220"/>
      <c r="J65" s="218">
        <f t="shared" si="20"/>
        <v>2</v>
      </c>
      <c r="K65" s="202">
        <v>0</v>
      </c>
      <c r="L65" s="215"/>
      <c r="M65" s="91"/>
      <c r="N65" s="255"/>
      <c r="O65" s="90"/>
      <c r="P65" s="90"/>
    </row>
    <row r="66" spans="1:16" s="1" customFormat="1" ht="12.75">
      <c r="A66" s="216">
        <f t="shared" si="21"/>
        <v>6</v>
      </c>
      <c r="B66" s="217" t="s">
        <v>142</v>
      </c>
      <c r="C66" s="216" t="s">
        <v>74</v>
      </c>
      <c r="D66" s="216">
        <v>0</v>
      </c>
      <c r="E66" s="218">
        <v>3</v>
      </c>
      <c r="F66" s="219">
        <v>27000</v>
      </c>
      <c r="G66" s="220">
        <f t="shared" si="18"/>
        <v>81000</v>
      </c>
      <c r="H66" s="220">
        <f t="shared" si="19"/>
        <v>81000</v>
      </c>
      <c r="I66" s="220"/>
      <c r="J66" s="218">
        <f t="shared" si="20"/>
        <v>3</v>
      </c>
      <c r="K66" s="202">
        <v>0</v>
      </c>
      <c r="L66" s="215"/>
      <c r="M66" s="91"/>
      <c r="N66" s="255"/>
      <c r="O66" s="90"/>
      <c r="P66" s="90"/>
    </row>
    <row r="67" spans="1:16" s="1" customFormat="1" ht="12.75">
      <c r="A67" s="216">
        <f t="shared" si="21"/>
        <v>7</v>
      </c>
      <c r="B67" s="217" t="s">
        <v>147</v>
      </c>
      <c r="C67" s="216" t="s">
        <v>84</v>
      </c>
      <c r="D67" s="216">
        <v>0</v>
      </c>
      <c r="E67" s="218">
        <v>1</v>
      </c>
      <c r="F67" s="219">
        <v>6500</v>
      </c>
      <c r="G67" s="220">
        <f t="shared" si="18"/>
        <v>6500</v>
      </c>
      <c r="H67" s="220">
        <f t="shared" si="19"/>
        <v>6500</v>
      </c>
      <c r="I67" s="220"/>
      <c r="J67" s="218">
        <f t="shared" si="20"/>
        <v>1</v>
      </c>
      <c r="K67" s="202">
        <v>0</v>
      </c>
      <c r="L67" s="215"/>
      <c r="M67" s="91"/>
      <c r="N67" s="255"/>
      <c r="O67" s="90"/>
      <c r="P67" s="90"/>
    </row>
    <row r="68" spans="1:16" s="1" customFormat="1" ht="12.75">
      <c r="A68" s="216">
        <f t="shared" si="21"/>
        <v>8</v>
      </c>
      <c r="B68" s="217" t="s">
        <v>148</v>
      </c>
      <c r="C68" s="216" t="s">
        <v>84</v>
      </c>
      <c r="D68" s="216">
        <v>0</v>
      </c>
      <c r="E68" s="218">
        <v>1</v>
      </c>
      <c r="F68" s="219">
        <v>9900</v>
      </c>
      <c r="G68" s="220">
        <f t="shared" si="18"/>
        <v>9900</v>
      </c>
      <c r="H68" s="220">
        <f t="shared" si="19"/>
        <v>9900</v>
      </c>
      <c r="I68" s="220"/>
      <c r="J68" s="218">
        <f t="shared" si="20"/>
        <v>1</v>
      </c>
      <c r="K68" s="202">
        <v>0</v>
      </c>
      <c r="L68" s="215"/>
      <c r="M68" s="91"/>
      <c r="N68" s="255"/>
      <c r="O68" s="90"/>
      <c r="P68" s="90"/>
    </row>
    <row r="69" spans="1:16" s="1" customFormat="1" ht="12.75">
      <c r="A69" s="216">
        <f t="shared" si="21"/>
        <v>9</v>
      </c>
      <c r="B69" s="199" t="s">
        <v>149</v>
      </c>
      <c r="C69" s="216" t="s">
        <v>84</v>
      </c>
      <c r="D69" s="216">
        <v>0</v>
      </c>
      <c r="E69" s="218">
        <v>3</v>
      </c>
      <c r="F69" s="219">
        <v>21000</v>
      </c>
      <c r="G69" s="220">
        <f t="shared" si="18"/>
        <v>63000</v>
      </c>
      <c r="H69" s="220">
        <f t="shared" si="19"/>
        <v>63000</v>
      </c>
      <c r="I69" s="220"/>
      <c r="J69" s="218">
        <f t="shared" si="20"/>
        <v>3</v>
      </c>
      <c r="K69" s="202">
        <v>0</v>
      </c>
      <c r="L69" s="215"/>
      <c r="M69" s="91"/>
      <c r="N69" s="255"/>
      <c r="O69" s="90"/>
      <c r="P69" s="90"/>
    </row>
    <row r="70" spans="1:16" s="1" customFormat="1" ht="12.75">
      <c r="A70" s="216">
        <f t="shared" si="21"/>
        <v>10</v>
      </c>
      <c r="B70" s="217" t="s">
        <v>150</v>
      </c>
      <c r="C70" s="216" t="s">
        <v>84</v>
      </c>
      <c r="D70" s="216">
        <v>0</v>
      </c>
      <c r="E70" s="218">
        <v>1</v>
      </c>
      <c r="F70" s="219">
        <v>4000</v>
      </c>
      <c r="G70" s="220">
        <f t="shared" si="18"/>
        <v>4000</v>
      </c>
      <c r="H70" s="220">
        <f t="shared" si="19"/>
        <v>4000</v>
      </c>
      <c r="I70" s="220"/>
      <c r="J70" s="218">
        <f t="shared" si="20"/>
        <v>1</v>
      </c>
      <c r="K70" s="202">
        <v>0</v>
      </c>
      <c r="L70" s="215"/>
      <c r="M70" s="91"/>
      <c r="N70" s="255"/>
      <c r="O70" s="90"/>
      <c r="P70" s="90"/>
    </row>
    <row r="71" spans="1:16" s="1" customFormat="1" ht="12.75">
      <c r="A71" s="216">
        <f t="shared" si="21"/>
        <v>11</v>
      </c>
      <c r="B71" s="217" t="s">
        <v>151</v>
      </c>
      <c r="C71" s="216" t="s">
        <v>74</v>
      </c>
      <c r="D71" s="216">
        <v>0</v>
      </c>
      <c r="E71" s="218">
        <v>1</v>
      </c>
      <c r="F71" s="219">
        <v>38000</v>
      </c>
      <c r="G71" s="220">
        <f t="shared" si="18"/>
        <v>38000</v>
      </c>
      <c r="H71" s="220">
        <f t="shared" si="19"/>
        <v>38000</v>
      </c>
      <c r="I71" s="220"/>
      <c r="J71" s="218">
        <f t="shared" si="20"/>
        <v>1</v>
      </c>
      <c r="K71" s="202">
        <v>0</v>
      </c>
      <c r="L71" s="215"/>
      <c r="M71" s="91"/>
      <c r="N71" s="255"/>
      <c r="O71" s="90"/>
      <c r="P71" s="90"/>
    </row>
    <row r="72" spans="1:16" s="1" customFormat="1" ht="12.75">
      <c r="A72" s="216">
        <f t="shared" si="21"/>
        <v>12</v>
      </c>
      <c r="B72" s="217" t="s">
        <v>152</v>
      </c>
      <c r="C72" s="216" t="s">
        <v>74</v>
      </c>
      <c r="D72" s="216">
        <v>0</v>
      </c>
      <c r="E72" s="218">
        <v>20</v>
      </c>
      <c r="F72" s="219">
        <v>1800</v>
      </c>
      <c r="G72" s="220">
        <f t="shared" si="18"/>
        <v>36000</v>
      </c>
      <c r="H72" s="220">
        <f t="shared" si="19"/>
        <v>36000</v>
      </c>
      <c r="I72" s="220"/>
      <c r="J72" s="218">
        <f t="shared" si="20"/>
        <v>20</v>
      </c>
      <c r="K72" s="202">
        <v>0</v>
      </c>
      <c r="L72" s="215"/>
      <c r="M72" s="91"/>
      <c r="N72" s="255"/>
      <c r="O72" s="90"/>
      <c r="P72" s="90"/>
    </row>
    <row r="73" spans="1:16" s="1" customFormat="1" ht="12.75">
      <c r="A73" s="216">
        <f t="shared" si="21"/>
        <v>13</v>
      </c>
      <c r="B73" s="217" t="s">
        <v>153</v>
      </c>
      <c r="C73" s="216" t="s">
        <v>106</v>
      </c>
      <c r="D73" s="216">
        <v>0</v>
      </c>
      <c r="E73" s="218">
        <v>5</v>
      </c>
      <c r="F73" s="219">
        <v>38000</v>
      </c>
      <c r="G73" s="220">
        <f t="shared" si="18"/>
        <v>190000</v>
      </c>
      <c r="H73" s="220">
        <f t="shared" si="19"/>
        <v>190000</v>
      </c>
      <c r="I73" s="220"/>
      <c r="J73" s="218">
        <f t="shared" si="20"/>
        <v>5</v>
      </c>
      <c r="K73" s="202">
        <v>0</v>
      </c>
      <c r="L73" s="215"/>
      <c r="M73" s="91"/>
      <c r="N73" s="255"/>
      <c r="O73" s="90"/>
      <c r="P73" s="90"/>
    </row>
    <row r="74" spans="1:16" s="1" customFormat="1" ht="12.75">
      <c r="A74" s="216">
        <f t="shared" si="21"/>
        <v>14</v>
      </c>
      <c r="B74" s="217" t="s">
        <v>154</v>
      </c>
      <c r="C74" s="216" t="s">
        <v>74</v>
      </c>
      <c r="D74" s="216">
        <v>0</v>
      </c>
      <c r="E74" s="218">
        <v>10</v>
      </c>
      <c r="F74" s="219">
        <v>10500</v>
      </c>
      <c r="G74" s="220">
        <f t="shared" si="18"/>
        <v>105000</v>
      </c>
      <c r="H74" s="220">
        <f t="shared" si="19"/>
        <v>105000</v>
      </c>
      <c r="I74" s="220"/>
      <c r="J74" s="218">
        <f t="shared" si="20"/>
        <v>10</v>
      </c>
      <c r="K74" s="202">
        <v>0</v>
      </c>
      <c r="L74" s="215"/>
      <c r="M74" s="91"/>
      <c r="N74" s="255"/>
      <c r="O74" s="90"/>
      <c r="P74" s="90"/>
    </row>
    <row r="75" spans="1:16" s="1" customFormat="1" ht="12.75">
      <c r="A75" s="216">
        <f t="shared" si="21"/>
        <v>15</v>
      </c>
      <c r="B75" s="217" t="s">
        <v>22</v>
      </c>
      <c r="C75" s="216" t="s">
        <v>98</v>
      </c>
      <c r="D75" s="216">
        <v>0</v>
      </c>
      <c r="E75" s="218">
        <v>20</v>
      </c>
      <c r="F75" s="219">
        <v>850</v>
      </c>
      <c r="G75" s="220">
        <f t="shared" si="18"/>
        <v>17000</v>
      </c>
      <c r="H75" s="220">
        <f t="shared" si="19"/>
        <v>17000</v>
      </c>
      <c r="I75" s="220"/>
      <c r="J75" s="218">
        <f t="shared" si="20"/>
        <v>20</v>
      </c>
      <c r="K75" s="202">
        <v>0</v>
      </c>
      <c r="L75" s="215"/>
      <c r="M75" s="91"/>
      <c r="N75" s="256"/>
      <c r="O75" s="90"/>
      <c r="P75" s="90"/>
    </row>
    <row r="76" spans="1:16" s="1" customFormat="1" ht="12.75">
      <c r="A76" s="216">
        <f t="shared" si="21"/>
        <v>16</v>
      </c>
      <c r="B76" s="217" t="s">
        <v>155</v>
      </c>
      <c r="C76" s="216" t="s">
        <v>84</v>
      </c>
      <c r="D76" s="216">
        <v>0</v>
      </c>
      <c r="E76" s="218">
        <v>10</v>
      </c>
      <c r="F76" s="219">
        <v>2700</v>
      </c>
      <c r="G76" s="220">
        <f t="shared" si="18"/>
        <v>27000</v>
      </c>
      <c r="H76" s="220">
        <f t="shared" si="19"/>
        <v>27000</v>
      </c>
      <c r="I76" s="220"/>
      <c r="J76" s="218">
        <f t="shared" si="20"/>
        <v>10</v>
      </c>
      <c r="K76" s="202">
        <v>0</v>
      </c>
      <c r="L76" s="215"/>
      <c r="M76" s="91"/>
      <c r="N76" s="256"/>
      <c r="O76" s="90"/>
      <c r="P76" s="90"/>
    </row>
    <row r="77" spans="1:16" s="1" customFormat="1" ht="12.75">
      <c r="A77" s="216">
        <f t="shared" si="21"/>
        <v>17</v>
      </c>
      <c r="B77" s="217" t="s">
        <v>140</v>
      </c>
      <c r="C77" s="216" t="s">
        <v>114</v>
      </c>
      <c r="D77" s="216">
        <v>0</v>
      </c>
      <c r="E77" s="218">
        <v>2</v>
      </c>
      <c r="F77" s="219">
        <v>59000</v>
      </c>
      <c r="G77" s="220">
        <f t="shared" si="18"/>
        <v>118000</v>
      </c>
      <c r="H77" s="220">
        <f t="shared" si="19"/>
        <v>118000</v>
      </c>
      <c r="I77" s="220"/>
      <c r="J77" s="218">
        <f t="shared" si="20"/>
        <v>2</v>
      </c>
      <c r="K77" s="202">
        <v>0</v>
      </c>
      <c r="L77" s="215"/>
      <c r="M77" s="91"/>
      <c r="N77" s="255"/>
      <c r="O77" s="90"/>
      <c r="P77" s="90"/>
    </row>
    <row r="78" spans="1:16" s="1" customFormat="1" ht="12.75">
      <c r="A78" s="216">
        <f t="shared" si="21"/>
        <v>18</v>
      </c>
      <c r="B78" s="217" t="s">
        <v>145</v>
      </c>
      <c r="C78" s="216" t="s">
        <v>114</v>
      </c>
      <c r="D78" s="216">
        <v>0</v>
      </c>
      <c r="E78" s="218">
        <v>1</v>
      </c>
      <c r="F78" s="219">
        <v>27000</v>
      </c>
      <c r="G78" s="220">
        <f t="shared" si="18"/>
        <v>27000</v>
      </c>
      <c r="H78" s="220">
        <f t="shared" si="19"/>
        <v>27000</v>
      </c>
      <c r="I78" s="220"/>
      <c r="J78" s="218">
        <f t="shared" si="20"/>
        <v>1</v>
      </c>
      <c r="K78" s="202">
        <v>0</v>
      </c>
      <c r="L78" s="215"/>
      <c r="M78" s="91"/>
      <c r="N78" s="255"/>
      <c r="O78" s="90"/>
      <c r="P78" s="90"/>
    </row>
    <row r="79" spans="1:16" s="1" customFormat="1" ht="12.75">
      <c r="A79" s="216">
        <f t="shared" si="21"/>
        <v>19</v>
      </c>
      <c r="B79" s="217" t="s">
        <v>113</v>
      </c>
      <c r="C79" s="216" t="s">
        <v>114</v>
      </c>
      <c r="D79" s="216">
        <v>0</v>
      </c>
      <c r="E79" s="218">
        <v>2</v>
      </c>
      <c r="F79" s="219">
        <v>31000</v>
      </c>
      <c r="G79" s="220">
        <f t="shared" si="18"/>
        <v>62000</v>
      </c>
      <c r="H79" s="220">
        <f t="shared" si="19"/>
        <v>62000</v>
      </c>
      <c r="I79" s="220"/>
      <c r="J79" s="218">
        <f t="shared" si="20"/>
        <v>2</v>
      </c>
      <c r="K79" s="202">
        <v>0</v>
      </c>
      <c r="L79" s="215"/>
      <c r="M79" s="91"/>
      <c r="N79" s="255"/>
      <c r="O79" s="90"/>
      <c r="P79" s="90"/>
    </row>
    <row r="80" spans="1:16" s="1" customFormat="1" ht="12.75">
      <c r="A80" s="216">
        <f t="shared" si="21"/>
        <v>20</v>
      </c>
      <c r="B80" s="217" t="s">
        <v>156</v>
      </c>
      <c r="C80" s="216" t="s">
        <v>98</v>
      </c>
      <c r="D80" s="216">
        <v>0</v>
      </c>
      <c r="E80" s="218">
        <v>10</v>
      </c>
      <c r="F80" s="219">
        <v>7900</v>
      </c>
      <c r="G80" s="220">
        <f t="shared" si="18"/>
        <v>79000</v>
      </c>
      <c r="H80" s="220">
        <f t="shared" si="19"/>
        <v>79000</v>
      </c>
      <c r="I80" s="220"/>
      <c r="J80" s="218">
        <f t="shared" si="20"/>
        <v>10</v>
      </c>
      <c r="K80" s="202">
        <v>0</v>
      </c>
      <c r="L80" s="215"/>
      <c r="M80" s="91"/>
      <c r="N80" s="255"/>
      <c r="O80" s="90"/>
      <c r="P80" s="90"/>
    </row>
    <row r="81" spans="1:16" s="1" customFormat="1" ht="12.75">
      <c r="A81" s="204">
        <v>1</v>
      </c>
      <c r="B81" s="372" t="s">
        <v>44</v>
      </c>
      <c r="C81" s="302" t="s">
        <v>28</v>
      </c>
      <c r="D81" s="204">
        <v>0</v>
      </c>
      <c r="E81" s="302">
        <v>10</v>
      </c>
      <c r="F81" s="303">
        <v>3700</v>
      </c>
      <c r="G81" s="304">
        <f t="shared" ref="G81:G86" si="22">E81*F81</f>
        <v>37000</v>
      </c>
      <c r="H81" s="305"/>
      <c r="I81" s="305">
        <f>G81</f>
        <v>37000</v>
      </c>
      <c r="J81" s="302">
        <v>40</v>
      </c>
      <c r="K81" s="202">
        <v>0</v>
      </c>
      <c r="L81" s="207"/>
      <c r="M81" s="91"/>
      <c r="N81" s="257" t="s">
        <v>101</v>
      </c>
      <c r="O81" s="88" t="s">
        <v>102</v>
      </c>
      <c r="P81" s="88">
        <v>2</v>
      </c>
    </row>
    <row r="82" spans="1:16" s="1" customFormat="1" ht="12.75">
      <c r="A82" s="204">
        <v>2</v>
      </c>
      <c r="B82" s="277" t="s">
        <v>37</v>
      </c>
      <c r="C82" s="302" t="s">
        <v>40</v>
      </c>
      <c r="D82" s="204">
        <v>0</v>
      </c>
      <c r="E82" s="302">
        <v>1</v>
      </c>
      <c r="F82" s="303">
        <v>21000</v>
      </c>
      <c r="G82" s="304">
        <f t="shared" si="22"/>
        <v>21000</v>
      </c>
      <c r="H82" s="305"/>
      <c r="I82" s="305">
        <f t="shared" ref="I82:I88" si="23">G82</f>
        <v>21000</v>
      </c>
      <c r="J82" s="302">
        <v>1</v>
      </c>
      <c r="K82" s="202">
        <v>0</v>
      </c>
      <c r="L82" s="204"/>
      <c r="M82" s="91"/>
      <c r="N82" s="257" t="s">
        <v>103</v>
      </c>
      <c r="O82" s="88" t="s">
        <v>86</v>
      </c>
      <c r="P82" s="88">
        <v>0</v>
      </c>
    </row>
    <row r="83" spans="1:16" s="1" customFormat="1" ht="12.75">
      <c r="A83" s="204">
        <v>3</v>
      </c>
      <c r="B83" s="277" t="s">
        <v>44</v>
      </c>
      <c r="C83" s="302" t="s">
        <v>28</v>
      </c>
      <c r="D83" s="204">
        <v>0</v>
      </c>
      <c r="E83" s="302">
        <v>40</v>
      </c>
      <c r="F83" s="306">
        <v>3700</v>
      </c>
      <c r="G83" s="306">
        <f t="shared" si="22"/>
        <v>148000</v>
      </c>
      <c r="H83" s="306"/>
      <c r="I83" s="305">
        <f t="shared" si="23"/>
        <v>148000</v>
      </c>
      <c r="J83" s="302">
        <v>40</v>
      </c>
      <c r="K83" s="202">
        <v>0</v>
      </c>
      <c r="L83" s="204"/>
      <c r="M83" s="91"/>
      <c r="N83" s="257" t="s">
        <v>104</v>
      </c>
      <c r="O83" s="88" t="s">
        <v>102</v>
      </c>
      <c r="P83" s="88">
        <v>0</v>
      </c>
    </row>
    <row r="84" spans="1:16" s="1" customFormat="1" ht="12.75">
      <c r="A84" s="204">
        <v>4</v>
      </c>
      <c r="B84" s="277" t="s">
        <v>46</v>
      </c>
      <c r="C84" s="302" t="s">
        <v>49</v>
      </c>
      <c r="D84" s="204">
        <v>0</v>
      </c>
      <c r="E84" s="302">
        <v>2</v>
      </c>
      <c r="F84" s="306">
        <v>25000</v>
      </c>
      <c r="G84" s="306">
        <f t="shared" si="22"/>
        <v>50000</v>
      </c>
      <c r="H84" s="306"/>
      <c r="I84" s="305">
        <f t="shared" si="23"/>
        <v>50000</v>
      </c>
      <c r="J84" s="302">
        <v>2</v>
      </c>
      <c r="K84" s="202">
        <v>0</v>
      </c>
      <c r="L84" s="204"/>
      <c r="M84" s="91"/>
      <c r="N84" s="257" t="s">
        <v>105</v>
      </c>
      <c r="O84" s="88" t="s">
        <v>106</v>
      </c>
      <c r="P84" s="88">
        <v>0</v>
      </c>
    </row>
    <row r="85" spans="1:16" s="1" customFormat="1" ht="12.75">
      <c r="A85" s="204">
        <v>5</v>
      </c>
      <c r="B85" s="277" t="s">
        <v>47</v>
      </c>
      <c r="C85" s="302" t="s">
        <v>39</v>
      </c>
      <c r="D85" s="204">
        <v>0</v>
      </c>
      <c r="E85" s="302"/>
      <c r="F85" s="306">
        <v>3200</v>
      </c>
      <c r="G85" s="306">
        <f t="shared" si="22"/>
        <v>0</v>
      </c>
      <c r="H85" s="306"/>
      <c r="I85" s="305">
        <f t="shared" si="23"/>
        <v>0</v>
      </c>
      <c r="J85" s="302">
        <v>12</v>
      </c>
      <c r="K85" s="202">
        <v>0</v>
      </c>
      <c r="L85" s="204"/>
      <c r="M85" s="91"/>
      <c r="N85" s="257" t="s">
        <v>107</v>
      </c>
      <c r="O85" s="88" t="s">
        <v>86</v>
      </c>
      <c r="P85" s="88">
        <v>0</v>
      </c>
    </row>
    <row r="86" spans="1:16" s="1" customFormat="1" ht="12.75">
      <c r="A86" s="204">
        <v>6</v>
      </c>
      <c r="B86" s="277" t="s">
        <v>23</v>
      </c>
      <c r="C86" s="302" t="s">
        <v>29</v>
      </c>
      <c r="D86" s="204">
        <v>0</v>
      </c>
      <c r="E86" s="302">
        <v>10</v>
      </c>
      <c r="F86" s="306">
        <v>3100</v>
      </c>
      <c r="G86" s="306">
        <f t="shared" si="22"/>
        <v>31000</v>
      </c>
      <c r="H86" s="306"/>
      <c r="I86" s="305">
        <f t="shared" si="23"/>
        <v>31000</v>
      </c>
      <c r="J86" s="302">
        <v>10</v>
      </c>
      <c r="K86" s="202">
        <v>0</v>
      </c>
      <c r="L86" s="204"/>
      <c r="M86" s="91"/>
      <c r="N86" s="257" t="s">
        <v>108</v>
      </c>
      <c r="O86" s="88" t="s">
        <v>74</v>
      </c>
      <c r="P86" s="88">
        <v>0</v>
      </c>
    </row>
    <row r="87" spans="1:16" s="1" customFormat="1" ht="12.75">
      <c r="A87" s="204">
        <v>7</v>
      </c>
      <c r="B87" s="278" t="s">
        <v>48</v>
      </c>
      <c r="C87" s="307" t="s">
        <v>9</v>
      </c>
      <c r="D87" s="204">
        <v>2</v>
      </c>
      <c r="E87" s="307">
        <v>2</v>
      </c>
      <c r="F87" s="308">
        <v>22000</v>
      </c>
      <c r="G87" s="309">
        <f>E87*F87</f>
        <v>44000</v>
      </c>
      <c r="H87" s="309"/>
      <c r="I87" s="305">
        <f t="shared" si="23"/>
        <v>44000</v>
      </c>
      <c r="J87" s="307">
        <v>4</v>
      </c>
      <c r="K87" s="202">
        <v>0</v>
      </c>
      <c r="L87" s="204"/>
      <c r="M87" s="91"/>
      <c r="N87" s="257" t="s">
        <v>109</v>
      </c>
      <c r="O87" s="88" t="s">
        <v>74</v>
      </c>
      <c r="P87" s="88">
        <v>0</v>
      </c>
    </row>
    <row r="88" spans="1:16" s="1" customFormat="1" ht="12.75">
      <c r="A88" s="208">
        <v>8</v>
      </c>
      <c r="B88" s="279" t="s">
        <v>50</v>
      </c>
      <c r="C88" s="307" t="s">
        <v>19</v>
      </c>
      <c r="D88" s="208">
        <v>0</v>
      </c>
      <c r="E88" s="310">
        <v>20</v>
      </c>
      <c r="F88" s="309">
        <v>250</v>
      </c>
      <c r="G88" s="309">
        <f t="shared" ref="G88" si="24">E88*F88</f>
        <v>5000</v>
      </c>
      <c r="H88" s="309"/>
      <c r="I88" s="305">
        <f t="shared" si="23"/>
        <v>5000</v>
      </c>
      <c r="J88" s="310">
        <v>20</v>
      </c>
      <c r="K88" s="202">
        <v>0</v>
      </c>
      <c r="L88" s="208"/>
      <c r="M88" s="91"/>
      <c r="N88" s="257" t="s">
        <v>110</v>
      </c>
      <c r="O88" s="88" t="s">
        <v>98</v>
      </c>
      <c r="P88" s="88">
        <v>0</v>
      </c>
    </row>
    <row r="89" spans="1:16" s="1" customFormat="1" ht="12.75">
      <c r="A89" s="188"/>
      <c r="B89" s="280" t="s">
        <v>10</v>
      </c>
      <c r="C89" s="311"/>
      <c r="D89" s="188"/>
      <c r="E89" s="312"/>
      <c r="F89" s="313"/>
      <c r="G89" s="314">
        <f>SUM(G61:G88)</f>
        <v>2226500</v>
      </c>
      <c r="H89" s="314">
        <f t="shared" ref="H89:I89" si="25">SUM(H61:H88)</f>
        <v>1890500</v>
      </c>
      <c r="I89" s="314">
        <f t="shared" si="25"/>
        <v>336000</v>
      </c>
      <c r="J89" s="312"/>
      <c r="K89" s="190"/>
      <c r="L89" s="188"/>
      <c r="M89" s="172"/>
      <c r="N89" s="257" t="s">
        <v>111</v>
      </c>
      <c r="O89" s="88" t="s">
        <v>86</v>
      </c>
      <c r="P89" s="88">
        <v>0</v>
      </c>
    </row>
    <row r="90" spans="1:16" s="1" customFormat="1" ht="12.75">
      <c r="A90" s="194"/>
      <c r="B90" s="245" t="s">
        <v>51</v>
      </c>
      <c r="C90" s="194"/>
      <c r="D90" s="194"/>
      <c r="E90" s="221"/>
      <c r="F90" s="222"/>
      <c r="G90" s="223"/>
      <c r="H90" s="223"/>
      <c r="I90" s="223"/>
      <c r="J90" s="221"/>
      <c r="K90" s="195"/>
      <c r="L90" s="194"/>
      <c r="M90" s="91"/>
      <c r="N90" s="257" t="s">
        <v>112</v>
      </c>
      <c r="O90" s="88" t="s">
        <v>86</v>
      </c>
      <c r="P90" s="88">
        <v>0</v>
      </c>
    </row>
    <row r="91" spans="1:16" s="1" customFormat="1" ht="12.75">
      <c r="A91" s="194">
        <v>1</v>
      </c>
      <c r="B91" s="206" t="s">
        <v>60</v>
      </c>
      <c r="C91" s="194" t="s">
        <v>62</v>
      </c>
      <c r="D91" s="194">
        <v>0</v>
      </c>
      <c r="E91" s="221">
        <v>12</v>
      </c>
      <c r="F91" s="222">
        <v>2900</v>
      </c>
      <c r="G91" s="309">
        <f t="shared" ref="G91:G97" si="26">E91*F91</f>
        <v>34800</v>
      </c>
      <c r="H91" s="223">
        <f t="shared" ref="H91:H97" si="27">G91</f>
        <v>34800</v>
      </c>
      <c r="I91" s="223"/>
      <c r="J91" s="221">
        <f>E91</f>
        <v>12</v>
      </c>
      <c r="K91" s="202">
        <v>0</v>
      </c>
      <c r="L91" s="194"/>
      <c r="M91" s="91"/>
      <c r="N91" s="257"/>
      <c r="O91" s="88"/>
      <c r="P91" s="88"/>
    </row>
    <row r="92" spans="1:16" s="1" customFormat="1" ht="12.75">
      <c r="A92" s="194">
        <v>2</v>
      </c>
      <c r="B92" s="206" t="s">
        <v>157</v>
      </c>
      <c r="C92" s="194" t="s">
        <v>62</v>
      </c>
      <c r="D92" s="194">
        <v>0</v>
      </c>
      <c r="E92" s="221">
        <v>12</v>
      </c>
      <c r="F92" s="222">
        <v>2900</v>
      </c>
      <c r="G92" s="309">
        <f t="shared" si="26"/>
        <v>34800</v>
      </c>
      <c r="H92" s="223">
        <f t="shared" si="27"/>
        <v>34800</v>
      </c>
      <c r="I92" s="223"/>
      <c r="J92" s="221">
        <f t="shared" ref="J92:J97" si="28">E92</f>
        <v>12</v>
      </c>
      <c r="K92" s="202">
        <v>0</v>
      </c>
      <c r="L92" s="194"/>
      <c r="M92" s="91"/>
      <c r="N92" s="257"/>
      <c r="O92" s="88"/>
      <c r="P92" s="88"/>
    </row>
    <row r="93" spans="1:16" s="1" customFormat="1" ht="12.75">
      <c r="A93" s="194">
        <v>3</v>
      </c>
      <c r="B93" s="275" t="s">
        <v>31</v>
      </c>
      <c r="C93" s="194" t="s">
        <v>102</v>
      </c>
      <c r="D93" s="194">
        <v>0</v>
      </c>
      <c r="E93" s="221">
        <v>10</v>
      </c>
      <c r="F93" s="222">
        <v>49000</v>
      </c>
      <c r="G93" s="309">
        <f t="shared" si="26"/>
        <v>490000</v>
      </c>
      <c r="H93" s="223">
        <f t="shared" si="27"/>
        <v>490000</v>
      </c>
      <c r="I93" s="223"/>
      <c r="J93" s="221">
        <f t="shared" si="28"/>
        <v>10</v>
      </c>
      <c r="K93" s="202">
        <v>0</v>
      </c>
      <c r="L93" s="194"/>
      <c r="M93" s="91"/>
      <c r="N93" s="258">
        <f>I89+H89</f>
        <v>2226500</v>
      </c>
      <c r="O93" s="88"/>
      <c r="P93" s="88"/>
    </row>
    <row r="94" spans="1:16" s="1" customFormat="1" ht="12.75">
      <c r="A94" s="194">
        <v>4</v>
      </c>
      <c r="B94" s="206" t="s">
        <v>27</v>
      </c>
      <c r="C94" s="194" t="s">
        <v>83</v>
      </c>
      <c r="D94" s="194">
        <v>0</v>
      </c>
      <c r="E94" s="221">
        <v>20</v>
      </c>
      <c r="F94" s="222">
        <v>2530</v>
      </c>
      <c r="G94" s="309">
        <f t="shared" si="26"/>
        <v>50600</v>
      </c>
      <c r="H94" s="223">
        <f t="shared" si="27"/>
        <v>50600</v>
      </c>
      <c r="I94" s="223"/>
      <c r="J94" s="221">
        <f t="shared" si="28"/>
        <v>20</v>
      </c>
      <c r="K94" s="202">
        <v>0</v>
      </c>
      <c r="L94" s="194"/>
      <c r="M94" s="91"/>
      <c r="N94" s="257"/>
      <c r="O94" s="88"/>
      <c r="P94" s="88"/>
    </row>
    <row r="95" spans="1:16" s="1" customFormat="1" ht="12.75">
      <c r="A95" s="194">
        <v>5</v>
      </c>
      <c r="B95" s="206" t="s">
        <v>158</v>
      </c>
      <c r="C95" s="194" t="s">
        <v>159</v>
      </c>
      <c r="D95" s="194">
        <v>0</v>
      </c>
      <c r="E95" s="221">
        <v>5</v>
      </c>
      <c r="F95" s="222">
        <v>3600</v>
      </c>
      <c r="G95" s="224">
        <f t="shared" si="26"/>
        <v>18000</v>
      </c>
      <c r="H95" s="223">
        <f t="shared" si="27"/>
        <v>18000</v>
      </c>
      <c r="I95" s="223"/>
      <c r="J95" s="221">
        <f t="shared" si="28"/>
        <v>5</v>
      </c>
      <c r="K95" s="202">
        <v>0</v>
      </c>
      <c r="L95" s="194"/>
      <c r="M95" s="91"/>
      <c r="N95" s="257"/>
      <c r="O95" s="88"/>
      <c r="P95" s="88"/>
    </row>
    <row r="96" spans="1:16" s="1" customFormat="1" ht="12.75">
      <c r="A96" s="194">
        <v>6</v>
      </c>
      <c r="B96" s="206" t="s">
        <v>160</v>
      </c>
      <c r="C96" s="194" t="s">
        <v>98</v>
      </c>
      <c r="D96" s="194">
        <v>0</v>
      </c>
      <c r="E96" s="221">
        <v>2</v>
      </c>
      <c r="F96" s="222">
        <v>7800</v>
      </c>
      <c r="G96" s="223">
        <f t="shared" si="26"/>
        <v>15600</v>
      </c>
      <c r="H96" s="223">
        <f t="shared" si="27"/>
        <v>15600</v>
      </c>
      <c r="I96" s="223"/>
      <c r="J96" s="221">
        <f t="shared" si="28"/>
        <v>2</v>
      </c>
      <c r="K96" s="202">
        <v>0</v>
      </c>
      <c r="L96" s="194"/>
      <c r="M96" s="91"/>
      <c r="N96" s="257"/>
      <c r="O96" s="88"/>
      <c r="P96" s="88"/>
    </row>
    <row r="97" spans="1:16" s="1" customFormat="1" ht="12.75">
      <c r="A97" s="194">
        <v>7</v>
      </c>
      <c r="B97" s="206" t="s">
        <v>65</v>
      </c>
      <c r="C97" s="194" t="s">
        <v>114</v>
      </c>
      <c r="D97" s="194">
        <v>0</v>
      </c>
      <c r="E97" s="221">
        <v>1</v>
      </c>
      <c r="F97" s="222">
        <v>27000</v>
      </c>
      <c r="G97" s="223">
        <f t="shared" si="26"/>
        <v>27000</v>
      </c>
      <c r="H97" s="223">
        <f t="shared" si="27"/>
        <v>27000</v>
      </c>
      <c r="I97" s="223"/>
      <c r="J97" s="221">
        <f t="shared" si="28"/>
        <v>1</v>
      </c>
      <c r="K97" s="202">
        <v>0</v>
      </c>
      <c r="L97" s="194"/>
      <c r="M97" s="91"/>
      <c r="N97" s="257"/>
      <c r="O97" s="88"/>
      <c r="P97" s="88"/>
    </row>
    <row r="98" spans="1:16" s="1" customFormat="1" ht="12.75">
      <c r="A98" s="204">
        <v>8</v>
      </c>
      <c r="B98" s="281" t="s">
        <v>52</v>
      </c>
      <c r="C98" s="315" t="s">
        <v>9</v>
      </c>
      <c r="D98" s="204">
        <v>0</v>
      </c>
      <c r="E98" s="315">
        <v>15</v>
      </c>
      <c r="F98" s="306">
        <v>7500</v>
      </c>
      <c r="G98" s="306">
        <f>E98*F98</f>
        <v>112500</v>
      </c>
      <c r="H98" s="306"/>
      <c r="I98" s="306">
        <f>G98</f>
        <v>112500</v>
      </c>
      <c r="J98" s="315">
        <v>11</v>
      </c>
      <c r="K98" s="202">
        <v>4</v>
      </c>
      <c r="L98" s="225"/>
      <c r="M98" s="91"/>
      <c r="N98" s="257" t="s">
        <v>113</v>
      </c>
      <c r="O98" s="88" t="s">
        <v>114</v>
      </c>
      <c r="P98" s="88">
        <v>0</v>
      </c>
    </row>
    <row r="99" spans="1:16" s="1" customFormat="1" ht="12.75">
      <c r="A99" s="204">
        <v>9</v>
      </c>
      <c r="B99" s="277" t="s">
        <v>23</v>
      </c>
      <c r="C99" s="310" t="s">
        <v>29</v>
      </c>
      <c r="D99" s="204">
        <v>0</v>
      </c>
      <c r="E99" s="310">
        <v>10</v>
      </c>
      <c r="F99" s="309">
        <v>3100</v>
      </c>
      <c r="G99" s="309">
        <f t="shared" ref="G99:G101" si="29">E99*F99</f>
        <v>31000</v>
      </c>
      <c r="H99" s="309"/>
      <c r="I99" s="306">
        <f t="shared" ref="I99:I109" si="30">G99</f>
        <v>31000</v>
      </c>
      <c r="J99" s="310">
        <v>10</v>
      </c>
      <c r="K99" s="202">
        <v>0</v>
      </c>
      <c r="L99" s="225"/>
      <c r="M99" s="91"/>
      <c r="N99" s="257" t="s">
        <v>115</v>
      </c>
      <c r="O99" s="88" t="s">
        <v>114</v>
      </c>
      <c r="P99" s="88">
        <v>0</v>
      </c>
    </row>
    <row r="100" spans="1:16" s="1" customFormat="1" ht="12.75">
      <c r="A100" s="204">
        <v>10</v>
      </c>
      <c r="B100" s="277" t="s">
        <v>53</v>
      </c>
      <c r="C100" s="302" t="s">
        <v>54</v>
      </c>
      <c r="D100" s="204">
        <v>0</v>
      </c>
      <c r="E100" s="302">
        <v>5</v>
      </c>
      <c r="F100" s="306">
        <v>3600</v>
      </c>
      <c r="G100" s="306">
        <f t="shared" si="29"/>
        <v>18000</v>
      </c>
      <c r="H100" s="306"/>
      <c r="I100" s="306">
        <f t="shared" si="30"/>
        <v>18000</v>
      </c>
      <c r="J100" s="302">
        <v>5</v>
      </c>
      <c r="K100" s="202">
        <v>0</v>
      </c>
      <c r="L100" s="225"/>
      <c r="M100" s="91"/>
      <c r="N100" s="257" t="s">
        <v>116</v>
      </c>
      <c r="O100" s="88" t="s">
        <v>114</v>
      </c>
      <c r="P100" s="88">
        <v>0</v>
      </c>
    </row>
    <row r="101" spans="1:16" s="1" customFormat="1" ht="12.75">
      <c r="A101" s="204">
        <v>11</v>
      </c>
      <c r="B101" s="277" t="s">
        <v>23</v>
      </c>
      <c r="C101" s="310" t="s">
        <v>29</v>
      </c>
      <c r="D101" s="204">
        <v>0</v>
      </c>
      <c r="E101" s="310">
        <v>10</v>
      </c>
      <c r="F101" s="309">
        <v>3100</v>
      </c>
      <c r="G101" s="309">
        <f t="shared" si="29"/>
        <v>31000</v>
      </c>
      <c r="H101" s="309"/>
      <c r="I101" s="306">
        <f t="shared" si="30"/>
        <v>31000</v>
      </c>
      <c r="J101" s="310">
        <v>10</v>
      </c>
      <c r="K101" s="202">
        <v>0</v>
      </c>
      <c r="L101" s="225"/>
      <c r="M101" s="91"/>
      <c r="N101" s="257" t="s">
        <v>117</v>
      </c>
      <c r="O101" s="88" t="s">
        <v>91</v>
      </c>
      <c r="P101" s="88">
        <v>0</v>
      </c>
    </row>
    <row r="102" spans="1:16" s="1" customFormat="1" ht="12.75">
      <c r="A102" s="204">
        <v>12</v>
      </c>
      <c r="B102" s="277" t="s">
        <v>44</v>
      </c>
      <c r="C102" s="302" t="s">
        <v>28</v>
      </c>
      <c r="D102" s="204">
        <v>0</v>
      </c>
      <c r="E102" s="302">
        <v>40</v>
      </c>
      <c r="F102" s="306">
        <v>3700</v>
      </c>
      <c r="G102" s="306">
        <f>E102*F102</f>
        <v>148000</v>
      </c>
      <c r="H102" s="306"/>
      <c r="I102" s="306">
        <f t="shared" si="30"/>
        <v>148000</v>
      </c>
      <c r="J102" s="302">
        <v>40</v>
      </c>
      <c r="K102" s="202">
        <v>0</v>
      </c>
      <c r="L102" s="225"/>
      <c r="M102" s="91"/>
      <c r="N102" s="257" t="s">
        <v>118</v>
      </c>
      <c r="O102" s="88" t="s">
        <v>119</v>
      </c>
      <c r="P102" s="88">
        <v>0</v>
      </c>
    </row>
    <row r="103" spans="1:16" s="1" customFormat="1" ht="12.75">
      <c r="A103" s="204">
        <v>13</v>
      </c>
      <c r="B103" s="277" t="s">
        <v>46</v>
      </c>
      <c r="C103" s="302" t="s">
        <v>49</v>
      </c>
      <c r="D103" s="204">
        <v>1</v>
      </c>
      <c r="E103" s="302">
        <v>7</v>
      </c>
      <c r="F103" s="306">
        <v>25000</v>
      </c>
      <c r="G103" s="306">
        <f t="shared" ref="G103:G104" si="31">E103*F103</f>
        <v>175000</v>
      </c>
      <c r="H103" s="306"/>
      <c r="I103" s="306">
        <f t="shared" si="30"/>
        <v>175000</v>
      </c>
      <c r="J103" s="302">
        <v>0</v>
      </c>
      <c r="K103" s="202">
        <v>8</v>
      </c>
      <c r="L103" s="225"/>
      <c r="M103" s="91"/>
      <c r="N103" s="257" t="s">
        <v>120</v>
      </c>
      <c r="O103" s="88" t="s">
        <v>119</v>
      </c>
      <c r="P103" s="88">
        <v>0</v>
      </c>
    </row>
    <row r="104" spans="1:16" s="1" customFormat="1" ht="12.75">
      <c r="A104" s="208">
        <v>14</v>
      </c>
      <c r="B104" s="279" t="s">
        <v>27</v>
      </c>
      <c r="C104" s="310" t="s">
        <v>30</v>
      </c>
      <c r="D104" s="208">
        <v>0</v>
      </c>
      <c r="E104" s="310">
        <v>20</v>
      </c>
      <c r="F104" s="309">
        <v>2530</v>
      </c>
      <c r="G104" s="309">
        <f t="shared" si="31"/>
        <v>50600</v>
      </c>
      <c r="H104" s="309"/>
      <c r="I104" s="306">
        <f t="shared" si="30"/>
        <v>50600</v>
      </c>
      <c r="J104" s="316">
        <v>14</v>
      </c>
      <c r="K104" s="226">
        <v>6</v>
      </c>
      <c r="L104" s="227"/>
      <c r="M104" s="91"/>
      <c r="N104" s="257" t="s">
        <v>121</v>
      </c>
      <c r="O104" s="88" t="s">
        <v>74</v>
      </c>
      <c r="P104" s="88">
        <v>0</v>
      </c>
    </row>
    <row r="105" spans="1:16" s="1" customFormat="1" ht="12.75">
      <c r="A105" s="208">
        <f t="shared" ref="A105:A109" si="32">A104+1</f>
        <v>15</v>
      </c>
      <c r="B105" s="285" t="s">
        <v>42</v>
      </c>
      <c r="C105" s="317" t="s">
        <v>40</v>
      </c>
      <c r="D105" s="204">
        <v>0</v>
      </c>
      <c r="E105" s="317"/>
      <c r="F105" s="318">
        <v>59000</v>
      </c>
      <c r="G105" s="318">
        <f>E105*F105</f>
        <v>0</v>
      </c>
      <c r="H105" s="318"/>
      <c r="I105" s="306">
        <f t="shared" si="30"/>
        <v>0</v>
      </c>
      <c r="J105" s="319">
        <v>2</v>
      </c>
      <c r="K105" s="172">
        <v>0</v>
      </c>
      <c r="L105" s="228"/>
      <c r="M105" s="91"/>
      <c r="N105" s="257"/>
      <c r="O105" s="88"/>
      <c r="P105" s="88"/>
    </row>
    <row r="106" spans="1:16" s="1" customFormat="1" ht="12.75">
      <c r="A106" s="208">
        <f t="shared" si="32"/>
        <v>16</v>
      </c>
      <c r="B106" s="282" t="s">
        <v>64</v>
      </c>
      <c r="C106" s="317" t="s">
        <v>40</v>
      </c>
      <c r="D106" s="204">
        <v>0</v>
      </c>
      <c r="E106" s="317">
        <v>2</v>
      </c>
      <c r="F106" s="318">
        <v>31000</v>
      </c>
      <c r="G106" s="318">
        <f t="shared" ref="G106:G107" si="33">E106*F106</f>
        <v>62000</v>
      </c>
      <c r="H106" s="318"/>
      <c r="I106" s="306">
        <f t="shared" si="30"/>
        <v>62000</v>
      </c>
      <c r="J106" s="319">
        <v>2</v>
      </c>
      <c r="K106" s="172">
        <v>0</v>
      </c>
      <c r="L106" s="228"/>
      <c r="M106" s="91"/>
      <c r="N106" s="257"/>
      <c r="O106" s="88"/>
      <c r="P106" s="88"/>
    </row>
    <row r="107" spans="1:16" s="1" customFormat="1" ht="12.75">
      <c r="A107" s="208">
        <f t="shared" si="32"/>
        <v>17</v>
      </c>
      <c r="B107" s="282" t="s">
        <v>32</v>
      </c>
      <c r="C107" s="317" t="s">
        <v>34</v>
      </c>
      <c r="D107" s="204">
        <v>0</v>
      </c>
      <c r="E107" s="317">
        <v>5</v>
      </c>
      <c r="F107" s="318">
        <v>21000</v>
      </c>
      <c r="G107" s="318">
        <f t="shared" si="33"/>
        <v>105000</v>
      </c>
      <c r="H107" s="318"/>
      <c r="I107" s="306">
        <f t="shared" si="30"/>
        <v>105000</v>
      </c>
      <c r="J107" s="319">
        <v>5</v>
      </c>
      <c r="K107" s="172">
        <v>0</v>
      </c>
      <c r="L107" s="228"/>
      <c r="M107" s="91"/>
      <c r="N107" s="257"/>
      <c r="O107" s="88"/>
      <c r="P107" s="88"/>
    </row>
    <row r="108" spans="1:16" s="1" customFormat="1" ht="12.75">
      <c r="A108" s="208">
        <f t="shared" si="32"/>
        <v>18</v>
      </c>
      <c r="B108" s="282" t="s">
        <v>31</v>
      </c>
      <c r="C108" s="317" t="s">
        <v>33</v>
      </c>
      <c r="D108" s="204">
        <v>0</v>
      </c>
      <c r="E108" s="317">
        <v>5</v>
      </c>
      <c r="F108" s="318">
        <v>49000</v>
      </c>
      <c r="G108" s="318">
        <v>245000</v>
      </c>
      <c r="H108" s="318"/>
      <c r="I108" s="306">
        <f t="shared" si="30"/>
        <v>245000</v>
      </c>
      <c r="J108" s="319">
        <v>5</v>
      </c>
      <c r="K108" s="172">
        <v>0</v>
      </c>
      <c r="L108" s="228"/>
      <c r="M108" s="91"/>
      <c r="N108" s="257"/>
      <c r="O108" s="88"/>
      <c r="P108" s="88"/>
    </row>
    <row r="109" spans="1:16" s="1" customFormat="1" ht="12.75">
      <c r="A109" s="208">
        <f t="shared" si="32"/>
        <v>19</v>
      </c>
      <c r="B109" s="283" t="s">
        <v>136</v>
      </c>
      <c r="C109" s="320" t="s">
        <v>106</v>
      </c>
      <c r="D109" s="229">
        <v>0</v>
      </c>
      <c r="E109" s="321">
        <v>10</v>
      </c>
      <c r="F109" s="322">
        <v>3000</v>
      </c>
      <c r="G109" s="322">
        <f>E109*F109</f>
        <v>30000</v>
      </c>
      <c r="H109" s="322"/>
      <c r="I109" s="306">
        <f t="shared" si="30"/>
        <v>30000</v>
      </c>
      <c r="J109" s="323">
        <v>10</v>
      </c>
      <c r="K109" s="185">
        <v>0</v>
      </c>
      <c r="L109" s="230"/>
      <c r="M109" s="91"/>
      <c r="N109" s="257"/>
      <c r="O109" s="88"/>
      <c r="P109" s="88"/>
    </row>
    <row r="110" spans="1:16" s="1" customFormat="1" ht="12.75">
      <c r="A110" s="188"/>
      <c r="B110" s="280" t="s">
        <v>10</v>
      </c>
      <c r="C110" s="312"/>
      <c r="D110" s="188"/>
      <c r="E110" s="312"/>
      <c r="F110" s="313"/>
      <c r="G110" s="314">
        <f>SUM(G90:G109)</f>
        <v>1678900</v>
      </c>
      <c r="H110" s="314">
        <f>SUM(H90:H109)-300</f>
        <v>670500</v>
      </c>
      <c r="I110" s="314">
        <f t="shared" ref="I110" si="34">SUM(I90:I109)</f>
        <v>1008100</v>
      </c>
      <c r="J110" s="312"/>
      <c r="K110" s="190"/>
      <c r="L110" s="231"/>
      <c r="M110" s="172"/>
      <c r="N110" s="257" t="s">
        <v>122</v>
      </c>
      <c r="O110" s="88" t="s">
        <v>114</v>
      </c>
      <c r="P110" s="88">
        <v>0</v>
      </c>
    </row>
    <row r="111" spans="1:16" s="1" customFormat="1" ht="12.75">
      <c r="A111" s="194"/>
      <c r="B111" s="211" t="s">
        <v>55</v>
      </c>
      <c r="C111" s="164"/>
      <c r="D111" s="164"/>
      <c r="E111" s="212"/>
      <c r="F111" s="213"/>
      <c r="G111" s="214"/>
      <c r="H111" s="214"/>
      <c r="I111" s="214"/>
      <c r="J111" s="212"/>
      <c r="K111" s="195"/>
      <c r="L111" s="232"/>
      <c r="M111" s="91"/>
      <c r="N111" s="257" t="s">
        <v>123</v>
      </c>
      <c r="O111" s="88" t="s">
        <v>106</v>
      </c>
      <c r="P111" s="88">
        <v>0</v>
      </c>
    </row>
    <row r="112" spans="1:16" s="1" customFormat="1" ht="12.75">
      <c r="A112" s="194">
        <v>1</v>
      </c>
      <c r="B112" s="206" t="s">
        <v>142</v>
      </c>
      <c r="C112" s="204" t="s">
        <v>74</v>
      </c>
      <c r="D112" s="204">
        <v>0</v>
      </c>
      <c r="E112" s="233">
        <v>5</v>
      </c>
      <c r="F112" s="234">
        <v>27000</v>
      </c>
      <c r="G112" s="318">
        <f t="shared" ref="G112:G122" si="35">E112*F112</f>
        <v>135000</v>
      </c>
      <c r="H112" s="224">
        <f t="shared" ref="H112:H121" si="36">G112</f>
        <v>135000</v>
      </c>
      <c r="I112" s="224"/>
      <c r="J112" s="233">
        <f>E112</f>
        <v>5</v>
      </c>
      <c r="K112" s="165">
        <v>0</v>
      </c>
      <c r="L112" s="232"/>
      <c r="M112" s="91"/>
      <c r="N112" s="257"/>
      <c r="O112" s="88"/>
      <c r="P112" s="88"/>
    </row>
    <row r="113" spans="1:16" s="1" customFormat="1" ht="12.75">
      <c r="A113" s="194">
        <f>A112+1</f>
        <v>2</v>
      </c>
      <c r="B113" s="206" t="s">
        <v>161</v>
      </c>
      <c r="C113" s="204" t="s">
        <v>84</v>
      </c>
      <c r="D113" s="204">
        <v>0</v>
      </c>
      <c r="E113" s="233">
        <v>3</v>
      </c>
      <c r="F113" s="234">
        <v>21000</v>
      </c>
      <c r="G113" s="318">
        <f t="shared" si="35"/>
        <v>63000</v>
      </c>
      <c r="H113" s="224">
        <f t="shared" si="36"/>
        <v>63000</v>
      </c>
      <c r="I113" s="224"/>
      <c r="J113" s="233">
        <f t="shared" ref="J113:J121" si="37">E113</f>
        <v>3</v>
      </c>
      <c r="K113" s="165">
        <v>0</v>
      </c>
      <c r="L113" s="232"/>
      <c r="M113" s="91"/>
      <c r="N113" s="257"/>
      <c r="O113" s="88"/>
      <c r="P113" s="88"/>
    </row>
    <row r="114" spans="1:16" s="1" customFormat="1" ht="12.75">
      <c r="A114" s="194">
        <f t="shared" ref="A114:A141" si="38">A113+1</f>
        <v>3</v>
      </c>
      <c r="B114" s="206" t="s">
        <v>162</v>
      </c>
      <c r="C114" s="204" t="s">
        <v>163</v>
      </c>
      <c r="D114" s="204">
        <v>0</v>
      </c>
      <c r="E114" s="233">
        <v>7</v>
      </c>
      <c r="F114" s="234">
        <v>9000</v>
      </c>
      <c r="G114" s="318">
        <f t="shared" si="35"/>
        <v>63000</v>
      </c>
      <c r="H114" s="224">
        <f t="shared" si="36"/>
        <v>63000</v>
      </c>
      <c r="I114" s="224"/>
      <c r="J114" s="233">
        <f t="shared" si="37"/>
        <v>7</v>
      </c>
      <c r="K114" s="165">
        <v>0</v>
      </c>
      <c r="L114" s="232"/>
      <c r="M114" s="91"/>
      <c r="N114" s="257"/>
      <c r="O114" s="88"/>
      <c r="P114" s="88"/>
    </row>
    <row r="115" spans="1:16" s="1" customFormat="1" ht="12.75">
      <c r="A115" s="194">
        <f t="shared" si="38"/>
        <v>4</v>
      </c>
      <c r="B115" s="206" t="s">
        <v>23</v>
      </c>
      <c r="C115" s="204" t="s">
        <v>74</v>
      </c>
      <c r="D115" s="204">
        <v>0</v>
      </c>
      <c r="E115" s="233">
        <v>10</v>
      </c>
      <c r="F115" s="234">
        <v>3100</v>
      </c>
      <c r="G115" s="318">
        <f t="shared" si="35"/>
        <v>31000</v>
      </c>
      <c r="H115" s="224">
        <f t="shared" si="36"/>
        <v>31000</v>
      </c>
      <c r="I115" s="224"/>
      <c r="J115" s="233">
        <f t="shared" si="37"/>
        <v>10</v>
      </c>
      <c r="K115" s="165">
        <v>0</v>
      </c>
      <c r="L115" s="232"/>
      <c r="M115" s="91"/>
      <c r="N115" s="257"/>
      <c r="O115" s="88"/>
      <c r="P115" s="88"/>
    </row>
    <row r="116" spans="1:16" s="1" customFormat="1" ht="12.75">
      <c r="A116" s="194">
        <f t="shared" si="38"/>
        <v>5</v>
      </c>
      <c r="B116" s="206" t="s">
        <v>23</v>
      </c>
      <c r="C116" s="204" t="s">
        <v>74</v>
      </c>
      <c r="D116" s="204">
        <v>0</v>
      </c>
      <c r="E116" s="233">
        <v>50</v>
      </c>
      <c r="F116" s="234">
        <v>3100</v>
      </c>
      <c r="G116" s="318">
        <f t="shared" si="35"/>
        <v>155000</v>
      </c>
      <c r="H116" s="224">
        <f t="shared" si="36"/>
        <v>155000</v>
      </c>
      <c r="I116" s="224"/>
      <c r="J116" s="233">
        <f t="shared" si="37"/>
        <v>50</v>
      </c>
      <c r="K116" s="165">
        <v>0</v>
      </c>
      <c r="L116" s="232"/>
      <c r="M116" s="91"/>
      <c r="N116" s="258">
        <f>I110+H110</f>
        <v>1678600</v>
      </c>
      <c r="O116" s="88"/>
      <c r="P116" s="88"/>
    </row>
    <row r="117" spans="1:16" s="1" customFormat="1" ht="12.75">
      <c r="A117" s="194">
        <f t="shared" si="38"/>
        <v>6</v>
      </c>
      <c r="B117" s="206" t="s">
        <v>46</v>
      </c>
      <c r="C117" s="204" t="s">
        <v>74</v>
      </c>
      <c r="D117" s="204">
        <v>0</v>
      </c>
      <c r="E117" s="233">
        <v>10</v>
      </c>
      <c r="F117" s="234">
        <v>25000</v>
      </c>
      <c r="G117" s="318">
        <f t="shared" si="35"/>
        <v>250000</v>
      </c>
      <c r="H117" s="224">
        <f t="shared" si="36"/>
        <v>250000</v>
      </c>
      <c r="I117" s="224"/>
      <c r="J117" s="233">
        <f t="shared" si="37"/>
        <v>10</v>
      </c>
      <c r="K117" s="165">
        <v>0</v>
      </c>
      <c r="L117" s="232"/>
      <c r="M117" s="91"/>
      <c r="N117" s="257"/>
      <c r="O117" s="88"/>
      <c r="P117" s="88"/>
    </row>
    <row r="118" spans="1:16" s="1" customFormat="1" ht="12.75">
      <c r="A118" s="194">
        <f t="shared" si="38"/>
        <v>7</v>
      </c>
      <c r="B118" s="206" t="s">
        <v>164</v>
      </c>
      <c r="C118" s="204" t="s">
        <v>74</v>
      </c>
      <c r="D118" s="204">
        <v>0</v>
      </c>
      <c r="E118" s="233">
        <v>1</v>
      </c>
      <c r="F118" s="234">
        <v>110000</v>
      </c>
      <c r="G118" s="318">
        <f t="shared" si="35"/>
        <v>110000</v>
      </c>
      <c r="H118" s="224">
        <f t="shared" si="36"/>
        <v>110000</v>
      </c>
      <c r="I118" s="224"/>
      <c r="J118" s="233">
        <f t="shared" si="37"/>
        <v>1</v>
      </c>
      <c r="K118" s="165">
        <v>0</v>
      </c>
      <c r="L118" s="232"/>
      <c r="M118" s="91"/>
      <c r="N118" s="257"/>
      <c r="O118" s="88"/>
      <c r="P118" s="88"/>
    </row>
    <row r="119" spans="1:16" s="1" customFormat="1" ht="12.75">
      <c r="A119" s="194">
        <f t="shared" si="38"/>
        <v>8</v>
      </c>
      <c r="B119" s="282" t="s">
        <v>31</v>
      </c>
      <c r="C119" s="204" t="s">
        <v>102</v>
      </c>
      <c r="D119" s="204">
        <v>0</v>
      </c>
      <c r="E119" s="233">
        <v>5</v>
      </c>
      <c r="F119" s="234">
        <v>49000</v>
      </c>
      <c r="G119" s="318">
        <f t="shared" si="35"/>
        <v>245000</v>
      </c>
      <c r="H119" s="224">
        <f t="shared" si="36"/>
        <v>245000</v>
      </c>
      <c r="I119" s="224"/>
      <c r="J119" s="233">
        <f t="shared" si="37"/>
        <v>5</v>
      </c>
      <c r="K119" s="165">
        <v>0</v>
      </c>
      <c r="L119" s="232"/>
      <c r="M119" s="91"/>
      <c r="N119" s="257"/>
      <c r="O119" s="88"/>
      <c r="P119" s="88"/>
    </row>
    <row r="120" spans="1:16" s="1" customFormat="1" ht="12.75">
      <c r="A120" s="194">
        <f t="shared" si="38"/>
        <v>9</v>
      </c>
      <c r="B120" s="282" t="s">
        <v>162</v>
      </c>
      <c r="C120" s="204" t="s">
        <v>98</v>
      </c>
      <c r="D120" s="204">
        <v>0</v>
      </c>
      <c r="E120" s="233">
        <v>3</v>
      </c>
      <c r="F120" s="234">
        <v>9000</v>
      </c>
      <c r="G120" s="318">
        <f t="shared" si="35"/>
        <v>27000</v>
      </c>
      <c r="H120" s="224">
        <f t="shared" si="36"/>
        <v>27000</v>
      </c>
      <c r="I120" s="224"/>
      <c r="J120" s="233">
        <f t="shared" si="37"/>
        <v>3</v>
      </c>
      <c r="K120" s="165">
        <v>0</v>
      </c>
      <c r="L120" s="232"/>
      <c r="M120" s="91"/>
      <c r="N120" s="257"/>
      <c r="O120" s="88"/>
      <c r="P120" s="88"/>
    </row>
    <row r="121" spans="1:16" s="1" customFormat="1" ht="12.75">
      <c r="A121" s="194"/>
      <c r="B121" s="206" t="s">
        <v>23</v>
      </c>
      <c r="C121" s="204" t="s">
        <v>74</v>
      </c>
      <c r="D121" s="204">
        <v>0</v>
      </c>
      <c r="E121" s="233">
        <v>10</v>
      </c>
      <c r="F121" s="234">
        <v>3100</v>
      </c>
      <c r="G121" s="318">
        <f t="shared" si="35"/>
        <v>31000</v>
      </c>
      <c r="H121" s="224">
        <f t="shared" si="36"/>
        <v>31000</v>
      </c>
      <c r="I121" s="224"/>
      <c r="J121" s="233">
        <f t="shared" si="37"/>
        <v>10</v>
      </c>
      <c r="K121" s="165">
        <v>0</v>
      </c>
      <c r="L121" s="232"/>
      <c r="M121" s="91"/>
      <c r="N121" s="257"/>
      <c r="O121" s="88"/>
      <c r="P121" s="88"/>
    </row>
    <row r="122" spans="1:16" s="1" customFormat="1" ht="12.75">
      <c r="A122" s="194">
        <f>A120+1</f>
        <v>10</v>
      </c>
      <c r="B122" s="282" t="s">
        <v>31</v>
      </c>
      <c r="C122" s="317" t="s">
        <v>33</v>
      </c>
      <c r="D122" s="204">
        <v>0</v>
      </c>
      <c r="E122" s="317">
        <v>10</v>
      </c>
      <c r="F122" s="318">
        <v>49000</v>
      </c>
      <c r="G122" s="318">
        <f t="shared" si="35"/>
        <v>490000</v>
      </c>
      <c r="H122" s="318"/>
      <c r="I122" s="318">
        <f>G122</f>
        <v>490000</v>
      </c>
      <c r="J122" s="317">
        <v>10</v>
      </c>
      <c r="K122" s="202">
        <v>0</v>
      </c>
      <c r="L122" s="225"/>
      <c r="M122" s="91"/>
      <c r="N122" s="257" t="s">
        <v>124</v>
      </c>
      <c r="O122" s="88" t="s">
        <v>102</v>
      </c>
      <c r="P122" s="88">
        <v>0</v>
      </c>
    </row>
    <row r="123" spans="1:16" s="1" customFormat="1" ht="12.75">
      <c r="A123" s="194">
        <f t="shared" si="38"/>
        <v>11</v>
      </c>
      <c r="B123" s="282" t="s">
        <v>56</v>
      </c>
      <c r="C123" s="317" t="s">
        <v>29</v>
      </c>
      <c r="D123" s="204">
        <v>0</v>
      </c>
      <c r="E123" s="317">
        <v>50</v>
      </c>
      <c r="F123" s="318">
        <v>850</v>
      </c>
      <c r="G123" s="318">
        <f t="shared" ref="G123:G125" si="39">E123*F123</f>
        <v>42500</v>
      </c>
      <c r="H123" s="318"/>
      <c r="I123" s="318">
        <f t="shared" ref="I123:I141" si="40">G123</f>
        <v>42500</v>
      </c>
      <c r="J123" s="317">
        <v>50</v>
      </c>
      <c r="K123" s="202">
        <v>0</v>
      </c>
      <c r="L123" s="225"/>
      <c r="M123" s="91"/>
      <c r="N123" s="257" t="s">
        <v>125</v>
      </c>
      <c r="O123" s="88" t="s">
        <v>126</v>
      </c>
      <c r="P123" s="88">
        <v>0</v>
      </c>
    </row>
    <row r="124" spans="1:16" s="1" customFormat="1" ht="12.75">
      <c r="A124" s="194">
        <f t="shared" si="38"/>
        <v>12</v>
      </c>
      <c r="B124" s="282" t="s">
        <v>57</v>
      </c>
      <c r="C124" s="317" t="s">
        <v>54</v>
      </c>
      <c r="D124" s="204">
        <v>0</v>
      </c>
      <c r="E124" s="317">
        <v>10</v>
      </c>
      <c r="F124" s="318">
        <v>4200</v>
      </c>
      <c r="G124" s="318">
        <f t="shared" si="39"/>
        <v>42000</v>
      </c>
      <c r="H124" s="318"/>
      <c r="I124" s="318">
        <f t="shared" si="40"/>
        <v>42000</v>
      </c>
      <c r="J124" s="317">
        <v>10</v>
      </c>
      <c r="K124" s="202">
        <v>0</v>
      </c>
      <c r="L124" s="225"/>
      <c r="M124" s="91"/>
      <c r="N124" s="257" t="s">
        <v>127</v>
      </c>
      <c r="O124" s="88" t="s">
        <v>102</v>
      </c>
      <c r="P124" s="88">
        <v>0</v>
      </c>
    </row>
    <row r="125" spans="1:16" s="1" customFormat="1" ht="12.75">
      <c r="A125" s="194">
        <f t="shared" si="38"/>
        <v>13</v>
      </c>
      <c r="B125" s="284" t="s">
        <v>58</v>
      </c>
      <c r="C125" s="324" t="s">
        <v>19</v>
      </c>
      <c r="D125" s="208">
        <v>0</v>
      </c>
      <c r="E125" s="324">
        <v>1</v>
      </c>
      <c r="F125" s="325">
        <v>7900</v>
      </c>
      <c r="G125" s="325">
        <f t="shared" si="39"/>
        <v>7900</v>
      </c>
      <c r="H125" s="325"/>
      <c r="I125" s="318">
        <f t="shared" si="40"/>
        <v>7900</v>
      </c>
      <c r="J125" s="324">
        <v>1</v>
      </c>
      <c r="K125" s="202">
        <v>0</v>
      </c>
      <c r="L125" s="225"/>
      <c r="M125" s="91"/>
      <c r="N125" s="257" t="s">
        <v>128</v>
      </c>
      <c r="O125" s="88" t="s">
        <v>86</v>
      </c>
      <c r="P125" s="88">
        <v>0</v>
      </c>
    </row>
    <row r="126" spans="1:16" s="1" customFormat="1" ht="12.75">
      <c r="A126" s="194">
        <f t="shared" si="38"/>
        <v>14</v>
      </c>
      <c r="B126" s="285" t="s">
        <v>44</v>
      </c>
      <c r="C126" s="326" t="s">
        <v>28</v>
      </c>
      <c r="D126" s="208">
        <v>0</v>
      </c>
      <c r="E126" s="327">
        <v>40</v>
      </c>
      <c r="F126" s="328">
        <v>3700</v>
      </c>
      <c r="G126" s="328">
        <f>E126*F126</f>
        <v>148000</v>
      </c>
      <c r="H126" s="328"/>
      <c r="I126" s="318">
        <f t="shared" si="40"/>
        <v>148000</v>
      </c>
      <c r="J126" s="317">
        <v>40</v>
      </c>
      <c r="K126" s="202">
        <v>0</v>
      </c>
      <c r="L126" s="225"/>
      <c r="M126" s="91"/>
      <c r="N126" s="259"/>
      <c r="O126" s="90"/>
      <c r="P126" s="90"/>
    </row>
    <row r="127" spans="1:16" s="1" customFormat="1" ht="12.75">
      <c r="A127" s="194">
        <f t="shared" si="38"/>
        <v>15</v>
      </c>
      <c r="B127" s="285" t="s">
        <v>36</v>
      </c>
      <c r="C127" s="326" t="s">
        <v>29</v>
      </c>
      <c r="D127" s="208">
        <v>0</v>
      </c>
      <c r="E127" s="327">
        <v>3</v>
      </c>
      <c r="F127" s="328">
        <v>12500</v>
      </c>
      <c r="G127" s="328">
        <f t="shared" ref="G127:G133" si="41">E127*F127</f>
        <v>37500</v>
      </c>
      <c r="H127" s="328"/>
      <c r="I127" s="318">
        <f t="shared" si="40"/>
        <v>37500</v>
      </c>
      <c r="J127" s="317">
        <v>3</v>
      </c>
      <c r="K127" s="202">
        <v>0</v>
      </c>
      <c r="L127" s="225"/>
      <c r="M127" s="91"/>
      <c r="N127" s="259"/>
      <c r="O127" s="90"/>
      <c r="P127" s="90"/>
    </row>
    <row r="128" spans="1:16" s="1" customFormat="1" ht="12.75">
      <c r="A128" s="194">
        <f t="shared" si="38"/>
        <v>16</v>
      </c>
      <c r="B128" s="285" t="s">
        <v>132</v>
      </c>
      <c r="C128" s="326" t="s">
        <v>29</v>
      </c>
      <c r="D128" s="208">
        <v>0</v>
      </c>
      <c r="E128" s="327">
        <v>9</v>
      </c>
      <c r="F128" s="328">
        <v>7800</v>
      </c>
      <c r="G128" s="328">
        <f t="shared" si="41"/>
        <v>70200</v>
      </c>
      <c r="H128" s="328"/>
      <c r="I128" s="318">
        <f t="shared" si="40"/>
        <v>70200</v>
      </c>
      <c r="J128" s="317">
        <v>7</v>
      </c>
      <c r="K128" s="202">
        <v>2</v>
      </c>
      <c r="L128" s="225"/>
      <c r="M128" s="91"/>
      <c r="N128" s="259"/>
      <c r="O128" s="90"/>
      <c r="P128" s="90"/>
    </row>
    <row r="129" spans="1:16" s="1" customFormat="1" ht="12.75">
      <c r="A129" s="194">
        <f t="shared" si="38"/>
        <v>17</v>
      </c>
      <c r="B129" s="285" t="s">
        <v>27</v>
      </c>
      <c r="C129" s="326" t="s">
        <v>30</v>
      </c>
      <c r="D129" s="208">
        <v>0</v>
      </c>
      <c r="E129" s="327">
        <v>5</v>
      </c>
      <c r="F129" s="328">
        <v>2530</v>
      </c>
      <c r="G129" s="328">
        <f t="shared" si="41"/>
        <v>12650</v>
      </c>
      <c r="H129" s="328"/>
      <c r="I129" s="318">
        <f t="shared" si="40"/>
        <v>12650</v>
      </c>
      <c r="J129" s="317">
        <v>5</v>
      </c>
      <c r="K129" s="202">
        <v>0</v>
      </c>
      <c r="L129" s="225"/>
      <c r="M129" s="91"/>
      <c r="N129" s="259"/>
      <c r="O129" s="90"/>
      <c r="P129" s="90"/>
    </row>
    <row r="130" spans="1:16" s="1" customFormat="1" ht="12.75">
      <c r="A130" s="194">
        <f t="shared" si="38"/>
        <v>18</v>
      </c>
      <c r="B130" s="285" t="s">
        <v>27</v>
      </c>
      <c r="C130" s="326" t="s">
        <v>30</v>
      </c>
      <c r="D130" s="208">
        <v>0</v>
      </c>
      <c r="E130" s="327">
        <v>5</v>
      </c>
      <c r="F130" s="328">
        <v>2530</v>
      </c>
      <c r="G130" s="328">
        <f t="shared" si="41"/>
        <v>12650</v>
      </c>
      <c r="H130" s="328"/>
      <c r="I130" s="318">
        <f t="shared" si="40"/>
        <v>12650</v>
      </c>
      <c r="J130" s="317">
        <v>5</v>
      </c>
      <c r="K130" s="202">
        <v>0</v>
      </c>
      <c r="L130" s="225"/>
      <c r="M130" s="91"/>
      <c r="N130" s="259"/>
      <c r="O130" s="90"/>
      <c r="P130" s="90"/>
    </row>
    <row r="131" spans="1:16" s="1" customFormat="1" ht="12.75">
      <c r="A131" s="194">
        <f t="shared" si="38"/>
        <v>19</v>
      </c>
      <c r="B131" s="285" t="s">
        <v>133</v>
      </c>
      <c r="C131" s="326" t="s">
        <v>40</v>
      </c>
      <c r="D131" s="208">
        <v>0</v>
      </c>
      <c r="E131" s="327">
        <v>2</v>
      </c>
      <c r="F131" s="328">
        <v>98000</v>
      </c>
      <c r="G131" s="328">
        <f t="shared" si="41"/>
        <v>196000</v>
      </c>
      <c r="H131" s="328"/>
      <c r="I131" s="318">
        <f t="shared" si="40"/>
        <v>196000</v>
      </c>
      <c r="J131" s="317">
        <v>1</v>
      </c>
      <c r="K131" s="202">
        <v>1</v>
      </c>
      <c r="L131" s="225"/>
      <c r="M131" s="91"/>
      <c r="N131" s="259"/>
      <c r="O131" s="90"/>
      <c r="P131" s="90"/>
    </row>
    <row r="132" spans="1:16" s="1" customFormat="1" ht="12.75">
      <c r="A132" s="194">
        <f t="shared" si="38"/>
        <v>20</v>
      </c>
      <c r="B132" s="285" t="s">
        <v>134</v>
      </c>
      <c r="C132" s="326" t="s">
        <v>39</v>
      </c>
      <c r="D132" s="208">
        <v>0</v>
      </c>
      <c r="E132" s="327">
        <v>3</v>
      </c>
      <c r="F132" s="328">
        <v>3700</v>
      </c>
      <c r="G132" s="328">
        <f t="shared" si="41"/>
        <v>11100</v>
      </c>
      <c r="H132" s="328"/>
      <c r="I132" s="318">
        <f t="shared" si="40"/>
        <v>11100</v>
      </c>
      <c r="J132" s="317">
        <v>3</v>
      </c>
      <c r="K132" s="202">
        <v>3</v>
      </c>
      <c r="L132" s="225"/>
      <c r="M132" s="91"/>
      <c r="N132" s="259"/>
      <c r="O132" s="90"/>
      <c r="P132" s="90"/>
    </row>
    <row r="133" spans="1:16" s="1" customFormat="1" ht="12.75">
      <c r="A133" s="194">
        <f t="shared" si="38"/>
        <v>21</v>
      </c>
      <c r="B133" s="285" t="s">
        <v>135</v>
      </c>
      <c r="C133" s="326" t="s">
        <v>39</v>
      </c>
      <c r="D133" s="208">
        <v>0</v>
      </c>
      <c r="E133" s="327">
        <v>12</v>
      </c>
      <c r="F133" s="328">
        <v>6850</v>
      </c>
      <c r="G133" s="328">
        <f t="shared" si="41"/>
        <v>82200</v>
      </c>
      <c r="H133" s="328"/>
      <c r="I133" s="318">
        <f t="shared" si="40"/>
        <v>82200</v>
      </c>
      <c r="J133" s="317">
        <v>12</v>
      </c>
      <c r="K133" s="202">
        <v>12</v>
      </c>
      <c r="L133" s="225"/>
      <c r="M133" s="91"/>
      <c r="N133" s="259"/>
      <c r="O133" s="90"/>
      <c r="P133" s="90"/>
    </row>
    <row r="134" spans="1:16" s="1" customFormat="1" ht="12.75">
      <c r="A134" s="194">
        <f t="shared" si="38"/>
        <v>22</v>
      </c>
      <c r="B134" s="286" t="s">
        <v>44</v>
      </c>
      <c r="C134" s="329" t="s">
        <v>28</v>
      </c>
      <c r="D134" s="194">
        <v>0</v>
      </c>
      <c r="E134" s="329">
        <v>40</v>
      </c>
      <c r="F134" s="330">
        <v>3700</v>
      </c>
      <c r="G134" s="330">
        <f>E134*F134</f>
        <v>148000</v>
      </c>
      <c r="H134" s="330"/>
      <c r="I134" s="318">
        <f t="shared" si="40"/>
        <v>148000</v>
      </c>
      <c r="J134" s="329">
        <v>40</v>
      </c>
      <c r="K134" s="202">
        <v>0</v>
      </c>
      <c r="L134" s="225"/>
      <c r="M134" s="91"/>
      <c r="N134" s="259" t="s">
        <v>129</v>
      </c>
      <c r="O134" s="90" t="s">
        <v>83</v>
      </c>
      <c r="P134" s="90">
        <v>0</v>
      </c>
    </row>
    <row r="135" spans="1:16" s="1" customFormat="1" ht="12.75">
      <c r="A135" s="194">
        <f t="shared" si="38"/>
        <v>23</v>
      </c>
      <c r="B135" s="287" t="s">
        <v>46</v>
      </c>
      <c r="C135" s="331" t="s">
        <v>49</v>
      </c>
      <c r="D135" s="204">
        <v>0</v>
      </c>
      <c r="E135" s="331">
        <v>5</v>
      </c>
      <c r="F135" s="332">
        <v>25000</v>
      </c>
      <c r="G135" s="332">
        <f t="shared" ref="G135:G141" si="42">E135*F135</f>
        <v>125000</v>
      </c>
      <c r="H135" s="332"/>
      <c r="I135" s="318">
        <f t="shared" si="40"/>
        <v>125000</v>
      </c>
      <c r="J135" s="331">
        <v>5</v>
      </c>
      <c r="K135" s="202">
        <v>0</v>
      </c>
      <c r="L135" s="225"/>
      <c r="M135" s="91"/>
    </row>
    <row r="136" spans="1:16" s="1" customFormat="1" ht="12.75">
      <c r="A136" s="194">
        <f t="shared" si="38"/>
        <v>24</v>
      </c>
      <c r="B136" s="287" t="s">
        <v>47</v>
      </c>
      <c r="C136" s="331" t="s">
        <v>39</v>
      </c>
      <c r="D136" s="204">
        <v>0</v>
      </c>
      <c r="E136" s="331">
        <v>12</v>
      </c>
      <c r="F136" s="332">
        <v>3200</v>
      </c>
      <c r="G136" s="332">
        <f t="shared" si="42"/>
        <v>38400</v>
      </c>
      <c r="H136" s="332"/>
      <c r="I136" s="318">
        <f t="shared" si="40"/>
        <v>38400</v>
      </c>
      <c r="J136" s="331">
        <v>12</v>
      </c>
      <c r="K136" s="202">
        <v>0</v>
      </c>
      <c r="L136" s="225"/>
      <c r="M136" s="91"/>
      <c r="N136" s="3"/>
    </row>
    <row r="137" spans="1:16" s="1" customFormat="1" ht="12.75">
      <c r="A137" s="194">
        <f t="shared" si="38"/>
        <v>25</v>
      </c>
      <c r="B137" s="287" t="s">
        <v>37</v>
      </c>
      <c r="C137" s="333" t="s">
        <v>40</v>
      </c>
      <c r="D137" s="204">
        <v>0</v>
      </c>
      <c r="E137" s="333">
        <v>1</v>
      </c>
      <c r="F137" s="334">
        <v>21000</v>
      </c>
      <c r="G137" s="334">
        <f t="shared" si="42"/>
        <v>21000</v>
      </c>
      <c r="H137" s="334"/>
      <c r="I137" s="318">
        <f t="shared" si="40"/>
        <v>21000</v>
      </c>
      <c r="J137" s="333">
        <v>1</v>
      </c>
      <c r="K137" s="202">
        <v>0</v>
      </c>
      <c r="L137" s="225"/>
      <c r="M137" s="91"/>
    </row>
    <row r="138" spans="1:16" s="1" customFormat="1" ht="12.75">
      <c r="A138" s="194">
        <f t="shared" si="38"/>
        <v>26</v>
      </c>
      <c r="B138" s="287" t="s">
        <v>59</v>
      </c>
      <c r="C138" s="331" t="s">
        <v>29</v>
      </c>
      <c r="D138" s="204">
        <v>0</v>
      </c>
      <c r="E138" s="331">
        <v>8</v>
      </c>
      <c r="F138" s="332">
        <v>3900</v>
      </c>
      <c r="G138" s="332">
        <f t="shared" si="42"/>
        <v>31200</v>
      </c>
      <c r="H138" s="332"/>
      <c r="I138" s="318">
        <f t="shared" si="40"/>
        <v>31200</v>
      </c>
      <c r="J138" s="331">
        <v>4</v>
      </c>
      <c r="K138" s="202">
        <v>4</v>
      </c>
      <c r="L138" s="225"/>
      <c r="M138" s="91"/>
    </row>
    <row r="139" spans="1:16" s="1" customFormat="1" ht="12.75">
      <c r="A139" s="194">
        <f t="shared" si="38"/>
        <v>27</v>
      </c>
      <c r="B139" s="287" t="s">
        <v>21</v>
      </c>
      <c r="C139" s="333" t="s">
        <v>28</v>
      </c>
      <c r="D139" s="204">
        <v>0</v>
      </c>
      <c r="E139" s="333">
        <v>3</v>
      </c>
      <c r="F139" s="334">
        <v>17500</v>
      </c>
      <c r="G139" s="334">
        <f t="shared" si="42"/>
        <v>52500</v>
      </c>
      <c r="H139" s="334"/>
      <c r="I139" s="318">
        <f t="shared" si="40"/>
        <v>52500</v>
      </c>
      <c r="J139" s="333">
        <v>3</v>
      </c>
      <c r="K139" s="202">
        <v>0</v>
      </c>
      <c r="L139" s="225"/>
      <c r="M139" s="91"/>
    </row>
    <row r="140" spans="1:16" s="1" customFormat="1" ht="12.75">
      <c r="A140" s="194">
        <f t="shared" si="38"/>
        <v>28</v>
      </c>
      <c r="B140" s="287" t="s">
        <v>60</v>
      </c>
      <c r="C140" s="331" t="s">
        <v>62</v>
      </c>
      <c r="D140" s="204">
        <v>0</v>
      </c>
      <c r="E140" s="331">
        <v>12</v>
      </c>
      <c r="F140" s="332">
        <v>2900</v>
      </c>
      <c r="G140" s="332">
        <f t="shared" si="42"/>
        <v>34800</v>
      </c>
      <c r="H140" s="332"/>
      <c r="I140" s="318">
        <f t="shared" si="40"/>
        <v>34800</v>
      </c>
      <c r="J140" s="331">
        <v>12</v>
      </c>
      <c r="K140" s="202">
        <v>0</v>
      </c>
      <c r="L140" s="225"/>
      <c r="M140" s="91"/>
    </row>
    <row r="141" spans="1:16" s="1" customFormat="1" ht="12.75">
      <c r="A141" s="194">
        <f t="shared" si="38"/>
        <v>29</v>
      </c>
      <c r="B141" s="288" t="s">
        <v>61</v>
      </c>
      <c r="C141" s="333" t="s">
        <v>30</v>
      </c>
      <c r="D141" s="208">
        <v>0</v>
      </c>
      <c r="E141" s="333">
        <v>12</v>
      </c>
      <c r="F141" s="334">
        <v>3000</v>
      </c>
      <c r="G141" s="334">
        <f t="shared" si="42"/>
        <v>36000</v>
      </c>
      <c r="H141" s="334"/>
      <c r="I141" s="318">
        <f t="shared" si="40"/>
        <v>36000</v>
      </c>
      <c r="J141" s="333">
        <v>12</v>
      </c>
      <c r="K141" s="202">
        <v>0</v>
      </c>
      <c r="L141" s="235"/>
      <c r="M141" s="91"/>
    </row>
    <row r="142" spans="1:16" s="1" customFormat="1" ht="12.75">
      <c r="A142" s="188"/>
      <c r="B142" s="280" t="s">
        <v>10</v>
      </c>
      <c r="C142" s="335"/>
      <c r="D142" s="188"/>
      <c r="E142" s="335"/>
      <c r="F142" s="336"/>
      <c r="G142" s="337">
        <f>SUM(G112:G141)</f>
        <v>2749600</v>
      </c>
      <c r="H142" s="337">
        <f>SUM(H112:H141)</f>
        <v>1110000</v>
      </c>
      <c r="I142" s="337">
        <f>SUM(I112:I141)</f>
        <v>1639600</v>
      </c>
      <c r="J142" s="335"/>
      <c r="K142" s="190"/>
      <c r="L142" s="231"/>
      <c r="M142" s="172"/>
    </row>
    <row r="143" spans="1:16" s="1" customFormat="1" ht="12.75">
      <c r="A143" s="194"/>
      <c r="B143" s="211" t="s">
        <v>66</v>
      </c>
      <c r="C143" s="164"/>
      <c r="D143" s="164"/>
      <c r="E143" s="212"/>
      <c r="F143" s="213"/>
      <c r="G143" s="214"/>
      <c r="H143" s="214"/>
      <c r="I143" s="214"/>
      <c r="J143" s="212"/>
      <c r="K143" s="195"/>
      <c r="L143" s="232"/>
      <c r="M143" s="91"/>
      <c r="N143" s="246">
        <f>I142+H142</f>
        <v>2749600</v>
      </c>
    </row>
    <row r="144" spans="1:16" s="1" customFormat="1" ht="12.75">
      <c r="A144" s="194">
        <v>1</v>
      </c>
      <c r="B144" s="206" t="s">
        <v>23</v>
      </c>
      <c r="C144" s="204" t="s">
        <v>74</v>
      </c>
      <c r="D144" s="204">
        <v>0</v>
      </c>
      <c r="E144" s="233">
        <v>12</v>
      </c>
      <c r="F144" s="234">
        <v>3100</v>
      </c>
      <c r="G144" s="332">
        <f t="shared" ref="G144" si="43">E144*F144</f>
        <v>37200</v>
      </c>
      <c r="H144" s="224"/>
      <c r="I144" s="224">
        <f>G144</f>
        <v>37200</v>
      </c>
      <c r="J144" s="233"/>
      <c r="K144" s="195"/>
      <c r="L144" s="232"/>
      <c r="M144" s="91"/>
    </row>
    <row r="145" spans="1:13" s="1" customFormat="1" ht="12.75">
      <c r="A145" s="204">
        <f>A144+1</f>
        <v>2</v>
      </c>
      <c r="B145" s="287" t="s">
        <v>44</v>
      </c>
      <c r="C145" s="331" t="s">
        <v>28</v>
      </c>
      <c r="D145" s="204">
        <v>0</v>
      </c>
      <c r="E145" s="331">
        <v>40</v>
      </c>
      <c r="F145" s="332">
        <v>3700</v>
      </c>
      <c r="G145" s="332">
        <f>E145*F145</f>
        <v>148000</v>
      </c>
      <c r="H145" s="332"/>
      <c r="I145" s="224">
        <f t="shared" ref="I145:I156" si="44">G145</f>
        <v>148000</v>
      </c>
      <c r="J145" s="331">
        <v>40</v>
      </c>
      <c r="K145" s="202">
        <v>0</v>
      </c>
      <c r="L145" s="225"/>
      <c r="M145" s="91"/>
    </row>
    <row r="146" spans="1:13" s="1" customFormat="1" ht="12.75">
      <c r="A146" s="204">
        <f>A145+1</f>
        <v>3</v>
      </c>
      <c r="B146" s="287" t="s">
        <v>31</v>
      </c>
      <c r="C146" s="331" t="s">
        <v>33</v>
      </c>
      <c r="D146" s="204">
        <v>0</v>
      </c>
      <c r="E146" s="331">
        <v>10</v>
      </c>
      <c r="F146" s="332">
        <v>49000</v>
      </c>
      <c r="G146" s="332">
        <f t="shared" ref="G146:G152" si="45">E146*F146</f>
        <v>490000</v>
      </c>
      <c r="H146" s="332"/>
      <c r="I146" s="224">
        <f t="shared" si="44"/>
        <v>490000</v>
      </c>
      <c r="J146" s="331">
        <v>10</v>
      </c>
      <c r="K146" s="202">
        <v>0</v>
      </c>
      <c r="L146" s="225"/>
      <c r="M146" s="91"/>
    </row>
    <row r="147" spans="1:13" s="1" customFormat="1" ht="12.75">
      <c r="A147" s="204">
        <v>3</v>
      </c>
      <c r="B147" s="287" t="s">
        <v>53</v>
      </c>
      <c r="C147" s="331" t="s">
        <v>54</v>
      </c>
      <c r="D147" s="204">
        <v>0</v>
      </c>
      <c r="E147" s="331">
        <v>10</v>
      </c>
      <c r="F147" s="332">
        <v>3600</v>
      </c>
      <c r="G147" s="332">
        <f t="shared" si="45"/>
        <v>36000</v>
      </c>
      <c r="H147" s="332"/>
      <c r="I147" s="224">
        <f t="shared" si="44"/>
        <v>36000</v>
      </c>
      <c r="J147" s="331">
        <v>10</v>
      </c>
      <c r="K147" s="202">
        <v>0</v>
      </c>
      <c r="L147" s="225"/>
      <c r="M147" s="91"/>
    </row>
    <row r="148" spans="1:13" s="1" customFormat="1" ht="12.75">
      <c r="A148" s="204">
        <v>4</v>
      </c>
      <c r="B148" s="287" t="s">
        <v>63</v>
      </c>
      <c r="C148" s="331" t="s">
        <v>33</v>
      </c>
      <c r="D148" s="204">
        <v>0</v>
      </c>
      <c r="E148" s="331">
        <v>1</v>
      </c>
      <c r="F148" s="332">
        <v>98000</v>
      </c>
      <c r="G148" s="332">
        <f t="shared" si="45"/>
        <v>98000</v>
      </c>
      <c r="H148" s="332"/>
      <c r="I148" s="224">
        <f t="shared" si="44"/>
        <v>98000</v>
      </c>
      <c r="J148" s="331">
        <v>1</v>
      </c>
      <c r="K148" s="202">
        <v>0</v>
      </c>
      <c r="L148" s="204"/>
      <c r="M148" s="91"/>
    </row>
    <row r="149" spans="1:13" s="1" customFormat="1" ht="12.75">
      <c r="A149" s="204">
        <v>5</v>
      </c>
      <c r="B149" s="287" t="s">
        <v>27</v>
      </c>
      <c r="C149" s="331" t="s">
        <v>30</v>
      </c>
      <c r="D149" s="204">
        <v>0</v>
      </c>
      <c r="E149" s="331">
        <v>20</v>
      </c>
      <c r="F149" s="332">
        <v>2530</v>
      </c>
      <c r="G149" s="332">
        <f t="shared" si="45"/>
        <v>50600</v>
      </c>
      <c r="H149" s="332"/>
      <c r="I149" s="224">
        <f t="shared" si="44"/>
        <v>50600</v>
      </c>
      <c r="J149" s="331">
        <v>20</v>
      </c>
      <c r="K149" s="202">
        <v>0</v>
      </c>
      <c r="L149" s="204"/>
      <c r="M149" s="91"/>
    </row>
    <row r="150" spans="1:13" s="1" customFormat="1" ht="12.75">
      <c r="A150" s="204">
        <v>6</v>
      </c>
      <c r="B150" s="287" t="s">
        <v>42</v>
      </c>
      <c r="C150" s="331" t="s">
        <v>40</v>
      </c>
      <c r="D150" s="204">
        <v>0</v>
      </c>
      <c r="E150" s="331">
        <v>2</v>
      </c>
      <c r="F150" s="332">
        <v>59000</v>
      </c>
      <c r="G150" s="332">
        <f t="shared" si="45"/>
        <v>118000</v>
      </c>
      <c r="H150" s="332"/>
      <c r="I150" s="224">
        <f t="shared" si="44"/>
        <v>118000</v>
      </c>
      <c r="J150" s="331">
        <v>2</v>
      </c>
      <c r="K150" s="202">
        <v>0</v>
      </c>
      <c r="L150" s="204"/>
      <c r="M150" s="91"/>
    </row>
    <row r="151" spans="1:13" ht="12.75">
      <c r="A151" s="204">
        <v>7</v>
      </c>
      <c r="B151" s="287" t="s">
        <v>64</v>
      </c>
      <c r="C151" s="331" t="s">
        <v>40</v>
      </c>
      <c r="D151" s="204">
        <v>0</v>
      </c>
      <c r="E151" s="331">
        <v>2</v>
      </c>
      <c r="F151" s="332">
        <v>31000</v>
      </c>
      <c r="G151" s="332">
        <f t="shared" si="45"/>
        <v>62000</v>
      </c>
      <c r="H151" s="332"/>
      <c r="I151" s="224">
        <f t="shared" si="44"/>
        <v>62000</v>
      </c>
      <c r="J151" s="331">
        <v>2</v>
      </c>
      <c r="K151" s="202">
        <v>0</v>
      </c>
      <c r="L151" s="204"/>
      <c r="M151" s="91"/>
    </row>
    <row r="152" spans="1:13" ht="12.75">
      <c r="A152" s="204">
        <v>8</v>
      </c>
      <c r="B152" s="288" t="s">
        <v>65</v>
      </c>
      <c r="C152" s="333" t="s">
        <v>40</v>
      </c>
      <c r="D152" s="204">
        <v>0</v>
      </c>
      <c r="E152" s="333">
        <v>1</v>
      </c>
      <c r="F152" s="334">
        <v>27000</v>
      </c>
      <c r="G152" s="334">
        <f t="shared" si="45"/>
        <v>27000</v>
      </c>
      <c r="H152" s="334"/>
      <c r="I152" s="224">
        <f t="shared" si="44"/>
        <v>27000</v>
      </c>
      <c r="J152" s="333">
        <v>1</v>
      </c>
      <c r="K152" s="202">
        <v>0</v>
      </c>
      <c r="L152" s="204"/>
      <c r="M152" s="91"/>
    </row>
    <row r="153" spans="1:13" ht="12.75">
      <c r="A153" s="204">
        <v>9</v>
      </c>
      <c r="B153" s="287" t="s">
        <v>44</v>
      </c>
      <c r="C153" s="331" t="s">
        <v>28</v>
      </c>
      <c r="D153" s="204">
        <v>0</v>
      </c>
      <c r="E153" s="331">
        <v>40</v>
      </c>
      <c r="F153" s="332">
        <v>3700</v>
      </c>
      <c r="G153" s="332">
        <f>E153*F153</f>
        <v>148000</v>
      </c>
      <c r="H153" s="332"/>
      <c r="I153" s="224">
        <f t="shared" si="44"/>
        <v>148000</v>
      </c>
      <c r="J153" s="331">
        <v>40</v>
      </c>
      <c r="K153" s="202">
        <v>0</v>
      </c>
      <c r="L153" s="204"/>
      <c r="M153" s="91"/>
    </row>
    <row r="154" spans="1:13" ht="12.75">
      <c r="A154" s="204">
        <v>10</v>
      </c>
      <c r="B154" s="287" t="s">
        <v>31</v>
      </c>
      <c r="C154" s="331" t="s">
        <v>33</v>
      </c>
      <c r="D154" s="204">
        <v>0</v>
      </c>
      <c r="E154" s="331">
        <v>5</v>
      </c>
      <c r="F154" s="332">
        <v>49000</v>
      </c>
      <c r="G154" s="332">
        <f t="shared" ref="G154:G155" si="46">E154*F154</f>
        <v>245000</v>
      </c>
      <c r="H154" s="332"/>
      <c r="I154" s="224">
        <f t="shared" si="44"/>
        <v>245000</v>
      </c>
      <c r="J154" s="331">
        <v>5</v>
      </c>
      <c r="K154" s="202">
        <v>0</v>
      </c>
      <c r="L154" s="204"/>
      <c r="M154" s="91"/>
    </row>
    <row r="155" spans="1:13" ht="12.75">
      <c r="A155" s="204">
        <v>11</v>
      </c>
      <c r="B155" s="288" t="s">
        <v>23</v>
      </c>
      <c r="C155" s="333" t="s">
        <v>29</v>
      </c>
      <c r="D155" s="204">
        <v>0</v>
      </c>
      <c r="E155" s="333">
        <v>2</v>
      </c>
      <c r="F155" s="334">
        <v>3100</v>
      </c>
      <c r="G155" s="334">
        <f t="shared" si="46"/>
        <v>6200</v>
      </c>
      <c r="H155" s="334"/>
      <c r="I155" s="224">
        <f t="shared" si="44"/>
        <v>6200</v>
      </c>
      <c r="J155" s="333">
        <v>2</v>
      </c>
      <c r="K155" s="202">
        <v>0</v>
      </c>
      <c r="L155" s="204"/>
      <c r="M155" s="91"/>
    </row>
    <row r="156" spans="1:13" ht="12.75">
      <c r="A156" s="208">
        <v>12</v>
      </c>
      <c r="B156" s="288" t="s">
        <v>31</v>
      </c>
      <c r="C156" s="333" t="s">
        <v>33</v>
      </c>
      <c r="D156" s="208">
        <v>0</v>
      </c>
      <c r="E156" s="333">
        <v>5</v>
      </c>
      <c r="F156" s="334">
        <v>49000</v>
      </c>
      <c r="G156" s="334">
        <f>E156*F156</f>
        <v>245000</v>
      </c>
      <c r="H156" s="334"/>
      <c r="I156" s="224">
        <f t="shared" si="44"/>
        <v>245000</v>
      </c>
      <c r="J156" s="333">
        <v>5</v>
      </c>
      <c r="K156" s="202">
        <v>0</v>
      </c>
      <c r="L156" s="208"/>
      <c r="M156" s="91"/>
    </row>
    <row r="157" spans="1:13" ht="12.75">
      <c r="A157" s="188"/>
      <c r="B157" s="280" t="s">
        <v>10</v>
      </c>
      <c r="C157" s="335"/>
      <c r="D157" s="188"/>
      <c r="E157" s="335"/>
      <c r="F157" s="336"/>
      <c r="G157" s="337">
        <f>SUM(G144:G156)</f>
        <v>1711000</v>
      </c>
      <c r="H157" s="337"/>
      <c r="I157" s="337">
        <f>SUM(I144:I156)</f>
        <v>1711000</v>
      </c>
      <c r="J157" s="335"/>
      <c r="K157" s="190"/>
      <c r="L157" s="188"/>
      <c r="M157" s="172"/>
    </row>
    <row r="158" spans="1:13" ht="12.75">
      <c r="A158" s="194"/>
      <c r="B158" s="211" t="s">
        <v>67</v>
      </c>
      <c r="C158" s="164"/>
      <c r="D158" s="194"/>
      <c r="E158" s="212"/>
      <c r="F158" s="213"/>
      <c r="G158" s="214"/>
      <c r="H158" s="214"/>
      <c r="I158" s="214"/>
      <c r="J158" s="212"/>
      <c r="K158" s="195"/>
      <c r="L158" s="194"/>
      <c r="M158" s="91"/>
    </row>
    <row r="159" spans="1:13" ht="12.75">
      <c r="A159" s="204">
        <v>1</v>
      </c>
      <c r="B159" s="289" t="s">
        <v>42</v>
      </c>
      <c r="C159" s="338" t="s">
        <v>40</v>
      </c>
      <c r="D159" s="204">
        <v>0</v>
      </c>
      <c r="E159" s="338">
        <v>2</v>
      </c>
      <c r="F159" s="339">
        <v>59000</v>
      </c>
      <c r="G159" s="339">
        <f t="shared" ref="G159:G175" si="47">E159*F159</f>
        <v>118000</v>
      </c>
      <c r="H159" s="339"/>
      <c r="I159" s="224">
        <f t="shared" ref="I159:I175" si="48">G159</f>
        <v>118000</v>
      </c>
      <c r="J159" s="338">
        <v>2</v>
      </c>
      <c r="K159" s="202">
        <v>0</v>
      </c>
      <c r="L159" s="204"/>
      <c r="M159" s="91"/>
    </row>
    <row r="160" spans="1:13" ht="12.75">
      <c r="A160" s="204">
        <v>2</v>
      </c>
      <c r="B160" s="289" t="s">
        <v>64</v>
      </c>
      <c r="C160" s="338" t="s">
        <v>40</v>
      </c>
      <c r="D160" s="204">
        <v>0</v>
      </c>
      <c r="E160" s="338">
        <v>2</v>
      </c>
      <c r="F160" s="339">
        <v>31000</v>
      </c>
      <c r="G160" s="339">
        <f t="shared" si="47"/>
        <v>62000</v>
      </c>
      <c r="H160" s="339"/>
      <c r="I160" s="224">
        <f t="shared" si="48"/>
        <v>62000</v>
      </c>
      <c r="J160" s="338">
        <v>2</v>
      </c>
      <c r="K160" s="202">
        <v>0</v>
      </c>
      <c r="L160" s="204"/>
      <c r="M160" s="91"/>
    </row>
    <row r="161" spans="1:13" ht="12.75">
      <c r="A161" s="204">
        <v>3</v>
      </c>
      <c r="B161" s="289" t="s">
        <v>65</v>
      </c>
      <c r="C161" s="338" t="s">
        <v>40</v>
      </c>
      <c r="D161" s="204">
        <v>0</v>
      </c>
      <c r="E161" s="338">
        <v>1</v>
      </c>
      <c r="F161" s="339">
        <v>27000</v>
      </c>
      <c r="G161" s="339">
        <f t="shared" si="47"/>
        <v>27000</v>
      </c>
      <c r="H161" s="339"/>
      <c r="I161" s="224">
        <f t="shared" si="48"/>
        <v>27000</v>
      </c>
      <c r="J161" s="338">
        <v>1</v>
      </c>
      <c r="K161" s="202">
        <v>0</v>
      </c>
      <c r="L161" s="204"/>
      <c r="M161" s="91"/>
    </row>
    <row r="162" spans="1:13" ht="12.75">
      <c r="A162" s="204">
        <v>4</v>
      </c>
      <c r="B162" s="289" t="s">
        <v>21</v>
      </c>
      <c r="C162" s="338" t="s">
        <v>28</v>
      </c>
      <c r="D162" s="204">
        <v>0</v>
      </c>
      <c r="E162" s="338">
        <v>2</v>
      </c>
      <c r="F162" s="339">
        <v>17500</v>
      </c>
      <c r="G162" s="339">
        <f t="shared" si="47"/>
        <v>35000</v>
      </c>
      <c r="H162" s="339"/>
      <c r="I162" s="224">
        <f t="shared" si="48"/>
        <v>35000</v>
      </c>
      <c r="J162" s="338">
        <v>2</v>
      </c>
      <c r="K162" s="202">
        <v>0</v>
      </c>
      <c r="L162" s="204"/>
      <c r="M162" s="91"/>
    </row>
    <row r="163" spans="1:13" ht="12.75">
      <c r="A163" s="204">
        <v>5</v>
      </c>
      <c r="B163" s="289" t="s">
        <v>31</v>
      </c>
      <c r="C163" s="338" t="s">
        <v>33</v>
      </c>
      <c r="D163" s="204">
        <v>0</v>
      </c>
      <c r="E163" s="338">
        <v>5</v>
      </c>
      <c r="F163" s="339">
        <v>49000</v>
      </c>
      <c r="G163" s="339">
        <f t="shared" si="47"/>
        <v>245000</v>
      </c>
      <c r="H163" s="339"/>
      <c r="I163" s="224">
        <f t="shared" si="48"/>
        <v>245000</v>
      </c>
      <c r="J163" s="338">
        <v>5</v>
      </c>
      <c r="K163" s="202">
        <v>0</v>
      </c>
      <c r="L163" s="204"/>
      <c r="M163" s="91"/>
    </row>
    <row r="164" spans="1:13" ht="12.75">
      <c r="A164" s="204">
        <v>6</v>
      </c>
      <c r="B164" s="289" t="s">
        <v>44</v>
      </c>
      <c r="C164" s="338" t="s">
        <v>28</v>
      </c>
      <c r="D164" s="204">
        <v>0</v>
      </c>
      <c r="E164" s="338">
        <v>10</v>
      </c>
      <c r="F164" s="339">
        <v>3700</v>
      </c>
      <c r="G164" s="339">
        <f t="shared" si="47"/>
        <v>37000</v>
      </c>
      <c r="H164" s="339"/>
      <c r="I164" s="224">
        <f t="shared" si="48"/>
        <v>37000</v>
      </c>
      <c r="J164" s="338">
        <v>20</v>
      </c>
      <c r="K164" s="202">
        <v>0</v>
      </c>
      <c r="L164" s="204"/>
      <c r="M164" s="91"/>
    </row>
    <row r="165" spans="1:13" ht="12.75">
      <c r="A165" s="204">
        <v>7</v>
      </c>
      <c r="B165" s="289" t="s">
        <v>32</v>
      </c>
      <c r="C165" s="338" t="s">
        <v>34</v>
      </c>
      <c r="D165" s="204">
        <v>0</v>
      </c>
      <c r="E165" s="338">
        <v>2</v>
      </c>
      <c r="F165" s="339">
        <v>21000</v>
      </c>
      <c r="G165" s="339">
        <f t="shared" si="47"/>
        <v>42000</v>
      </c>
      <c r="H165" s="339"/>
      <c r="I165" s="224">
        <f t="shared" si="48"/>
        <v>42000</v>
      </c>
      <c r="J165" s="338">
        <v>2</v>
      </c>
      <c r="K165" s="202">
        <v>0</v>
      </c>
      <c r="L165" s="204"/>
      <c r="M165" s="91"/>
    </row>
    <row r="166" spans="1:13" ht="12.75">
      <c r="A166" s="204">
        <v>8</v>
      </c>
      <c r="B166" s="289" t="s">
        <v>68</v>
      </c>
      <c r="C166" s="338" t="s">
        <v>34</v>
      </c>
      <c r="D166" s="204">
        <v>0</v>
      </c>
      <c r="E166" s="338">
        <v>5</v>
      </c>
      <c r="F166" s="339">
        <v>2700</v>
      </c>
      <c r="G166" s="339">
        <f t="shared" si="47"/>
        <v>13500</v>
      </c>
      <c r="H166" s="339"/>
      <c r="I166" s="224">
        <f t="shared" si="48"/>
        <v>13500</v>
      </c>
      <c r="J166" s="338">
        <v>5</v>
      </c>
      <c r="K166" s="202">
        <v>0</v>
      </c>
      <c r="L166" s="204"/>
      <c r="M166" s="91"/>
    </row>
    <row r="167" spans="1:13" ht="12.75">
      <c r="A167" s="204">
        <v>9</v>
      </c>
      <c r="B167" s="289" t="s">
        <v>23</v>
      </c>
      <c r="C167" s="338" t="s">
        <v>29</v>
      </c>
      <c r="D167" s="204">
        <v>0</v>
      </c>
      <c r="E167" s="338">
        <v>10</v>
      </c>
      <c r="F167" s="339">
        <v>3100</v>
      </c>
      <c r="G167" s="339">
        <f t="shared" si="47"/>
        <v>31000</v>
      </c>
      <c r="H167" s="339"/>
      <c r="I167" s="224">
        <f t="shared" si="48"/>
        <v>31000</v>
      </c>
      <c r="J167" s="338">
        <v>10</v>
      </c>
      <c r="K167" s="202">
        <v>0</v>
      </c>
      <c r="L167" s="204"/>
      <c r="M167" s="91"/>
    </row>
    <row r="168" spans="1:13" ht="12.75">
      <c r="A168" s="204">
        <v>10</v>
      </c>
      <c r="B168" s="290" t="s">
        <v>69</v>
      </c>
      <c r="C168" s="340" t="s">
        <v>39</v>
      </c>
      <c r="D168" s="204">
        <v>0</v>
      </c>
      <c r="E168" s="340">
        <v>20</v>
      </c>
      <c r="F168" s="341">
        <v>2530</v>
      </c>
      <c r="G168" s="341">
        <f t="shared" si="47"/>
        <v>50600</v>
      </c>
      <c r="H168" s="341"/>
      <c r="I168" s="224">
        <f t="shared" si="48"/>
        <v>50600</v>
      </c>
      <c r="J168" s="340">
        <v>20</v>
      </c>
      <c r="K168" s="202">
        <v>0</v>
      </c>
      <c r="L168" s="204"/>
      <c r="M168" s="91"/>
    </row>
    <row r="169" spans="1:13" ht="12.75">
      <c r="A169" s="204">
        <v>11</v>
      </c>
      <c r="B169" s="289" t="s">
        <v>44</v>
      </c>
      <c r="C169" s="338" t="s">
        <v>28</v>
      </c>
      <c r="D169" s="204">
        <v>0</v>
      </c>
      <c r="E169" s="338">
        <v>10</v>
      </c>
      <c r="F169" s="339">
        <v>3700</v>
      </c>
      <c r="G169" s="339">
        <f t="shared" si="47"/>
        <v>37000</v>
      </c>
      <c r="H169" s="339"/>
      <c r="I169" s="224">
        <f t="shared" si="48"/>
        <v>37000</v>
      </c>
      <c r="J169" s="338">
        <v>10</v>
      </c>
      <c r="K169" s="202">
        <v>0</v>
      </c>
      <c r="L169" s="204"/>
      <c r="M169" s="91"/>
    </row>
    <row r="170" spans="1:13" ht="12.75">
      <c r="A170" s="204">
        <v>12</v>
      </c>
      <c r="B170" s="289" t="s">
        <v>53</v>
      </c>
      <c r="C170" s="338" t="s">
        <v>54</v>
      </c>
      <c r="D170" s="204">
        <v>0</v>
      </c>
      <c r="E170" s="338">
        <v>10</v>
      </c>
      <c r="F170" s="339">
        <v>3600</v>
      </c>
      <c r="G170" s="339">
        <f t="shared" si="47"/>
        <v>36000</v>
      </c>
      <c r="H170" s="339"/>
      <c r="I170" s="224">
        <f t="shared" si="48"/>
        <v>36000</v>
      </c>
      <c r="J170" s="338">
        <v>10</v>
      </c>
      <c r="K170" s="202">
        <v>0</v>
      </c>
      <c r="L170" s="204"/>
      <c r="M170" s="91"/>
    </row>
    <row r="171" spans="1:13" ht="12.75">
      <c r="A171" s="204">
        <v>13</v>
      </c>
      <c r="B171" s="289" t="s">
        <v>31</v>
      </c>
      <c r="C171" s="338" t="s">
        <v>33</v>
      </c>
      <c r="D171" s="204">
        <v>0</v>
      </c>
      <c r="E171" s="338">
        <v>10</v>
      </c>
      <c r="F171" s="339">
        <v>49000</v>
      </c>
      <c r="G171" s="339">
        <f t="shared" si="47"/>
        <v>490000</v>
      </c>
      <c r="H171" s="339"/>
      <c r="I171" s="224">
        <f t="shared" si="48"/>
        <v>490000</v>
      </c>
      <c r="J171" s="338">
        <v>10</v>
      </c>
      <c r="K171" s="202">
        <v>0</v>
      </c>
      <c r="L171" s="204"/>
      <c r="M171" s="91"/>
    </row>
    <row r="172" spans="1:13" ht="12.75">
      <c r="A172" s="204">
        <v>14</v>
      </c>
      <c r="B172" s="289" t="s">
        <v>44</v>
      </c>
      <c r="C172" s="338" t="s">
        <v>28</v>
      </c>
      <c r="D172" s="204">
        <v>0</v>
      </c>
      <c r="E172" s="338">
        <v>20</v>
      </c>
      <c r="F172" s="339">
        <v>3700</v>
      </c>
      <c r="G172" s="339">
        <f t="shared" si="47"/>
        <v>74000</v>
      </c>
      <c r="H172" s="339"/>
      <c r="I172" s="224">
        <f t="shared" si="48"/>
        <v>74000</v>
      </c>
      <c r="J172" s="338">
        <v>20</v>
      </c>
      <c r="K172" s="202">
        <v>0</v>
      </c>
      <c r="L172" s="204"/>
      <c r="M172" s="91"/>
    </row>
    <row r="173" spans="1:13" ht="12.75">
      <c r="A173" s="204">
        <v>15</v>
      </c>
      <c r="B173" s="290" t="s">
        <v>60</v>
      </c>
      <c r="C173" s="338" t="s">
        <v>62</v>
      </c>
      <c r="D173" s="204">
        <v>0</v>
      </c>
      <c r="E173" s="340">
        <v>4</v>
      </c>
      <c r="F173" s="341">
        <v>2900</v>
      </c>
      <c r="G173" s="341">
        <f t="shared" si="47"/>
        <v>11600</v>
      </c>
      <c r="H173" s="341"/>
      <c r="I173" s="224">
        <f t="shared" si="48"/>
        <v>11600</v>
      </c>
      <c r="J173" s="340">
        <v>4</v>
      </c>
      <c r="K173" s="202">
        <v>0</v>
      </c>
      <c r="L173" s="204"/>
      <c r="M173" s="91"/>
    </row>
    <row r="174" spans="1:13" ht="12.75">
      <c r="A174" s="204">
        <v>16</v>
      </c>
      <c r="B174" s="289" t="s">
        <v>44</v>
      </c>
      <c r="C174" s="340" t="s">
        <v>28</v>
      </c>
      <c r="D174" s="204">
        <v>0</v>
      </c>
      <c r="E174" s="342">
        <v>20</v>
      </c>
      <c r="F174" s="343">
        <v>3700</v>
      </c>
      <c r="G174" s="344">
        <f t="shared" si="47"/>
        <v>74000</v>
      </c>
      <c r="H174" s="345"/>
      <c r="I174" s="224">
        <f t="shared" si="48"/>
        <v>74000</v>
      </c>
      <c r="J174" s="342">
        <v>20</v>
      </c>
      <c r="K174" s="202">
        <v>0</v>
      </c>
      <c r="L174" s="204"/>
      <c r="M174" s="91"/>
    </row>
    <row r="175" spans="1:13" ht="12.75">
      <c r="A175" s="208">
        <v>17</v>
      </c>
      <c r="B175" s="290" t="s">
        <v>70</v>
      </c>
      <c r="C175" s="346" t="s">
        <v>28</v>
      </c>
      <c r="D175" s="208">
        <v>0</v>
      </c>
      <c r="E175" s="347">
        <v>1</v>
      </c>
      <c r="F175" s="348">
        <v>13500</v>
      </c>
      <c r="G175" s="349">
        <f t="shared" si="47"/>
        <v>13500</v>
      </c>
      <c r="H175" s="350"/>
      <c r="I175" s="224">
        <f t="shared" si="48"/>
        <v>13500</v>
      </c>
      <c r="J175" s="347">
        <v>1</v>
      </c>
      <c r="K175" s="202">
        <v>0</v>
      </c>
      <c r="L175" s="208"/>
      <c r="M175" s="91"/>
    </row>
    <row r="176" spans="1:13" ht="12.75">
      <c r="A176" s="188"/>
      <c r="B176" s="280" t="s">
        <v>10</v>
      </c>
      <c r="C176" s="351"/>
      <c r="D176" s="188"/>
      <c r="E176" s="351"/>
      <c r="F176" s="292"/>
      <c r="G176" s="352">
        <f>SUM(G159:G175)</f>
        <v>1397200</v>
      </c>
      <c r="H176" s="352"/>
      <c r="I176" s="352">
        <f>SUM(I159:I175)</f>
        <v>1397200</v>
      </c>
      <c r="J176" s="351"/>
      <c r="K176" s="190"/>
      <c r="L176" s="188"/>
      <c r="M176" s="172"/>
    </row>
    <row r="177" spans="1:14" ht="12.75">
      <c r="A177" s="194"/>
      <c r="B177" s="236" t="s">
        <v>72</v>
      </c>
      <c r="C177" s="353"/>
      <c r="D177" s="194"/>
      <c r="E177" s="354"/>
      <c r="F177" s="355"/>
      <c r="G177" s="356"/>
      <c r="H177" s="357"/>
      <c r="I177" s="358"/>
      <c r="J177" s="354"/>
      <c r="K177" s="195"/>
      <c r="L177" s="194"/>
      <c r="M177" s="91"/>
    </row>
    <row r="178" spans="1:14" ht="12.75">
      <c r="A178" s="204">
        <v>1</v>
      </c>
      <c r="B178" s="289" t="s">
        <v>21</v>
      </c>
      <c r="C178" s="346" t="s">
        <v>28</v>
      </c>
      <c r="D178" s="204">
        <v>0</v>
      </c>
      <c r="E178" s="359">
        <v>2</v>
      </c>
      <c r="F178" s="343">
        <v>17500</v>
      </c>
      <c r="G178" s="344">
        <f>E178*F178</f>
        <v>35000</v>
      </c>
      <c r="H178" s="339"/>
      <c r="I178" s="345">
        <f>G178</f>
        <v>35000</v>
      </c>
      <c r="J178" s="359">
        <v>2</v>
      </c>
      <c r="K178" s="202">
        <v>0</v>
      </c>
      <c r="L178" s="204"/>
      <c r="M178" s="91"/>
    </row>
    <row r="179" spans="1:14" ht="12.75">
      <c r="A179" s="204">
        <v>2</v>
      </c>
      <c r="B179" s="289" t="s">
        <v>71</v>
      </c>
      <c r="C179" s="360" t="s">
        <v>33</v>
      </c>
      <c r="D179" s="204">
        <v>0</v>
      </c>
      <c r="E179" s="359">
        <v>5</v>
      </c>
      <c r="F179" s="343">
        <v>49000</v>
      </c>
      <c r="G179" s="344">
        <f>E179*F179</f>
        <v>245000</v>
      </c>
      <c r="H179" s="339"/>
      <c r="I179" s="345">
        <f t="shared" ref="I179:I188" si="49">G179</f>
        <v>245000</v>
      </c>
      <c r="J179" s="359">
        <v>5</v>
      </c>
      <c r="K179" s="202">
        <v>0</v>
      </c>
      <c r="L179" s="204"/>
      <c r="M179" s="91"/>
    </row>
    <row r="180" spans="1:14" ht="12.75">
      <c r="A180" s="204">
        <v>3</v>
      </c>
      <c r="B180" s="289" t="s">
        <v>32</v>
      </c>
      <c r="C180" s="194" t="s">
        <v>9</v>
      </c>
      <c r="D180" s="204">
        <v>0</v>
      </c>
      <c r="E180" s="347">
        <v>2</v>
      </c>
      <c r="F180" s="348">
        <v>21000</v>
      </c>
      <c r="G180" s="349">
        <f>E180*F180</f>
        <v>42000</v>
      </c>
      <c r="H180" s="339"/>
      <c r="I180" s="345">
        <f t="shared" si="49"/>
        <v>42000</v>
      </c>
      <c r="J180" s="347">
        <v>2</v>
      </c>
      <c r="K180" s="202">
        <v>0</v>
      </c>
      <c r="L180" s="204"/>
      <c r="M180" s="91"/>
    </row>
    <row r="181" spans="1:14" ht="12.75">
      <c r="A181" s="204">
        <v>4</v>
      </c>
      <c r="B181" s="290" t="s">
        <v>27</v>
      </c>
      <c r="C181" s="164"/>
      <c r="D181" s="204">
        <v>0</v>
      </c>
      <c r="E181" s="359">
        <v>20</v>
      </c>
      <c r="F181" s="343">
        <v>2530</v>
      </c>
      <c r="G181" s="344">
        <f t="shared" ref="G181:G187" si="50">E181*F181</f>
        <v>50600</v>
      </c>
      <c r="H181" s="339"/>
      <c r="I181" s="345">
        <f t="shared" si="49"/>
        <v>50600</v>
      </c>
      <c r="J181" s="359">
        <v>2</v>
      </c>
      <c r="K181" s="202">
        <v>0</v>
      </c>
      <c r="L181" s="204"/>
      <c r="M181" s="91"/>
    </row>
    <row r="182" spans="1:14" ht="12.75">
      <c r="A182" s="204">
        <v>5</v>
      </c>
      <c r="B182" s="289" t="s">
        <v>64</v>
      </c>
      <c r="C182" s="361" t="s">
        <v>40</v>
      </c>
      <c r="D182" s="204">
        <v>0</v>
      </c>
      <c r="E182" s="359">
        <v>2</v>
      </c>
      <c r="F182" s="343">
        <v>31000</v>
      </c>
      <c r="G182" s="344">
        <f t="shared" si="50"/>
        <v>62000</v>
      </c>
      <c r="H182" s="339"/>
      <c r="I182" s="345">
        <f t="shared" si="49"/>
        <v>62000</v>
      </c>
      <c r="J182" s="359">
        <v>2</v>
      </c>
      <c r="K182" s="202">
        <v>0</v>
      </c>
      <c r="L182" s="204"/>
      <c r="M182" s="91"/>
    </row>
    <row r="183" spans="1:14" ht="12.75">
      <c r="A183" s="204">
        <v>6</v>
      </c>
      <c r="B183" s="289" t="s">
        <v>42</v>
      </c>
      <c r="C183" s="361" t="s">
        <v>40</v>
      </c>
      <c r="D183" s="204">
        <v>0</v>
      </c>
      <c r="E183" s="359">
        <v>2</v>
      </c>
      <c r="F183" s="343">
        <v>59000</v>
      </c>
      <c r="G183" s="344">
        <f t="shared" si="50"/>
        <v>118000</v>
      </c>
      <c r="H183" s="339"/>
      <c r="I183" s="345">
        <f t="shared" si="49"/>
        <v>118000</v>
      </c>
      <c r="J183" s="359">
        <v>1</v>
      </c>
      <c r="K183" s="202">
        <v>0</v>
      </c>
      <c r="L183" s="204"/>
      <c r="M183" s="91"/>
    </row>
    <row r="184" spans="1:14" ht="12.75">
      <c r="A184" s="204">
        <v>7</v>
      </c>
      <c r="B184" s="289" t="s">
        <v>65</v>
      </c>
      <c r="C184" s="361" t="s">
        <v>40</v>
      </c>
      <c r="D184" s="204">
        <v>0</v>
      </c>
      <c r="E184" s="359">
        <v>1</v>
      </c>
      <c r="F184" s="343">
        <v>27000</v>
      </c>
      <c r="G184" s="344">
        <f t="shared" si="50"/>
        <v>27000</v>
      </c>
      <c r="H184" s="339"/>
      <c r="I184" s="345">
        <f t="shared" si="49"/>
        <v>27000</v>
      </c>
      <c r="J184" s="359">
        <v>2</v>
      </c>
      <c r="K184" s="202">
        <v>0</v>
      </c>
      <c r="L184" s="204"/>
      <c r="M184" s="91"/>
    </row>
    <row r="185" spans="1:14" ht="12.75">
      <c r="A185" s="204">
        <v>8</v>
      </c>
      <c r="B185" s="289" t="s">
        <v>32</v>
      </c>
      <c r="C185" s="361" t="s">
        <v>34</v>
      </c>
      <c r="D185" s="204">
        <v>0</v>
      </c>
      <c r="E185" s="359">
        <v>2</v>
      </c>
      <c r="F185" s="343">
        <v>21000</v>
      </c>
      <c r="G185" s="344">
        <f t="shared" si="50"/>
        <v>42000</v>
      </c>
      <c r="H185" s="339"/>
      <c r="I185" s="345">
        <f t="shared" si="49"/>
        <v>42000</v>
      </c>
      <c r="J185" s="359">
        <v>5</v>
      </c>
      <c r="K185" s="202">
        <v>0</v>
      </c>
      <c r="L185" s="204"/>
      <c r="M185" s="91"/>
    </row>
    <row r="186" spans="1:14" ht="12.75">
      <c r="A186" s="204">
        <v>9</v>
      </c>
      <c r="B186" s="289" t="s">
        <v>31</v>
      </c>
      <c r="C186" s="361" t="s">
        <v>33</v>
      </c>
      <c r="D186" s="204">
        <v>0</v>
      </c>
      <c r="E186" s="347">
        <v>5</v>
      </c>
      <c r="F186" s="348">
        <v>49000</v>
      </c>
      <c r="G186" s="349">
        <f t="shared" si="50"/>
        <v>245000</v>
      </c>
      <c r="H186" s="339"/>
      <c r="I186" s="345">
        <f t="shared" si="49"/>
        <v>245000</v>
      </c>
      <c r="J186" s="347">
        <v>20</v>
      </c>
      <c r="K186" s="202">
        <v>0</v>
      </c>
      <c r="L186" s="204"/>
      <c r="M186" s="91"/>
    </row>
    <row r="187" spans="1:14" ht="12.75">
      <c r="A187" s="204">
        <v>10</v>
      </c>
      <c r="B187" s="290" t="s">
        <v>44</v>
      </c>
      <c r="C187" s="362" t="s">
        <v>28</v>
      </c>
      <c r="D187" s="204">
        <v>0</v>
      </c>
      <c r="E187" s="359">
        <v>20</v>
      </c>
      <c r="F187" s="343">
        <v>3700</v>
      </c>
      <c r="G187" s="344">
        <f t="shared" si="50"/>
        <v>74000</v>
      </c>
      <c r="H187" s="339"/>
      <c r="I187" s="345">
        <f t="shared" si="49"/>
        <v>74000</v>
      </c>
      <c r="J187" s="359">
        <v>20</v>
      </c>
      <c r="K187" s="202">
        <v>0</v>
      </c>
      <c r="L187" s="204"/>
      <c r="M187" s="91"/>
    </row>
    <row r="188" spans="1:14" ht="12.75">
      <c r="A188" s="208">
        <v>11</v>
      </c>
      <c r="B188" s="290" t="s">
        <v>31</v>
      </c>
      <c r="C188" s="164"/>
      <c r="D188" s="208">
        <v>0</v>
      </c>
      <c r="E188" s="347">
        <v>5</v>
      </c>
      <c r="F188" s="348">
        <v>49000</v>
      </c>
      <c r="G188" s="349">
        <f>E188*F188</f>
        <v>245000</v>
      </c>
      <c r="H188" s="363"/>
      <c r="I188" s="345">
        <f t="shared" si="49"/>
        <v>245000</v>
      </c>
      <c r="J188" s="347">
        <v>3</v>
      </c>
      <c r="K188" s="237">
        <v>2</v>
      </c>
      <c r="L188" s="208"/>
      <c r="M188" s="91"/>
    </row>
    <row r="189" spans="1:14" ht="12.75">
      <c r="A189" s="188"/>
      <c r="B189" s="210"/>
      <c r="C189" s="188"/>
      <c r="D189" s="188"/>
      <c r="E189" s="238"/>
      <c r="F189" s="239"/>
      <c r="G189" s="240">
        <f>SUM(G178:G188)</f>
        <v>1185600</v>
      </c>
      <c r="H189" s="240"/>
      <c r="I189" s="240">
        <f>SUM(I178:I188)</f>
        <v>1185600</v>
      </c>
      <c r="J189" s="188"/>
      <c r="K189" s="190"/>
      <c r="L189" s="188"/>
      <c r="M189" s="172"/>
    </row>
    <row r="190" spans="1:14" ht="12.75">
      <c r="A190" s="210"/>
      <c r="B190" s="189" t="s">
        <v>130</v>
      </c>
      <c r="C190" s="210"/>
      <c r="D190" s="210"/>
      <c r="E190" s="210"/>
      <c r="F190" s="239"/>
      <c r="G190" s="243">
        <f>SUM(G6:G189)/2</f>
        <v>16742400</v>
      </c>
      <c r="H190" s="240">
        <f>H142+H110+H89+H59+H33+H22</f>
        <v>8856700</v>
      </c>
      <c r="I190" s="247">
        <f>SUM(I6:I189)/2</f>
        <v>7885400</v>
      </c>
      <c r="J190" s="188"/>
      <c r="K190" s="188"/>
      <c r="L190" s="210"/>
      <c r="M190" s="262"/>
    </row>
    <row r="191" spans="1:14" ht="12.75">
      <c r="A191" s="241"/>
      <c r="B191" s="241"/>
      <c r="C191" s="241"/>
      <c r="D191" s="241"/>
      <c r="E191" s="241"/>
      <c r="F191" s="1"/>
      <c r="G191" s="1"/>
      <c r="H191" s="1"/>
      <c r="I191" s="1"/>
      <c r="J191" s="1"/>
      <c r="K191" s="1"/>
    </row>
    <row r="192" spans="1:14" ht="12.75">
      <c r="A192" s="241" t="s">
        <v>173</v>
      </c>
      <c r="B192" s="241"/>
      <c r="C192" s="568">
        <v>2260000</v>
      </c>
      <c r="D192" s="568"/>
      <c r="E192" s="241"/>
      <c r="F192" s="1" t="s">
        <v>177</v>
      </c>
      <c r="G192" s="1"/>
      <c r="H192" s="1"/>
      <c r="I192" s="1"/>
      <c r="J192" s="1"/>
      <c r="K192" s="1"/>
      <c r="N192" s="244"/>
    </row>
    <row r="193" spans="1:14" ht="12.75">
      <c r="A193" s="241"/>
      <c r="B193" s="241" t="s">
        <v>174</v>
      </c>
      <c r="C193" s="568">
        <v>2821700</v>
      </c>
      <c r="D193" s="568"/>
      <c r="E193" s="241"/>
      <c r="F193" s="1" t="s">
        <v>178</v>
      </c>
      <c r="G193" s="242"/>
      <c r="H193" s="242"/>
      <c r="I193" s="242"/>
      <c r="J193" s="242"/>
      <c r="K193" s="242"/>
      <c r="L193" s="242"/>
      <c r="N193" s="244"/>
    </row>
    <row r="194" spans="1:14" ht="12.75">
      <c r="A194" s="241"/>
      <c r="B194" s="241" t="s">
        <v>175</v>
      </c>
      <c r="C194" s="568">
        <v>3775000</v>
      </c>
      <c r="D194" s="568"/>
      <c r="E194" s="241"/>
      <c r="F194" s="1" t="s">
        <v>179</v>
      </c>
      <c r="G194" s="249"/>
      <c r="H194" s="249"/>
      <c r="I194" s="249"/>
      <c r="J194" s="249"/>
      <c r="K194" s="249"/>
      <c r="L194" s="249"/>
      <c r="N194" s="244"/>
    </row>
    <row r="195" spans="1:14" ht="12.75">
      <c r="A195" s="241"/>
      <c r="B195" s="248" t="s">
        <v>176</v>
      </c>
      <c r="C195" s="569">
        <f>2260000+2821700+3775000</f>
        <v>8856700</v>
      </c>
      <c r="D195" s="569"/>
      <c r="E195" s="241"/>
      <c r="F195" s="249"/>
      <c r="G195" s="249"/>
      <c r="H195" s="249"/>
      <c r="I195" s="249"/>
      <c r="J195" s="249"/>
      <c r="K195" s="249"/>
      <c r="L195" s="249"/>
      <c r="N195" s="244"/>
    </row>
    <row r="196" spans="1:14" ht="12.75">
      <c r="A196" s="241"/>
      <c r="B196" s="241"/>
      <c r="C196" s="242"/>
      <c r="D196" s="242"/>
      <c r="E196" s="241"/>
      <c r="F196" s="249"/>
      <c r="G196" s="249"/>
      <c r="H196" s="249"/>
      <c r="I196" s="249"/>
      <c r="J196" s="249"/>
      <c r="K196" s="249"/>
      <c r="L196" s="249"/>
      <c r="N196" s="244"/>
    </row>
    <row r="197" spans="1:14" ht="12.75">
      <c r="A197" s="558" t="s">
        <v>181</v>
      </c>
      <c r="B197" s="558"/>
      <c r="C197" s="558"/>
      <c r="D197" s="558"/>
      <c r="E197" s="558"/>
      <c r="F197" s="558"/>
      <c r="G197" s="558"/>
      <c r="H197" s="558"/>
      <c r="I197" s="558"/>
      <c r="J197" s="558"/>
      <c r="K197" s="558"/>
      <c r="L197" s="558"/>
      <c r="M197" s="558"/>
    </row>
    <row r="198" spans="1:14" ht="12.75">
      <c r="A198" s="364"/>
      <c r="B198" s="364"/>
      <c r="C198" s="364"/>
      <c r="D198" s="364"/>
      <c r="E198" s="364"/>
      <c r="F198" s="365"/>
      <c r="G198" s="366"/>
      <c r="H198" s="366"/>
      <c r="I198" s="366"/>
      <c r="J198" s="367"/>
      <c r="K198" s="367"/>
      <c r="L198" s="364"/>
      <c r="M198" s="364"/>
      <c r="N198" s="244"/>
    </row>
    <row r="199" spans="1:14" ht="12.75">
      <c r="A199" s="364"/>
      <c r="B199" s="364"/>
      <c r="C199" s="364"/>
      <c r="D199" s="364"/>
      <c r="E199" s="364"/>
      <c r="F199" s="365"/>
      <c r="G199" s="366"/>
      <c r="H199" s="366"/>
      <c r="I199" s="366"/>
      <c r="J199" s="367"/>
      <c r="K199" s="367"/>
      <c r="L199" s="364"/>
      <c r="M199" s="364"/>
      <c r="N199" s="244"/>
    </row>
    <row r="200" spans="1:14" ht="12.75">
      <c r="A200" s="364"/>
      <c r="B200" s="364"/>
      <c r="C200" s="364"/>
      <c r="D200" s="364"/>
      <c r="E200" s="364"/>
      <c r="F200" s="365"/>
      <c r="G200" s="366"/>
      <c r="H200" s="366"/>
      <c r="I200" s="366"/>
      <c r="J200" s="367"/>
      <c r="K200" s="367"/>
      <c r="L200" s="364"/>
      <c r="M200" s="364"/>
      <c r="N200" s="244"/>
    </row>
    <row r="201" spans="1:14" ht="12.75">
      <c r="A201" s="364"/>
      <c r="B201" s="364"/>
      <c r="C201" s="364"/>
      <c r="D201" s="364"/>
      <c r="E201" s="364"/>
      <c r="F201" s="365"/>
      <c r="G201" s="368"/>
      <c r="H201" s="369"/>
      <c r="I201" s="369"/>
      <c r="J201" s="367"/>
      <c r="K201" s="367"/>
      <c r="L201" s="369"/>
      <c r="M201" s="364"/>
    </row>
    <row r="202" spans="1:14" ht="12.75">
      <c r="A202" s="364"/>
      <c r="B202" s="364"/>
      <c r="C202" s="364"/>
      <c r="D202" s="364"/>
      <c r="E202" s="364"/>
      <c r="F202" s="365"/>
      <c r="G202" s="369"/>
      <c r="H202" s="369"/>
      <c r="I202" s="369"/>
      <c r="J202" s="367"/>
      <c r="K202" s="367"/>
      <c r="L202" s="369"/>
      <c r="M202" s="364"/>
    </row>
    <row r="203" spans="1:14" ht="12.75">
      <c r="A203" s="565"/>
      <c r="B203" s="565"/>
      <c r="C203" s="565"/>
      <c r="D203" s="364"/>
      <c r="E203" s="364"/>
      <c r="F203" s="565"/>
      <c r="G203" s="565"/>
      <c r="H203" s="565"/>
      <c r="I203" s="565"/>
      <c r="J203" s="565"/>
      <c r="K203" s="565"/>
      <c r="L203" s="565"/>
      <c r="M203" s="364"/>
    </row>
    <row r="204" spans="1:14" ht="12.75">
      <c r="A204" s="558" t="s">
        <v>183</v>
      </c>
      <c r="B204" s="558"/>
      <c r="C204" s="558"/>
      <c r="D204" s="558"/>
      <c r="E204" s="558"/>
      <c r="F204" s="558"/>
      <c r="G204" s="558"/>
      <c r="H204" s="558"/>
      <c r="I204" s="558"/>
      <c r="J204" s="558"/>
      <c r="K204" s="558"/>
      <c r="L204" s="558"/>
      <c r="M204" s="558"/>
    </row>
    <row r="206" spans="1:14" ht="15.95" customHeight="1">
      <c r="N206" s="244"/>
    </row>
  </sheetData>
  <mergeCells count="24">
    <mergeCell ref="C192:D192"/>
    <mergeCell ref="G4:G5"/>
    <mergeCell ref="A2:K2"/>
    <mergeCell ref="B4:B5"/>
    <mergeCell ref="A1:L1"/>
    <mergeCell ref="A6:B6"/>
    <mergeCell ref="A34:B34"/>
    <mergeCell ref="B23:C23"/>
    <mergeCell ref="M4:M5"/>
    <mergeCell ref="A197:M197"/>
    <mergeCell ref="A204:M204"/>
    <mergeCell ref="J4:J5"/>
    <mergeCell ref="K4:K5"/>
    <mergeCell ref="A4:A5"/>
    <mergeCell ref="C4:C5"/>
    <mergeCell ref="D4:D5"/>
    <mergeCell ref="E4:E5"/>
    <mergeCell ref="F4:F5"/>
    <mergeCell ref="A203:C203"/>
    <mergeCell ref="F203:L203"/>
    <mergeCell ref="H4:I4"/>
    <mergeCell ref="C193:D193"/>
    <mergeCell ref="C194:D194"/>
    <mergeCell ref="C195:D195"/>
  </mergeCells>
  <pageMargins left="0.34" right="0.17" top="0.36" bottom="0.44" header="0.3" footer="0.3"/>
  <pageSetup paperSize="9" scale="95" orientation="portrait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R238"/>
  <sheetViews>
    <sheetView tabSelected="1" topLeftCell="A88" zoomScale="106" zoomScaleNormal="106" workbookViewId="0">
      <selection activeCell="M209" sqref="M209:M219"/>
    </sheetView>
  </sheetViews>
  <sheetFormatPr defaultRowHeight="15.95" customHeight="1"/>
  <cols>
    <col min="1" max="1" width="4.140625" style="10" customWidth="1"/>
    <col min="2" max="2" width="30.28515625" style="1" customWidth="1"/>
    <col min="3" max="3" width="7.42578125" style="1" customWidth="1"/>
    <col min="4" max="4" width="6.28515625" style="1" customWidth="1"/>
    <col min="5" max="5" width="6.140625" style="1" customWidth="1"/>
    <col min="6" max="6" width="9" style="2" customWidth="1"/>
    <col min="7" max="7" width="12.5703125" style="3" customWidth="1"/>
    <col min="8" max="8" width="13.7109375" style="3" customWidth="1"/>
    <col min="9" max="9" width="11.28515625" style="3" customWidth="1"/>
    <col min="10" max="10" width="7.140625" style="4" customWidth="1"/>
    <col min="11" max="11" width="9.7109375" style="4" customWidth="1"/>
    <col min="12" max="12" width="2.140625" style="1" hidden="1" customWidth="1"/>
    <col min="13" max="13" width="16.85546875" style="1" customWidth="1"/>
    <col min="14" max="14" width="17.140625" style="10" hidden="1" customWidth="1"/>
    <col min="15" max="19" width="0" style="10" hidden="1" customWidth="1"/>
    <col min="20" max="16384" width="9.140625" style="10"/>
  </cols>
  <sheetData>
    <row r="1" spans="1:16" s="492" customFormat="1" ht="15.95" customHeight="1">
      <c r="A1" s="540" t="s">
        <v>236</v>
      </c>
    </row>
    <row r="2" spans="1:16" s="492" customFormat="1" ht="15.95" customHeight="1">
      <c r="A2" s="541" t="s">
        <v>257</v>
      </c>
    </row>
    <row r="3" spans="1:16" s="492" customFormat="1" ht="15.95" customHeight="1">
      <c r="A3" s="541" t="s">
        <v>258</v>
      </c>
    </row>
    <row r="4" spans="1:16" s="492" customFormat="1" ht="15.95" customHeight="1">
      <c r="A4" s="541" t="s">
        <v>238</v>
      </c>
    </row>
    <row r="6" spans="1:16" s="1" customFormat="1" ht="15.95" customHeight="1">
      <c r="A6" s="550" t="s">
        <v>131</v>
      </c>
      <c r="B6" s="550"/>
      <c r="C6" s="550"/>
      <c r="D6" s="550"/>
      <c r="E6" s="550"/>
      <c r="F6" s="550"/>
      <c r="G6" s="550"/>
      <c r="H6" s="550"/>
      <c r="I6" s="550"/>
      <c r="J6" s="550"/>
      <c r="K6" s="550"/>
      <c r="L6" s="550"/>
    </row>
    <row r="7" spans="1:16" s="1" customFormat="1" ht="15.95" customHeight="1">
      <c r="A7" s="570" t="s">
        <v>180</v>
      </c>
      <c r="B7" s="570"/>
      <c r="C7" s="570"/>
      <c r="D7" s="570"/>
      <c r="E7" s="570"/>
      <c r="F7" s="570"/>
      <c r="G7" s="570"/>
      <c r="H7" s="570"/>
      <c r="I7" s="570"/>
      <c r="J7" s="570"/>
      <c r="K7" s="570"/>
      <c r="L7" s="95"/>
      <c r="N7" s="1">
        <f>6500/12</f>
        <v>541.66666666666663</v>
      </c>
      <c r="O7" s="1">
        <f>9900/12</f>
        <v>825</v>
      </c>
    </row>
    <row r="8" spans="1:16" s="1" customFormat="1" ht="15.95" customHeight="1">
      <c r="A8" s="250"/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95"/>
    </row>
    <row r="9" spans="1:16" s="1" customFormat="1" ht="49.5" customHeight="1">
      <c r="A9" s="575" t="s">
        <v>243</v>
      </c>
      <c r="B9" s="559" t="s">
        <v>16</v>
      </c>
      <c r="C9" s="559" t="s">
        <v>0</v>
      </c>
      <c r="D9" s="559" t="s">
        <v>1</v>
      </c>
      <c r="E9" s="559" t="s">
        <v>2</v>
      </c>
      <c r="F9" s="563" t="s">
        <v>3</v>
      </c>
      <c r="G9" s="563" t="s">
        <v>4</v>
      </c>
      <c r="H9" s="566" t="s">
        <v>182</v>
      </c>
      <c r="I9" s="567"/>
      <c r="J9" s="559" t="s">
        <v>5</v>
      </c>
      <c r="K9" s="559" t="s">
        <v>6</v>
      </c>
      <c r="L9" s="163" t="s">
        <v>7</v>
      </c>
      <c r="M9" s="556" t="s">
        <v>8</v>
      </c>
    </row>
    <row r="10" spans="1:16" s="1" customFormat="1" ht="31.5" customHeight="1">
      <c r="A10" s="576"/>
      <c r="B10" s="560"/>
      <c r="C10" s="560"/>
      <c r="D10" s="560"/>
      <c r="E10" s="560"/>
      <c r="F10" s="564"/>
      <c r="G10" s="564"/>
      <c r="H10" s="162" t="s">
        <v>137</v>
      </c>
      <c r="I10" s="162" t="s">
        <v>138</v>
      </c>
      <c r="J10" s="560"/>
      <c r="K10" s="560"/>
      <c r="L10" s="163"/>
      <c r="M10" s="557"/>
    </row>
    <row r="11" spans="1:16" s="1" customFormat="1" ht="15.95" customHeight="1">
      <c r="A11" s="571" t="s">
        <v>166</v>
      </c>
      <c r="B11" s="572"/>
      <c r="C11" s="164"/>
      <c r="D11" s="164"/>
      <c r="E11" s="165"/>
      <c r="F11" s="166"/>
      <c r="G11" s="167"/>
      <c r="H11" s="167"/>
      <c r="I11" s="167"/>
      <c r="J11" s="165"/>
      <c r="K11" s="165"/>
      <c r="L11" s="168"/>
      <c r="M11" s="261"/>
      <c r="N11" s="251" t="s">
        <v>73</v>
      </c>
      <c r="O11" s="9" t="s">
        <v>74</v>
      </c>
      <c r="P11" s="9">
        <v>1</v>
      </c>
    </row>
    <row r="12" spans="1:16" s="1" customFormat="1" ht="15.95" customHeight="1">
      <c r="A12" s="169">
        <v>1</v>
      </c>
      <c r="B12" s="391" t="s">
        <v>172</v>
      </c>
      <c r="C12" s="171" t="s">
        <v>40</v>
      </c>
      <c r="D12" s="169">
        <v>0</v>
      </c>
      <c r="E12" s="172">
        <v>5</v>
      </c>
      <c r="F12" s="173">
        <v>6000</v>
      </c>
      <c r="G12" s="384">
        <f>E12*F12</f>
        <v>30000</v>
      </c>
      <c r="H12" s="174">
        <f>G12</f>
        <v>30000</v>
      </c>
      <c r="I12" s="174"/>
      <c r="J12" s="172">
        <f>E12</f>
        <v>5</v>
      </c>
      <c r="K12" s="172">
        <v>0</v>
      </c>
      <c r="L12" s="175"/>
      <c r="M12" s="91"/>
      <c r="N12" s="251"/>
      <c r="O12" s="9"/>
      <c r="P12" s="9"/>
    </row>
    <row r="13" spans="1:16" s="1" customFormat="1" ht="15.95" customHeight="1">
      <c r="A13" s="169">
        <f>A12+1</f>
        <v>2</v>
      </c>
      <c r="B13" s="390" t="s">
        <v>42</v>
      </c>
      <c r="C13" s="171" t="s">
        <v>40</v>
      </c>
      <c r="D13" s="169">
        <v>0</v>
      </c>
      <c r="E13" s="177">
        <v>2</v>
      </c>
      <c r="F13" s="178">
        <v>59000</v>
      </c>
      <c r="G13" s="384">
        <f>E13*F13</f>
        <v>118000</v>
      </c>
      <c r="H13" s="174">
        <f>G13</f>
        <v>118000</v>
      </c>
      <c r="I13" s="174"/>
      <c r="J13" s="172">
        <f t="shared" ref="J13:J36" si="0">E13</f>
        <v>2</v>
      </c>
      <c r="K13" s="172">
        <v>0</v>
      </c>
      <c r="L13" s="175"/>
      <c r="M13" s="91"/>
      <c r="N13" s="251"/>
      <c r="O13" s="9"/>
      <c r="P13" s="9"/>
    </row>
    <row r="14" spans="1:16" s="1" customFormat="1" ht="15.95" customHeight="1">
      <c r="A14" s="169">
        <f t="shared" ref="A14:A36" si="1">A13+1</f>
        <v>3</v>
      </c>
      <c r="B14" s="390" t="s">
        <v>64</v>
      </c>
      <c r="C14" s="171" t="s">
        <v>40</v>
      </c>
      <c r="D14" s="169">
        <v>0</v>
      </c>
      <c r="E14" s="177">
        <v>2</v>
      </c>
      <c r="F14" s="178">
        <v>31000</v>
      </c>
      <c r="G14" s="384">
        <f t="shared" ref="G14:G28" si="2">E14*F14</f>
        <v>62000</v>
      </c>
      <c r="H14" s="174">
        <f t="shared" ref="H14:H16" si="3">G14</f>
        <v>62000</v>
      </c>
      <c r="I14" s="174"/>
      <c r="J14" s="172">
        <f t="shared" si="0"/>
        <v>2</v>
      </c>
      <c r="K14" s="172">
        <v>0</v>
      </c>
      <c r="L14" s="175"/>
      <c r="M14" s="91"/>
      <c r="N14" s="251"/>
      <c r="O14" s="9"/>
      <c r="P14" s="9"/>
    </row>
    <row r="15" spans="1:16" s="1" customFormat="1" ht="15.95" customHeight="1">
      <c r="A15" s="169">
        <f t="shared" si="1"/>
        <v>4</v>
      </c>
      <c r="B15" s="390" t="s">
        <v>65</v>
      </c>
      <c r="C15" s="171" t="s">
        <v>40</v>
      </c>
      <c r="D15" s="169">
        <v>0</v>
      </c>
      <c r="E15" s="177">
        <v>1</v>
      </c>
      <c r="F15" s="178">
        <v>27000</v>
      </c>
      <c r="G15" s="384">
        <f t="shared" si="2"/>
        <v>27000</v>
      </c>
      <c r="H15" s="174">
        <f t="shared" si="3"/>
        <v>27000</v>
      </c>
      <c r="I15" s="174"/>
      <c r="J15" s="172">
        <f t="shared" si="0"/>
        <v>1</v>
      </c>
      <c r="K15" s="172">
        <v>0</v>
      </c>
      <c r="L15" s="175"/>
      <c r="M15" s="91"/>
      <c r="N15" s="251"/>
      <c r="O15" s="9"/>
      <c r="P15" s="9"/>
    </row>
    <row r="16" spans="1:16" s="1" customFormat="1" ht="15.95" customHeight="1">
      <c r="A16" s="169">
        <f t="shared" si="1"/>
        <v>5</v>
      </c>
      <c r="B16" s="390" t="s">
        <v>38</v>
      </c>
      <c r="C16" s="171" t="s">
        <v>40</v>
      </c>
      <c r="D16" s="169">
        <v>0</v>
      </c>
      <c r="E16" s="177">
        <v>12</v>
      </c>
      <c r="F16" s="178">
        <v>2900</v>
      </c>
      <c r="G16" s="384">
        <f t="shared" si="2"/>
        <v>34800</v>
      </c>
      <c r="H16" s="174">
        <f t="shared" si="3"/>
        <v>34800</v>
      </c>
      <c r="I16" s="174"/>
      <c r="J16" s="172">
        <f t="shared" si="0"/>
        <v>12</v>
      </c>
      <c r="K16" s="172">
        <v>0</v>
      </c>
      <c r="L16" s="175"/>
      <c r="M16" s="91"/>
      <c r="N16" s="251"/>
      <c r="O16" s="9"/>
      <c r="P16" s="9"/>
    </row>
    <row r="17" spans="1:18" s="1" customFormat="1" ht="15.95" customHeight="1">
      <c r="A17" s="169">
        <f t="shared" si="1"/>
        <v>6</v>
      </c>
      <c r="B17" s="390" t="s">
        <v>31</v>
      </c>
      <c r="C17" s="171" t="s">
        <v>33</v>
      </c>
      <c r="D17" s="169">
        <v>0</v>
      </c>
      <c r="E17" s="177">
        <v>15</v>
      </c>
      <c r="F17" s="178">
        <v>49000</v>
      </c>
      <c r="G17" s="384">
        <f t="shared" si="2"/>
        <v>735000</v>
      </c>
      <c r="H17" s="174">
        <f>G17</f>
        <v>735000</v>
      </c>
      <c r="I17" s="174"/>
      <c r="J17" s="172">
        <f t="shared" si="0"/>
        <v>15</v>
      </c>
      <c r="K17" s="172">
        <v>0</v>
      </c>
      <c r="L17" s="175"/>
      <c r="M17" s="91"/>
      <c r="N17" s="251"/>
      <c r="O17" s="9"/>
      <c r="P17" s="9"/>
    </row>
    <row r="18" spans="1:18" s="1" customFormat="1" ht="15.95" customHeight="1">
      <c r="A18" s="169">
        <f t="shared" si="1"/>
        <v>7</v>
      </c>
      <c r="B18" s="390" t="s">
        <v>44</v>
      </c>
      <c r="C18" s="171" t="s">
        <v>28</v>
      </c>
      <c r="D18" s="169">
        <v>0</v>
      </c>
      <c r="E18" s="177">
        <v>80</v>
      </c>
      <c r="F18" s="178">
        <v>3700</v>
      </c>
      <c r="G18" s="384">
        <f t="shared" si="2"/>
        <v>296000</v>
      </c>
      <c r="H18" s="174">
        <f t="shared" ref="H18:H20" si="4">G18</f>
        <v>296000</v>
      </c>
      <c r="I18" s="174"/>
      <c r="J18" s="172">
        <f t="shared" si="0"/>
        <v>80</v>
      </c>
      <c r="K18" s="172">
        <v>0</v>
      </c>
      <c r="L18" s="175"/>
      <c r="M18" s="91"/>
      <c r="N18" s="251"/>
      <c r="O18" s="9"/>
      <c r="P18" s="9"/>
    </row>
    <row r="19" spans="1:18" s="1" customFormat="1" ht="15.95" customHeight="1">
      <c r="A19" s="169">
        <f t="shared" si="1"/>
        <v>8</v>
      </c>
      <c r="B19" s="390" t="s">
        <v>32</v>
      </c>
      <c r="C19" s="171" t="s">
        <v>34</v>
      </c>
      <c r="D19" s="169">
        <v>0</v>
      </c>
      <c r="E19" s="177">
        <v>4</v>
      </c>
      <c r="F19" s="178">
        <v>21000</v>
      </c>
      <c r="G19" s="384">
        <f t="shared" si="2"/>
        <v>84000</v>
      </c>
      <c r="H19" s="174">
        <f t="shared" si="4"/>
        <v>84000</v>
      </c>
      <c r="I19" s="174"/>
      <c r="J19" s="172">
        <f t="shared" si="0"/>
        <v>4</v>
      </c>
      <c r="K19" s="172">
        <v>0</v>
      </c>
      <c r="L19" s="175"/>
      <c r="M19" s="91"/>
      <c r="N19" s="251"/>
      <c r="O19" s="9"/>
      <c r="P19" s="9"/>
    </row>
    <row r="20" spans="1:18" s="1" customFormat="1" ht="15.95" customHeight="1">
      <c r="A20" s="169">
        <f t="shared" si="1"/>
        <v>9</v>
      </c>
      <c r="B20" s="176" t="s">
        <v>47</v>
      </c>
      <c r="C20" s="171" t="s">
        <v>39</v>
      </c>
      <c r="D20" s="169">
        <v>0</v>
      </c>
      <c r="E20" s="177">
        <v>12</v>
      </c>
      <c r="F20" s="178">
        <v>3200</v>
      </c>
      <c r="G20" s="384">
        <f t="shared" si="2"/>
        <v>38400</v>
      </c>
      <c r="H20" s="174">
        <f t="shared" si="4"/>
        <v>38400</v>
      </c>
      <c r="I20" s="174"/>
      <c r="J20" s="172">
        <f t="shared" si="0"/>
        <v>12</v>
      </c>
      <c r="K20" s="172">
        <v>0</v>
      </c>
      <c r="L20" s="175"/>
      <c r="M20" s="91"/>
      <c r="N20" s="251"/>
      <c r="O20" s="9"/>
      <c r="P20" s="9"/>
    </row>
    <row r="21" spans="1:18" s="1" customFormat="1" ht="15.95" customHeight="1">
      <c r="A21" s="169">
        <f>A20+1</f>
        <v>10</v>
      </c>
      <c r="B21" s="390" t="s">
        <v>165</v>
      </c>
      <c r="C21" s="171" t="s">
        <v>33</v>
      </c>
      <c r="D21" s="169">
        <v>0</v>
      </c>
      <c r="E21" s="179">
        <v>2</v>
      </c>
      <c r="F21" s="178">
        <v>59000</v>
      </c>
      <c r="G21" s="384">
        <f t="shared" si="2"/>
        <v>118000</v>
      </c>
      <c r="H21" s="174">
        <f>G21</f>
        <v>118000</v>
      </c>
      <c r="I21" s="174"/>
      <c r="J21" s="172">
        <f t="shared" si="0"/>
        <v>2</v>
      </c>
      <c r="K21" s="172">
        <v>0</v>
      </c>
      <c r="L21" s="175"/>
      <c r="M21" s="91"/>
      <c r="N21" s="251"/>
      <c r="O21" s="9"/>
      <c r="P21" s="9"/>
      <c r="R21" s="374"/>
    </row>
    <row r="22" spans="1:18" s="1" customFormat="1" ht="15.95" customHeight="1">
      <c r="A22" s="169">
        <f t="shared" si="1"/>
        <v>11</v>
      </c>
      <c r="B22" s="390" t="s">
        <v>171</v>
      </c>
      <c r="C22" s="171" t="s">
        <v>86</v>
      </c>
      <c r="D22" s="169">
        <v>0</v>
      </c>
      <c r="E22" s="179">
        <v>5</v>
      </c>
      <c r="F22" s="178">
        <v>27000</v>
      </c>
      <c r="G22" s="384">
        <f t="shared" si="2"/>
        <v>135000</v>
      </c>
      <c r="H22" s="174">
        <f>G22</f>
        <v>135000</v>
      </c>
      <c r="I22" s="174"/>
      <c r="J22" s="172">
        <f t="shared" si="0"/>
        <v>5</v>
      </c>
      <c r="K22" s="172">
        <v>0</v>
      </c>
      <c r="L22" s="175"/>
      <c r="M22" s="91"/>
      <c r="N22" s="251"/>
      <c r="O22" s="9"/>
      <c r="P22" s="9"/>
      <c r="Q22" s="374">
        <f>SUM(G12:G25)</f>
        <v>1904700</v>
      </c>
    </row>
    <row r="23" spans="1:18" s="1" customFormat="1" ht="15.95" customHeight="1">
      <c r="A23" s="169">
        <f t="shared" si="1"/>
        <v>12</v>
      </c>
      <c r="B23" s="390" t="s">
        <v>167</v>
      </c>
      <c r="C23" s="171" t="s">
        <v>119</v>
      </c>
      <c r="D23" s="169">
        <v>0</v>
      </c>
      <c r="E23" s="177">
        <v>1</v>
      </c>
      <c r="F23" s="178">
        <v>10500</v>
      </c>
      <c r="G23" s="384">
        <f t="shared" si="2"/>
        <v>10500</v>
      </c>
      <c r="H23" s="174">
        <f t="shared" ref="H23:H28" si="5">G23</f>
        <v>10500</v>
      </c>
      <c r="I23" s="174"/>
      <c r="J23" s="172">
        <f t="shared" si="0"/>
        <v>1</v>
      </c>
      <c r="K23" s="172">
        <v>0</v>
      </c>
      <c r="L23" s="175"/>
      <c r="M23" s="91"/>
      <c r="N23" s="251"/>
      <c r="O23" s="9"/>
      <c r="P23" s="9"/>
      <c r="Q23" s="374">
        <f>Q22+G39+G41+G42+G43+G44+G45+G46+G47+G73+G74</f>
        <v>2821700</v>
      </c>
    </row>
    <row r="24" spans="1:18" s="1" customFormat="1" ht="15.95" customHeight="1">
      <c r="A24" s="169">
        <f t="shared" si="1"/>
        <v>13</v>
      </c>
      <c r="B24" s="390" t="s">
        <v>41</v>
      </c>
      <c r="C24" s="171" t="s">
        <v>102</v>
      </c>
      <c r="D24" s="169">
        <v>0</v>
      </c>
      <c r="E24" s="177">
        <v>1</v>
      </c>
      <c r="F24" s="178">
        <v>98000</v>
      </c>
      <c r="G24" s="384">
        <f t="shared" si="2"/>
        <v>98000</v>
      </c>
      <c r="H24" s="174">
        <f t="shared" si="5"/>
        <v>98000</v>
      </c>
      <c r="I24" s="174"/>
      <c r="J24" s="172">
        <f t="shared" si="0"/>
        <v>1</v>
      </c>
      <c r="K24" s="172">
        <v>0</v>
      </c>
      <c r="L24" s="175"/>
      <c r="M24" s="91"/>
      <c r="N24" s="251"/>
      <c r="O24" s="9"/>
      <c r="P24" s="9"/>
      <c r="Q24" s="374"/>
    </row>
    <row r="25" spans="1:18" s="1" customFormat="1" ht="15.95" customHeight="1">
      <c r="A25" s="169">
        <f t="shared" si="1"/>
        <v>14</v>
      </c>
      <c r="B25" s="390" t="s">
        <v>168</v>
      </c>
      <c r="C25" s="171" t="s">
        <v>102</v>
      </c>
      <c r="D25" s="169">
        <v>0</v>
      </c>
      <c r="E25" s="177">
        <v>1</v>
      </c>
      <c r="F25" s="178">
        <v>118000</v>
      </c>
      <c r="G25" s="384">
        <f t="shared" si="2"/>
        <v>118000</v>
      </c>
      <c r="H25" s="174">
        <f t="shared" si="5"/>
        <v>118000</v>
      </c>
      <c r="I25" s="174"/>
      <c r="J25" s="172">
        <f t="shared" si="0"/>
        <v>1</v>
      </c>
      <c r="K25" s="172">
        <v>0</v>
      </c>
      <c r="L25" s="175"/>
      <c r="M25" s="91"/>
      <c r="N25" s="251"/>
      <c r="O25" s="9"/>
      <c r="P25" s="9"/>
      <c r="Q25" s="374">
        <f>SUM(H26:H36)</f>
        <v>623460</v>
      </c>
    </row>
    <row r="26" spans="1:18" s="1" customFormat="1" ht="15.95" customHeight="1">
      <c r="A26" s="169">
        <f t="shared" si="1"/>
        <v>15</v>
      </c>
      <c r="B26" s="176" t="s">
        <v>31</v>
      </c>
      <c r="C26" s="171" t="s">
        <v>102</v>
      </c>
      <c r="D26" s="169">
        <v>0</v>
      </c>
      <c r="E26" s="177">
        <v>10</v>
      </c>
      <c r="F26" s="178">
        <v>49000</v>
      </c>
      <c r="G26" s="388">
        <f t="shared" si="2"/>
        <v>490000</v>
      </c>
      <c r="H26" s="388">
        <f t="shared" si="5"/>
        <v>490000</v>
      </c>
      <c r="I26" s="174"/>
      <c r="J26" s="172">
        <f t="shared" si="0"/>
        <v>10</v>
      </c>
      <c r="K26" s="172">
        <v>0</v>
      </c>
      <c r="L26" s="175"/>
      <c r="M26" s="91"/>
      <c r="N26" s="251"/>
      <c r="O26" s="9"/>
      <c r="P26" s="9"/>
      <c r="Q26" s="374">
        <f>SUM(H48:H56)</f>
        <v>981640</v>
      </c>
    </row>
    <row r="27" spans="1:18" s="1" customFormat="1" ht="15.95" customHeight="1">
      <c r="A27" s="169">
        <f t="shared" si="1"/>
        <v>16</v>
      </c>
      <c r="B27" s="176" t="s">
        <v>47</v>
      </c>
      <c r="C27" s="171" t="s">
        <v>83</v>
      </c>
      <c r="D27" s="169">
        <v>0</v>
      </c>
      <c r="E27" s="177">
        <v>12</v>
      </c>
      <c r="F27" s="178">
        <v>3200</v>
      </c>
      <c r="G27" s="388">
        <f>E27*F27+60</f>
        <v>38460</v>
      </c>
      <c r="H27" s="388">
        <f t="shared" si="5"/>
        <v>38460</v>
      </c>
      <c r="I27" s="174"/>
      <c r="J27" s="172">
        <f t="shared" si="0"/>
        <v>12</v>
      </c>
      <c r="K27" s="172">
        <v>0</v>
      </c>
      <c r="L27" s="175"/>
      <c r="M27" s="91"/>
      <c r="N27" s="251"/>
      <c r="O27" s="9"/>
      <c r="P27" s="9"/>
      <c r="Q27" s="374">
        <f>Q25+Q26</f>
        <v>1605100</v>
      </c>
    </row>
    <row r="28" spans="1:18" s="1" customFormat="1" ht="15.95" customHeight="1">
      <c r="A28" s="169">
        <f t="shared" si="1"/>
        <v>17</v>
      </c>
      <c r="B28" s="176" t="s">
        <v>184</v>
      </c>
      <c r="C28" s="171" t="s">
        <v>98</v>
      </c>
      <c r="D28" s="169">
        <v>0</v>
      </c>
      <c r="E28" s="177">
        <v>1</v>
      </c>
      <c r="F28" s="178">
        <v>7200</v>
      </c>
      <c r="G28" s="388">
        <f t="shared" si="2"/>
        <v>7200</v>
      </c>
      <c r="H28" s="388">
        <f t="shared" si="5"/>
        <v>7200</v>
      </c>
      <c r="I28" s="174"/>
      <c r="J28" s="172">
        <f t="shared" si="0"/>
        <v>1</v>
      </c>
      <c r="K28" s="172">
        <v>0</v>
      </c>
      <c r="L28" s="175"/>
      <c r="M28" s="91"/>
      <c r="N28" s="251"/>
      <c r="O28" s="9"/>
      <c r="P28" s="9"/>
      <c r="Q28" s="246">
        <f>Q27+H77+H81+H86+H87+H88+H89+H90+H91+H119</f>
        <v>2260000</v>
      </c>
      <c r="R28" s="374"/>
    </row>
    <row r="29" spans="1:18" s="1" customFormat="1" ht="15.95" hidden="1" customHeight="1">
      <c r="A29" s="169">
        <f t="shared" si="1"/>
        <v>18</v>
      </c>
      <c r="B29" s="176"/>
      <c r="C29" s="171"/>
      <c r="D29" s="169">
        <v>0</v>
      </c>
      <c r="E29" s="177"/>
      <c r="F29" s="178"/>
      <c r="G29" s="174"/>
      <c r="H29" s="174"/>
      <c r="I29" s="174"/>
      <c r="J29" s="172">
        <f t="shared" si="0"/>
        <v>0</v>
      </c>
      <c r="K29" s="172">
        <v>0</v>
      </c>
      <c r="L29" s="175"/>
      <c r="M29" s="91"/>
      <c r="N29" s="251"/>
      <c r="O29" s="9"/>
      <c r="P29" s="9"/>
    </row>
    <row r="30" spans="1:18" s="1" customFormat="1" ht="15.95" hidden="1" customHeight="1">
      <c r="A30" s="169">
        <f t="shared" si="1"/>
        <v>19</v>
      </c>
      <c r="B30" s="176"/>
      <c r="C30" s="171"/>
      <c r="D30" s="169">
        <v>0</v>
      </c>
      <c r="E30" s="177"/>
      <c r="F30" s="178"/>
      <c r="G30" s="174"/>
      <c r="H30" s="174"/>
      <c r="I30" s="174"/>
      <c r="J30" s="172">
        <f t="shared" si="0"/>
        <v>0</v>
      </c>
      <c r="K30" s="172">
        <v>0</v>
      </c>
      <c r="L30" s="175"/>
      <c r="M30" s="91"/>
      <c r="N30" s="251"/>
      <c r="O30" s="9"/>
      <c r="P30" s="9"/>
    </row>
    <row r="31" spans="1:18" s="1" customFormat="1" ht="15.95" hidden="1" customHeight="1">
      <c r="A31" s="169">
        <f t="shared" si="1"/>
        <v>20</v>
      </c>
      <c r="B31" s="176"/>
      <c r="C31" s="171"/>
      <c r="D31" s="169">
        <v>0</v>
      </c>
      <c r="E31" s="177"/>
      <c r="F31" s="178"/>
      <c r="G31" s="174"/>
      <c r="H31" s="174"/>
      <c r="I31" s="174"/>
      <c r="J31" s="172">
        <f t="shared" si="0"/>
        <v>0</v>
      </c>
      <c r="K31" s="172">
        <v>0</v>
      </c>
      <c r="L31" s="175"/>
      <c r="M31" s="91"/>
      <c r="N31" s="251"/>
      <c r="O31" s="9"/>
      <c r="P31" s="9"/>
    </row>
    <row r="32" spans="1:18" s="1" customFormat="1" ht="15.95" customHeight="1">
      <c r="A32" s="169">
        <f t="shared" si="1"/>
        <v>21</v>
      </c>
      <c r="B32" s="176" t="s">
        <v>191</v>
      </c>
      <c r="C32" s="171" t="s">
        <v>119</v>
      </c>
      <c r="D32" s="169">
        <v>0</v>
      </c>
      <c r="E32" s="177">
        <v>10</v>
      </c>
      <c r="F32" s="178">
        <v>1500</v>
      </c>
      <c r="G32" s="388">
        <f t="shared" ref="G32:G36" si="6">E32*F32</f>
        <v>15000</v>
      </c>
      <c r="H32" s="388">
        <f t="shared" ref="H32:H36" si="7">G32</f>
        <v>15000</v>
      </c>
      <c r="I32" s="174"/>
      <c r="J32" s="172">
        <f t="shared" si="0"/>
        <v>10</v>
      </c>
      <c r="K32" s="172">
        <v>0</v>
      </c>
      <c r="L32" s="175"/>
      <c r="M32" s="91"/>
      <c r="N32" s="251"/>
      <c r="O32" s="9"/>
      <c r="P32" s="9"/>
      <c r="Q32" s="374"/>
      <c r="R32" s="374"/>
    </row>
    <row r="33" spans="1:18" s="1" customFormat="1" ht="15.95" customHeight="1">
      <c r="A33" s="169">
        <f t="shared" si="1"/>
        <v>22</v>
      </c>
      <c r="B33" s="176" t="s">
        <v>76</v>
      </c>
      <c r="C33" s="171" t="s">
        <v>86</v>
      </c>
      <c r="D33" s="169">
        <v>0</v>
      </c>
      <c r="E33" s="177">
        <v>10</v>
      </c>
      <c r="F33" s="178">
        <v>2500</v>
      </c>
      <c r="G33" s="388">
        <f t="shared" si="6"/>
        <v>25000</v>
      </c>
      <c r="H33" s="388">
        <f t="shared" si="7"/>
        <v>25000</v>
      </c>
      <c r="I33" s="174"/>
      <c r="J33" s="172">
        <f t="shared" si="0"/>
        <v>10</v>
      </c>
      <c r="K33" s="172">
        <v>0</v>
      </c>
      <c r="L33" s="175"/>
      <c r="M33" s="91"/>
      <c r="N33" s="251"/>
      <c r="O33" s="9"/>
      <c r="P33" s="9"/>
      <c r="Q33" s="374"/>
    </row>
    <row r="34" spans="1:18" s="1" customFormat="1" ht="15.95" customHeight="1">
      <c r="A34" s="169">
        <f t="shared" si="1"/>
        <v>23</v>
      </c>
      <c r="B34" s="176" t="s">
        <v>195</v>
      </c>
      <c r="C34" s="171" t="s">
        <v>91</v>
      </c>
      <c r="D34" s="169">
        <v>0</v>
      </c>
      <c r="E34" s="177">
        <v>10</v>
      </c>
      <c r="F34" s="178">
        <v>2700</v>
      </c>
      <c r="G34" s="388">
        <f t="shared" si="6"/>
        <v>27000</v>
      </c>
      <c r="H34" s="388">
        <f t="shared" si="7"/>
        <v>27000</v>
      </c>
      <c r="I34" s="174"/>
      <c r="J34" s="172">
        <f t="shared" si="0"/>
        <v>10</v>
      </c>
      <c r="K34" s="172">
        <v>0</v>
      </c>
      <c r="L34" s="175"/>
      <c r="M34" s="91"/>
      <c r="N34" s="251"/>
      <c r="O34" s="9"/>
      <c r="P34" s="9"/>
      <c r="Q34" s="374"/>
      <c r="R34" s="374"/>
    </row>
    <row r="35" spans="1:18" s="1" customFormat="1" ht="15.95" customHeight="1">
      <c r="A35" s="169">
        <f t="shared" si="1"/>
        <v>24</v>
      </c>
      <c r="B35" s="176" t="s">
        <v>196</v>
      </c>
      <c r="C35" s="171" t="s">
        <v>119</v>
      </c>
      <c r="D35" s="169">
        <v>0</v>
      </c>
      <c r="E35" s="177">
        <v>1</v>
      </c>
      <c r="F35" s="178">
        <v>13000</v>
      </c>
      <c r="G35" s="388">
        <f t="shared" si="6"/>
        <v>13000</v>
      </c>
      <c r="H35" s="388">
        <f t="shared" si="7"/>
        <v>13000</v>
      </c>
      <c r="I35" s="174"/>
      <c r="J35" s="172">
        <f t="shared" si="0"/>
        <v>1</v>
      </c>
      <c r="K35" s="172">
        <v>0</v>
      </c>
      <c r="L35" s="175"/>
      <c r="M35" s="91"/>
      <c r="N35" s="251"/>
      <c r="O35" s="9"/>
      <c r="P35" s="9"/>
    </row>
    <row r="36" spans="1:18" s="1" customFormat="1" ht="15.95" customHeight="1">
      <c r="A36" s="180">
        <f t="shared" si="1"/>
        <v>25</v>
      </c>
      <c r="B36" s="263" t="s">
        <v>202</v>
      </c>
      <c r="C36" s="264" t="s">
        <v>98</v>
      </c>
      <c r="D36" s="180">
        <v>0</v>
      </c>
      <c r="E36" s="265">
        <v>1</v>
      </c>
      <c r="F36" s="266">
        <v>7800</v>
      </c>
      <c r="G36" s="410">
        <f t="shared" si="6"/>
        <v>7800</v>
      </c>
      <c r="H36" s="410">
        <f t="shared" si="7"/>
        <v>7800</v>
      </c>
      <c r="I36" s="182"/>
      <c r="J36" s="181">
        <f t="shared" si="0"/>
        <v>1</v>
      </c>
      <c r="K36" s="181">
        <v>0</v>
      </c>
      <c r="L36" s="183"/>
      <c r="M36" s="92"/>
      <c r="N36" s="251"/>
      <c r="O36" s="9"/>
      <c r="P36" s="9"/>
    </row>
    <row r="37" spans="1:18" s="1" customFormat="1" ht="15.95" customHeight="1">
      <c r="A37" s="188"/>
      <c r="B37" s="273" t="s">
        <v>10</v>
      </c>
      <c r="C37" s="190"/>
      <c r="D37" s="190"/>
      <c r="E37" s="291"/>
      <c r="F37" s="292"/>
      <c r="G37" s="192">
        <f>SUM(G12:G36)</f>
        <v>2528160</v>
      </c>
      <c r="H37" s="192">
        <f>SUM(H12:H36)</f>
        <v>2528160</v>
      </c>
      <c r="I37" s="272"/>
      <c r="J37" s="190"/>
      <c r="K37" s="190"/>
      <c r="L37" s="193"/>
      <c r="M37" s="11"/>
      <c r="N37" s="251"/>
      <c r="O37" s="9"/>
      <c r="P37" s="9"/>
    </row>
    <row r="38" spans="1:18" s="1" customFormat="1" ht="15.95" customHeight="1">
      <c r="A38" s="267"/>
      <c r="B38" s="574" t="s">
        <v>17</v>
      </c>
      <c r="C38" s="574"/>
      <c r="D38" s="267"/>
      <c r="E38" s="268"/>
      <c r="F38" s="269"/>
      <c r="G38" s="270"/>
      <c r="H38" s="270"/>
      <c r="I38" s="270"/>
      <c r="J38" s="268"/>
      <c r="K38" s="268"/>
      <c r="L38" s="271"/>
      <c r="M38" s="261"/>
      <c r="N38" s="251"/>
      <c r="O38" s="9"/>
      <c r="P38" s="9"/>
    </row>
    <row r="39" spans="1:18" s="1" customFormat="1" ht="15.95" customHeight="1">
      <c r="A39" s="169">
        <v>1</v>
      </c>
      <c r="B39" s="391" t="s">
        <v>31</v>
      </c>
      <c r="C39" s="169" t="s">
        <v>33</v>
      </c>
      <c r="D39" s="169">
        <v>0</v>
      </c>
      <c r="E39" s="172">
        <v>10</v>
      </c>
      <c r="F39" s="173">
        <v>49000</v>
      </c>
      <c r="G39" s="384">
        <f>F39*E39</f>
        <v>490000</v>
      </c>
      <c r="H39" s="174">
        <v>490000</v>
      </c>
      <c r="I39" s="174"/>
      <c r="J39" s="172">
        <f t="shared" ref="J39:J58" si="8">E39</f>
        <v>10</v>
      </c>
      <c r="K39" s="172">
        <v>0</v>
      </c>
      <c r="L39" s="175"/>
      <c r="M39" s="91"/>
      <c r="N39" s="251"/>
      <c r="O39" s="9"/>
      <c r="P39" s="9"/>
    </row>
    <row r="40" spans="1:18" s="1" customFormat="1" ht="15.95" customHeight="1">
      <c r="A40" s="430">
        <v>2</v>
      </c>
      <c r="B40" s="431" t="s">
        <v>18</v>
      </c>
      <c r="C40" s="430" t="s">
        <v>19</v>
      </c>
      <c r="D40" s="430">
        <v>0</v>
      </c>
      <c r="E40" s="430">
        <v>1</v>
      </c>
      <c r="F40" s="432">
        <v>7800</v>
      </c>
      <c r="G40" s="433">
        <f t="shared" ref="G40:G55" si="9">F40*E40</f>
        <v>7800</v>
      </c>
      <c r="H40" s="433"/>
      <c r="I40" s="433">
        <f>E40*F40</f>
        <v>7800</v>
      </c>
      <c r="J40" s="430">
        <f t="shared" si="8"/>
        <v>1</v>
      </c>
      <c r="K40" s="430">
        <v>0</v>
      </c>
      <c r="L40" s="434"/>
      <c r="M40" s="435" t="s">
        <v>205</v>
      </c>
      <c r="N40" s="252" t="s">
        <v>75</v>
      </c>
      <c r="O40" s="88" t="s">
        <v>74</v>
      </c>
      <c r="P40" s="88">
        <v>4</v>
      </c>
    </row>
    <row r="41" spans="1:18" s="1" customFormat="1" ht="15.95" customHeight="1">
      <c r="A41" s="169">
        <v>4</v>
      </c>
      <c r="B41" s="390" t="s">
        <v>64</v>
      </c>
      <c r="C41" s="172" t="s">
        <v>114</v>
      </c>
      <c r="D41" s="169">
        <v>0</v>
      </c>
      <c r="E41" s="171">
        <v>1</v>
      </c>
      <c r="F41" s="178">
        <v>31000</v>
      </c>
      <c r="G41" s="384">
        <f t="shared" si="9"/>
        <v>31000</v>
      </c>
      <c r="H41" s="174">
        <f t="shared" ref="H41:H58" si="10">G41</f>
        <v>31000</v>
      </c>
      <c r="I41" s="174"/>
      <c r="J41" s="172">
        <f t="shared" si="8"/>
        <v>1</v>
      </c>
      <c r="K41" s="172">
        <v>0</v>
      </c>
      <c r="L41" s="175"/>
      <c r="M41" s="91"/>
      <c r="N41" s="252"/>
      <c r="O41" s="88"/>
      <c r="P41" s="88"/>
    </row>
    <row r="42" spans="1:18" s="1" customFormat="1" ht="15.95" customHeight="1">
      <c r="A42" s="169">
        <v>5</v>
      </c>
      <c r="B42" s="176" t="s">
        <v>44</v>
      </c>
      <c r="C42" s="172" t="s">
        <v>119</v>
      </c>
      <c r="D42" s="169">
        <v>0</v>
      </c>
      <c r="E42" s="171">
        <v>10</v>
      </c>
      <c r="F42" s="178">
        <v>3700</v>
      </c>
      <c r="G42" s="384">
        <f t="shared" si="9"/>
        <v>37000</v>
      </c>
      <c r="H42" s="174">
        <f t="shared" si="10"/>
        <v>37000</v>
      </c>
      <c r="I42" s="174"/>
      <c r="J42" s="172">
        <f t="shared" si="8"/>
        <v>10</v>
      </c>
      <c r="K42" s="172">
        <v>0</v>
      </c>
      <c r="L42" s="175"/>
      <c r="M42" s="91"/>
      <c r="N42" s="252" t="s">
        <v>170</v>
      </c>
      <c r="O42" s="88"/>
      <c r="P42" s="88"/>
      <c r="R42" s="374"/>
    </row>
    <row r="43" spans="1:18" s="1" customFormat="1" ht="15.95" customHeight="1">
      <c r="A43" s="169">
        <v>6</v>
      </c>
      <c r="B43" s="390" t="s">
        <v>53</v>
      </c>
      <c r="C43" s="172" t="s">
        <v>106</v>
      </c>
      <c r="D43" s="169">
        <v>0</v>
      </c>
      <c r="E43" s="171">
        <v>10</v>
      </c>
      <c r="F43" s="178">
        <v>3600</v>
      </c>
      <c r="G43" s="384">
        <f t="shared" si="9"/>
        <v>36000</v>
      </c>
      <c r="H43" s="174">
        <f t="shared" si="10"/>
        <v>36000</v>
      </c>
      <c r="I43" s="174"/>
      <c r="J43" s="172">
        <f t="shared" si="8"/>
        <v>10</v>
      </c>
      <c r="K43" s="172">
        <v>0</v>
      </c>
      <c r="L43" s="175"/>
      <c r="M43" s="91"/>
      <c r="N43" s="252"/>
      <c r="O43" s="88"/>
      <c r="P43" s="88"/>
      <c r="R43" s="374"/>
    </row>
    <row r="44" spans="1:18" s="1" customFormat="1" ht="15.95" customHeight="1">
      <c r="A44" s="169">
        <v>7</v>
      </c>
      <c r="B44" s="390" t="s">
        <v>37</v>
      </c>
      <c r="C44" s="172" t="s">
        <v>114</v>
      </c>
      <c r="D44" s="169">
        <v>0</v>
      </c>
      <c r="E44" s="171">
        <v>2</v>
      </c>
      <c r="F44" s="178">
        <v>21000</v>
      </c>
      <c r="G44" s="384">
        <f t="shared" si="9"/>
        <v>42000</v>
      </c>
      <c r="H44" s="174">
        <f t="shared" si="10"/>
        <v>42000</v>
      </c>
      <c r="I44" s="174"/>
      <c r="J44" s="172">
        <f t="shared" si="8"/>
        <v>2</v>
      </c>
      <c r="K44" s="172">
        <v>0</v>
      </c>
      <c r="L44" s="175"/>
      <c r="M44" s="91"/>
      <c r="N44" s="252"/>
      <c r="O44" s="88"/>
      <c r="P44" s="88"/>
    </row>
    <row r="45" spans="1:18" s="1" customFormat="1" ht="15.95" customHeight="1">
      <c r="A45" s="169">
        <v>8</v>
      </c>
      <c r="B45" s="390" t="s">
        <v>23</v>
      </c>
      <c r="C45" s="172" t="s">
        <v>74</v>
      </c>
      <c r="D45" s="169">
        <v>0</v>
      </c>
      <c r="E45" s="171">
        <v>20</v>
      </c>
      <c r="F45" s="178">
        <v>3100</v>
      </c>
      <c r="G45" s="384">
        <f t="shared" si="9"/>
        <v>62000</v>
      </c>
      <c r="H45" s="174">
        <f t="shared" si="10"/>
        <v>62000</v>
      </c>
      <c r="I45" s="174"/>
      <c r="J45" s="172">
        <f t="shared" si="8"/>
        <v>20</v>
      </c>
      <c r="K45" s="172">
        <v>0</v>
      </c>
      <c r="L45" s="175"/>
      <c r="M45" s="91"/>
      <c r="N45" s="252"/>
      <c r="O45" s="88"/>
      <c r="P45" s="88"/>
    </row>
    <row r="46" spans="1:18" s="1" customFormat="1" ht="15.95" customHeight="1">
      <c r="A46" s="169">
        <v>9</v>
      </c>
      <c r="B46" s="390" t="s">
        <v>169</v>
      </c>
      <c r="C46" s="172" t="s">
        <v>74</v>
      </c>
      <c r="D46" s="169">
        <v>0</v>
      </c>
      <c r="E46" s="171">
        <v>3</v>
      </c>
      <c r="F46" s="178">
        <v>58000</v>
      </c>
      <c r="G46" s="384">
        <f t="shared" si="9"/>
        <v>174000</v>
      </c>
      <c r="H46" s="174">
        <f t="shared" si="10"/>
        <v>174000</v>
      </c>
      <c r="I46" s="174"/>
      <c r="J46" s="172">
        <f t="shared" si="8"/>
        <v>3</v>
      </c>
      <c r="K46" s="172">
        <v>0</v>
      </c>
      <c r="L46" s="175"/>
      <c r="M46" s="91"/>
      <c r="N46" s="252"/>
      <c r="O46" s="88"/>
      <c r="P46" s="88"/>
    </row>
    <row r="47" spans="1:18" s="1" customFormat="1" ht="15.95" customHeight="1">
      <c r="A47" s="169">
        <v>10</v>
      </c>
      <c r="B47" s="390" t="s">
        <v>22</v>
      </c>
      <c r="C47" s="172" t="s">
        <v>74</v>
      </c>
      <c r="D47" s="169">
        <v>0</v>
      </c>
      <c r="E47" s="171">
        <v>20</v>
      </c>
      <c r="F47" s="178">
        <v>850</v>
      </c>
      <c r="G47" s="384">
        <f t="shared" si="9"/>
        <v>17000</v>
      </c>
      <c r="H47" s="174">
        <f t="shared" si="10"/>
        <v>17000</v>
      </c>
      <c r="I47" s="174"/>
      <c r="J47" s="172">
        <f t="shared" si="8"/>
        <v>20</v>
      </c>
      <c r="K47" s="172">
        <v>0</v>
      </c>
      <c r="L47" s="175"/>
      <c r="M47" s="91"/>
      <c r="N47" s="252"/>
      <c r="O47" s="88"/>
      <c r="P47" s="88"/>
    </row>
    <row r="48" spans="1:18" s="1" customFormat="1" ht="15.95" customHeight="1">
      <c r="A48" s="169">
        <f>A47+1</f>
        <v>11</v>
      </c>
      <c r="B48" s="176" t="s">
        <v>185</v>
      </c>
      <c r="C48" s="172" t="s">
        <v>98</v>
      </c>
      <c r="D48" s="169"/>
      <c r="E48" s="171">
        <v>1</v>
      </c>
      <c r="F48" s="178">
        <v>7800</v>
      </c>
      <c r="G48" s="388">
        <f t="shared" si="9"/>
        <v>7800</v>
      </c>
      <c r="H48" s="388">
        <f t="shared" si="10"/>
        <v>7800</v>
      </c>
      <c r="I48" s="174"/>
      <c r="J48" s="172">
        <f t="shared" si="8"/>
        <v>1</v>
      </c>
      <c r="K48" s="172">
        <v>0</v>
      </c>
      <c r="L48" s="175"/>
      <c r="M48" s="91"/>
      <c r="N48" s="252"/>
      <c r="O48" s="88"/>
      <c r="P48" s="88"/>
    </row>
    <row r="49" spans="1:18" s="1" customFormat="1" ht="15.95" customHeight="1">
      <c r="A49" s="169">
        <f t="shared" ref="A49:A58" si="11">A48+1</f>
        <v>12</v>
      </c>
      <c r="B49" s="176" t="s">
        <v>186</v>
      </c>
      <c r="C49" s="172" t="s">
        <v>83</v>
      </c>
      <c r="D49" s="169"/>
      <c r="E49" s="171">
        <v>30</v>
      </c>
      <c r="F49" s="178">
        <v>2530</v>
      </c>
      <c r="G49" s="388">
        <f t="shared" si="9"/>
        <v>75900</v>
      </c>
      <c r="H49" s="388">
        <f t="shared" si="10"/>
        <v>75900</v>
      </c>
      <c r="I49" s="174"/>
      <c r="J49" s="172">
        <f t="shared" si="8"/>
        <v>30</v>
      </c>
      <c r="K49" s="172">
        <v>0</v>
      </c>
      <c r="L49" s="175"/>
      <c r="M49" s="91"/>
      <c r="N49" s="87"/>
      <c r="O49" s="88"/>
      <c r="P49" s="88"/>
      <c r="R49" s="374"/>
    </row>
    <row r="50" spans="1:18" s="1" customFormat="1" ht="15.95" customHeight="1">
      <c r="A50" s="169">
        <f t="shared" si="11"/>
        <v>13</v>
      </c>
      <c r="B50" s="176" t="s">
        <v>197</v>
      </c>
      <c r="C50" s="172" t="s">
        <v>102</v>
      </c>
      <c r="D50" s="169"/>
      <c r="E50" s="171">
        <v>2</v>
      </c>
      <c r="F50" s="178">
        <v>59000</v>
      </c>
      <c r="G50" s="388">
        <f t="shared" si="9"/>
        <v>118000</v>
      </c>
      <c r="H50" s="388">
        <f t="shared" si="10"/>
        <v>118000</v>
      </c>
      <c r="I50" s="174"/>
      <c r="J50" s="172">
        <f t="shared" si="8"/>
        <v>2</v>
      </c>
      <c r="K50" s="172">
        <v>0</v>
      </c>
      <c r="L50" s="175"/>
      <c r="M50" s="91"/>
      <c r="N50" s="383"/>
      <c r="O50" s="9"/>
      <c r="P50" s="9"/>
    </row>
    <row r="51" spans="1:18" s="1" customFormat="1" ht="15.95" customHeight="1">
      <c r="A51" s="169">
        <f t="shared" si="11"/>
        <v>14</v>
      </c>
      <c r="B51" s="390" t="s">
        <v>42</v>
      </c>
      <c r="C51" s="172" t="s">
        <v>114</v>
      </c>
      <c r="D51" s="169"/>
      <c r="E51" s="171">
        <v>1</v>
      </c>
      <c r="F51" s="178">
        <v>59000</v>
      </c>
      <c r="G51" s="388">
        <f t="shared" si="9"/>
        <v>59000</v>
      </c>
      <c r="H51" s="388">
        <f t="shared" si="10"/>
        <v>59000</v>
      </c>
      <c r="I51" s="174"/>
      <c r="J51" s="172">
        <f t="shared" si="8"/>
        <v>1</v>
      </c>
      <c r="K51" s="172">
        <v>0</v>
      </c>
      <c r="L51" s="175"/>
      <c r="M51" s="91"/>
      <c r="N51" s="376"/>
      <c r="O51" s="90"/>
      <c r="P51" s="88"/>
    </row>
    <row r="52" spans="1:18" s="1" customFormat="1" ht="15.95" customHeight="1">
      <c r="A52" s="169">
        <f t="shared" si="11"/>
        <v>15</v>
      </c>
      <c r="B52" s="170" t="s">
        <v>145</v>
      </c>
      <c r="C52" s="172" t="s">
        <v>114</v>
      </c>
      <c r="D52" s="169"/>
      <c r="E52" s="171">
        <v>1</v>
      </c>
      <c r="F52" s="178">
        <v>28000</v>
      </c>
      <c r="G52" s="388">
        <f t="shared" si="9"/>
        <v>28000</v>
      </c>
      <c r="H52" s="388">
        <f t="shared" si="10"/>
        <v>28000</v>
      </c>
      <c r="I52" s="174"/>
      <c r="J52" s="172">
        <f t="shared" si="8"/>
        <v>1</v>
      </c>
      <c r="K52" s="172">
        <v>0</v>
      </c>
      <c r="L52" s="175"/>
      <c r="M52" s="91"/>
      <c r="N52" s="87"/>
      <c r="O52" s="88"/>
      <c r="P52" s="88"/>
    </row>
    <row r="53" spans="1:18" s="1" customFormat="1" ht="15.95" customHeight="1">
      <c r="A53" s="169">
        <f t="shared" si="11"/>
        <v>16</v>
      </c>
      <c r="B53" s="176" t="s">
        <v>189</v>
      </c>
      <c r="C53" s="172" t="s">
        <v>102</v>
      </c>
      <c r="D53" s="169"/>
      <c r="E53" s="171">
        <v>8</v>
      </c>
      <c r="F53" s="178">
        <v>49000</v>
      </c>
      <c r="G53" s="388">
        <f t="shared" si="9"/>
        <v>392000</v>
      </c>
      <c r="H53" s="388">
        <f t="shared" si="10"/>
        <v>392000</v>
      </c>
      <c r="I53" s="174"/>
      <c r="J53" s="172">
        <f t="shared" si="8"/>
        <v>8</v>
      </c>
      <c r="K53" s="172">
        <v>0</v>
      </c>
      <c r="L53" s="175"/>
      <c r="M53" s="91"/>
      <c r="N53" s="87"/>
      <c r="O53" s="88"/>
      <c r="P53" s="88"/>
    </row>
    <row r="54" spans="1:18" s="1" customFormat="1" ht="15.95" customHeight="1">
      <c r="A54" s="169">
        <f t="shared" si="11"/>
        <v>17</v>
      </c>
      <c r="B54" s="176" t="s">
        <v>44</v>
      </c>
      <c r="C54" s="172" t="s">
        <v>119</v>
      </c>
      <c r="D54" s="169"/>
      <c r="E54" s="171">
        <v>50</v>
      </c>
      <c r="F54" s="178">
        <v>3700</v>
      </c>
      <c r="G54" s="388">
        <f t="shared" si="9"/>
        <v>185000</v>
      </c>
      <c r="H54" s="388">
        <f t="shared" si="10"/>
        <v>185000</v>
      </c>
      <c r="I54" s="174"/>
      <c r="J54" s="172">
        <f t="shared" si="8"/>
        <v>50</v>
      </c>
      <c r="K54" s="172">
        <v>0</v>
      </c>
      <c r="L54" s="175"/>
      <c r="M54" s="91"/>
      <c r="N54" s="251"/>
      <c r="O54" s="9"/>
      <c r="P54" s="88"/>
    </row>
    <row r="55" spans="1:18" s="1" customFormat="1" ht="15.95" customHeight="1">
      <c r="A55" s="169">
        <f t="shared" si="11"/>
        <v>18</v>
      </c>
      <c r="B55" s="392" t="s">
        <v>43</v>
      </c>
      <c r="C55" s="172" t="s">
        <v>114</v>
      </c>
      <c r="D55" s="169"/>
      <c r="E55" s="171">
        <v>1</v>
      </c>
      <c r="F55" s="178">
        <v>28500</v>
      </c>
      <c r="G55" s="388">
        <f t="shared" si="9"/>
        <v>28500</v>
      </c>
      <c r="H55" s="388">
        <f t="shared" si="10"/>
        <v>28500</v>
      </c>
      <c r="I55" s="174"/>
      <c r="J55" s="172">
        <f t="shared" si="8"/>
        <v>1</v>
      </c>
      <c r="K55" s="172">
        <v>0</v>
      </c>
      <c r="L55" s="175"/>
      <c r="M55" s="91"/>
      <c r="N55" s="251"/>
      <c r="O55" s="88"/>
      <c r="P55" s="88"/>
    </row>
    <row r="56" spans="1:18" s="1" customFormat="1" ht="15.95" customHeight="1">
      <c r="A56" s="169">
        <f t="shared" si="11"/>
        <v>19</v>
      </c>
      <c r="B56" s="176" t="s">
        <v>21</v>
      </c>
      <c r="C56" s="172" t="s">
        <v>119</v>
      </c>
      <c r="D56" s="169"/>
      <c r="E56" s="171">
        <v>5</v>
      </c>
      <c r="F56" s="178">
        <v>17500</v>
      </c>
      <c r="G56" s="388">
        <f>F56*E56-60</f>
        <v>87440</v>
      </c>
      <c r="H56" s="388">
        <f t="shared" si="10"/>
        <v>87440</v>
      </c>
      <c r="I56" s="174"/>
      <c r="J56" s="172">
        <f t="shared" si="8"/>
        <v>5</v>
      </c>
      <c r="K56" s="172">
        <v>0</v>
      </c>
      <c r="L56" s="175"/>
      <c r="M56" s="91"/>
      <c r="N56" s="251"/>
      <c r="O56" s="88"/>
      <c r="P56" s="88"/>
    </row>
    <row r="57" spans="1:18" s="1" customFormat="1" ht="15.95" customHeight="1">
      <c r="A57" s="169">
        <f t="shared" si="11"/>
        <v>20</v>
      </c>
      <c r="B57" s="170" t="s">
        <v>31</v>
      </c>
      <c r="C57" s="172" t="s">
        <v>102</v>
      </c>
      <c r="D57" s="169"/>
      <c r="E57" s="171">
        <v>13</v>
      </c>
      <c r="F57" s="178">
        <v>49000</v>
      </c>
      <c r="G57" s="386">
        <f>F57*E57</f>
        <v>637000</v>
      </c>
      <c r="H57" s="174">
        <f t="shared" si="10"/>
        <v>637000</v>
      </c>
      <c r="I57" s="174"/>
      <c r="J57" s="172">
        <f t="shared" si="8"/>
        <v>13</v>
      </c>
      <c r="K57" s="172">
        <v>0</v>
      </c>
      <c r="L57" s="175"/>
      <c r="M57" s="91"/>
      <c r="N57" s="251"/>
      <c r="O57" s="88"/>
      <c r="P57" s="88"/>
    </row>
    <row r="58" spans="1:18" s="1" customFormat="1" ht="15.95" customHeight="1">
      <c r="A58" s="180">
        <f t="shared" si="11"/>
        <v>21</v>
      </c>
      <c r="B58" s="411" t="s">
        <v>192</v>
      </c>
      <c r="C58" s="181" t="s">
        <v>119</v>
      </c>
      <c r="D58" s="180"/>
      <c r="E58" s="264">
        <v>40</v>
      </c>
      <c r="F58" s="266">
        <v>3700</v>
      </c>
      <c r="G58" s="412">
        <f>F58*E58</f>
        <v>148000</v>
      </c>
      <c r="H58" s="182">
        <f t="shared" si="10"/>
        <v>148000</v>
      </c>
      <c r="I58" s="182"/>
      <c r="J58" s="181">
        <f t="shared" si="8"/>
        <v>40</v>
      </c>
      <c r="K58" s="181">
        <v>0</v>
      </c>
      <c r="L58" s="183"/>
      <c r="M58" s="92"/>
      <c r="N58" s="251"/>
      <c r="O58" s="88"/>
      <c r="P58" s="88"/>
    </row>
    <row r="59" spans="1:18" s="1" customFormat="1" ht="12.75">
      <c r="A59" s="188"/>
      <c r="B59" s="189" t="s">
        <v>10</v>
      </c>
      <c r="C59" s="188"/>
      <c r="D59" s="188"/>
      <c r="E59" s="190"/>
      <c r="F59" s="191"/>
      <c r="G59" s="192">
        <f>SUM(G39:G58)</f>
        <v>2663440</v>
      </c>
      <c r="H59" s="192">
        <f>SUM(H39:H58)</f>
        <v>2655640</v>
      </c>
      <c r="I59" s="192">
        <f>SUM(I39:I58)</f>
        <v>7800</v>
      </c>
      <c r="J59" s="190"/>
      <c r="K59" s="190"/>
      <c r="L59" s="193"/>
      <c r="M59" s="11"/>
      <c r="N59" s="252" t="s">
        <v>76</v>
      </c>
      <c r="O59" s="88" t="s">
        <v>9</v>
      </c>
      <c r="P59" s="88">
        <v>2</v>
      </c>
      <c r="Q59" s="1">
        <f>637000+148000+31000+118000+27000+200500+289500+588000+185000+31000</f>
        <v>2255000</v>
      </c>
    </row>
    <row r="60" spans="1:18" s="1" customFormat="1" ht="12.75">
      <c r="A60" s="574" t="s">
        <v>20</v>
      </c>
      <c r="B60" s="574"/>
      <c r="C60" s="267"/>
      <c r="D60" s="267"/>
      <c r="E60" s="268"/>
      <c r="F60" s="269"/>
      <c r="G60" s="270"/>
      <c r="H60" s="270"/>
      <c r="I60" s="270"/>
      <c r="J60" s="268"/>
      <c r="K60" s="268"/>
      <c r="L60" s="271"/>
      <c r="M60" s="261"/>
      <c r="N60" s="253" t="s">
        <v>77</v>
      </c>
      <c r="O60" s="88" t="s">
        <v>74</v>
      </c>
      <c r="P60" s="88">
        <v>11</v>
      </c>
    </row>
    <row r="61" spans="1:18" s="1" customFormat="1" ht="12.75">
      <c r="A61" s="169">
        <v>1</v>
      </c>
      <c r="B61" s="170" t="s">
        <v>139</v>
      </c>
      <c r="C61" s="169" t="s">
        <v>40</v>
      </c>
      <c r="D61" s="169">
        <v>0</v>
      </c>
      <c r="E61" s="172">
        <v>1</v>
      </c>
      <c r="F61" s="173">
        <v>31000</v>
      </c>
      <c r="G61" s="386">
        <f t="shared" ref="G61:G75" si="12">F61*E61</f>
        <v>31000</v>
      </c>
      <c r="H61" s="174">
        <f t="shared" ref="H61:H69" si="13">G61</f>
        <v>31000</v>
      </c>
      <c r="I61" s="174"/>
      <c r="J61" s="172">
        <f>E61</f>
        <v>1</v>
      </c>
      <c r="K61" s="172">
        <v>0</v>
      </c>
      <c r="L61" s="175"/>
      <c r="M61" s="260"/>
      <c r="N61" s="253"/>
      <c r="O61" s="88"/>
      <c r="P61" s="88"/>
    </row>
    <row r="62" spans="1:18" s="1" customFormat="1" ht="12.75">
      <c r="A62" s="169">
        <v>2</v>
      </c>
      <c r="B62" s="170" t="s">
        <v>140</v>
      </c>
      <c r="C62" s="169" t="s">
        <v>40</v>
      </c>
      <c r="D62" s="169">
        <v>0</v>
      </c>
      <c r="E62" s="172">
        <v>2</v>
      </c>
      <c r="F62" s="173">
        <v>59000</v>
      </c>
      <c r="G62" s="386">
        <f t="shared" si="12"/>
        <v>118000</v>
      </c>
      <c r="H62" s="174">
        <f t="shared" si="13"/>
        <v>118000</v>
      </c>
      <c r="I62" s="174"/>
      <c r="J62" s="172">
        <f t="shared" ref="J62:J91" si="14">E62</f>
        <v>2</v>
      </c>
      <c r="K62" s="172">
        <v>0</v>
      </c>
      <c r="L62" s="175"/>
      <c r="M62" s="91"/>
      <c r="N62" s="253"/>
      <c r="O62" s="88"/>
      <c r="P62" s="88"/>
    </row>
    <row r="63" spans="1:18" s="1" customFormat="1" ht="12.75">
      <c r="A63" s="169">
        <v>3</v>
      </c>
      <c r="B63" s="170" t="s">
        <v>141</v>
      </c>
      <c r="C63" s="169" t="s">
        <v>119</v>
      </c>
      <c r="D63" s="169">
        <v>0</v>
      </c>
      <c r="E63" s="172">
        <v>40</v>
      </c>
      <c r="F63" s="173">
        <v>3700</v>
      </c>
      <c r="G63" s="394"/>
      <c r="H63" s="174"/>
      <c r="I63" s="174"/>
      <c r="J63" s="172">
        <f t="shared" si="14"/>
        <v>40</v>
      </c>
      <c r="K63" s="172">
        <v>0</v>
      </c>
      <c r="L63" s="175"/>
      <c r="M63" s="91"/>
      <c r="N63" s="254">
        <f>I59+H59</f>
        <v>2663440</v>
      </c>
      <c r="O63" s="88"/>
      <c r="P63" s="88"/>
    </row>
    <row r="64" spans="1:18" s="1" customFormat="1" ht="12.75">
      <c r="A64" s="169">
        <v>4</v>
      </c>
      <c r="B64" s="170" t="s">
        <v>31</v>
      </c>
      <c r="C64" s="169" t="s">
        <v>102</v>
      </c>
      <c r="D64" s="169">
        <v>0</v>
      </c>
      <c r="E64" s="172">
        <v>12</v>
      </c>
      <c r="F64" s="173">
        <v>49000</v>
      </c>
      <c r="G64" s="386">
        <f t="shared" si="12"/>
        <v>588000</v>
      </c>
      <c r="H64" s="174">
        <f t="shared" si="13"/>
        <v>588000</v>
      </c>
      <c r="I64" s="174"/>
      <c r="J64" s="172">
        <f t="shared" si="14"/>
        <v>12</v>
      </c>
      <c r="K64" s="172">
        <v>0</v>
      </c>
      <c r="L64" s="175"/>
      <c r="M64" s="91"/>
      <c r="N64" s="253"/>
      <c r="O64" s="88"/>
      <c r="P64" s="88"/>
    </row>
    <row r="65" spans="1:17" s="1" customFormat="1" ht="12.75">
      <c r="A65" s="169">
        <v>5</v>
      </c>
      <c r="B65" s="170" t="s">
        <v>142</v>
      </c>
      <c r="C65" s="169" t="s">
        <v>74</v>
      </c>
      <c r="D65" s="169">
        <v>0</v>
      </c>
      <c r="E65" s="172">
        <v>2</v>
      </c>
      <c r="F65" s="173">
        <v>27000</v>
      </c>
      <c r="G65" s="395">
        <f t="shared" si="12"/>
        <v>54000</v>
      </c>
      <c r="H65" s="174">
        <f t="shared" si="13"/>
        <v>54000</v>
      </c>
      <c r="I65" s="174"/>
      <c r="J65" s="172">
        <f t="shared" si="14"/>
        <v>2</v>
      </c>
      <c r="K65" s="172">
        <v>0</v>
      </c>
      <c r="L65" s="175"/>
      <c r="M65" s="91"/>
      <c r="N65" s="253"/>
      <c r="O65" s="88"/>
      <c r="P65" s="88"/>
    </row>
    <row r="66" spans="1:17" s="1" customFormat="1" ht="12.75">
      <c r="A66" s="169">
        <v>6</v>
      </c>
      <c r="B66" s="170" t="s">
        <v>141</v>
      </c>
      <c r="C66" s="169" t="s">
        <v>119</v>
      </c>
      <c r="D66" s="169">
        <v>0</v>
      </c>
      <c r="E66" s="172">
        <v>50</v>
      </c>
      <c r="F66" s="173">
        <v>3700</v>
      </c>
      <c r="G66" s="386">
        <f t="shared" si="12"/>
        <v>185000</v>
      </c>
      <c r="H66" s="174">
        <f t="shared" si="13"/>
        <v>185000</v>
      </c>
      <c r="I66" s="174"/>
      <c r="J66" s="172">
        <f t="shared" si="14"/>
        <v>50</v>
      </c>
      <c r="K66" s="172">
        <v>0</v>
      </c>
      <c r="L66" s="175"/>
      <c r="M66" s="91"/>
      <c r="N66" s="253"/>
      <c r="O66" s="88"/>
      <c r="P66" s="88"/>
    </row>
    <row r="67" spans="1:17" s="1" customFormat="1" ht="12.75">
      <c r="A67" s="169">
        <v>7</v>
      </c>
      <c r="B67" s="170" t="s">
        <v>143</v>
      </c>
      <c r="C67" s="169" t="s">
        <v>74</v>
      </c>
      <c r="D67" s="169">
        <v>0</v>
      </c>
      <c r="E67" s="172">
        <v>1</v>
      </c>
      <c r="F67" s="173">
        <v>200500</v>
      </c>
      <c r="G67" s="386">
        <f t="shared" si="12"/>
        <v>200500</v>
      </c>
      <c r="H67" s="174">
        <f t="shared" si="13"/>
        <v>200500</v>
      </c>
      <c r="I67" s="174"/>
      <c r="J67" s="172">
        <f t="shared" si="14"/>
        <v>1</v>
      </c>
      <c r="K67" s="172">
        <v>0</v>
      </c>
      <c r="L67" s="175"/>
      <c r="M67" s="91"/>
      <c r="N67" s="253"/>
      <c r="O67" s="88"/>
      <c r="P67" s="88"/>
    </row>
    <row r="68" spans="1:17" s="1" customFormat="1" ht="12.75">
      <c r="A68" s="169">
        <v>8</v>
      </c>
      <c r="B68" s="170" t="s">
        <v>144</v>
      </c>
      <c r="C68" s="169" t="s">
        <v>74</v>
      </c>
      <c r="D68" s="169">
        <v>0</v>
      </c>
      <c r="E68" s="172">
        <v>1</v>
      </c>
      <c r="F68" s="173">
        <v>289500</v>
      </c>
      <c r="G68" s="386">
        <f t="shared" si="12"/>
        <v>289500</v>
      </c>
      <c r="H68" s="174">
        <f t="shared" si="13"/>
        <v>289500</v>
      </c>
      <c r="I68" s="174"/>
      <c r="J68" s="172">
        <f t="shared" si="14"/>
        <v>1</v>
      </c>
      <c r="K68" s="172">
        <v>0</v>
      </c>
      <c r="L68" s="175"/>
      <c r="M68" s="91"/>
      <c r="N68" s="253"/>
      <c r="O68" s="88"/>
      <c r="P68" s="88"/>
    </row>
    <row r="69" spans="1:17" s="1" customFormat="1" ht="12.75">
      <c r="A69" s="169">
        <v>9</v>
      </c>
      <c r="B69" s="170" t="s">
        <v>145</v>
      </c>
      <c r="C69" s="169" t="s">
        <v>114</v>
      </c>
      <c r="D69" s="169">
        <v>0</v>
      </c>
      <c r="E69" s="172">
        <v>1</v>
      </c>
      <c r="F69" s="173">
        <v>27000</v>
      </c>
      <c r="G69" s="386">
        <v>27000</v>
      </c>
      <c r="H69" s="174">
        <f t="shared" si="13"/>
        <v>27000</v>
      </c>
      <c r="I69" s="174"/>
      <c r="J69" s="172">
        <f t="shared" si="14"/>
        <v>1</v>
      </c>
      <c r="K69" s="172">
        <v>0</v>
      </c>
      <c r="L69" s="175"/>
      <c r="M69" s="91"/>
      <c r="N69" s="253"/>
      <c r="O69" s="88"/>
      <c r="P69" s="88"/>
    </row>
    <row r="70" spans="1:17" s="1" customFormat="1" ht="12.75">
      <c r="A70" s="430">
        <v>10</v>
      </c>
      <c r="B70" s="436" t="s">
        <v>21</v>
      </c>
      <c r="C70" s="437" t="s">
        <v>28</v>
      </c>
      <c r="D70" s="430">
        <v>0</v>
      </c>
      <c r="E70" s="438">
        <v>5</v>
      </c>
      <c r="F70" s="439">
        <v>17500</v>
      </c>
      <c r="G70" s="439">
        <f t="shared" si="12"/>
        <v>87500</v>
      </c>
      <c r="H70" s="439"/>
      <c r="I70" s="439">
        <f>G70</f>
        <v>87500</v>
      </c>
      <c r="J70" s="430">
        <f t="shared" si="14"/>
        <v>5</v>
      </c>
      <c r="K70" s="430">
        <v>0</v>
      </c>
      <c r="L70" s="434"/>
      <c r="M70" s="435" t="s">
        <v>206</v>
      </c>
      <c r="N70" s="252" t="s">
        <v>78</v>
      </c>
      <c r="O70" s="88" t="s">
        <v>79</v>
      </c>
      <c r="P70" s="88">
        <v>1</v>
      </c>
    </row>
    <row r="71" spans="1:17" s="489" customFormat="1" ht="12.75">
      <c r="A71" s="430">
        <v>11</v>
      </c>
      <c r="B71" s="436" t="s">
        <v>22</v>
      </c>
      <c r="C71" s="437" t="s">
        <v>19</v>
      </c>
      <c r="D71" s="430">
        <v>0</v>
      </c>
      <c r="E71" s="437">
        <v>10</v>
      </c>
      <c r="F71" s="439">
        <v>850</v>
      </c>
      <c r="G71" s="439">
        <f t="shared" si="12"/>
        <v>8500</v>
      </c>
      <c r="H71" s="439"/>
      <c r="I71" s="439">
        <f t="shared" ref="I71:I84" si="15">G71</f>
        <v>8500</v>
      </c>
      <c r="J71" s="430">
        <f t="shared" si="14"/>
        <v>10</v>
      </c>
      <c r="K71" s="430">
        <v>0</v>
      </c>
      <c r="L71" s="434"/>
      <c r="M71" s="435" t="s">
        <v>207</v>
      </c>
      <c r="N71" s="490" t="s">
        <v>80</v>
      </c>
      <c r="O71" s="488" t="s">
        <v>74</v>
      </c>
      <c r="P71" s="488">
        <v>2</v>
      </c>
    </row>
    <row r="72" spans="1:17" s="489" customFormat="1" ht="12.75">
      <c r="A72" s="430">
        <v>12</v>
      </c>
      <c r="B72" s="436" t="s">
        <v>23</v>
      </c>
      <c r="C72" s="437" t="s">
        <v>29</v>
      </c>
      <c r="D72" s="430">
        <v>0</v>
      </c>
      <c r="E72" s="437">
        <v>10</v>
      </c>
      <c r="F72" s="439">
        <v>3100</v>
      </c>
      <c r="G72" s="439">
        <f t="shared" si="12"/>
        <v>31000</v>
      </c>
      <c r="H72" s="439"/>
      <c r="I72" s="439">
        <f t="shared" si="15"/>
        <v>31000</v>
      </c>
      <c r="J72" s="430">
        <f t="shared" si="14"/>
        <v>10</v>
      </c>
      <c r="K72" s="430">
        <v>0</v>
      </c>
      <c r="L72" s="434"/>
      <c r="M72" s="435" t="s">
        <v>207</v>
      </c>
      <c r="N72" s="490" t="s">
        <v>81</v>
      </c>
      <c r="O72" s="488" t="s">
        <v>74</v>
      </c>
      <c r="P72" s="488">
        <v>9</v>
      </c>
    </row>
    <row r="73" spans="1:17" s="1" customFormat="1" ht="12.75">
      <c r="A73" s="169">
        <v>13</v>
      </c>
      <c r="B73" s="398" t="s">
        <v>24</v>
      </c>
      <c r="C73" s="378" t="s">
        <v>9</v>
      </c>
      <c r="D73" s="169">
        <v>0</v>
      </c>
      <c r="E73" s="378">
        <v>2</v>
      </c>
      <c r="F73" s="379">
        <v>9900</v>
      </c>
      <c r="G73" s="399">
        <f t="shared" si="12"/>
        <v>19800</v>
      </c>
      <c r="H73" s="379">
        <f>G73</f>
        <v>19800</v>
      </c>
      <c r="I73" s="379"/>
      <c r="J73" s="172">
        <f t="shared" si="14"/>
        <v>2</v>
      </c>
      <c r="K73" s="172">
        <v>9</v>
      </c>
      <c r="L73" s="397"/>
      <c r="M73" s="91"/>
      <c r="N73" s="252" t="s">
        <v>82</v>
      </c>
      <c r="O73" s="88" t="s">
        <v>83</v>
      </c>
      <c r="P73" s="88">
        <v>11</v>
      </c>
      <c r="Q73" s="374" t="e">
        <f>H65+H94+H95+H96+H97+H98+H99+H100+H101+H102+H103+H104+H105+H106+H107+H108+H109+H110+H111+H120+H121+H124+H125+H126+H127+H128+H129+H130+H144+H145+H146+H147+H148+H150+H151+H152+#REF!</f>
        <v>#REF!</v>
      </c>
    </row>
    <row r="74" spans="1:17" s="1" customFormat="1" ht="12.75">
      <c r="A74" s="169">
        <v>15</v>
      </c>
      <c r="B74" s="398" t="s">
        <v>26</v>
      </c>
      <c r="C74" s="378" t="s">
        <v>9</v>
      </c>
      <c r="D74" s="169">
        <v>0</v>
      </c>
      <c r="E74" s="378">
        <v>2</v>
      </c>
      <c r="F74" s="379">
        <v>4100</v>
      </c>
      <c r="G74" s="399">
        <f>F74*E74</f>
        <v>8200</v>
      </c>
      <c r="H74" s="379">
        <f>G74</f>
        <v>8200</v>
      </c>
      <c r="I74" s="379"/>
      <c r="J74" s="172">
        <f t="shared" si="14"/>
        <v>2</v>
      </c>
      <c r="K74" s="172">
        <v>6</v>
      </c>
      <c r="L74" s="397"/>
      <c r="M74" s="91"/>
      <c r="N74" s="252" t="s">
        <v>85</v>
      </c>
      <c r="O74" s="88" t="s">
        <v>86</v>
      </c>
      <c r="P74" s="88">
        <v>1</v>
      </c>
    </row>
    <row r="75" spans="1:17" s="1" customFormat="1" ht="12.75">
      <c r="A75" s="430">
        <v>16</v>
      </c>
      <c r="B75" s="436" t="s">
        <v>27</v>
      </c>
      <c r="C75" s="437" t="s">
        <v>30</v>
      </c>
      <c r="D75" s="430">
        <v>0</v>
      </c>
      <c r="E75" s="437">
        <v>20</v>
      </c>
      <c r="F75" s="439">
        <v>2530</v>
      </c>
      <c r="G75" s="439">
        <f t="shared" si="12"/>
        <v>50600</v>
      </c>
      <c r="H75" s="439"/>
      <c r="I75" s="439">
        <f t="shared" si="15"/>
        <v>50600</v>
      </c>
      <c r="J75" s="430">
        <f t="shared" si="14"/>
        <v>20</v>
      </c>
      <c r="K75" s="430">
        <v>7</v>
      </c>
      <c r="L75" s="434"/>
      <c r="M75" s="435" t="s">
        <v>207</v>
      </c>
      <c r="N75" s="252" t="s">
        <v>87</v>
      </c>
      <c r="O75" s="88" t="s">
        <v>74</v>
      </c>
      <c r="P75" s="88">
        <v>1</v>
      </c>
      <c r="Q75" s="1">
        <f>4000/12</f>
        <v>333.33333333333331</v>
      </c>
    </row>
    <row r="76" spans="1:17" s="1" customFormat="1" ht="12.75">
      <c r="A76" s="430">
        <f>A75+1</f>
        <v>17</v>
      </c>
      <c r="B76" s="440" t="s">
        <v>32</v>
      </c>
      <c r="C76" s="437" t="s">
        <v>34</v>
      </c>
      <c r="D76" s="430">
        <v>0</v>
      </c>
      <c r="E76" s="437">
        <v>2</v>
      </c>
      <c r="F76" s="439">
        <v>21000</v>
      </c>
      <c r="G76" s="439">
        <f>E76*F76</f>
        <v>42000</v>
      </c>
      <c r="H76" s="441"/>
      <c r="I76" s="439">
        <v>42000</v>
      </c>
      <c r="J76" s="430">
        <f t="shared" si="14"/>
        <v>2</v>
      </c>
      <c r="K76" s="430">
        <v>0</v>
      </c>
      <c r="L76" s="434"/>
      <c r="M76" s="435" t="s">
        <v>208</v>
      </c>
      <c r="N76" s="252" t="s">
        <v>89</v>
      </c>
      <c r="O76" s="88" t="s">
        <v>74</v>
      </c>
      <c r="P76" s="88">
        <v>8</v>
      </c>
      <c r="Q76" s="374" t="e">
        <f>G26+G28+G32+G33+G34+G35+G48+G49+G50+G51+G52+G53+G54+G55+G56+#REF!+G81+G86+G87+G88+G89+G90+G91+G112+G114</f>
        <v>#REF!</v>
      </c>
    </row>
    <row r="77" spans="1:17" s="1" customFormat="1" ht="12.75">
      <c r="A77" s="169">
        <f>A76+1</f>
        <v>18</v>
      </c>
      <c r="B77" s="392" t="s">
        <v>32</v>
      </c>
      <c r="C77" s="378" t="s">
        <v>34</v>
      </c>
      <c r="D77" s="169">
        <v>0</v>
      </c>
      <c r="E77" s="378">
        <v>4</v>
      </c>
      <c r="F77" s="379">
        <v>21000</v>
      </c>
      <c r="G77" s="387">
        <f>E77*F77</f>
        <v>84000</v>
      </c>
      <c r="H77" s="387">
        <v>84000</v>
      </c>
      <c r="I77" s="379"/>
      <c r="J77" s="172">
        <f t="shared" si="14"/>
        <v>4</v>
      </c>
      <c r="K77" s="172"/>
      <c r="L77" s="397"/>
      <c r="M77" s="91"/>
      <c r="N77" s="252"/>
      <c r="O77" s="88"/>
      <c r="P77" s="88"/>
      <c r="Q77" s="374"/>
    </row>
    <row r="78" spans="1:17" s="1" customFormat="1" ht="12.75">
      <c r="A78" s="430">
        <f t="shared" ref="A78:A91" si="16">A77+1</f>
        <v>19</v>
      </c>
      <c r="B78" s="440" t="s">
        <v>35</v>
      </c>
      <c r="C78" s="437" t="s">
        <v>39</v>
      </c>
      <c r="D78" s="430">
        <v>0</v>
      </c>
      <c r="E78" s="437">
        <v>5</v>
      </c>
      <c r="F78" s="439">
        <v>6000</v>
      </c>
      <c r="G78" s="442">
        <f>E78*F78</f>
        <v>30000</v>
      </c>
      <c r="H78" s="439"/>
      <c r="I78" s="439">
        <f t="shared" si="15"/>
        <v>30000</v>
      </c>
      <c r="J78" s="430">
        <f t="shared" si="14"/>
        <v>5</v>
      </c>
      <c r="K78" s="430">
        <v>0</v>
      </c>
      <c r="L78" s="434"/>
      <c r="M78" s="435" t="s">
        <v>209</v>
      </c>
      <c r="N78" s="252" t="s">
        <v>90</v>
      </c>
      <c r="O78" s="88" t="s">
        <v>91</v>
      </c>
      <c r="P78" s="88">
        <v>8</v>
      </c>
    </row>
    <row r="79" spans="1:17" s="1" customFormat="1" ht="12.75">
      <c r="A79" s="430">
        <f t="shared" si="16"/>
        <v>20</v>
      </c>
      <c r="B79" s="440" t="s">
        <v>36</v>
      </c>
      <c r="C79" s="437" t="s">
        <v>29</v>
      </c>
      <c r="D79" s="430">
        <v>0</v>
      </c>
      <c r="E79" s="437">
        <v>2</v>
      </c>
      <c r="F79" s="439">
        <v>12500</v>
      </c>
      <c r="G79" s="439">
        <f t="shared" ref="G79:G91" si="17">E79*F79</f>
        <v>25000</v>
      </c>
      <c r="H79" s="439"/>
      <c r="I79" s="439">
        <f t="shared" si="15"/>
        <v>25000</v>
      </c>
      <c r="J79" s="430">
        <f t="shared" si="14"/>
        <v>2</v>
      </c>
      <c r="K79" s="430">
        <v>0</v>
      </c>
      <c r="L79" s="443"/>
      <c r="M79" s="435" t="s">
        <v>209</v>
      </c>
      <c r="N79" s="252" t="s">
        <v>92</v>
      </c>
      <c r="O79" s="88" t="s">
        <v>74</v>
      </c>
      <c r="P79" s="88">
        <v>5</v>
      </c>
    </row>
    <row r="80" spans="1:17" s="1" customFormat="1" ht="12.75">
      <c r="A80" s="430">
        <f t="shared" si="16"/>
        <v>21</v>
      </c>
      <c r="B80" s="440" t="s">
        <v>37</v>
      </c>
      <c r="C80" s="437" t="s">
        <v>40</v>
      </c>
      <c r="D80" s="430">
        <v>0</v>
      </c>
      <c r="E80" s="437">
        <v>2</v>
      </c>
      <c r="F80" s="439">
        <v>21000</v>
      </c>
      <c r="G80" s="439">
        <f t="shared" si="17"/>
        <v>42000</v>
      </c>
      <c r="H80" s="439"/>
      <c r="I80" s="439">
        <f t="shared" si="15"/>
        <v>42000</v>
      </c>
      <c r="J80" s="430">
        <f t="shared" si="14"/>
        <v>2</v>
      </c>
      <c r="K80" s="430">
        <v>0</v>
      </c>
      <c r="L80" s="434"/>
      <c r="M80" s="435" t="s">
        <v>209</v>
      </c>
      <c r="N80" s="252" t="s">
        <v>93</v>
      </c>
      <c r="O80" s="88" t="s">
        <v>74</v>
      </c>
      <c r="P80" s="88">
        <v>8</v>
      </c>
    </row>
    <row r="81" spans="1:18" s="1" customFormat="1" ht="12.75">
      <c r="A81" s="169">
        <f t="shared" si="16"/>
        <v>22</v>
      </c>
      <c r="B81" s="392" t="s">
        <v>38</v>
      </c>
      <c r="C81" s="378" t="s">
        <v>40</v>
      </c>
      <c r="D81" s="169">
        <v>0</v>
      </c>
      <c r="E81" s="378">
        <v>12</v>
      </c>
      <c r="F81" s="379">
        <v>2900</v>
      </c>
      <c r="G81" s="387">
        <f t="shared" si="17"/>
        <v>34800</v>
      </c>
      <c r="H81" s="387">
        <f>F81*E81</f>
        <v>34800</v>
      </c>
      <c r="I81" s="379"/>
      <c r="J81" s="172">
        <f t="shared" si="14"/>
        <v>12</v>
      </c>
      <c r="K81" s="172">
        <v>0</v>
      </c>
      <c r="L81" s="397"/>
      <c r="M81" s="91"/>
      <c r="N81" s="252" t="s">
        <v>94</v>
      </c>
      <c r="O81" s="88" t="s">
        <v>83</v>
      </c>
      <c r="P81" s="88">
        <v>6</v>
      </c>
    </row>
    <row r="82" spans="1:18" s="1" customFormat="1" ht="12.75">
      <c r="A82" s="430">
        <f t="shared" si="16"/>
        <v>23</v>
      </c>
      <c r="B82" s="440" t="s">
        <v>41</v>
      </c>
      <c r="C82" s="437" t="s">
        <v>33</v>
      </c>
      <c r="D82" s="430">
        <v>0</v>
      </c>
      <c r="E82" s="437">
        <v>2</v>
      </c>
      <c r="F82" s="439">
        <v>98000</v>
      </c>
      <c r="G82" s="439">
        <f t="shared" si="17"/>
        <v>196000</v>
      </c>
      <c r="H82" s="439"/>
      <c r="I82" s="439">
        <f t="shared" si="15"/>
        <v>196000</v>
      </c>
      <c r="J82" s="430">
        <f t="shared" si="14"/>
        <v>2</v>
      </c>
      <c r="K82" s="430">
        <v>0</v>
      </c>
      <c r="L82" s="434"/>
      <c r="M82" s="435" t="s">
        <v>210</v>
      </c>
      <c r="N82" s="252" t="s">
        <v>95</v>
      </c>
      <c r="O82" s="88" t="s">
        <v>74</v>
      </c>
      <c r="P82" s="88">
        <v>4</v>
      </c>
    </row>
    <row r="83" spans="1:18" s="1" customFormat="1" ht="12.75">
      <c r="A83" s="430">
        <f t="shared" si="16"/>
        <v>24</v>
      </c>
      <c r="B83" s="440" t="s">
        <v>42</v>
      </c>
      <c r="C83" s="437" t="s">
        <v>40</v>
      </c>
      <c r="D83" s="430">
        <v>0</v>
      </c>
      <c r="E83" s="437">
        <v>1</v>
      </c>
      <c r="F83" s="439">
        <v>59000</v>
      </c>
      <c r="G83" s="439">
        <f t="shared" si="17"/>
        <v>59000</v>
      </c>
      <c r="H83" s="439"/>
      <c r="I83" s="439">
        <f t="shared" si="15"/>
        <v>59000</v>
      </c>
      <c r="J83" s="430">
        <f t="shared" si="14"/>
        <v>1</v>
      </c>
      <c r="K83" s="430">
        <v>0</v>
      </c>
      <c r="L83" s="434"/>
      <c r="M83" s="435" t="s">
        <v>210</v>
      </c>
      <c r="N83" s="252" t="s">
        <v>96</v>
      </c>
      <c r="O83" s="88" t="s">
        <v>86</v>
      </c>
      <c r="P83" s="88">
        <v>4</v>
      </c>
      <c r="Q83" s="374" t="e">
        <f>G62+G63+G64+G67+G68+G69+G84+#REF!+G114+G112</f>
        <v>#REF!</v>
      </c>
    </row>
    <row r="84" spans="1:18" s="1" customFormat="1" ht="12.75">
      <c r="A84" s="430">
        <f t="shared" si="16"/>
        <v>25</v>
      </c>
      <c r="B84" s="440" t="s">
        <v>43</v>
      </c>
      <c r="C84" s="437" t="s">
        <v>40</v>
      </c>
      <c r="D84" s="430">
        <v>0</v>
      </c>
      <c r="E84" s="437">
        <v>1</v>
      </c>
      <c r="F84" s="439">
        <v>28500</v>
      </c>
      <c r="G84" s="442">
        <f t="shared" si="17"/>
        <v>28500</v>
      </c>
      <c r="H84" s="439"/>
      <c r="I84" s="439">
        <f t="shared" si="15"/>
        <v>28500</v>
      </c>
      <c r="J84" s="430">
        <f t="shared" si="14"/>
        <v>1</v>
      </c>
      <c r="K84" s="430">
        <v>0</v>
      </c>
      <c r="L84" s="434"/>
      <c r="M84" s="435" t="s">
        <v>210</v>
      </c>
      <c r="N84" s="252" t="s">
        <v>97</v>
      </c>
      <c r="O84" s="88" t="s">
        <v>98</v>
      </c>
      <c r="P84" s="88">
        <v>1</v>
      </c>
      <c r="R84" s="1">
        <f>148+37</f>
        <v>185</v>
      </c>
    </row>
    <row r="85" spans="1:18" s="1" customFormat="1" ht="12.75">
      <c r="A85" s="169">
        <f t="shared" si="16"/>
        <v>26</v>
      </c>
      <c r="B85" s="392" t="s">
        <v>43</v>
      </c>
      <c r="C85" s="378" t="s">
        <v>40</v>
      </c>
      <c r="D85" s="169">
        <v>0</v>
      </c>
      <c r="E85" s="378">
        <v>1</v>
      </c>
      <c r="F85" s="379">
        <v>31000</v>
      </c>
      <c r="G85" s="385">
        <v>31000</v>
      </c>
      <c r="H85" s="379">
        <v>31000</v>
      </c>
      <c r="I85" s="379"/>
      <c r="J85" s="172">
        <f t="shared" si="14"/>
        <v>1</v>
      </c>
      <c r="K85" s="172">
        <v>0</v>
      </c>
      <c r="L85" s="397"/>
      <c r="M85" s="91"/>
      <c r="N85" s="252"/>
      <c r="O85" s="88"/>
      <c r="P85" s="88"/>
    </row>
    <row r="86" spans="1:18" s="1" customFormat="1" ht="12.75">
      <c r="A86" s="169">
        <f t="shared" si="16"/>
        <v>27</v>
      </c>
      <c r="B86" s="392" t="s">
        <v>235</v>
      </c>
      <c r="C86" s="378" t="s">
        <v>86</v>
      </c>
      <c r="D86" s="169">
        <v>0</v>
      </c>
      <c r="E86" s="378">
        <v>1</v>
      </c>
      <c r="F86" s="379">
        <v>15000</v>
      </c>
      <c r="G86" s="387">
        <f t="shared" si="17"/>
        <v>15000</v>
      </c>
      <c r="H86" s="387">
        <f>G86</f>
        <v>15000</v>
      </c>
      <c r="I86" s="379"/>
      <c r="J86" s="172">
        <f t="shared" si="14"/>
        <v>1</v>
      </c>
      <c r="K86" s="172">
        <v>0</v>
      </c>
      <c r="L86" s="397"/>
      <c r="M86" s="91"/>
      <c r="N86" s="252"/>
      <c r="O86" s="88"/>
      <c r="P86" s="88"/>
      <c r="R86" s="1">
        <f>31000-28500</f>
        <v>2500</v>
      </c>
    </row>
    <row r="87" spans="1:18" s="1" customFormat="1" ht="12.75">
      <c r="A87" s="169">
        <f t="shared" si="16"/>
        <v>28</v>
      </c>
      <c r="B87" s="392" t="s">
        <v>187</v>
      </c>
      <c r="C87" s="378" t="s">
        <v>106</v>
      </c>
      <c r="D87" s="169">
        <v>0</v>
      </c>
      <c r="E87" s="378">
        <v>2</v>
      </c>
      <c r="F87" s="379">
        <v>29000</v>
      </c>
      <c r="G87" s="387">
        <f t="shared" si="17"/>
        <v>58000</v>
      </c>
      <c r="H87" s="387">
        <f t="shared" ref="H87:H91" si="18">G87</f>
        <v>58000</v>
      </c>
      <c r="I87" s="379"/>
      <c r="J87" s="172">
        <f t="shared" si="14"/>
        <v>2</v>
      </c>
      <c r="K87" s="172">
        <v>0</v>
      </c>
      <c r="L87" s="397"/>
      <c r="M87" s="91"/>
      <c r="N87" s="252"/>
      <c r="O87" s="88"/>
      <c r="P87" s="88"/>
    </row>
    <row r="88" spans="1:18" s="1" customFormat="1" ht="12.75">
      <c r="A88" s="169">
        <f t="shared" si="16"/>
        <v>29</v>
      </c>
      <c r="B88" s="392" t="s">
        <v>188</v>
      </c>
      <c r="C88" s="378" t="s">
        <v>126</v>
      </c>
      <c r="D88" s="169">
        <v>0</v>
      </c>
      <c r="E88" s="378">
        <v>12</v>
      </c>
      <c r="F88" s="379">
        <v>2800</v>
      </c>
      <c r="G88" s="387">
        <f t="shared" si="17"/>
        <v>33600</v>
      </c>
      <c r="H88" s="387">
        <f t="shared" si="18"/>
        <v>33600</v>
      </c>
      <c r="I88" s="379"/>
      <c r="J88" s="172">
        <f t="shared" si="14"/>
        <v>12</v>
      </c>
      <c r="K88" s="172">
        <v>0</v>
      </c>
      <c r="L88" s="397"/>
      <c r="M88" s="91"/>
      <c r="N88" s="252"/>
      <c r="O88" s="88"/>
      <c r="P88" s="88"/>
    </row>
    <row r="89" spans="1:18" s="1" customFormat="1" ht="12.75">
      <c r="A89" s="169">
        <f t="shared" si="16"/>
        <v>30</v>
      </c>
      <c r="B89" s="170" t="s">
        <v>140</v>
      </c>
      <c r="C89" s="378" t="s">
        <v>114</v>
      </c>
      <c r="D89" s="169">
        <v>0</v>
      </c>
      <c r="E89" s="378">
        <v>2</v>
      </c>
      <c r="F89" s="379">
        <v>59000</v>
      </c>
      <c r="G89" s="387">
        <f t="shared" si="17"/>
        <v>118000</v>
      </c>
      <c r="H89" s="387">
        <f t="shared" si="18"/>
        <v>118000</v>
      </c>
      <c r="I89" s="379"/>
      <c r="J89" s="172">
        <f t="shared" si="14"/>
        <v>2</v>
      </c>
      <c r="K89" s="172">
        <v>0</v>
      </c>
      <c r="L89" s="397"/>
      <c r="M89" s="91"/>
      <c r="N89" s="252"/>
      <c r="O89" s="88"/>
      <c r="P89" s="88"/>
    </row>
    <row r="90" spans="1:18" s="1" customFormat="1" ht="12.75">
      <c r="A90" s="169">
        <f t="shared" si="16"/>
        <v>31</v>
      </c>
      <c r="B90" s="392" t="s">
        <v>189</v>
      </c>
      <c r="C90" s="378" t="s">
        <v>102</v>
      </c>
      <c r="D90" s="169">
        <v>0</v>
      </c>
      <c r="E90" s="378">
        <v>2</v>
      </c>
      <c r="F90" s="379">
        <v>49000</v>
      </c>
      <c r="G90" s="387">
        <f t="shared" si="17"/>
        <v>98000</v>
      </c>
      <c r="H90" s="387">
        <f t="shared" si="18"/>
        <v>98000</v>
      </c>
      <c r="I90" s="379"/>
      <c r="J90" s="172">
        <f t="shared" si="14"/>
        <v>2</v>
      </c>
      <c r="K90" s="172">
        <v>0</v>
      </c>
      <c r="L90" s="397"/>
      <c r="M90" s="91"/>
      <c r="N90" s="252"/>
      <c r="O90" s="88"/>
      <c r="P90" s="88"/>
    </row>
    <row r="91" spans="1:18" s="1" customFormat="1" ht="12.75">
      <c r="A91" s="169">
        <f t="shared" si="16"/>
        <v>32</v>
      </c>
      <c r="B91" s="392" t="s">
        <v>43</v>
      </c>
      <c r="C91" s="413" t="s">
        <v>114</v>
      </c>
      <c r="D91" s="180">
        <v>0</v>
      </c>
      <c r="E91" s="413">
        <v>1</v>
      </c>
      <c r="F91" s="414">
        <v>28500</v>
      </c>
      <c r="G91" s="415">
        <f t="shared" si="17"/>
        <v>28500</v>
      </c>
      <c r="H91" s="415">
        <f t="shared" si="18"/>
        <v>28500</v>
      </c>
      <c r="I91" s="414"/>
      <c r="J91" s="181">
        <f t="shared" si="14"/>
        <v>1</v>
      </c>
      <c r="K91" s="181">
        <v>0</v>
      </c>
      <c r="L91" s="416"/>
      <c r="M91" s="92"/>
      <c r="N91" s="252"/>
      <c r="O91" s="88"/>
      <c r="P91" s="88"/>
    </row>
    <row r="92" spans="1:18" s="1" customFormat="1" ht="12.75">
      <c r="A92" s="188"/>
      <c r="B92" s="393" t="s">
        <v>10</v>
      </c>
      <c r="C92" s="299"/>
      <c r="D92" s="188"/>
      <c r="E92" s="299"/>
      <c r="F92" s="300"/>
      <c r="G92" s="301">
        <f>SUM(G61:G91)</f>
        <v>2622000</v>
      </c>
      <c r="H92" s="301">
        <f>SUM(H61:H91)</f>
        <v>2021900</v>
      </c>
      <c r="I92" s="301">
        <f>SUM(I61:I91)</f>
        <v>600100</v>
      </c>
      <c r="J92" s="299"/>
      <c r="K92" s="190"/>
      <c r="L92" s="210"/>
      <c r="M92" s="11"/>
      <c r="N92" s="252" t="s">
        <v>99</v>
      </c>
      <c r="O92" s="88" t="s">
        <v>74</v>
      </c>
      <c r="P92" s="88">
        <v>3</v>
      </c>
    </row>
    <row r="93" spans="1:18" s="1" customFormat="1" ht="12.75">
      <c r="A93" s="267"/>
      <c r="B93" s="417" t="s">
        <v>45</v>
      </c>
      <c r="C93" s="267"/>
      <c r="D93" s="267"/>
      <c r="E93" s="418"/>
      <c r="F93" s="419"/>
      <c r="G93" s="420"/>
      <c r="H93" s="421"/>
      <c r="I93" s="420"/>
      <c r="J93" s="418"/>
      <c r="K93" s="268"/>
      <c r="L93" s="422"/>
      <c r="M93" s="261"/>
      <c r="N93" s="255" t="s">
        <v>100</v>
      </c>
      <c r="O93" s="90" t="s">
        <v>74</v>
      </c>
      <c r="P93" s="90">
        <v>2</v>
      </c>
    </row>
    <row r="94" spans="1:18" s="1" customFormat="1" ht="12.75">
      <c r="A94" s="169">
        <v>1</v>
      </c>
      <c r="B94" s="397" t="s">
        <v>21</v>
      </c>
      <c r="C94" s="169" t="s">
        <v>119</v>
      </c>
      <c r="D94" s="169">
        <v>0</v>
      </c>
      <c r="E94" s="169">
        <v>5</v>
      </c>
      <c r="F94" s="401">
        <v>17500</v>
      </c>
      <c r="G94" s="402">
        <f>E94*F94-300</f>
        <v>87200</v>
      </c>
      <c r="H94" s="403">
        <f t="shared" ref="H94:H111" si="19">G94</f>
        <v>87200</v>
      </c>
      <c r="I94" s="404"/>
      <c r="J94" s="169">
        <f>E94</f>
        <v>5</v>
      </c>
      <c r="K94" s="172">
        <v>0</v>
      </c>
      <c r="L94" s="397"/>
      <c r="M94" s="91"/>
      <c r="N94" s="255"/>
      <c r="O94" s="90"/>
      <c r="P94" s="90"/>
      <c r="R94" s="374">
        <f>H65+H94+H95+H96+H97+H98+H99+H100+H101+H102+H103+H104+H105+H106+H107+H108+H109+H110+H111+H120+H121+H124+H125+H126+H127+H128+H129+H130+H144+H145+H146+H147+H148+H149+H150+H151+H152</f>
        <v>3775500</v>
      </c>
    </row>
    <row r="95" spans="1:18" s="1" customFormat="1" ht="12.75">
      <c r="A95" s="169">
        <f>A94+1</f>
        <v>2</v>
      </c>
      <c r="B95" s="397" t="s">
        <v>146</v>
      </c>
      <c r="C95" s="169" t="s">
        <v>106</v>
      </c>
      <c r="D95" s="169">
        <v>0</v>
      </c>
      <c r="E95" s="169">
        <v>10</v>
      </c>
      <c r="F95" s="401">
        <v>3600</v>
      </c>
      <c r="G95" s="402">
        <f t="shared" ref="G95:G116" si="20">E95*F95</f>
        <v>36000</v>
      </c>
      <c r="H95" s="403">
        <f t="shared" si="19"/>
        <v>36000</v>
      </c>
      <c r="I95" s="404"/>
      <c r="J95" s="169">
        <f t="shared" ref="J95:J121" si="21">E95</f>
        <v>10</v>
      </c>
      <c r="K95" s="172">
        <v>0</v>
      </c>
      <c r="L95" s="397"/>
      <c r="M95" s="91"/>
      <c r="N95" s="255"/>
      <c r="O95" s="90"/>
      <c r="P95" s="90"/>
      <c r="R95" s="246">
        <f>H92+I92</f>
        <v>2622000</v>
      </c>
    </row>
    <row r="96" spans="1:18" s="1" customFormat="1" ht="12.75">
      <c r="A96" s="169">
        <f t="shared" ref="A96:A121" si="22">A95+1</f>
        <v>3</v>
      </c>
      <c r="B96" s="392" t="s">
        <v>31</v>
      </c>
      <c r="C96" s="169" t="s">
        <v>102</v>
      </c>
      <c r="D96" s="169">
        <v>0</v>
      </c>
      <c r="E96" s="169">
        <v>15</v>
      </c>
      <c r="F96" s="401">
        <v>49000</v>
      </c>
      <c r="G96" s="402">
        <f t="shared" si="20"/>
        <v>735000</v>
      </c>
      <c r="H96" s="403">
        <f t="shared" si="19"/>
        <v>735000</v>
      </c>
      <c r="I96" s="404"/>
      <c r="J96" s="169">
        <f t="shared" si="21"/>
        <v>15</v>
      </c>
      <c r="K96" s="172">
        <v>0</v>
      </c>
      <c r="L96" s="397"/>
      <c r="M96" s="91"/>
      <c r="N96" s="256">
        <f>I92+H92</f>
        <v>2622000</v>
      </c>
      <c r="O96" s="90"/>
      <c r="P96" s="90"/>
    </row>
    <row r="97" spans="1:18" s="1" customFormat="1" ht="12.75">
      <c r="A97" s="169">
        <f t="shared" si="22"/>
        <v>4</v>
      </c>
      <c r="B97" s="397" t="s">
        <v>27</v>
      </c>
      <c r="C97" s="169" t="s">
        <v>83</v>
      </c>
      <c r="D97" s="169">
        <v>0</v>
      </c>
      <c r="E97" s="169">
        <v>20</v>
      </c>
      <c r="F97" s="401">
        <v>2530</v>
      </c>
      <c r="G97" s="405">
        <f t="shared" si="20"/>
        <v>50600</v>
      </c>
      <c r="H97" s="403">
        <f t="shared" si="19"/>
        <v>50600</v>
      </c>
      <c r="I97" s="404"/>
      <c r="J97" s="169">
        <f t="shared" si="21"/>
        <v>20</v>
      </c>
      <c r="K97" s="172">
        <v>0</v>
      </c>
      <c r="L97" s="397"/>
      <c r="M97" s="91"/>
      <c r="N97" s="255"/>
      <c r="O97" s="90"/>
      <c r="P97" s="90"/>
    </row>
    <row r="98" spans="1:18" s="1" customFormat="1" ht="12.75">
      <c r="A98" s="169">
        <f t="shared" si="22"/>
        <v>5</v>
      </c>
      <c r="B98" s="392" t="s">
        <v>165</v>
      </c>
      <c r="C98" s="169" t="s">
        <v>102</v>
      </c>
      <c r="D98" s="169">
        <v>0</v>
      </c>
      <c r="E98" s="169">
        <v>2</v>
      </c>
      <c r="F98" s="401">
        <v>59000</v>
      </c>
      <c r="G98" s="402">
        <f t="shared" si="20"/>
        <v>118000</v>
      </c>
      <c r="H98" s="403">
        <f t="shared" si="19"/>
        <v>118000</v>
      </c>
      <c r="I98" s="404"/>
      <c r="J98" s="169">
        <f t="shared" si="21"/>
        <v>2</v>
      </c>
      <c r="K98" s="172">
        <v>0</v>
      </c>
      <c r="L98" s="397"/>
      <c r="M98" s="91"/>
      <c r="N98" s="255"/>
      <c r="O98" s="90"/>
      <c r="P98" s="90"/>
    </row>
    <row r="99" spans="1:18" s="1" customFormat="1" ht="12.75">
      <c r="A99" s="169">
        <f t="shared" si="22"/>
        <v>6</v>
      </c>
      <c r="B99" s="397" t="s">
        <v>142</v>
      </c>
      <c r="C99" s="169" t="s">
        <v>74</v>
      </c>
      <c r="D99" s="169">
        <v>0</v>
      </c>
      <c r="E99" s="169">
        <v>3</v>
      </c>
      <c r="F99" s="401">
        <v>27000</v>
      </c>
      <c r="G99" s="402">
        <f t="shared" si="20"/>
        <v>81000</v>
      </c>
      <c r="H99" s="403">
        <f t="shared" si="19"/>
        <v>81000</v>
      </c>
      <c r="I99" s="404"/>
      <c r="J99" s="169">
        <f t="shared" si="21"/>
        <v>3</v>
      </c>
      <c r="K99" s="172">
        <v>0</v>
      </c>
      <c r="L99" s="397"/>
      <c r="M99" s="91"/>
      <c r="N99" s="255"/>
      <c r="O99" s="90"/>
      <c r="P99" s="90"/>
    </row>
    <row r="100" spans="1:18" s="1" customFormat="1" ht="12.75">
      <c r="A100" s="169">
        <f t="shared" si="22"/>
        <v>7</v>
      </c>
      <c r="B100" s="397" t="s">
        <v>148</v>
      </c>
      <c r="C100" s="169" t="s">
        <v>86</v>
      </c>
      <c r="D100" s="169">
        <v>0</v>
      </c>
      <c r="E100" s="169">
        <v>3</v>
      </c>
      <c r="F100" s="401">
        <v>6800</v>
      </c>
      <c r="G100" s="402">
        <f t="shared" si="20"/>
        <v>20400</v>
      </c>
      <c r="H100" s="403">
        <f t="shared" si="19"/>
        <v>20400</v>
      </c>
      <c r="I100" s="404"/>
      <c r="J100" s="169">
        <f t="shared" si="21"/>
        <v>3</v>
      </c>
      <c r="K100" s="172">
        <v>0</v>
      </c>
      <c r="L100" s="397"/>
      <c r="M100" s="91"/>
      <c r="N100" s="255"/>
      <c r="O100" s="90"/>
      <c r="P100" s="90"/>
    </row>
    <row r="101" spans="1:18" s="1" customFormat="1" ht="12.75">
      <c r="A101" s="169">
        <f t="shared" si="22"/>
        <v>8</v>
      </c>
      <c r="B101" s="170" t="s">
        <v>149</v>
      </c>
      <c r="C101" s="169" t="s">
        <v>86</v>
      </c>
      <c r="D101" s="169">
        <v>0</v>
      </c>
      <c r="E101" s="169">
        <v>3</v>
      </c>
      <c r="F101" s="401">
        <v>21000</v>
      </c>
      <c r="G101" s="402">
        <f t="shared" si="20"/>
        <v>63000</v>
      </c>
      <c r="H101" s="403">
        <f t="shared" si="19"/>
        <v>63000</v>
      </c>
      <c r="I101" s="404"/>
      <c r="J101" s="169">
        <f t="shared" si="21"/>
        <v>3</v>
      </c>
      <c r="K101" s="172">
        <v>0</v>
      </c>
      <c r="L101" s="397"/>
      <c r="M101" s="91"/>
      <c r="N101" s="255"/>
      <c r="O101" s="90"/>
      <c r="P101" s="90"/>
    </row>
    <row r="102" spans="1:18" s="1" customFormat="1" ht="12.75">
      <c r="A102" s="169">
        <f t="shared" si="22"/>
        <v>9</v>
      </c>
      <c r="B102" s="397" t="s">
        <v>151</v>
      </c>
      <c r="C102" s="169" t="s">
        <v>74</v>
      </c>
      <c r="D102" s="169">
        <v>0</v>
      </c>
      <c r="E102" s="169">
        <v>1</v>
      </c>
      <c r="F102" s="401">
        <v>38000</v>
      </c>
      <c r="G102" s="402">
        <f t="shared" si="20"/>
        <v>38000</v>
      </c>
      <c r="H102" s="403">
        <f t="shared" si="19"/>
        <v>38000</v>
      </c>
      <c r="I102" s="404"/>
      <c r="J102" s="169">
        <f t="shared" si="21"/>
        <v>1</v>
      </c>
      <c r="K102" s="172">
        <v>0</v>
      </c>
      <c r="L102" s="397"/>
      <c r="M102" s="91"/>
      <c r="N102" s="255"/>
      <c r="O102" s="90"/>
      <c r="P102" s="90"/>
      <c r="R102" s="374"/>
    </row>
    <row r="103" spans="1:18" s="1" customFormat="1" ht="12.75">
      <c r="A103" s="169">
        <f t="shared" si="22"/>
        <v>10</v>
      </c>
      <c r="B103" s="397" t="s">
        <v>152</v>
      </c>
      <c r="C103" s="169" t="s">
        <v>74</v>
      </c>
      <c r="D103" s="169">
        <v>0</v>
      </c>
      <c r="E103" s="169">
        <v>20</v>
      </c>
      <c r="F103" s="401">
        <v>1800</v>
      </c>
      <c r="G103" s="402">
        <f t="shared" si="20"/>
        <v>36000</v>
      </c>
      <c r="H103" s="403">
        <f t="shared" si="19"/>
        <v>36000</v>
      </c>
      <c r="I103" s="404"/>
      <c r="J103" s="169">
        <f t="shared" si="21"/>
        <v>20</v>
      </c>
      <c r="K103" s="172">
        <v>0</v>
      </c>
      <c r="L103" s="397"/>
      <c r="M103" s="91"/>
      <c r="N103" s="255"/>
      <c r="O103" s="90"/>
      <c r="P103" s="90"/>
    </row>
    <row r="104" spans="1:18" s="1" customFormat="1" ht="12.75">
      <c r="A104" s="169">
        <f t="shared" si="22"/>
        <v>11</v>
      </c>
      <c r="B104" s="397" t="s">
        <v>153</v>
      </c>
      <c r="C104" s="169" t="s">
        <v>106</v>
      </c>
      <c r="D104" s="169">
        <v>0</v>
      </c>
      <c r="E104" s="169">
        <v>5</v>
      </c>
      <c r="F104" s="401">
        <v>38000</v>
      </c>
      <c r="G104" s="402">
        <f t="shared" si="20"/>
        <v>190000</v>
      </c>
      <c r="H104" s="403">
        <f t="shared" si="19"/>
        <v>190000</v>
      </c>
      <c r="I104" s="404"/>
      <c r="J104" s="169">
        <f t="shared" si="21"/>
        <v>5</v>
      </c>
      <c r="K104" s="172">
        <v>0</v>
      </c>
      <c r="L104" s="397"/>
      <c r="M104" s="91"/>
      <c r="N104" s="255"/>
      <c r="O104" s="90"/>
      <c r="P104" s="90"/>
      <c r="R104" s="374"/>
    </row>
    <row r="105" spans="1:18" s="1" customFormat="1" ht="12.75">
      <c r="A105" s="169">
        <f t="shared" si="22"/>
        <v>12</v>
      </c>
      <c r="B105" s="397" t="s">
        <v>154</v>
      </c>
      <c r="C105" s="169" t="s">
        <v>74</v>
      </c>
      <c r="D105" s="169">
        <v>0</v>
      </c>
      <c r="E105" s="169">
        <v>10</v>
      </c>
      <c r="F105" s="401">
        <v>10500</v>
      </c>
      <c r="G105" s="402">
        <f t="shared" si="20"/>
        <v>105000</v>
      </c>
      <c r="H105" s="403">
        <f t="shared" si="19"/>
        <v>105000</v>
      </c>
      <c r="I105" s="404"/>
      <c r="J105" s="169">
        <f t="shared" si="21"/>
        <v>10</v>
      </c>
      <c r="K105" s="172">
        <v>0</v>
      </c>
      <c r="L105" s="397"/>
      <c r="M105" s="91"/>
      <c r="N105" s="255"/>
      <c r="O105" s="90"/>
      <c r="P105" s="90"/>
    </row>
    <row r="106" spans="1:18" s="1" customFormat="1" ht="12.75">
      <c r="A106" s="169">
        <f t="shared" si="22"/>
        <v>13</v>
      </c>
      <c r="B106" s="397" t="s">
        <v>22</v>
      </c>
      <c r="C106" s="169" t="s">
        <v>98</v>
      </c>
      <c r="D106" s="169">
        <v>0</v>
      </c>
      <c r="E106" s="169">
        <v>20</v>
      </c>
      <c r="F106" s="401">
        <v>850</v>
      </c>
      <c r="G106" s="402">
        <f t="shared" si="20"/>
        <v>17000</v>
      </c>
      <c r="H106" s="403">
        <f t="shared" si="19"/>
        <v>17000</v>
      </c>
      <c r="I106" s="404"/>
      <c r="J106" s="169">
        <f t="shared" si="21"/>
        <v>20</v>
      </c>
      <c r="K106" s="172">
        <v>0</v>
      </c>
      <c r="L106" s="397"/>
      <c r="M106" s="91"/>
      <c r="N106" s="256"/>
      <c r="O106" s="90"/>
      <c r="P106" s="90"/>
    </row>
    <row r="107" spans="1:18" s="1" customFormat="1" ht="12.75">
      <c r="A107" s="169">
        <f t="shared" si="22"/>
        <v>14</v>
      </c>
      <c r="B107" s="397" t="s">
        <v>155</v>
      </c>
      <c r="C107" s="169" t="s">
        <v>86</v>
      </c>
      <c r="D107" s="169">
        <v>0</v>
      </c>
      <c r="E107" s="169">
        <v>10</v>
      </c>
      <c r="F107" s="401">
        <v>2700</v>
      </c>
      <c r="G107" s="402">
        <f t="shared" si="20"/>
        <v>27000</v>
      </c>
      <c r="H107" s="403">
        <f t="shared" si="19"/>
        <v>27000</v>
      </c>
      <c r="I107" s="404"/>
      <c r="J107" s="169">
        <f t="shared" si="21"/>
        <v>10</v>
      </c>
      <c r="K107" s="172">
        <v>0</v>
      </c>
      <c r="L107" s="397"/>
      <c r="M107" s="91"/>
      <c r="N107" s="256"/>
      <c r="O107" s="90"/>
      <c r="P107" s="90"/>
    </row>
    <row r="108" spans="1:18" s="1" customFormat="1" ht="12.75">
      <c r="A108" s="169">
        <f t="shared" si="22"/>
        <v>15</v>
      </c>
      <c r="B108" s="397" t="s">
        <v>140</v>
      </c>
      <c r="C108" s="169" t="s">
        <v>114</v>
      </c>
      <c r="D108" s="169">
        <v>0</v>
      </c>
      <c r="E108" s="169">
        <v>2</v>
      </c>
      <c r="F108" s="401">
        <v>59000</v>
      </c>
      <c r="G108" s="402">
        <f t="shared" si="20"/>
        <v>118000</v>
      </c>
      <c r="H108" s="403">
        <f t="shared" si="19"/>
        <v>118000</v>
      </c>
      <c r="I108" s="404"/>
      <c r="J108" s="169">
        <f t="shared" si="21"/>
        <v>2</v>
      </c>
      <c r="K108" s="172">
        <v>0</v>
      </c>
      <c r="L108" s="397"/>
      <c r="M108" s="91"/>
      <c r="N108" s="255"/>
      <c r="O108" s="90"/>
      <c r="P108" s="90"/>
    </row>
    <row r="109" spans="1:18" s="1" customFormat="1" ht="12.75">
      <c r="A109" s="169">
        <f t="shared" si="22"/>
        <v>16</v>
      </c>
      <c r="B109" s="397" t="s">
        <v>145</v>
      </c>
      <c r="C109" s="169" t="s">
        <v>114</v>
      </c>
      <c r="D109" s="169">
        <v>0</v>
      </c>
      <c r="E109" s="169">
        <v>1</v>
      </c>
      <c r="F109" s="401">
        <v>27000</v>
      </c>
      <c r="G109" s="402">
        <f t="shared" si="20"/>
        <v>27000</v>
      </c>
      <c r="H109" s="403">
        <f t="shared" si="19"/>
        <v>27000</v>
      </c>
      <c r="I109" s="404"/>
      <c r="J109" s="169">
        <f t="shared" si="21"/>
        <v>1</v>
      </c>
      <c r="K109" s="172">
        <v>0</v>
      </c>
      <c r="L109" s="397"/>
      <c r="M109" s="91"/>
      <c r="N109" s="255"/>
      <c r="O109" s="90"/>
      <c r="P109" s="90"/>
      <c r="R109" s="374"/>
    </row>
    <row r="110" spans="1:18" s="1" customFormat="1" ht="12.75">
      <c r="A110" s="169">
        <f t="shared" si="22"/>
        <v>17</v>
      </c>
      <c r="B110" s="397" t="s">
        <v>113</v>
      </c>
      <c r="C110" s="169" t="s">
        <v>114</v>
      </c>
      <c r="D110" s="169">
        <v>0</v>
      </c>
      <c r="E110" s="169">
        <v>2</v>
      </c>
      <c r="F110" s="401">
        <v>31000</v>
      </c>
      <c r="G110" s="402">
        <f t="shared" si="20"/>
        <v>62000</v>
      </c>
      <c r="H110" s="403">
        <f t="shared" si="19"/>
        <v>62000</v>
      </c>
      <c r="I110" s="404"/>
      <c r="J110" s="169">
        <f t="shared" si="21"/>
        <v>2</v>
      </c>
      <c r="K110" s="172">
        <v>0</v>
      </c>
      <c r="L110" s="397"/>
      <c r="M110" s="91"/>
      <c r="N110" s="255"/>
      <c r="O110" s="90"/>
      <c r="P110" s="90"/>
      <c r="R110" s="374"/>
    </row>
    <row r="111" spans="1:18" s="1" customFormat="1" ht="12.75">
      <c r="A111" s="169">
        <f t="shared" si="22"/>
        <v>18</v>
      </c>
      <c r="B111" s="397" t="s">
        <v>156</v>
      </c>
      <c r="C111" s="169" t="s">
        <v>98</v>
      </c>
      <c r="D111" s="169">
        <v>0</v>
      </c>
      <c r="E111" s="169">
        <v>10</v>
      </c>
      <c r="F111" s="401">
        <v>7900</v>
      </c>
      <c r="G111" s="402">
        <f t="shared" si="20"/>
        <v>79000</v>
      </c>
      <c r="H111" s="403">
        <f t="shared" si="19"/>
        <v>79000</v>
      </c>
      <c r="I111" s="404"/>
      <c r="J111" s="169">
        <f t="shared" si="21"/>
        <v>10</v>
      </c>
      <c r="K111" s="172">
        <v>0</v>
      </c>
      <c r="L111" s="397"/>
      <c r="M111" s="91"/>
      <c r="N111" s="255"/>
      <c r="O111" s="90"/>
      <c r="P111" s="90"/>
      <c r="R111" s="374"/>
    </row>
    <row r="112" spans="1:18" s="1" customFormat="1" ht="12.75">
      <c r="A112" s="430">
        <f t="shared" si="22"/>
        <v>19</v>
      </c>
      <c r="B112" s="444" t="s">
        <v>44</v>
      </c>
      <c r="C112" s="445" t="s">
        <v>28</v>
      </c>
      <c r="D112" s="430">
        <v>0</v>
      </c>
      <c r="E112" s="446">
        <v>10</v>
      </c>
      <c r="F112" s="447">
        <v>3700</v>
      </c>
      <c r="G112" s="447">
        <f t="shared" si="20"/>
        <v>37000</v>
      </c>
      <c r="H112" s="447"/>
      <c r="I112" s="447">
        <f>G112</f>
        <v>37000</v>
      </c>
      <c r="J112" s="430">
        <f t="shared" si="21"/>
        <v>10</v>
      </c>
      <c r="K112" s="430">
        <v>0</v>
      </c>
      <c r="L112" s="443"/>
      <c r="M112" s="435" t="s">
        <v>211</v>
      </c>
      <c r="N112" s="257" t="s">
        <v>101</v>
      </c>
      <c r="O112" s="88" t="s">
        <v>102</v>
      </c>
      <c r="P112" s="88">
        <v>2</v>
      </c>
    </row>
    <row r="113" spans="1:18" s="1" customFormat="1" ht="12.75">
      <c r="A113" s="430">
        <f t="shared" si="22"/>
        <v>20</v>
      </c>
      <c r="B113" s="444" t="s">
        <v>37</v>
      </c>
      <c r="C113" s="445" t="s">
        <v>40</v>
      </c>
      <c r="D113" s="430">
        <v>0</v>
      </c>
      <c r="E113" s="445">
        <v>1</v>
      </c>
      <c r="F113" s="447">
        <v>21000</v>
      </c>
      <c r="G113" s="447">
        <f t="shared" si="20"/>
        <v>21000</v>
      </c>
      <c r="H113" s="447"/>
      <c r="I113" s="447">
        <f t="shared" ref="I113:I118" si="23">G113</f>
        <v>21000</v>
      </c>
      <c r="J113" s="430">
        <f t="shared" si="21"/>
        <v>1</v>
      </c>
      <c r="K113" s="430">
        <v>0</v>
      </c>
      <c r="L113" s="430"/>
      <c r="M113" s="435" t="s">
        <v>211</v>
      </c>
      <c r="N113" s="257" t="s">
        <v>103</v>
      </c>
      <c r="O113" s="88" t="s">
        <v>86</v>
      </c>
      <c r="P113" s="88">
        <v>0</v>
      </c>
      <c r="R113" s="374">
        <f>G57+G58+G61+G62+G64+G66+G67+G68+G69+G85</f>
        <v>2255000</v>
      </c>
    </row>
    <row r="114" spans="1:18" s="1" customFormat="1" ht="12.75">
      <c r="A114" s="430">
        <f t="shared" si="22"/>
        <v>21</v>
      </c>
      <c r="B114" s="444" t="s">
        <v>44</v>
      </c>
      <c r="C114" s="445" t="s">
        <v>28</v>
      </c>
      <c r="D114" s="430">
        <v>0</v>
      </c>
      <c r="E114" s="445">
        <v>40</v>
      </c>
      <c r="F114" s="447">
        <v>3700</v>
      </c>
      <c r="G114" s="448">
        <f t="shared" si="20"/>
        <v>148000</v>
      </c>
      <c r="H114" s="447"/>
      <c r="I114" s="447">
        <f t="shared" si="23"/>
        <v>148000</v>
      </c>
      <c r="J114" s="430">
        <f t="shared" si="21"/>
        <v>40</v>
      </c>
      <c r="K114" s="430">
        <v>0</v>
      </c>
      <c r="L114" s="430"/>
      <c r="M114" s="435" t="s">
        <v>212</v>
      </c>
      <c r="N114" s="257" t="s">
        <v>104</v>
      </c>
      <c r="O114" s="88" t="s">
        <v>102</v>
      </c>
      <c r="P114" s="88">
        <v>0</v>
      </c>
    </row>
    <row r="115" spans="1:18" s="1" customFormat="1" ht="12.75">
      <c r="A115" s="430">
        <f t="shared" si="22"/>
        <v>22</v>
      </c>
      <c r="B115" s="449" t="s">
        <v>46</v>
      </c>
      <c r="C115" s="445" t="s">
        <v>49</v>
      </c>
      <c r="D115" s="430">
        <v>0</v>
      </c>
      <c r="E115" s="445">
        <v>2</v>
      </c>
      <c r="F115" s="447">
        <v>25000</v>
      </c>
      <c r="G115" s="447">
        <f t="shared" si="20"/>
        <v>50000</v>
      </c>
      <c r="H115" s="447"/>
      <c r="I115" s="447">
        <f t="shared" si="23"/>
        <v>50000</v>
      </c>
      <c r="J115" s="430">
        <f t="shared" si="21"/>
        <v>2</v>
      </c>
      <c r="K115" s="430">
        <v>0</v>
      </c>
      <c r="L115" s="430"/>
      <c r="M115" s="435" t="s">
        <v>212</v>
      </c>
      <c r="N115" s="257" t="s">
        <v>105</v>
      </c>
      <c r="O115" s="88" t="s">
        <v>106</v>
      </c>
      <c r="P115" s="88">
        <v>0</v>
      </c>
      <c r="R115" s="374"/>
    </row>
    <row r="116" spans="1:18" s="1" customFormat="1" ht="12.75">
      <c r="A116" s="430">
        <f t="shared" si="22"/>
        <v>23</v>
      </c>
      <c r="B116" s="449" t="s">
        <v>23</v>
      </c>
      <c r="C116" s="445" t="s">
        <v>29</v>
      </c>
      <c r="D116" s="430">
        <v>0</v>
      </c>
      <c r="E116" s="445">
        <v>10</v>
      </c>
      <c r="F116" s="447">
        <v>3100</v>
      </c>
      <c r="G116" s="447">
        <f t="shared" si="20"/>
        <v>31000</v>
      </c>
      <c r="H116" s="447"/>
      <c r="I116" s="447">
        <f t="shared" si="23"/>
        <v>31000</v>
      </c>
      <c r="J116" s="430">
        <f t="shared" si="21"/>
        <v>10</v>
      </c>
      <c r="K116" s="430">
        <v>0</v>
      </c>
      <c r="L116" s="430"/>
      <c r="M116" s="435" t="s">
        <v>212</v>
      </c>
      <c r="N116" s="257" t="s">
        <v>108</v>
      </c>
      <c r="O116" s="88" t="s">
        <v>74</v>
      </c>
      <c r="P116" s="88">
        <v>0</v>
      </c>
      <c r="R116" s="374"/>
    </row>
    <row r="117" spans="1:18" s="1" customFormat="1" ht="12.75">
      <c r="A117" s="430">
        <f t="shared" si="22"/>
        <v>24</v>
      </c>
      <c r="B117" s="444" t="s">
        <v>48</v>
      </c>
      <c r="C117" s="446" t="s">
        <v>9</v>
      </c>
      <c r="D117" s="430">
        <v>2</v>
      </c>
      <c r="E117" s="446">
        <v>2</v>
      </c>
      <c r="F117" s="448">
        <v>22000</v>
      </c>
      <c r="G117" s="447">
        <f>E117*F117</f>
        <v>44000</v>
      </c>
      <c r="H117" s="447"/>
      <c r="I117" s="447">
        <f t="shared" si="23"/>
        <v>44000</v>
      </c>
      <c r="J117" s="430">
        <f t="shared" si="21"/>
        <v>2</v>
      </c>
      <c r="K117" s="430">
        <v>0</v>
      </c>
      <c r="L117" s="430"/>
      <c r="M117" s="435" t="s">
        <v>212</v>
      </c>
      <c r="N117" s="257" t="s">
        <v>109</v>
      </c>
      <c r="O117" s="88" t="s">
        <v>74</v>
      </c>
      <c r="P117" s="88">
        <v>0</v>
      </c>
      <c r="R117" s="374"/>
    </row>
    <row r="118" spans="1:18" s="1" customFormat="1" ht="12.75">
      <c r="A118" s="430">
        <f t="shared" si="22"/>
        <v>25</v>
      </c>
      <c r="B118" s="449" t="s">
        <v>50</v>
      </c>
      <c r="C118" s="446" t="s">
        <v>19</v>
      </c>
      <c r="D118" s="430">
        <v>0</v>
      </c>
      <c r="E118" s="445">
        <v>20</v>
      </c>
      <c r="F118" s="447">
        <v>250</v>
      </c>
      <c r="G118" s="447">
        <f t="shared" ref="G118:G121" si="24">E118*F118</f>
        <v>5000</v>
      </c>
      <c r="H118" s="447"/>
      <c r="I118" s="447">
        <f t="shared" si="23"/>
        <v>5000</v>
      </c>
      <c r="J118" s="430">
        <f t="shared" si="21"/>
        <v>20</v>
      </c>
      <c r="K118" s="430">
        <v>0</v>
      </c>
      <c r="L118" s="430"/>
      <c r="M118" s="435" t="s">
        <v>213</v>
      </c>
      <c r="N118" s="257" t="s">
        <v>110</v>
      </c>
      <c r="O118" s="88" t="s">
        <v>98</v>
      </c>
      <c r="P118" s="88">
        <v>0</v>
      </c>
      <c r="R118" s="374"/>
    </row>
    <row r="119" spans="1:18" s="1" customFormat="1" ht="12.75">
      <c r="A119" s="169">
        <f t="shared" si="22"/>
        <v>26</v>
      </c>
      <c r="B119" s="380" t="s">
        <v>192</v>
      </c>
      <c r="C119" s="381" t="s">
        <v>119</v>
      </c>
      <c r="D119" s="169">
        <v>0</v>
      </c>
      <c r="E119" s="319">
        <v>50</v>
      </c>
      <c r="F119" s="382">
        <v>3700</v>
      </c>
      <c r="G119" s="389">
        <f t="shared" si="24"/>
        <v>185000</v>
      </c>
      <c r="H119" s="389">
        <f>G119</f>
        <v>185000</v>
      </c>
      <c r="I119" s="382"/>
      <c r="J119" s="169">
        <f t="shared" si="21"/>
        <v>50</v>
      </c>
      <c r="K119" s="172">
        <v>0</v>
      </c>
      <c r="L119" s="169"/>
      <c r="M119" s="91"/>
      <c r="N119" s="257"/>
      <c r="O119" s="88"/>
      <c r="P119" s="88"/>
      <c r="R119" s="374"/>
    </row>
    <row r="120" spans="1:18" s="1" customFormat="1" ht="12.75">
      <c r="A120" s="169">
        <f t="shared" si="22"/>
        <v>27</v>
      </c>
      <c r="B120" s="380" t="s">
        <v>162</v>
      </c>
      <c r="C120" s="381" t="s">
        <v>98</v>
      </c>
      <c r="D120" s="169">
        <v>0</v>
      </c>
      <c r="E120" s="319">
        <v>3</v>
      </c>
      <c r="F120" s="382">
        <v>9000</v>
      </c>
      <c r="G120" s="382">
        <f t="shared" si="24"/>
        <v>27000</v>
      </c>
      <c r="H120" s="389">
        <f>G120</f>
        <v>27000</v>
      </c>
      <c r="I120" s="382"/>
      <c r="J120" s="169">
        <f t="shared" si="21"/>
        <v>3</v>
      </c>
      <c r="K120" s="172">
        <v>0</v>
      </c>
      <c r="L120" s="169"/>
      <c r="M120" s="91"/>
      <c r="N120" s="257"/>
      <c r="O120" s="88"/>
      <c r="P120" s="88"/>
    </row>
    <row r="121" spans="1:18" s="1" customFormat="1" ht="12.75">
      <c r="A121" s="180">
        <f t="shared" si="22"/>
        <v>28</v>
      </c>
      <c r="B121" s="423" t="s">
        <v>193</v>
      </c>
      <c r="C121" s="424" t="s">
        <v>86</v>
      </c>
      <c r="D121" s="180">
        <v>0</v>
      </c>
      <c r="E121" s="425">
        <v>1</v>
      </c>
      <c r="F121" s="426">
        <v>50000</v>
      </c>
      <c r="G121" s="426">
        <f t="shared" si="24"/>
        <v>50000</v>
      </c>
      <c r="H121" s="427">
        <f>G121</f>
        <v>50000</v>
      </c>
      <c r="I121" s="426"/>
      <c r="J121" s="180">
        <f t="shared" si="21"/>
        <v>1</v>
      </c>
      <c r="K121" s="181">
        <v>0</v>
      </c>
      <c r="L121" s="180"/>
      <c r="M121" s="92"/>
      <c r="N121" s="257"/>
      <c r="O121" s="88"/>
      <c r="P121" s="88"/>
      <c r="R121" s="374"/>
    </row>
    <row r="122" spans="1:18" s="1" customFormat="1" ht="12.75">
      <c r="A122" s="188"/>
      <c r="B122" s="280" t="s">
        <v>10</v>
      </c>
      <c r="C122" s="311"/>
      <c r="D122" s="188"/>
      <c r="E122" s="312"/>
      <c r="F122" s="313"/>
      <c r="G122" s="314">
        <f>SUM(G94:G121)</f>
        <v>2488200</v>
      </c>
      <c r="H122" s="314">
        <f>SUM(H94:H121)</f>
        <v>2152200</v>
      </c>
      <c r="I122" s="314">
        <f>SUM(I94:I121)</f>
        <v>336000</v>
      </c>
      <c r="J122" s="312"/>
      <c r="K122" s="190"/>
      <c r="L122" s="188"/>
      <c r="M122" s="190"/>
      <c r="N122" s="257" t="s">
        <v>111</v>
      </c>
      <c r="O122" s="88" t="s">
        <v>86</v>
      </c>
      <c r="P122" s="88">
        <v>0</v>
      </c>
      <c r="R122" s="374"/>
    </row>
    <row r="123" spans="1:18" s="1" customFormat="1" ht="12.75">
      <c r="A123" s="267"/>
      <c r="B123" s="375" t="s">
        <v>51</v>
      </c>
      <c r="C123" s="267"/>
      <c r="D123" s="267"/>
      <c r="E123" s="418"/>
      <c r="F123" s="419"/>
      <c r="G123" s="420"/>
      <c r="H123" s="421"/>
      <c r="I123" s="420"/>
      <c r="J123" s="418"/>
      <c r="K123" s="268"/>
      <c r="L123" s="267"/>
      <c r="M123" s="261"/>
      <c r="N123" s="257" t="s">
        <v>112</v>
      </c>
      <c r="O123" s="88" t="s">
        <v>86</v>
      </c>
      <c r="P123" s="88">
        <v>0</v>
      </c>
      <c r="R123" s="374"/>
    </row>
    <row r="124" spans="1:18" s="1" customFormat="1" ht="12.75">
      <c r="A124" s="169">
        <v>1</v>
      </c>
      <c r="B124" s="397" t="s">
        <v>60</v>
      </c>
      <c r="C124" s="169" t="s">
        <v>62</v>
      </c>
      <c r="D124" s="169">
        <v>0</v>
      </c>
      <c r="E124" s="400">
        <v>12</v>
      </c>
      <c r="F124" s="401">
        <v>2900</v>
      </c>
      <c r="G124" s="406">
        <f t="shared" ref="G124:G130" si="25">E124*F124</f>
        <v>34800</v>
      </c>
      <c r="H124" s="403">
        <f t="shared" ref="H124:H130" si="26">G124</f>
        <v>34800</v>
      </c>
      <c r="I124" s="404"/>
      <c r="J124" s="169">
        <f>E124</f>
        <v>12</v>
      </c>
      <c r="K124" s="172">
        <v>0</v>
      </c>
      <c r="L124" s="169"/>
      <c r="M124" s="91"/>
      <c r="N124" s="257"/>
      <c r="O124" s="88"/>
      <c r="P124" s="88"/>
      <c r="R124" s="3"/>
    </row>
    <row r="125" spans="1:18" s="1" customFormat="1" ht="12.75">
      <c r="A125" s="169">
        <v>2</v>
      </c>
      <c r="B125" s="397" t="s">
        <v>157</v>
      </c>
      <c r="C125" s="169" t="s">
        <v>62</v>
      </c>
      <c r="D125" s="169">
        <v>0</v>
      </c>
      <c r="E125" s="400">
        <v>12</v>
      </c>
      <c r="F125" s="401">
        <v>2900</v>
      </c>
      <c r="G125" s="406">
        <f t="shared" si="25"/>
        <v>34800</v>
      </c>
      <c r="H125" s="403">
        <f t="shared" si="26"/>
        <v>34800</v>
      </c>
      <c r="I125" s="404"/>
      <c r="J125" s="169">
        <f t="shared" ref="J125:J130" si="27">E125</f>
        <v>12</v>
      </c>
      <c r="K125" s="172">
        <v>0</v>
      </c>
      <c r="L125" s="169"/>
      <c r="M125" s="91"/>
      <c r="N125" s="257"/>
      <c r="O125" s="88"/>
      <c r="P125" s="88"/>
      <c r="R125" s="374"/>
    </row>
    <row r="126" spans="1:18" s="1" customFormat="1" ht="12.75">
      <c r="A126" s="169">
        <v>3</v>
      </c>
      <c r="B126" s="396" t="s">
        <v>31</v>
      </c>
      <c r="C126" s="169" t="s">
        <v>102</v>
      </c>
      <c r="D126" s="169">
        <v>0</v>
      </c>
      <c r="E126" s="400">
        <v>10</v>
      </c>
      <c r="F126" s="401">
        <v>49000</v>
      </c>
      <c r="G126" s="406">
        <f t="shared" si="25"/>
        <v>490000</v>
      </c>
      <c r="H126" s="403">
        <f t="shared" si="26"/>
        <v>490000</v>
      </c>
      <c r="I126" s="404"/>
      <c r="J126" s="169">
        <f t="shared" si="27"/>
        <v>10</v>
      </c>
      <c r="K126" s="172">
        <v>0</v>
      </c>
      <c r="L126" s="169"/>
      <c r="M126" s="91"/>
      <c r="N126" s="258">
        <f>I122+H122</f>
        <v>2488200</v>
      </c>
      <c r="O126" s="88"/>
      <c r="P126" s="88"/>
      <c r="R126" s="374"/>
    </row>
    <row r="127" spans="1:18" s="1" customFormat="1" ht="12.75">
      <c r="A127" s="169">
        <v>4</v>
      </c>
      <c r="B127" s="397" t="s">
        <v>27</v>
      </c>
      <c r="C127" s="169" t="s">
        <v>83</v>
      </c>
      <c r="D127" s="169">
        <v>0</v>
      </c>
      <c r="E127" s="400">
        <v>20</v>
      </c>
      <c r="F127" s="401">
        <v>2530</v>
      </c>
      <c r="G127" s="406">
        <f>E127*F127+500</f>
        <v>51100</v>
      </c>
      <c r="H127" s="403">
        <f t="shared" si="26"/>
        <v>51100</v>
      </c>
      <c r="I127" s="404"/>
      <c r="J127" s="169">
        <f t="shared" si="27"/>
        <v>20</v>
      </c>
      <c r="K127" s="172">
        <v>0</v>
      </c>
      <c r="L127" s="169"/>
      <c r="M127" s="91"/>
      <c r="N127" s="257"/>
      <c r="O127" s="88"/>
      <c r="P127" s="88"/>
    </row>
    <row r="128" spans="1:18" s="1" customFormat="1" ht="12.75">
      <c r="A128" s="169">
        <v>5</v>
      </c>
      <c r="B128" s="397" t="s">
        <v>158</v>
      </c>
      <c r="C128" s="169" t="s">
        <v>159</v>
      </c>
      <c r="D128" s="169">
        <v>0</v>
      </c>
      <c r="E128" s="400">
        <v>5</v>
      </c>
      <c r="F128" s="401">
        <v>3600</v>
      </c>
      <c r="G128" s="402">
        <f t="shared" si="25"/>
        <v>18000</v>
      </c>
      <c r="H128" s="403">
        <f t="shared" si="26"/>
        <v>18000</v>
      </c>
      <c r="I128" s="404"/>
      <c r="J128" s="169">
        <f t="shared" si="27"/>
        <v>5</v>
      </c>
      <c r="K128" s="172">
        <v>0</v>
      </c>
      <c r="L128" s="169"/>
      <c r="M128" s="91"/>
      <c r="N128" s="257"/>
      <c r="O128" s="88"/>
      <c r="P128" s="88"/>
    </row>
    <row r="129" spans="1:16" s="1" customFormat="1" ht="12.75">
      <c r="A129" s="169">
        <v>6</v>
      </c>
      <c r="B129" s="397" t="s">
        <v>160</v>
      </c>
      <c r="C129" s="169" t="s">
        <v>98</v>
      </c>
      <c r="D129" s="169">
        <v>0</v>
      </c>
      <c r="E129" s="400">
        <v>2</v>
      </c>
      <c r="F129" s="401">
        <v>7800</v>
      </c>
      <c r="G129" s="402">
        <f t="shared" si="25"/>
        <v>15600</v>
      </c>
      <c r="H129" s="403">
        <f t="shared" si="26"/>
        <v>15600</v>
      </c>
      <c r="I129" s="404"/>
      <c r="J129" s="169">
        <f t="shared" si="27"/>
        <v>2</v>
      </c>
      <c r="K129" s="172">
        <v>0</v>
      </c>
      <c r="L129" s="169"/>
      <c r="M129" s="91"/>
      <c r="N129" s="257"/>
      <c r="O129" s="88"/>
      <c r="P129" s="88"/>
    </row>
    <row r="130" spans="1:16" s="1" customFormat="1" ht="12.75">
      <c r="A130" s="169">
        <v>7</v>
      </c>
      <c r="B130" s="397" t="s">
        <v>65</v>
      </c>
      <c r="C130" s="169" t="s">
        <v>114</v>
      </c>
      <c r="D130" s="169">
        <v>0</v>
      </c>
      <c r="E130" s="400">
        <v>1</v>
      </c>
      <c r="F130" s="401">
        <v>27000</v>
      </c>
      <c r="G130" s="402">
        <f t="shared" si="25"/>
        <v>27000</v>
      </c>
      <c r="H130" s="403">
        <f t="shared" si="26"/>
        <v>27000</v>
      </c>
      <c r="I130" s="404"/>
      <c r="J130" s="169">
        <f t="shared" si="27"/>
        <v>1</v>
      </c>
      <c r="K130" s="172">
        <v>0</v>
      </c>
      <c r="L130" s="169"/>
      <c r="M130" s="91"/>
      <c r="N130" s="257"/>
      <c r="O130" s="88"/>
      <c r="P130" s="88"/>
    </row>
    <row r="131" spans="1:16" s="1" customFormat="1" ht="12.75">
      <c r="A131" s="430">
        <v>8</v>
      </c>
      <c r="B131" s="450" t="s">
        <v>52</v>
      </c>
      <c r="C131" s="451" t="s">
        <v>9</v>
      </c>
      <c r="D131" s="430">
        <v>0</v>
      </c>
      <c r="E131" s="451">
        <v>15</v>
      </c>
      <c r="F131" s="447">
        <v>7500</v>
      </c>
      <c r="G131" s="448">
        <f>E131*F131</f>
        <v>112500</v>
      </c>
      <c r="H131" s="448"/>
      <c r="I131" s="448">
        <f>G131</f>
        <v>112500</v>
      </c>
      <c r="J131" s="452">
        <v>11</v>
      </c>
      <c r="K131" s="430">
        <v>4</v>
      </c>
      <c r="L131" s="453"/>
      <c r="M131" s="435" t="s">
        <v>214</v>
      </c>
      <c r="N131" s="257" t="s">
        <v>113</v>
      </c>
      <c r="O131" s="88" t="s">
        <v>114</v>
      </c>
      <c r="P131" s="88">
        <v>0</v>
      </c>
    </row>
    <row r="132" spans="1:16" s="1" customFormat="1" ht="12.75">
      <c r="A132" s="430">
        <v>9</v>
      </c>
      <c r="B132" s="449" t="s">
        <v>23</v>
      </c>
      <c r="C132" s="445" t="s">
        <v>29</v>
      </c>
      <c r="D132" s="430">
        <v>0</v>
      </c>
      <c r="E132" s="445">
        <v>10</v>
      </c>
      <c r="F132" s="447">
        <v>3100</v>
      </c>
      <c r="G132" s="448">
        <f t="shared" ref="G132:G134" si="28">E132*F132</f>
        <v>31000</v>
      </c>
      <c r="H132" s="448"/>
      <c r="I132" s="448">
        <f t="shared" ref="I132:I141" si="29">G132</f>
        <v>31000</v>
      </c>
      <c r="J132" s="446">
        <v>10</v>
      </c>
      <c r="K132" s="430">
        <v>0</v>
      </c>
      <c r="L132" s="453"/>
      <c r="M132" s="435" t="s">
        <v>214</v>
      </c>
      <c r="N132" s="257" t="s">
        <v>115</v>
      </c>
      <c r="O132" s="88" t="s">
        <v>114</v>
      </c>
      <c r="P132" s="88">
        <v>0</v>
      </c>
    </row>
    <row r="133" spans="1:16" s="1" customFormat="1" ht="12.75">
      <c r="A133" s="430">
        <v>10</v>
      </c>
      <c r="B133" s="449" t="s">
        <v>53</v>
      </c>
      <c r="C133" s="445" t="s">
        <v>54</v>
      </c>
      <c r="D133" s="430">
        <v>0</v>
      </c>
      <c r="E133" s="445">
        <v>5</v>
      </c>
      <c r="F133" s="447">
        <v>3600</v>
      </c>
      <c r="G133" s="448">
        <f t="shared" si="28"/>
        <v>18000</v>
      </c>
      <c r="H133" s="448"/>
      <c r="I133" s="448">
        <f t="shared" si="29"/>
        <v>18000</v>
      </c>
      <c r="J133" s="446">
        <v>5</v>
      </c>
      <c r="K133" s="430">
        <v>0</v>
      </c>
      <c r="L133" s="453"/>
      <c r="M133" s="435" t="s">
        <v>214</v>
      </c>
      <c r="N133" s="257" t="s">
        <v>116</v>
      </c>
      <c r="O133" s="88" t="s">
        <v>114</v>
      </c>
      <c r="P133" s="88">
        <v>0</v>
      </c>
    </row>
    <row r="134" spans="1:16" s="1" customFormat="1" ht="12.75">
      <c r="A134" s="430">
        <v>11</v>
      </c>
      <c r="B134" s="449" t="s">
        <v>23</v>
      </c>
      <c r="C134" s="445" t="s">
        <v>29</v>
      </c>
      <c r="D134" s="430">
        <v>0</v>
      </c>
      <c r="E134" s="445">
        <v>10</v>
      </c>
      <c r="F134" s="447">
        <v>3100</v>
      </c>
      <c r="G134" s="447">
        <f t="shared" si="28"/>
        <v>31000</v>
      </c>
      <c r="H134" s="447"/>
      <c r="I134" s="447">
        <f t="shared" si="29"/>
        <v>31000</v>
      </c>
      <c r="J134" s="445">
        <v>10</v>
      </c>
      <c r="K134" s="430">
        <v>0</v>
      </c>
      <c r="L134" s="453"/>
      <c r="M134" s="435" t="s">
        <v>214</v>
      </c>
      <c r="N134" s="257" t="s">
        <v>117</v>
      </c>
      <c r="O134" s="88" t="s">
        <v>91</v>
      </c>
      <c r="P134" s="88">
        <v>0</v>
      </c>
    </row>
    <row r="135" spans="1:16" s="1" customFormat="1" ht="12.75">
      <c r="A135" s="430">
        <v>12</v>
      </c>
      <c r="B135" s="444" t="s">
        <v>44</v>
      </c>
      <c r="C135" s="445" t="s">
        <v>28</v>
      </c>
      <c r="D135" s="430">
        <v>0</v>
      </c>
      <c r="E135" s="445">
        <v>40</v>
      </c>
      <c r="F135" s="447">
        <v>3700</v>
      </c>
      <c r="G135" s="447">
        <f>E135*F135</f>
        <v>148000</v>
      </c>
      <c r="H135" s="447"/>
      <c r="I135" s="447">
        <f t="shared" si="29"/>
        <v>148000</v>
      </c>
      <c r="J135" s="445">
        <v>40</v>
      </c>
      <c r="K135" s="430">
        <v>0</v>
      </c>
      <c r="L135" s="453"/>
      <c r="M135" s="435" t="s">
        <v>215</v>
      </c>
      <c r="N135" s="257" t="s">
        <v>118</v>
      </c>
      <c r="O135" s="88" t="s">
        <v>119</v>
      </c>
      <c r="P135" s="88">
        <v>0</v>
      </c>
    </row>
    <row r="136" spans="1:16" s="1" customFormat="1" ht="12.75">
      <c r="A136" s="430">
        <v>13</v>
      </c>
      <c r="B136" s="444" t="s">
        <v>46</v>
      </c>
      <c r="C136" s="445" t="s">
        <v>49</v>
      </c>
      <c r="D136" s="430">
        <v>1</v>
      </c>
      <c r="E136" s="445">
        <v>7</v>
      </c>
      <c r="F136" s="447">
        <v>25000</v>
      </c>
      <c r="G136" s="447">
        <f t="shared" ref="G136" si="30">E136*F136</f>
        <v>175000</v>
      </c>
      <c r="H136" s="447"/>
      <c r="I136" s="447">
        <f t="shared" si="29"/>
        <v>175000</v>
      </c>
      <c r="J136" s="445">
        <v>0</v>
      </c>
      <c r="K136" s="430">
        <v>8</v>
      </c>
      <c r="L136" s="453"/>
      <c r="M136" s="435" t="s">
        <v>215</v>
      </c>
      <c r="N136" s="257" t="s">
        <v>120</v>
      </c>
      <c r="O136" s="88" t="s">
        <v>119</v>
      </c>
      <c r="P136" s="88">
        <v>0</v>
      </c>
    </row>
    <row r="137" spans="1:16" s="1" customFormat="1" ht="12.75">
      <c r="A137" s="430">
        <v>14</v>
      </c>
      <c r="B137" s="444" t="s">
        <v>27</v>
      </c>
      <c r="C137" s="445" t="s">
        <v>30</v>
      </c>
      <c r="D137" s="430">
        <v>0</v>
      </c>
      <c r="E137" s="445">
        <v>20</v>
      </c>
      <c r="F137" s="447">
        <v>2530</v>
      </c>
      <c r="G137" s="447">
        <f>E137*F137</f>
        <v>50600</v>
      </c>
      <c r="H137" s="447"/>
      <c r="I137" s="447">
        <f t="shared" si="29"/>
        <v>50600</v>
      </c>
      <c r="J137" s="445">
        <v>14</v>
      </c>
      <c r="K137" s="430">
        <v>6</v>
      </c>
      <c r="L137" s="453"/>
      <c r="M137" s="435" t="s">
        <v>215</v>
      </c>
      <c r="N137" s="257" t="s">
        <v>121</v>
      </c>
      <c r="O137" s="88" t="s">
        <v>74</v>
      </c>
      <c r="P137" s="88">
        <v>0</v>
      </c>
    </row>
    <row r="138" spans="1:16" s="1" customFormat="1" ht="12.75">
      <c r="A138" s="430">
        <v>15</v>
      </c>
      <c r="B138" s="454" t="s">
        <v>64</v>
      </c>
      <c r="C138" s="455" t="s">
        <v>40</v>
      </c>
      <c r="D138" s="430">
        <v>0</v>
      </c>
      <c r="E138" s="455">
        <v>2</v>
      </c>
      <c r="F138" s="456">
        <v>31000</v>
      </c>
      <c r="G138" s="456">
        <f t="shared" ref="G138:G139" si="31">E138*F138</f>
        <v>62000</v>
      </c>
      <c r="H138" s="456"/>
      <c r="I138" s="447">
        <f t="shared" si="29"/>
        <v>62000</v>
      </c>
      <c r="J138" s="445">
        <v>2</v>
      </c>
      <c r="K138" s="430">
        <v>0</v>
      </c>
      <c r="L138" s="453"/>
      <c r="M138" s="435" t="s">
        <v>216</v>
      </c>
      <c r="N138" s="257"/>
      <c r="O138" s="88"/>
      <c r="P138" s="88"/>
    </row>
    <row r="139" spans="1:16" s="489" customFormat="1" ht="12.75">
      <c r="A139" s="430">
        <v>16</v>
      </c>
      <c r="B139" s="454" t="s">
        <v>32</v>
      </c>
      <c r="C139" s="455" t="s">
        <v>34</v>
      </c>
      <c r="D139" s="430">
        <v>0</v>
      </c>
      <c r="E139" s="455">
        <v>5</v>
      </c>
      <c r="F139" s="456">
        <v>21000</v>
      </c>
      <c r="G139" s="456">
        <f t="shared" si="31"/>
        <v>105000</v>
      </c>
      <c r="H139" s="456"/>
      <c r="I139" s="447">
        <f t="shared" si="29"/>
        <v>105000</v>
      </c>
      <c r="J139" s="445">
        <v>5</v>
      </c>
      <c r="K139" s="430">
        <v>0</v>
      </c>
      <c r="L139" s="453"/>
      <c r="M139" s="435" t="s">
        <v>216</v>
      </c>
      <c r="N139" s="487"/>
      <c r="O139" s="488"/>
      <c r="P139" s="488"/>
    </row>
    <row r="140" spans="1:16" s="1" customFormat="1" ht="12.75">
      <c r="A140" s="430">
        <f t="shared" ref="A140:A141" si="32">A139+1</f>
        <v>17</v>
      </c>
      <c r="B140" s="457" t="s">
        <v>31</v>
      </c>
      <c r="C140" s="455" t="s">
        <v>33</v>
      </c>
      <c r="D140" s="430">
        <v>0</v>
      </c>
      <c r="E140" s="455">
        <v>5</v>
      </c>
      <c r="F140" s="456">
        <v>49000</v>
      </c>
      <c r="G140" s="456">
        <v>245000</v>
      </c>
      <c r="H140" s="456"/>
      <c r="I140" s="447">
        <f t="shared" si="29"/>
        <v>245000</v>
      </c>
      <c r="J140" s="445">
        <v>5</v>
      </c>
      <c r="K140" s="430">
        <v>0</v>
      </c>
      <c r="L140" s="453"/>
      <c r="M140" s="435" t="s">
        <v>216</v>
      </c>
      <c r="N140" s="257"/>
      <c r="O140" s="88"/>
      <c r="P140" s="88"/>
    </row>
    <row r="141" spans="1:16" s="489" customFormat="1" ht="12.75">
      <c r="A141" s="458">
        <f t="shared" si="32"/>
        <v>18</v>
      </c>
      <c r="B141" s="542" t="s">
        <v>136</v>
      </c>
      <c r="C141" s="543" t="s">
        <v>106</v>
      </c>
      <c r="D141" s="458">
        <v>0</v>
      </c>
      <c r="E141" s="544">
        <v>10</v>
      </c>
      <c r="F141" s="459">
        <v>3000</v>
      </c>
      <c r="G141" s="459">
        <f>E141*F141</f>
        <v>30000</v>
      </c>
      <c r="H141" s="459"/>
      <c r="I141" s="545">
        <f t="shared" si="29"/>
        <v>30000</v>
      </c>
      <c r="J141" s="543">
        <v>10</v>
      </c>
      <c r="K141" s="458">
        <v>0</v>
      </c>
      <c r="L141" s="460"/>
      <c r="M141" s="461" t="s">
        <v>216</v>
      </c>
      <c r="N141" s="487"/>
      <c r="O141" s="488"/>
      <c r="P141" s="488"/>
    </row>
    <row r="142" spans="1:16" s="1" customFormat="1" ht="12.75">
      <c r="A142" s="188"/>
      <c r="B142" s="280" t="s">
        <v>10</v>
      </c>
      <c r="C142" s="312"/>
      <c r="D142" s="188"/>
      <c r="E142" s="312"/>
      <c r="F142" s="313"/>
      <c r="G142" s="314">
        <f>SUM(G124:G141)</f>
        <v>1679400</v>
      </c>
      <c r="H142" s="314">
        <f>SUM(H124:H141)</f>
        <v>671300</v>
      </c>
      <c r="I142" s="314">
        <f>SUM(I124:I141)</f>
        <v>1008100</v>
      </c>
      <c r="J142" s="312"/>
      <c r="K142" s="190"/>
      <c r="L142" s="231"/>
      <c r="M142" s="190"/>
      <c r="N142" s="257" t="s">
        <v>122</v>
      </c>
      <c r="O142" s="88" t="s">
        <v>114</v>
      </c>
      <c r="P142" s="88">
        <v>0</v>
      </c>
    </row>
    <row r="143" spans="1:16" s="1" customFormat="1" ht="12.75">
      <c r="A143" s="267"/>
      <c r="B143" s="417" t="s">
        <v>55</v>
      </c>
      <c r="C143" s="267"/>
      <c r="D143" s="267"/>
      <c r="E143" s="418"/>
      <c r="F143" s="419"/>
      <c r="G143" s="420"/>
      <c r="H143" s="421"/>
      <c r="I143" s="420"/>
      <c r="J143" s="418"/>
      <c r="K143" s="268"/>
      <c r="L143" s="428"/>
      <c r="M143" s="261"/>
      <c r="N143" s="257" t="s">
        <v>123</v>
      </c>
      <c r="O143" s="88" t="s">
        <v>106</v>
      </c>
      <c r="P143" s="88">
        <v>0</v>
      </c>
    </row>
    <row r="144" spans="1:16" s="1" customFormat="1" ht="12.75">
      <c r="A144" s="169">
        <v>1</v>
      </c>
      <c r="B144" s="397" t="s">
        <v>142</v>
      </c>
      <c r="C144" s="169" t="s">
        <v>74</v>
      </c>
      <c r="D144" s="169">
        <v>0</v>
      </c>
      <c r="E144" s="400">
        <v>5</v>
      </c>
      <c r="F144" s="401">
        <v>27000</v>
      </c>
      <c r="G144" s="408">
        <f t="shared" ref="G144:G156" si="33">E144*F144</f>
        <v>135000</v>
      </c>
      <c r="H144" s="403">
        <f t="shared" ref="H144:H152" si="34">G144</f>
        <v>135000</v>
      </c>
      <c r="I144" s="404"/>
      <c r="J144" s="400">
        <f>E144</f>
        <v>5</v>
      </c>
      <c r="K144" s="172">
        <v>0</v>
      </c>
      <c r="L144" s="228"/>
      <c r="M144" s="91"/>
      <c r="N144" s="257"/>
      <c r="O144" s="88"/>
      <c r="P144" s="88"/>
    </row>
    <row r="145" spans="1:16" s="1" customFormat="1" ht="12.75">
      <c r="A145" s="169">
        <f>A144+1</f>
        <v>2</v>
      </c>
      <c r="B145" s="397" t="s">
        <v>161</v>
      </c>
      <c r="C145" s="169" t="s">
        <v>86</v>
      </c>
      <c r="D145" s="169">
        <v>0</v>
      </c>
      <c r="E145" s="400">
        <v>3</v>
      </c>
      <c r="F145" s="401">
        <v>21000</v>
      </c>
      <c r="G145" s="408">
        <f t="shared" si="33"/>
        <v>63000</v>
      </c>
      <c r="H145" s="403">
        <f t="shared" si="34"/>
        <v>63000</v>
      </c>
      <c r="I145" s="404"/>
      <c r="J145" s="400">
        <f t="shared" ref="J145:J152" si="35">E145</f>
        <v>3</v>
      </c>
      <c r="K145" s="172">
        <v>0</v>
      </c>
      <c r="L145" s="228"/>
      <c r="M145" s="91"/>
      <c r="N145" s="257"/>
      <c r="O145" s="88"/>
      <c r="P145" s="88"/>
    </row>
    <row r="146" spans="1:16" s="1" customFormat="1" ht="12.75">
      <c r="A146" s="169">
        <f t="shared" ref="A146:A172" si="36">A145+1</f>
        <v>3</v>
      </c>
      <c r="B146" s="397" t="s">
        <v>162</v>
      </c>
      <c r="C146" s="169" t="s">
        <v>163</v>
      </c>
      <c r="D146" s="169">
        <v>0</v>
      </c>
      <c r="E146" s="400">
        <v>7</v>
      </c>
      <c r="F146" s="401">
        <v>9000</v>
      </c>
      <c r="G146" s="408">
        <f t="shared" si="33"/>
        <v>63000</v>
      </c>
      <c r="H146" s="403">
        <f t="shared" si="34"/>
        <v>63000</v>
      </c>
      <c r="I146" s="404"/>
      <c r="J146" s="400">
        <f t="shared" si="35"/>
        <v>7</v>
      </c>
      <c r="K146" s="172">
        <v>0</v>
      </c>
      <c r="L146" s="228"/>
      <c r="M146" s="91"/>
      <c r="N146" s="257"/>
      <c r="O146" s="88"/>
      <c r="P146" s="88"/>
    </row>
    <row r="147" spans="1:16" s="1" customFormat="1" ht="12.75">
      <c r="A147" s="169">
        <f t="shared" si="36"/>
        <v>4</v>
      </c>
      <c r="B147" s="397" t="s">
        <v>23</v>
      </c>
      <c r="C147" s="169" t="s">
        <v>74</v>
      </c>
      <c r="D147" s="169">
        <v>0</v>
      </c>
      <c r="E147" s="400">
        <v>10</v>
      </c>
      <c r="F147" s="401">
        <v>3100</v>
      </c>
      <c r="G147" s="408">
        <f t="shared" si="33"/>
        <v>31000</v>
      </c>
      <c r="H147" s="403">
        <f t="shared" si="34"/>
        <v>31000</v>
      </c>
      <c r="I147" s="404"/>
      <c r="J147" s="400">
        <f t="shared" si="35"/>
        <v>10</v>
      </c>
      <c r="K147" s="172">
        <v>0</v>
      </c>
      <c r="L147" s="228"/>
      <c r="M147" s="91"/>
      <c r="N147" s="257"/>
      <c r="O147" s="88"/>
      <c r="P147" s="88"/>
    </row>
    <row r="148" spans="1:16" s="1" customFormat="1" ht="12.75">
      <c r="A148" s="169">
        <f t="shared" si="36"/>
        <v>5</v>
      </c>
      <c r="B148" s="397" t="s">
        <v>23</v>
      </c>
      <c r="C148" s="169" t="s">
        <v>74</v>
      </c>
      <c r="D148" s="169">
        <v>0</v>
      </c>
      <c r="E148" s="400">
        <v>50</v>
      </c>
      <c r="F148" s="401">
        <v>3100</v>
      </c>
      <c r="G148" s="408">
        <f t="shared" si="33"/>
        <v>155000</v>
      </c>
      <c r="H148" s="403">
        <f t="shared" si="34"/>
        <v>155000</v>
      </c>
      <c r="I148" s="404"/>
      <c r="J148" s="400">
        <f t="shared" si="35"/>
        <v>50</v>
      </c>
      <c r="K148" s="172">
        <v>0</v>
      </c>
      <c r="L148" s="228"/>
      <c r="M148" s="91"/>
      <c r="N148" s="258">
        <f>I142+H142</f>
        <v>1679400</v>
      </c>
      <c r="O148" s="88"/>
      <c r="P148" s="88"/>
    </row>
    <row r="149" spans="1:16" s="1" customFormat="1" ht="12.75">
      <c r="A149" s="169">
        <f t="shared" si="36"/>
        <v>6</v>
      </c>
      <c r="B149" s="397" t="s">
        <v>46</v>
      </c>
      <c r="C149" s="169" t="s">
        <v>74</v>
      </c>
      <c r="D149" s="169">
        <v>0</v>
      </c>
      <c r="E149" s="400">
        <v>10</v>
      </c>
      <c r="F149" s="401">
        <v>25000</v>
      </c>
      <c r="G149" s="408">
        <f t="shared" si="33"/>
        <v>250000</v>
      </c>
      <c r="H149" s="403">
        <f t="shared" si="34"/>
        <v>250000</v>
      </c>
      <c r="I149" s="404"/>
      <c r="J149" s="400">
        <f t="shared" si="35"/>
        <v>10</v>
      </c>
      <c r="K149" s="172">
        <v>0</v>
      </c>
      <c r="L149" s="228"/>
      <c r="M149" s="91"/>
      <c r="N149" s="257"/>
      <c r="O149" s="88"/>
      <c r="P149" s="88"/>
    </row>
    <row r="150" spans="1:16" s="1" customFormat="1" ht="12.75">
      <c r="A150" s="169">
        <f t="shared" si="36"/>
        <v>7</v>
      </c>
      <c r="B150" s="397" t="s">
        <v>164</v>
      </c>
      <c r="C150" s="169" t="s">
        <v>74</v>
      </c>
      <c r="D150" s="169">
        <v>0</v>
      </c>
      <c r="E150" s="400">
        <v>1</v>
      </c>
      <c r="F150" s="401">
        <v>110000</v>
      </c>
      <c r="G150" s="409">
        <f t="shared" si="33"/>
        <v>110000</v>
      </c>
      <c r="H150" s="403">
        <f t="shared" si="34"/>
        <v>110000</v>
      </c>
      <c r="I150" s="404"/>
      <c r="J150" s="400">
        <f t="shared" si="35"/>
        <v>1</v>
      </c>
      <c r="K150" s="172">
        <v>0</v>
      </c>
      <c r="L150" s="228"/>
      <c r="M150" s="91"/>
      <c r="N150" s="257"/>
      <c r="O150" s="88"/>
      <c r="P150" s="88"/>
    </row>
    <row r="151" spans="1:16" s="1" customFormat="1" ht="12.75">
      <c r="A151" s="169">
        <f t="shared" si="36"/>
        <v>8</v>
      </c>
      <c r="B151" s="407" t="s">
        <v>31</v>
      </c>
      <c r="C151" s="169" t="s">
        <v>102</v>
      </c>
      <c r="D151" s="169">
        <v>0</v>
      </c>
      <c r="E151" s="400">
        <v>5</v>
      </c>
      <c r="F151" s="401">
        <v>49000</v>
      </c>
      <c r="G151" s="408">
        <f t="shared" si="33"/>
        <v>245000</v>
      </c>
      <c r="H151" s="403">
        <f t="shared" si="34"/>
        <v>245000</v>
      </c>
      <c r="I151" s="404"/>
      <c r="J151" s="400">
        <f t="shared" si="35"/>
        <v>5</v>
      </c>
      <c r="K151" s="172">
        <v>0</v>
      </c>
      <c r="L151" s="228"/>
      <c r="M151" s="91"/>
      <c r="N151" s="257"/>
      <c r="O151" s="88"/>
      <c r="P151" s="88"/>
    </row>
    <row r="152" spans="1:16" s="1" customFormat="1" ht="12.75">
      <c r="A152" s="169">
        <f t="shared" si="36"/>
        <v>9</v>
      </c>
      <c r="B152" s="397" t="s">
        <v>23</v>
      </c>
      <c r="C152" s="169" t="s">
        <v>74</v>
      </c>
      <c r="D152" s="169">
        <v>0</v>
      </c>
      <c r="E152" s="400">
        <v>10</v>
      </c>
      <c r="F152" s="401">
        <v>3100</v>
      </c>
      <c r="G152" s="408">
        <f t="shared" si="33"/>
        <v>31000</v>
      </c>
      <c r="H152" s="403">
        <f t="shared" si="34"/>
        <v>31000</v>
      </c>
      <c r="I152" s="404"/>
      <c r="J152" s="400">
        <f t="shared" si="35"/>
        <v>10</v>
      </c>
      <c r="K152" s="172">
        <v>0</v>
      </c>
      <c r="L152" s="228"/>
      <c r="M152" s="91"/>
      <c r="N152" s="257"/>
      <c r="O152" s="88"/>
      <c r="P152" s="88"/>
    </row>
    <row r="153" spans="1:16" s="1" customFormat="1" ht="12.75">
      <c r="A153" s="430">
        <f t="shared" si="36"/>
        <v>10</v>
      </c>
      <c r="B153" s="457" t="s">
        <v>31</v>
      </c>
      <c r="C153" s="455" t="s">
        <v>33</v>
      </c>
      <c r="D153" s="430">
        <v>0</v>
      </c>
      <c r="E153" s="455">
        <v>10</v>
      </c>
      <c r="F153" s="456">
        <v>49000</v>
      </c>
      <c r="G153" s="462">
        <f t="shared" si="33"/>
        <v>490000</v>
      </c>
      <c r="H153" s="462"/>
      <c r="I153" s="462">
        <f>G153</f>
        <v>490000</v>
      </c>
      <c r="J153" s="455">
        <v>10</v>
      </c>
      <c r="K153" s="430">
        <v>0</v>
      </c>
      <c r="L153" s="453"/>
      <c r="M153" s="435" t="s">
        <v>217</v>
      </c>
      <c r="N153" s="257" t="s">
        <v>124</v>
      </c>
      <c r="O153" s="88" t="s">
        <v>102</v>
      </c>
      <c r="P153" s="88">
        <v>0</v>
      </c>
    </row>
    <row r="154" spans="1:16" s="1" customFormat="1" ht="12.75">
      <c r="A154" s="430">
        <f t="shared" si="36"/>
        <v>11</v>
      </c>
      <c r="B154" s="457" t="s">
        <v>56</v>
      </c>
      <c r="C154" s="455" t="s">
        <v>29</v>
      </c>
      <c r="D154" s="430">
        <v>0</v>
      </c>
      <c r="E154" s="455">
        <v>50</v>
      </c>
      <c r="F154" s="456">
        <v>850</v>
      </c>
      <c r="G154" s="462">
        <f t="shared" si="33"/>
        <v>42500</v>
      </c>
      <c r="H154" s="462"/>
      <c r="I154" s="462">
        <f t="shared" ref="I154:I172" si="37">G154</f>
        <v>42500</v>
      </c>
      <c r="J154" s="455">
        <v>50</v>
      </c>
      <c r="K154" s="430">
        <v>0</v>
      </c>
      <c r="L154" s="453"/>
      <c r="M154" s="435" t="s">
        <v>217</v>
      </c>
      <c r="N154" s="257" t="s">
        <v>125</v>
      </c>
      <c r="O154" s="88" t="s">
        <v>126</v>
      </c>
      <c r="P154" s="88">
        <v>0</v>
      </c>
    </row>
    <row r="155" spans="1:16" s="1" customFormat="1" ht="12.75">
      <c r="A155" s="430">
        <f t="shared" si="36"/>
        <v>12</v>
      </c>
      <c r="B155" s="457" t="s">
        <v>57</v>
      </c>
      <c r="C155" s="455" t="s">
        <v>54</v>
      </c>
      <c r="D155" s="430">
        <v>0</v>
      </c>
      <c r="E155" s="455">
        <v>10</v>
      </c>
      <c r="F155" s="456">
        <v>4200</v>
      </c>
      <c r="G155" s="462">
        <f t="shared" si="33"/>
        <v>42000</v>
      </c>
      <c r="H155" s="462"/>
      <c r="I155" s="462">
        <f t="shared" si="37"/>
        <v>42000</v>
      </c>
      <c r="J155" s="455">
        <v>10</v>
      </c>
      <c r="K155" s="430">
        <v>0</v>
      </c>
      <c r="L155" s="453"/>
      <c r="M155" s="435" t="s">
        <v>217</v>
      </c>
      <c r="N155" s="257" t="s">
        <v>127</v>
      </c>
      <c r="O155" s="88" t="s">
        <v>102</v>
      </c>
      <c r="P155" s="88">
        <v>0</v>
      </c>
    </row>
    <row r="156" spans="1:16" s="1" customFormat="1" ht="12.75">
      <c r="A156" s="430">
        <f t="shared" si="36"/>
        <v>13</v>
      </c>
      <c r="B156" s="457" t="s">
        <v>58</v>
      </c>
      <c r="C156" s="455" t="s">
        <v>19</v>
      </c>
      <c r="D156" s="430">
        <v>0</v>
      </c>
      <c r="E156" s="455">
        <v>1</v>
      </c>
      <c r="F156" s="462">
        <v>7900</v>
      </c>
      <c r="G156" s="462">
        <f t="shared" si="33"/>
        <v>7900</v>
      </c>
      <c r="H156" s="462"/>
      <c r="I156" s="462">
        <f t="shared" si="37"/>
        <v>7900</v>
      </c>
      <c r="J156" s="455">
        <v>1</v>
      </c>
      <c r="K156" s="430">
        <v>0</v>
      </c>
      <c r="L156" s="453"/>
      <c r="M156" s="435" t="s">
        <v>218</v>
      </c>
      <c r="N156" s="257" t="s">
        <v>128</v>
      </c>
      <c r="O156" s="88" t="s">
        <v>86</v>
      </c>
      <c r="P156" s="88">
        <v>0</v>
      </c>
    </row>
    <row r="157" spans="1:16" s="1" customFormat="1" ht="12.75">
      <c r="A157" s="430">
        <f t="shared" si="36"/>
        <v>14</v>
      </c>
      <c r="B157" s="454" t="s">
        <v>44</v>
      </c>
      <c r="C157" s="463" t="s">
        <v>28</v>
      </c>
      <c r="D157" s="430">
        <v>0</v>
      </c>
      <c r="E157" s="463">
        <v>40</v>
      </c>
      <c r="F157" s="462">
        <v>3700</v>
      </c>
      <c r="G157" s="462">
        <f>E157*F157</f>
        <v>148000</v>
      </c>
      <c r="H157" s="462"/>
      <c r="I157" s="462">
        <f t="shared" si="37"/>
        <v>148000</v>
      </c>
      <c r="J157" s="455">
        <v>40</v>
      </c>
      <c r="K157" s="430">
        <v>0</v>
      </c>
      <c r="L157" s="453"/>
      <c r="M157" s="435" t="s">
        <v>219</v>
      </c>
      <c r="N157" s="259"/>
      <c r="O157" s="90"/>
      <c r="P157" s="90"/>
    </row>
    <row r="158" spans="1:16" s="1" customFormat="1" ht="12.75">
      <c r="A158" s="430">
        <f t="shared" si="36"/>
        <v>15</v>
      </c>
      <c r="B158" s="454" t="s">
        <v>36</v>
      </c>
      <c r="C158" s="463" t="s">
        <v>29</v>
      </c>
      <c r="D158" s="430">
        <v>0</v>
      </c>
      <c r="E158" s="463">
        <v>3</v>
      </c>
      <c r="F158" s="462">
        <v>12500</v>
      </c>
      <c r="G158" s="462">
        <f t="shared" ref="G158:G164" si="38">E158*F158</f>
        <v>37500</v>
      </c>
      <c r="H158" s="462"/>
      <c r="I158" s="462">
        <f t="shared" si="37"/>
        <v>37500</v>
      </c>
      <c r="J158" s="455">
        <v>3</v>
      </c>
      <c r="K158" s="430">
        <v>0</v>
      </c>
      <c r="L158" s="453"/>
      <c r="M158" s="435" t="s">
        <v>219</v>
      </c>
      <c r="N158" s="259"/>
      <c r="O158" s="90"/>
      <c r="P158" s="90"/>
    </row>
    <row r="159" spans="1:16" s="1" customFormat="1" ht="12.75">
      <c r="A159" s="430">
        <f t="shared" si="36"/>
        <v>16</v>
      </c>
      <c r="B159" s="454" t="s">
        <v>132</v>
      </c>
      <c r="C159" s="463" t="s">
        <v>29</v>
      </c>
      <c r="D159" s="430">
        <v>0</v>
      </c>
      <c r="E159" s="463">
        <v>9</v>
      </c>
      <c r="F159" s="462">
        <v>7800</v>
      </c>
      <c r="G159" s="462">
        <f t="shared" si="38"/>
        <v>70200</v>
      </c>
      <c r="H159" s="462"/>
      <c r="I159" s="462">
        <f t="shared" si="37"/>
        <v>70200</v>
      </c>
      <c r="J159" s="455">
        <v>7</v>
      </c>
      <c r="K159" s="430">
        <v>2</v>
      </c>
      <c r="L159" s="453"/>
      <c r="M159" s="435" t="s">
        <v>219</v>
      </c>
      <c r="N159" s="259"/>
      <c r="O159" s="90"/>
      <c r="P159" s="90"/>
    </row>
    <row r="160" spans="1:16" s="1" customFormat="1" ht="12.75">
      <c r="A160" s="430">
        <f t="shared" si="36"/>
        <v>17</v>
      </c>
      <c r="B160" s="454" t="s">
        <v>27</v>
      </c>
      <c r="C160" s="463" t="s">
        <v>30</v>
      </c>
      <c r="D160" s="430">
        <v>0</v>
      </c>
      <c r="E160" s="463">
        <v>5</v>
      </c>
      <c r="F160" s="462">
        <v>2530</v>
      </c>
      <c r="G160" s="462">
        <f t="shared" si="38"/>
        <v>12650</v>
      </c>
      <c r="H160" s="462"/>
      <c r="I160" s="462">
        <f t="shared" si="37"/>
        <v>12650</v>
      </c>
      <c r="J160" s="455">
        <v>5</v>
      </c>
      <c r="K160" s="430">
        <v>0</v>
      </c>
      <c r="L160" s="453"/>
      <c r="M160" s="435" t="s">
        <v>219</v>
      </c>
      <c r="N160" s="259"/>
      <c r="O160" s="90"/>
      <c r="P160" s="90"/>
    </row>
    <row r="161" spans="1:16" s="1" customFormat="1" ht="12.75">
      <c r="A161" s="430">
        <f t="shared" si="36"/>
        <v>18</v>
      </c>
      <c r="B161" s="454" t="s">
        <v>27</v>
      </c>
      <c r="C161" s="463" t="s">
        <v>30</v>
      </c>
      <c r="D161" s="430">
        <v>0</v>
      </c>
      <c r="E161" s="463">
        <v>5</v>
      </c>
      <c r="F161" s="462">
        <v>2530</v>
      </c>
      <c r="G161" s="462">
        <f t="shared" si="38"/>
        <v>12650</v>
      </c>
      <c r="H161" s="462"/>
      <c r="I161" s="462">
        <f t="shared" si="37"/>
        <v>12650</v>
      </c>
      <c r="J161" s="455">
        <v>5</v>
      </c>
      <c r="K161" s="430">
        <v>0</v>
      </c>
      <c r="L161" s="453"/>
      <c r="M161" s="435" t="s">
        <v>219</v>
      </c>
      <c r="N161" s="259"/>
      <c r="O161" s="90"/>
      <c r="P161" s="90"/>
    </row>
    <row r="162" spans="1:16" s="1" customFormat="1" ht="12.75">
      <c r="A162" s="430">
        <f t="shared" si="36"/>
        <v>19</v>
      </c>
      <c r="B162" s="454" t="s">
        <v>133</v>
      </c>
      <c r="C162" s="463" t="s">
        <v>40</v>
      </c>
      <c r="D162" s="430">
        <v>0</v>
      </c>
      <c r="E162" s="463">
        <v>2</v>
      </c>
      <c r="F162" s="462">
        <v>98000</v>
      </c>
      <c r="G162" s="462">
        <f t="shared" si="38"/>
        <v>196000</v>
      </c>
      <c r="H162" s="462"/>
      <c r="I162" s="462">
        <f t="shared" si="37"/>
        <v>196000</v>
      </c>
      <c r="J162" s="455">
        <v>1</v>
      </c>
      <c r="K162" s="430">
        <v>1</v>
      </c>
      <c r="L162" s="453"/>
      <c r="M162" s="435" t="s">
        <v>219</v>
      </c>
      <c r="N162" s="259"/>
      <c r="O162" s="90"/>
      <c r="P162" s="90"/>
    </row>
    <row r="163" spans="1:16" s="1" customFormat="1" ht="12.75">
      <c r="A163" s="430">
        <f t="shared" si="36"/>
        <v>20</v>
      </c>
      <c r="B163" s="454" t="s">
        <v>134</v>
      </c>
      <c r="C163" s="463" t="s">
        <v>39</v>
      </c>
      <c r="D163" s="430">
        <v>0</v>
      </c>
      <c r="E163" s="463">
        <v>3</v>
      </c>
      <c r="F163" s="462">
        <v>3700</v>
      </c>
      <c r="G163" s="462">
        <f t="shared" si="38"/>
        <v>11100</v>
      </c>
      <c r="H163" s="462"/>
      <c r="I163" s="462">
        <f t="shared" si="37"/>
        <v>11100</v>
      </c>
      <c r="J163" s="455">
        <v>3</v>
      </c>
      <c r="K163" s="430">
        <v>3</v>
      </c>
      <c r="L163" s="453"/>
      <c r="M163" s="435" t="s">
        <v>219</v>
      </c>
      <c r="N163" s="259"/>
      <c r="O163" s="90"/>
      <c r="P163" s="90"/>
    </row>
    <row r="164" spans="1:16" s="1" customFormat="1" ht="12.75">
      <c r="A164" s="430">
        <f t="shared" si="36"/>
        <v>21</v>
      </c>
      <c r="B164" s="454" t="s">
        <v>135</v>
      </c>
      <c r="C164" s="463" t="s">
        <v>39</v>
      </c>
      <c r="D164" s="430">
        <v>0</v>
      </c>
      <c r="E164" s="463">
        <v>12</v>
      </c>
      <c r="F164" s="462">
        <v>6850</v>
      </c>
      <c r="G164" s="462">
        <f t="shared" si="38"/>
        <v>82200</v>
      </c>
      <c r="H164" s="462"/>
      <c r="I164" s="462">
        <f t="shared" si="37"/>
        <v>82200</v>
      </c>
      <c r="J164" s="455">
        <v>12</v>
      </c>
      <c r="K164" s="430">
        <v>12</v>
      </c>
      <c r="L164" s="453"/>
      <c r="M164" s="435" t="s">
        <v>219</v>
      </c>
      <c r="N164" s="259"/>
      <c r="O164" s="90"/>
      <c r="P164" s="90"/>
    </row>
    <row r="165" spans="1:16" s="1" customFormat="1" ht="12.75">
      <c r="A165" s="430">
        <f t="shared" si="36"/>
        <v>22</v>
      </c>
      <c r="B165" s="457" t="s">
        <v>44</v>
      </c>
      <c r="C165" s="455" t="s">
        <v>28</v>
      </c>
      <c r="D165" s="430">
        <v>0</v>
      </c>
      <c r="E165" s="455">
        <v>40</v>
      </c>
      <c r="F165" s="456">
        <v>3700</v>
      </c>
      <c r="G165" s="456">
        <f>E165*F165</f>
        <v>148000</v>
      </c>
      <c r="H165" s="456"/>
      <c r="I165" s="456">
        <f t="shared" si="37"/>
        <v>148000</v>
      </c>
      <c r="J165" s="455">
        <v>40</v>
      </c>
      <c r="K165" s="430">
        <v>0</v>
      </c>
      <c r="L165" s="453"/>
      <c r="M165" s="435" t="s">
        <v>220</v>
      </c>
      <c r="N165" s="259" t="s">
        <v>129</v>
      </c>
      <c r="O165" s="90" t="s">
        <v>83</v>
      </c>
      <c r="P165" s="90">
        <v>0</v>
      </c>
    </row>
    <row r="166" spans="1:16" s="1" customFormat="1" ht="12.75">
      <c r="A166" s="430">
        <f t="shared" si="36"/>
        <v>23</v>
      </c>
      <c r="B166" s="464" t="s">
        <v>46</v>
      </c>
      <c r="C166" s="465" t="s">
        <v>49</v>
      </c>
      <c r="D166" s="430">
        <v>0</v>
      </c>
      <c r="E166" s="465">
        <v>5</v>
      </c>
      <c r="F166" s="466">
        <v>25000</v>
      </c>
      <c r="G166" s="466">
        <f t="shared" ref="G166:G172" si="39">E166*F166</f>
        <v>125000</v>
      </c>
      <c r="H166" s="466"/>
      <c r="I166" s="456">
        <f t="shared" si="37"/>
        <v>125000</v>
      </c>
      <c r="J166" s="465">
        <v>5</v>
      </c>
      <c r="K166" s="430">
        <v>0</v>
      </c>
      <c r="L166" s="453"/>
      <c r="M166" s="435" t="s">
        <v>221</v>
      </c>
    </row>
    <row r="167" spans="1:16" s="1" customFormat="1" ht="12.75">
      <c r="A167" s="430">
        <f t="shared" si="36"/>
        <v>24</v>
      </c>
      <c r="B167" s="464" t="s">
        <v>47</v>
      </c>
      <c r="C167" s="465" t="s">
        <v>39</v>
      </c>
      <c r="D167" s="430">
        <v>0</v>
      </c>
      <c r="E167" s="465">
        <v>12</v>
      </c>
      <c r="F167" s="466">
        <v>3200</v>
      </c>
      <c r="G167" s="466">
        <f t="shared" si="39"/>
        <v>38400</v>
      </c>
      <c r="H167" s="466"/>
      <c r="I167" s="456">
        <f t="shared" si="37"/>
        <v>38400</v>
      </c>
      <c r="J167" s="465">
        <v>12</v>
      </c>
      <c r="K167" s="430">
        <v>0</v>
      </c>
      <c r="L167" s="453"/>
      <c r="M167" s="435" t="s">
        <v>221</v>
      </c>
      <c r="N167" s="3"/>
    </row>
    <row r="168" spans="1:16" s="1" customFormat="1" ht="12.75">
      <c r="A168" s="430">
        <f t="shared" si="36"/>
        <v>25</v>
      </c>
      <c r="B168" s="464" t="s">
        <v>37</v>
      </c>
      <c r="C168" s="465" t="s">
        <v>40</v>
      </c>
      <c r="D168" s="430">
        <v>0</v>
      </c>
      <c r="E168" s="465">
        <v>1</v>
      </c>
      <c r="F168" s="466">
        <v>21000</v>
      </c>
      <c r="G168" s="466">
        <f t="shared" si="39"/>
        <v>21000</v>
      </c>
      <c r="H168" s="466"/>
      <c r="I168" s="456">
        <f t="shared" si="37"/>
        <v>21000</v>
      </c>
      <c r="J168" s="465">
        <v>1</v>
      </c>
      <c r="K168" s="430">
        <v>0</v>
      </c>
      <c r="L168" s="453"/>
      <c r="M168" s="435" t="s">
        <v>221</v>
      </c>
    </row>
    <row r="169" spans="1:16" s="1" customFormat="1" ht="12.75">
      <c r="A169" s="430">
        <f t="shared" si="36"/>
        <v>26</v>
      </c>
      <c r="B169" s="464" t="s">
        <v>59</v>
      </c>
      <c r="C169" s="465" t="s">
        <v>29</v>
      </c>
      <c r="D169" s="430">
        <v>0</v>
      </c>
      <c r="E169" s="465">
        <v>8</v>
      </c>
      <c r="F169" s="466">
        <v>3900</v>
      </c>
      <c r="G169" s="466">
        <f t="shared" si="39"/>
        <v>31200</v>
      </c>
      <c r="H169" s="466"/>
      <c r="I169" s="456">
        <f t="shared" si="37"/>
        <v>31200</v>
      </c>
      <c r="J169" s="465">
        <v>4</v>
      </c>
      <c r="K169" s="430">
        <v>4</v>
      </c>
      <c r="L169" s="453"/>
      <c r="M169" s="435" t="s">
        <v>222</v>
      </c>
    </row>
    <row r="170" spans="1:16" s="1" customFormat="1" ht="12.75">
      <c r="A170" s="430">
        <f t="shared" si="36"/>
        <v>27</v>
      </c>
      <c r="B170" s="464" t="s">
        <v>21</v>
      </c>
      <c r="C170" s="465" t="s">
        <v>28</v>
      </c>
      <c r="D170" s="430">
        <v>0</v>
      </c>
      <c r="E170" s="465">
        <v>3</v>
      </c>
      <c r="F170" s="466">
        <v>17500</v>
      </c>
      <c r="G170" s="466">
        <f t="shared" si="39"/>
        <v>52500</v>
      </c>
      <c r="H170" s="466"/>
      <c r="I170" s="456">
        <f t="shared" si="37"/>
        <v>52500</v>
      </c>
      <c r="J170" s="465">
        <v>3</v>
      </c>
      <c r="K170" s="430">
        <v>0</v>
      </c>
      <c r="L170" s="453"/>
      <c r="M170" s="435" t="s">
        <v>222</v>
      </c>
    </row>
    <row r="171" spans="1:16" s="1" customFormat="1" ht="12.75">
      <c r="A171" s="430">
        <f t="shared" si="36"/>
        <v>28</v>
      </c>
      <c r="B171" s="464" t="s">
        <v>60</v>
      </c>
      <c r="C171" s="465" t="s">
        <v>62</v>
      </c>
      <c r="D171" s="430">
        <v>0</v>
      </c>
      <c r="E171" s="465">
        <v>12</v>
      </c>
      <c r="F171" s="466">
        <v>2900</v>
      </c>
      <c r="G171" s="466">
        <f t="shared" si="39"/>
        <v>34800</v>
      </c>
      <c r="H171" s="466"/>
      <c r="I171" s="456">
        <f t="shared" si="37"/>
        <v>34800</v>
      </c>
      <c r="J171" s="465">
        <v>12</v>
      </c>
      <c r="K171" s="430">
        <v>0</v>
      </c>
      <c r="L171" s="453"/>
      <c r="M171" s="435" t="s">
        <v>223</v>
      </c>
    </row>
    <row r="172" spans="1:16" s="1" customFormat="1" ht="12.75">
      <c r="A172" s="458">
        <f t="shared" si="36"/>
        <v>29</v>
      </c>
      <c r="B172" s="467" t="s">
        <v>61</v>
      </c>
      <c r="C172" s="468" t="s">
        <v>30</v>
      </c>
      <c r="D172" s="458">
        <v>0</v>
      </c>
      <c r="E172" s="468">
        <v>12</v>
      </c>
      <c r="F172" s="469">
        <v>3000</v>
      </c>
      <c r="G172" s="469">
        <f t="shared" si="39"/>
        <v>36000</v>
      </c>
      <c r="H172" s="469"/>
      <c r="I172" s="459">
        <f t="shared" si="37"/>
        <v>36000</v>
      </c>
      <c r="J172" s="468">
        <v>12</v>
      </c>
      <c r="K172" s="458">
        <v>0</v>
      </c>
      <c r="L172" s="460"/>
      <c r="M172" s="461" t="s">
        <v>223</v>
      </c>
    </row>
    <row r="173" spans="1:16" s="1" customFormat="1" ht="12.75">
      <c r="A173" s="188"/>
      <c r="B173" s="280" t="s">
        <v>10</v>
      </c>
      <c r="C173" s="335"/>
      <c r="D173" s="188"/>
      <c r="E173" s="335"/>
      <c r="F173" s="336"/>
      <c r="G173" s="337">
        <f>SUM(G144:G172)</f>
        <v>2722600</v>
      </c>
      <c r="H173" s="337">
        <f>SUM(H144:H172)</f>
        <v>1083000</v>
      </c>
      <c r="I173" s="337">
        <f>SUM(I144:I172)</f>
        <v>1639600</v>
      </c>
      <c r="J173" s="335"/>
      <c r="K173" s="190"/>
      <c r="L173" s="231"/>
      <c r="M173" s="190"/>
    </row>
    <row r="174" spans="1:16" s="1" customFormat="1" ht="12.75">
      <c r="A174" s="267"/>
      <c r="B174" s="417" t="s">
        <v>66</v>
      </c>
      <c r="C174" s="267"/>
      <c r="D174" s="267"/>
      <c r="E174" s="418"/>
      <c r="F174" s="419"/>
      <c r="G174" s="420"/>
      <c r="H174" s="420"/>
      <c r="I174" s="420"/>
      <c r="J174" s="418"/>
      <c r="K174" s="268"/>
      <c r="L174" s="428"/>
      <c r="M174" s="261"/>
      <c r="N174" s="246">
        <f>I173+H173</f>
        <v>2722600</v>
      </c>
    </row>
    <row r="175" spans="1:16" s="489" customFormat="1" ht="12.75">
      <c r="A175" s="430">
        <v>1</v>
      </c>
      <c r="B175" s="434" t="s">
        <v>23</v>
      </c>
      <c r="C175" s="430" t="s">
        <v>74</v>
      </c>
      <c r="D175" s="430">
        <v>0</v>
      </c>
      <c r="E175" s="536">
        <v>12</v>
      </c>
      <c r="F175" s="432">
        <v>3100</v>
      </c>
      <c r="G175" s="537">
        <f t="shared" ref="G175" si="40">E175*F175</f>
        <v>37200</v>
      </c>
      <c r="H175" s="538"/>
      <c r="I175" s="470">
        <f>G175</f>
        <v>37200</v>
      </c>
      <c r="J175" s="536"/>
      <c r="K175" s="430"/>
      <c r="L175" s="453"/>
      <c r="M175" s="435" t="s">
        <v>256</v>
      </c>
    </row>
    <row r="176" spans="1:16" s="1" customFormat="1" ht="12.75">
      <c r="A176" s="430">
        <f>A175+1</f>
        <v>2</v>
      </c>
      <c r="B176" s="464" t="s">
        <v>44</v>
      </c>
      <c r="C176" s="465" t="s">
        <v>28</v>
      </c>
      <c r="D176" s="430">
        <v>0</v>
      </c>
      <c r="E176" s="465">
        <v>40</v>
      </c>
      <c r="F176" s="466">
        <v>3700</v>
      </c>
      <c r="G176" s="466">
        <f>E176*F176</f>
        <v>148000</v>
      </c>
      <c r="H176" s="466"/>
      <c r="I176" s="470">
        <f t="shared" ref="I176:I187" si="41">G176</f>
        <v>148000</v>
      </c>
      <c r="J176" s="465">
        <v>40</v>
      </c>
      <c r="K176" s="430">
        <v>0</v>
      </c>
      <c r="L176" s="453"/>
      <c r="M176" s="435" t="s">
        <v>224</v>
      </c>
    </row>
    <row r="177" spans="1:14" s="1" customFormat="1" ht="12.75">
      <c r="A177" s="430">
        <f>A176+1</f>
        <v>3</v>
      </c>
      <c r="B177" s="464" t="s">
        <v>31</v>
      </c>
      <c r="C177" s="465" t="s">
        <v>33</v>
      </c>
      <c r="D177" s="430">
        <v>0</v>
      </c>
      <c r="E177" s="465">
        <v>10</v>
      </c>
      <c r="F177" s="466">
        <v>49000</v>
      </c>
      <c r="G177" s="466">
        <f t="shared" ref="G177:G183" si="42">E177*F177</f>
        <v>490000</v>
      </c>
      <c r="H177" s="466"/>
      <c r="I177" s="470">
        <f t="shared" si="41"/>
        <v>490000</v>
      </c>
      <c r="J177" s="465">
        <v>10</v>
      </c>
      <c r="K177" s="430">
        <v>0</v>
      </c>
      <c r="L177" s="453"/>
      <c r="M177" s="435" t="s">
        <v>224</v>
      </c>
    </row>
    <row r="178" spans="1:14" s="1" customFormat="1" ht="12.75">
      <c r="A178" s="430">
        <v>3</v>
      </c>
      <c r="B178" s="464" t="s">
        <v>53</v>
      </c>
      <c r="C178" s="465" t="s">
        <v>54</v>
      </c>
      <c r="D178" s="430">
        <v>0</v>
      </c>
      <c r="E178" s="465">
        <v>10</v>
      </c>
      <c r="F178" s="466">
        <v>3600</v>
      </c>
      <c r="G178" s="466">
        <f t="shared" si="42"/>
        <v>36000</v>
      </c>
      <c r="H178" s="466"/>
      <c r="I178" s="470">
        <f t="shared" si="41"/>
        <v>36000</v>
      </c>
      <c r="J178" s="465">
        <v>10</v>
      </c>
      <c r="K178" s="430">
        <v>0</v>
      </c>
      <c r="L178" s="453"/>
      <c r="M178" s="435" t="s">
        <v>224</v>
      </c>
    </row>
    <row r="179" spans="1:14" s="1" customFormat="1" ht="12.75">
      <c r="A179" s="430">
        <v>4</v>
      </c>
      <c r="B179" s="464" t="s">
        <v>63</v>
      </c>
      <c r="C179" s="465" t="s">
        <v>33</v>
      </c>
      <c r="D179" s="430">
        <v>0</v>
      </c>
      <c r="E179" s="465">
        <v>1</v>
      </c>
      <c r="F179" s="466">
        <v>98000</v>
      </c>
      <c r="G179" s="466">
        <f t="shared" si="42"/>
        <v>98000</v>
      </c>
      <c r="H179" s="466"/>
      <c r="I179" s="470">
        <f t="shared" si="41"/>
        <v>98000</v>
      </c>
      <c r="J179" s="465">
        <v>1</v>
      </c>
      <c r="K179" s="430">
        <v>0</v>
      </c>
      <c r="L179" s="430"/>
      <c r="M179" s="435" t="s">
        <v>224</v>
      </c>
    </row>
    <row r="180" spans="1:14" s="1" customFormat="1" ht="12.75">
      <c r="A180" s="430">
        <v>5</v>
      </c>
      <c r="B180" s="464" t="s">
        <v>27</v>
      </c>
      <c r="C180" s="465" t="s">
        <v>30</v>
      </c>
      <c r="D180" s="430">
        <v>0</v>
      </c>
      <c r="E180" s="465">
        <v>20</v>
      </c>
      <c r="F180" s="466">
        <v>2530</v>
      </c>
      <c r="G180" s="466">
        <f t="shared" si="42"/>
        <v>50600</v>
      </c>
      <c r="H180" s="466"/>
      <c r="I180" s="470">
        <f t="shared" si="41"/>
        <v>50600</v>
      </c>
      <c r="J180" s="465">
        <v>20</v>
      </c>
      <c r="K180" s="430">
        <v>0</v>
      </c>
      <c r="L180" s="430"/>
      <c r="M180" s="435" t="s">
        <v>224</v>
      </c>
      <c r="N180" s="374" t="e">
        <f>#REF!+G175+G152+#REF!+G151+G150+G149+G148+G147+G146+G145+G144+G130+G129+G128+G127+G126+G125+G124+G111+G110+G109+G108+G107+G106+G105+G104+G103+G102+#REF!+G101+G100+#REF!+G99+G98+G97+G96+G95+G94+G65</f>
        <v>#REF!</v>
      </c>
    </row>
    <row r="181" spans="1:14" s="1" customFormat="1" ht="12.75">
      <c r="A181" s="430">
        <v>6</v>
      </c>
      <c r="B181" s="464" t="s">
        <v>42</v>
      </c>
      <c r="C181" s="465" t="s">
        <v>40</v>
      </c>
      <c r="D181" s="430">
        <v>0</v>
      </c>
      <c r="E181" s="465">
        <v>2</v>
      </c>
      <c r="F181" s="466">
        <v>59000</v>
      </c>
      <c r="G181" s="466">
        <f t="shared" si="42"/>
        <v>118000</v>
      </c>
      <c r="H181" s="466"/>
      <c r="I181" s="470">
        <f t="shared" si="41"/>
        <v>118000</v>
      </c>
      <c r="J181" s="465">
        <v>2</v>
      </c>
      <c r="K181" s="430">
        <v>0</v>
      </c>
      <c r="L181" s="430"/>
      <c r="M181" s="435" t="s">
        <v>224</v>
      </c>
      <c r="N181" s="374" t="e">
        <f>3755000-N180</f>
        <v>#REF!</v>
      </c>
    </row>
    <row r="182" spans="1:14" ht="12.75">
      <c r="A182" s="430">
        <v>7</v>
      </c>
      <c r="B182" s="464" t="s">
        <v>64</v>
      </c>
      <c r="C182" s="465" t="s">
        <v>40</v>
      </c>
      <c r="D182" s="430">
        <v>0</v>
      </c>
      <c r="E182" s="465">
        <v>2</v>
      </c>
      <c r="F182" s="466">
        <v>31000</v>
      </c>
      <c r="G182" s="466">
        <f t="shared" si="42"/>
        <v>62000</v>
      </c>
      <c r="H182" s="466"/>
      <c r="I182" s="470">
        <f t="shared" si="41"/>
        <v>62000</v>
      </c>
      <c r="J182" s="465">
        <v>2</v>
      </c>
      <c r="K182" s="430">
        <v>0</v>
      </c>
      <c r="L182" s="430"/>
      <c r="M182" s="435" t="s">
        <v>224</v>
      </c>
    </row>
    <row r="183" spans="1:14" ht="12.75">
      <c r="A183" s="430">
        <v>8</v>
      </c>
      <c r="B183" s="464" t="s">
        <v>65</v>
      </c>
      <c r="C183" s="465" t="s">
        <v>40</v>
      </c>
      <c r="D183" s="430">
        <v>0</v>
      </c>
      <c r="E183" s="465">
        <v>1</v>
      </c>
      <c r="F183" s="466">
        <v>27000</v>
      </c>
      <c r="G183" s="466">
        <f t="shared" si="42"/>
        <v>27000</v>
      </c>
      <c r="H183" s="466"/>
      <c r="I183" s="470">
        <f t="shared" si="41"/>
        <v>27000</v>
      </c>
      <c r="J183" s="465">
        <v>1</v>
      </c>
      <c r="K183" s="430">
        <v>0</v>
      </c>
      <c r="L183" s="430"/>
      <c r="M183" s="435" t="s">
        <v>224</v>
      </c>
    </row>
    <row r="184" spans="1:14" ht="12.75">
      <c r="A184" s="430">
        <v>9</v>
      </c>
      <c r="B184" s="464" t="s">
        <v>44</v>
      </c>
      <c r="C184" s="465" t="s">
        <v>28</v>
      </c>
      <c r="D184" s="430">
        <v>0</v>
      </c>
      <c r="E184" s="465">
        <v>40</v>
      </c>
      <c r="F184" s="466">
        <v>3700</v>
      </c>
      <c r="G184" s="466">
        <f>E184*F184</f>
        <v>148000</v>
      </c>
      <c r="H184" s="466"/>
      <c r="I184" s="470">
        <f t="shared" si="41"/>
        <v>148000</v>
      </c>
      <c r="J184" s="465">
        <v>40</v>
      </c>
      <c r="K184" s="430">
        <v>0</v>
      </c>
      <c r="L184" s="430"/>
      <c r="M184" s="435" t="s">
        <v>225</v>
      </c>
    </row>
    <row r="185" spans="1:14" ht="12.75">
      <c r="A185" s="430">
        <v>10</v>
      </c>
      <c r="B185" s="464" t="s">
        <v>31</v>
      </c>
      <c r="C185" s="465" t="s">
        <v>33</v>
      </c>
      <c r="D185" s="430">
        <v>0</v>
      </c>
      <c r="E185" s="465">
        <v>5</v>
      </c>
      <c r="F185" s="466">
        <v>49000</v>
      </c>
      <c r="G185" s="466">
        <f t="shared" ref="G185:G186" si="43">E185*F185</f>
        <v>245000</v>
      </c>
      <c r="H185" s="466"/>
      <c r="I185" s="470">
        <f t="shared" si="41"/>
        <v>245000</v>
      </c>
      <c r="J185" s="465">
        <v>5</v>
      </c>
      <c r="K185" s="430">
        <v>0</v>
      </c>
      <c r="L185" s="430"/>
      <c r="M185" s="435" t="s">
        <v>226</v>
      </c>
    </row>
    <row r="186" spans="1:14" ht="12.75">
      <c r="A186" s="430">
        <v>11</v>
      </c>
      <c r="B186" s="464" t="s">
        <v>23</v>
      </c>
      <c r="C186" s="465" t="s">
        <v>29</v>
      </c>
      <c r="D186" s="430">
        <v>0</v>
      </c>
      <c r="E186" s="465">
        <v>2</v>
      </c>
      <c r="F186" s="466">
        <v>3100</v>
      </c>
      <c r="G186" s="466">
        <f t="shared" si="43"/>
        <v>6200</v>
      </c>
      <c r="H186" s="466"/>
      <c r="I186" s="470">
        <f t="shared" si="41"/>
        <v>6200</v>
      </c>
      <c r="J186" s="465">
        <v>2</v>
      </c>
      <c r="K186" s="430">
        <v>0</v>
      </c>
      <c r="L186" s="430"/>
      <c r="M186" s="435" t="s">
        <v>225</v>
      </c>
    </row>
    <row r="187" spans="1:14" ht="12.75">
      <c r="A187" s="458">
        <v>12</v>
      </c>
      <c r="B187" s="467" t="s">
        <v>31</v>
      </c>
      <c r="C187" s="468" t="s">
        <v>33</v>
      </c>
      <c r="D187" s="458">
        <v>0</v>
      </c>
      <c r="E187" s="468">
        <v>5</v>
      </c>
      <c r="F187" s="469">
        <v>49000</v>
      </c>
      <c r="G187" s="469">
        <f>E187*F187</f>
        <v>245000</v>
      </c>
      <c r="H187" s="469"/>
      <c r="I187" s="471">
        <f t="shared" si="41"/>
        <v>245000</v>
      </c>
      <c r="J187" s="468">
        <v>5</v>
      </c>
      <c r="K187" s="458">
        <v>0</v>
      </c>
      <c r="L187" s="458"/>
      <c r="M187" s="461" t="s">
        <v>227</v>
      </c>
    </row>
    <row r="188" spans="1:14" ht="12.75">
      <c r="A188" s="188"/>
      <c r="B188" s="280" t="s">
        <v>10</v>
      </c>
      <c r="C188" s="335"/>
      <c r="D188" s="188"/>
      <c r="E188" s="335"/>
      <c r="F188" s="336"/>
      <c r="G188" s="337">
        <f>SUM(G175:G187)</f>
        <v>1711000</v>
      </c>
      <c r="H188" s="337">
        <f>SUM(H175:H187)</f>
        <v>0</v>
      </c>
      <c r="I188" s="337">
        <f>SUM(I175:I187)</f>
        <v>1711000</v>
      </c>
      <c r="J188" s="335"/>
      <c r="K188" s="190"/>
      <c r="L188" s="188"/>
      <c r="M188" s="190"/>
    </row>
    <row r="189" spans="1:14" ht="12.75">
      <c r="A189" s="267"/>
      <c r="B189" s="417" t="s">
        <v>67</v>
      </c>
      <c r="C189" s="267"/>
      <c r="D189" s="267"/>
      <c r="E189" s="418"/>
      <c r="F189" s="419"/>
      <c r="G189" s="420"/>
      <c r="H189" s="420"/>
      <c r="I189" s="420"/>
      <c r="J189" s="418"/>
      <c r="K189" s="268"/>
      <c r="L189" s="267"/>
      <c r="M189" s="261"/>
    </row>
    <row r="190" spans="1:14" ht="12.75">
      <c r="A190" s="430">
        <v>1</v>
      </c>
      <c r="B190" s="472" t="s">
        <v>42</v>
      </c>
      <c r="C190" s="473" t="s">
        <v>40</v>
      </c>
      <c r="D190" s="430">
        <v>0</v>
      </c>
      <c r="E190" s="473">
        <v>2</v>
      </c>
      <c r="F190" s="474">
        <v>59000</v>
      </c>
      <c r="G190" s="474">
        <f t="shared" ref="G190:G206" si="44">E190*F190</f>
        <v>118000</v>
      </c>
      <c r="H190" s="474"/>
      <c r="I190" s="470">
        <f t="shared" ref="I190:I206" si="45">G190</f>
        <v>118000</v>
      </c>
      <c r="J190" s="473">
        <v>2</v>
      </c>
      <c r="K190" s="430">
        <v>0</v>
      </c>
      <c r="L190" s="430"/>
      <c r="M190" s="435" t="s">
        <v>228</v>
      </c>
    </row>
    <row r="191" spans="1:14" ht="12.75">
      <c r="A191" s="430">
        <v>2</v>
      </c>
      <c r="B191" s="472" t="s">
        <v>64</v>
      </c>
      <c r="C191" s="473" t="s">
        <v>40</v>
      </c>
      <c r="D191" s="430">
        <v>0</v>
      </c>
      <c r="E191" s="473">
        <v>2</v>
      </c>
      <c r="F191" s="474">
        <v>31000</v>
      </c>
      <c r="G191" s="474">
        <f t="shared" si="44"/>
        <v>62000</v>
      </c>
      <c r="H191" s="474"/>
      <c r="I191" s="470">
        <f t="shared" si="45"/>
        <v>62000</v>
      </c>
      <c r="J191" s="473">
        <v>2</v>
      </c>
      <c r="K191" s="430">
        <v>0</v>
      </c>
      <c r="L191" s="430"/>
      <c r="M191" s="435" t="s">
        <v>228</v>
      </c>
    </row>
    <row r="192" spans="1:14" ht="12.75">
      <c r="A192" s="430">
        <v>3</v>
      </c>
      <c r="B192" s="472" t="s">
        <v>65</v>
      </c>
      <c r="C192" s="473" t="s">
        <v>40</v>
      </c>
      <c r="D192" s="430">
        <v>0</v>
      </c>
      <c r="E192" s="473">
        <v>1</v>
      </c>
      <c r="F192" s="474">
        <v>27000</v>
      </c>
      <c r="G192" s="474">
        <f t="shared" si="44"/>
        <v>27000</v>
      </c>
      <c r="H192" s="474"/>
      <c r="I192" s="470">
        <f t="shared" si="45"/>
        <v>27000</v>
      </c>
      <c r="J192" s="473">
        <v>1</v>
      </c>
      <c r="K192" s="430">
        <v>0</v>
      </c>
      <c r="L192" s="430"/>
      <c r="M192" s="435" t="s">
        <v>228</v>
      </c>
    </row>
    <row r="193" spans="1:13" ht="12.75">
      <c r="A193" s="430">
        <v>4</v>
      </c>
      <c r="B193" s="472" t="s">
        <v>21</v>
      </c>
      <c r="C193" s="473" t="s">
        <v>28</v>
      </c>
      <c r="D193" s="430">
        <v>0</v>
      </c>
      <c r="E193" s="473">
        <v>2</v>
      </c>
      <c r="F193" s="474">
        <v>17500</v>
      </c>
      <c r="G193" s="474">
        <f t="shared" si="44"/>
        <v>35000</v>
      </c>
      <c r="H193" s="474"/>
      <c r="I193" s="470">
        <f t="shared" si="45"/>
        <v>35000</v>
      </c>
      <c r="J193" s="473">
        <v>2</v>
      </c>
      <c r="K193" s="430">
        <v>0</v>
      </c>
      <c r="L193" s="430"/>
      <c r="M193" s="435" t="s">
        <v>228</v>
      </c>
    </row>
    <row r="194" spans="1:13" ht="12.75">
      <c r="A194" s="430">
        <v>5</v>
      </c>
      <c r="B194" s="472" t="s">
        <v>31</v>
      </c>
      <c r="C194" s="473" t="s">
        <v>33</v>
      </c>
      <c r="D194" s="430">
        <v>0</v>
      </c>
      <c r="E194" s="473">
        <v>5</v>
      </c>
      <c r="F194" s="474">
        <v>49000</v>
      </c>
      <c r="G194" s="474">
        <f t="shared" si="44"/>
        <v>245000</v>
      </c>
      <c r="H194" s="474"/>
      <c r="I194" s="470">
        <f t="shared" si="45"/>
        <v>245000</v>
      </c>
      <c r="J194" s="473">
        <v>5</v>
      </c>
      <c r="K194" s="430">
        <v>0</v>
      </c>
      <c r="L194" s="430"/>
      <c r="M194" s="435" t="s">
        <v>228</v>
      </c>
    </row>
    <row r="195" spans="1:13" ht="12.75">
      <c r="A195" s="430">
        <v>6</v>
      </c>
      <c r="B195" s="472" t="s">
        <v>44</v>
      </c>
      <c r="C195" s="473" t="s">
        <v>28</v>
      </c>
      <c r="D195" s="430">
        <v>0</v>
      </c>
      <c r="E195" s="473">
        <v>10</v>
      </c>
      <c r="F195" s="474">
        <v>3700</v>
      </c>
      <c r="G195" s="474">
        <f t="shared" si="44"/>
        <v>37000</v>
      </c>
      <c r="H195" s="474"/>
      <c r="I195" s="470">
        <f t="shared" si="45"/>
        <v>37000</v>
      </c>
      <c r="J195" s="473">
        <v>20</v>
      </c>
      <c r="K195" s="430">
        <v>0</v>
      </c>
      <c r="L195" s="430"/>
      <c r="M195" s="435" t="s">
        <v>228</v>
      </c>
    </row>
    <row r="196" spans="1:13" ht="12.75">
      <c r="A196" s="430">
        <v>7</v>
      </c>
      <c r="B196" s="472" t="s">
        <v>32</v>
      </c>
      <c r="C196" s="473" t="s">
        <v>34</v>
      </c>
      <c r="D196" s="430">
        <v>0</v>
      </c>
      <c r="E196" s="473">
        <v>2</v>
      </c>
      <c r="F196" s="474">
        <v>21000</v>
      </c>
      <c r="G196" s="474">
        <f t="shared" si="44"/>
        <v>42000</v>
      </c>
      <c r="H196" s="474"/>
      <c r="I196" s="470">
        <f t="shared" si="45"/>
        <v>42000</v>
      </c>
      <c r="J196" s="473">
        <v>2</v>
      </c>
      <c r="K196" s="430">
        <v>0</v>
      </c>
      <c r="L196" s="430"/>
      <c r="M196" s="435" t="s">
        <v>228</v>
      </c>
    </row>
    <row r="197" spans="1:13" ht="12.75">
      <c r="A197" s="430">
        <v>8</v>
      </c>
      <c r="B197" s="472" t="s">
        <v>68</v>
      </c>
      <c r="C197" s="473" t="s">
        <v>34</v>
      </c>
      <c r="D197" s="430">
        <v>0</v>
      </c>
      <c r="E197" s="473">
        <v>5</v>
      </c>
      <c r="F197" s="474">
        <v>2700</v>
      </c>
      <c r="G197" s="474">
        <f t="shared" si="44"/>
        <v>13500</v>
      </c>
      <c r="H197" s="474"/>
      <c r="I197" s="470">
        <f t="shared" si="45"/>
        <v>13500</v>
      </c>
      <c r="J197" s="473">
        <v>5</v>
      </c>
      <c r="K197" s="430">
        <v>0</v>
      </c>
      <c r="L197" s="430"/>
      <c r="M197" s="435" t="s">
        <v>228</v>
      </c>
    </row>
    <row r="198" spans="1:13" ht="12.75">
      <c r="A198" s="430">
        <v>9</v>
      </c>
      <c r="B198" s="472" t="s">
        <v>23</v>
      </c>
      <c r="C198" s="473" t="s">
        <v>29</v>
      </c>
      <c r="D198" s="430">
        <v>0</v>
      </c>
      <c r="E198" s="473">
        <v>10</v>
      </c>
      <c r="F198" s="474">
        <v>3100</v>
      </c>
      <c r="G198" s="474">
        <f t="shared" si="44"/>
        <v>31000</v>
      </c>
      <c r="H198" s="474"/>
      <c r="I198" s="470">
        <f t="shared" si="45"/>
        <v>31000</v>
      </c>
      <c r="J198" s="473">
        <v>10</v>
      </c>
      <c r="K198" s="430">
        <v>0</v>
      </c>
      <c r="L198" s="430"/>
      <c r="M198" s="435" t="s">
        <v>228</v>
      </c>
    </row>
    <row r="199" spans="1:13" ht="12.75">
      <c r="A199" s="430">
        <v>10</v>
      </c>
      <c r="B199" s="472" t="s">
        <v>69</v>
      </c>
      <c r="C199" s="473" t="s">
        <v>39</v>
      </c>
      <c r="D199" s="430">
        <v>0</v>
      </c>
      <c r="E199" s="473">
        <v>20</v>
      </c>
      <c r="F199" s="474">
        <v>2530</v>
      </c>
      <c r="G199" s="474">
        <f t="shared" si="44"/>
        <v>50600</v>
      </c>
      <c r="H199" s="474"/>
      <c r="I199" s="470">
        <f t="shared" si="45"/>
        <v>50600</v>
      </c>
      <c r="J199" s="473">
        <v>20</v>
      </c>
      <c r="K199" s="430">
        <v>0</v>
      </c>
      <c r="L199" s="430"/>
      <c r="M199" s="435" t="s">
        <v>228</v>
      </c>
    </row>
    <row r="200" spans="1:13" ht="12.75">
      <c r="A200" s="430">
        <v>11</v>
      </c>
      <c r="B200" s="472" t="s">
        <v>44</v>
      </c>
      <c r="C200" s="473" t="s">
        <v>28</v>
      </c>
      <c r="D200" s="430">
        <v>0</v>
      </c>
      <c r="E200" s="473">
        <v>10</v>
      </c>
      <c r="F200" s="474">
        <v>3700</v>
      </c>
      <c r="G200" s="474">
        <f t="shared" si="44"/>
        <v>37000</v>
      </c>
      <c r="H200" s="474"/>
      <c r="I200" s="470">
        <f t="shared" si="45"/>
        <v>37000</v>
      </c>
      <c r="J200" s="473">
        <v>10</v>
      </c>
      <c r="K200" s="430">
        <v>0</v>
      </c>
      <c r="L200" s="430"/>
      <c r="M200" s="435" t="s">
        <v>228</v>
      </c>
    </row>
    <row r="201" spans="1:13" ht="12.75">
      <c r="A201" s="430">
        <v>12</v>
      </c>
      <c r="B201" s="472" t="s">
        <v>53</v>
      </c>
      <c r="C201" s="473" t="s">
        <v>54</v>
      </c>
      <c r="D201" s="430">
        <v>0</v>
      </c>
      <c r="E201" s="473">
        <v>10</v>
      </c>
      <c r="F201" s="474">
        <v>3600</v>
      </c>
      <c r="G201" s="474">
        <f t="shared" si="44"/>
        <v>36000</v>
      </c>
      <c r="H201" s="474"/>
      <c r="I201" s="470">
        <f t="shared" si="45"/>
        <v>36000</v>
      </c>
      <c r="J201" s="473">
        <v>10</v>
      </c>
      <c r="K201" s="430">
        <v>0</v>
      </c>
      <c r="L201" s="430"/>
      <c r="M201" s="435" t="s">
        <v>229</v>
      </c>
    </row>
    <row r="202" spans="1:13" ht="12.75">
      <c r="A202" s="430">
        <v>13</v>
      </c>
      <c r="B202" s="472" t="s">
        <v>31</v>
      </c>
      <c r="C202" s="473" t="s">
        <v>33</v>
      </c>
      <c r="D202" s="430">
        <v>0</v>
      </c>
      <c r="E202" s="473">
        <v>10</v>
      </c>
      <c r="F202" s="474">
        <v>49000</v>
      </c>
      <c r="G202" s="474">
        <f t="shared" si="44"/>
        <v>490000</v>
      </c>
      <c r="H202" s="474"/>
      <c r="I202" s="470">
        <f t="shared" si="45"/>
        <v>490000</v>
      </c>
      <c r="J202" s="473">
        <v>10</v>
      </c>
      <c r="K202" s="430">
        <v>0</v>
      </c>
      <c r="L202" s="430"/>
      <c r="M202" s="435" t="s">
        <v>229</v>
      </c>
    </row>
    <row r="203" spans="1:13" ht="12.75">
      <c r="A203" s="430">
        <v>14</v>
      </c>
      <c r="B203" s="472" t="s">
        <v>44</v>
      </c>
      <c r="C203" s="473" t="s">
        <v>28</v>
      </c>
      <c r="D203" s="430">
        <v>0</v>
      </c>
      <c r="E203" s="473">
        <v>20</v>
      </c>
      <c r="F203" s="474">
        <v>3700</v>
      </c>
      <c r="G203" s="474">
        <f t="shared" si="44"/>
        <v>74000</v>
      </c>
      <c r="H203" s="474"/>
      <c r="I203" s="470">
        <f t="shared" si="45"/>
        <v>74000</v>
      </c>
      <c r="J203" s="473">
        <v>20</v>
      </c>
      <c r="K203" s="430">
        <v>0</v>
      </c>
      <c r="L203" s="430"/>
      <c r="M203" s="435" t="s">
        <v>229</v>
      </c>
    </row>
    <row r="204" spans="1:13" ht="12.75">
      <c r="A204" s="430">
        <v>15</v>
      </c>
      <c r="B204" s="472" t="s">
        <v>60</v>
      </c>
      <c r="C204" s="473" t="s">
        <v>62</v>
      </c>
      <c r="D204" s="430">
        <v>0</v>
      </c>
      <c r="E204" s="473">
        <v>4</v>
      </c>
      <c r="F204" s="474">
        <v>2900</v>
      </c>
      <c r="G204" s="474">
        <f t="shared" si="44"/>
        <v>11600</v>
      </c>
      <c r="H204" s="474"/>
      <c r="I204" s="470">
        <f t="shared" si="45"/>
        <v>11600</v>
      </c>
      <c r="J204" s="473">
        <v>4</v>
      </c>
      <c r="K204" s="430">
        <v>0</v>
      </c>
      <c r="L204" s="430"/>
      <c r="M204" s="435" t="s">
        <v>229</v>
      </c>
    </row>
    <row r="205" spans="1:13" ht="12.75">
      <c r="A205" s="430">
        <v>16</v>
      </c>
      <c r="B205" s="472" t="s">
        <v>44</v>
      </c>
      <c r="C205" s="473" t="s">
        <v>28</v>
      </c>
      <c r="D205" s="430">
        <v>0</v>
      </c>
      <c r="E205" s="473">
        <v>20</v>
      </c>
      <c r="F205" s="474">
        <v>3700</v>
      </c>
      <c r="G205" s="474">
        <f t="shared" si="44"/>
        <v>74000</v>
      </c>
      <c r="H205" s="474"/>
      <c r="I205" s="470">
        <f t="shared" si="45"/>
        <v>74000</v>
      </c>
      <c r="J205" s="473">
        <v>20</v>
      </c>
      <c r="K205" s="430">
        <v>0</v>
      </c>
      <c r="L205" s="430"/>
      <c r="M205" s="435" t="s">
        <v>230</v>
      </c>
    </row>
    <row r="206" spans="1:13" ht="12.75">
      <c r="A206" s="458">
        <v>17</v>
      </c>
      <c r="B206" s="475" t="s">
        <v>70</v>
      </c>
      <c r="C206" s="476" t="s">
        <v>28</v>
      </c>
      <c r="D206" s="458">
        <v>0</v>
      </c>
      <c r="E206" s="476">
        <v>1</v>
      </c>
      <c r="F206" s="477">
        <v>13500</v>
      </c>
      <c r="G206" s="477">
        <f t="shared" si="44"/>
        <v>13500</v>
      </c>
      <c r="H206" s="477"/>
      <c r="I206" s="471">
        <f t="shared" si="45"/>
        <v>13500</v>
      </c>
      <c r="J206" s="476">
        <v>1</v>
      </c>
      <c r="K206" s="458">
        <v>0</v>
      </c>
      <c r="L206" s="458"/>
      <c r="M206" s="461" t="s">
        <v>230</v>
      </c>
    </row>
    <row r="207" spans="1:13" ht="12.75">
      <c r="A207" s="188"/>
      <c r="B207" s="280" t="s">
        <v>10</v>
      </c>
      <c r="C207" s="351"/>
      <c r="D207" s="188"/>
      <c r="E207" s="351"/>
      <c r="F207" s="292"/>
      <c r="G207" s="352">
        <f>SUM(G190:G206)</f>
        <v>1397200</v>
      </c>
      <c r="H207" s="352"/>
      <c r="I207" s="352">
        <f>SUM(I190:I206)</f>
        <v>1397200</v>
      </c>
      <c r="J207" s="351"/>
      <c r="K207" s="190"/>
      <c r="L207" s="188"/>
      <c r="M207" s="190"/>
    </row>
    <row r="208" spans="1:13" ht="12.75">
      <c r="A208" s="267"/>
      <c r="B208" s="417" t="s">
        <v>72</v>
      </c>
      <c r="C208" s="429"/>
      <c r="D208" s="267"/>
      <c r="E208" s="429"/>
      <c r="F208" s="377"/>
      <c r="G208" s="377"/>
      <c r="H208" s="377"/>
      <c r="I208" s="377"/>
      <c r="J208" s="429"/>
      <c r="K208" s="268"/>
      <c r="L208" s="267"/>
      <c r="M208" s="261"/>
    </row>
    <row r="209" spans="1:14" ht="12.75">
      <c r="A209" s="430">
        <v>1</v>
      </c>
      <c r="B209" s="472" t="s">
        <v>21</v>
      </c>
      <c r="C209" s="478" t="s">
        <v>28</v>
      </c>
      <c r="D209" s="430">
        <v>0</v>
      </c>
      <c r="E209" s="478">
        <v>2</v>
      </c>
      <c r="F209" s="474">
        <v>17500</v>
      </c>
      <c r="G209" s="474">
        <f>E209*F209</f>
        <v>35000</v>
      </c>
      <c r="H209" s="474"/>
      <c r="I209" s="474">
        <f>G209</f>
        <v>35000</v>
      </c>
      <c r="J209" s="478">
        <v>2</v>
      </c>
      <c r="K209" s="430">
        <v>0</v>
      </c>
      <c r="L209" s="430"/>
      <c r="M209" s="435" t="s">
        <v>231</v>
      </c>
    </row>
    <row r="210" spans="1:14" ht="12.75">
      <c r="A210" s="430">
        <v>2</v>
      </c>
      <c r="B210" s="472" t="s">
        <v>71</v>
      </c>
      <c r="C210" s="478" t="s">
        <v>33</v>
      </c>
      <c r="D210" s="430">
        <v>0</v>
      </c>
      <c r="E210" s="478">
        <v>5</v>
      </c>
      <c r="F210" s="474">
        <v>49000</v>
      </c>
      <c r="G210" s="474">
        <f>E210*F210</f>
        <v>245000</v>
      </c>
      <c r="H210" s="474"/>
      <c r="I210" s="474">
        <f t="shared" ref="I210:I219" si="46">G210</f>
        <v>245000</v>
      </c>
      <c r="J210" s="478">
        <v>5</v>
      </c>
      <c r="K210" s="430">
        <v>0</v>
      </c>
      <c r="L210" s="430"/>
      <c r="M210" s="435" t="s">
        <v>232</v>
      </c>
    </row>
    <row r="211" spans="1:14" ht="12.75">
      <c r="A211" s="430">
        <v>3</v>
      </c>
      <c r="B211" s="472" t="s">
        <v>32</v>
      </c>
      <c r="C211" s="430" t="s">
        <v>9</v>
      </c>
      <c r="D211" s="430">
        <v>0</v>
      </c>
      <c r="E211" s="478">
        <v>2</v>
      </c>
      <c r="F211" s="474">
        <v>21000</v>
      </c>
      <c r="G211" s="474">
        <f>E211*F211</f>
        <v>42000</v>
      </c>
      <c r="H211" s="474"/>
      <c r="I211" s="474">
        <f t="shared" si="46"/>
        <v>42000</v>
      </c>
      <c r="J211" s="478">
        <v>2</v>
      </c>
      <c r="K211" s="430">
        <v>0</v>
      </c>
      <c r="L211" s="430"/>
      <c r="M211" s="435" t="s">
        <v>232</v>
      </c>
    </row>
    <row r="212" spans="1:14" ht="12.75">
      <c r="A212" s="430">
        <v>4</v>
      </c>
      <c r="B212" s="472" t="s">
        <v>27</v>
      </c>
      <c r="C212" s="430" t="s">
        <v>83</v>
      </c>
      <c r="D212" s="430">
        <v>0</v>
      </c>
      <c r="E212" s="478">
        <v>20</v>
      </c>
      <c r="F212" s="474">
        <v>2530</v>
      </c>
      <c r="G212" s="474">
        <f t="shared" ref="G212:G218" si="47">E212*F212</f>
        <v>50600</v>
      </c>
      <c r="H212" s="474"/>
      <c r="I212" s="474">
        <f t="shared" si="46"/>
        <v>50600</v>
      </c>
      <c r="J212" s="478">
        <v>2</v>
      </c>
      <c r="K212" s="430">
        <v>0</v>
      </c>
      <c r="L212" s="430"/>
      <c r="M212" s="435" t="s">
        <v>232</v>
      </c>
    </row>
    <row r="213" spans="1:14" ht="12.75">
      <c r="A213" s="430">
        <v>5</v>
      </c>
      <c r="B213" s="472" t="s">
        <v>64</v>
      </c>
      <c r="C213" s="478" t="s">
        <v>40</v>
      </c>
      <c r="D213" s="430">
        <v>0</v>
      </c>
      <c r="E213" s="478">
        <v>2</v>
      </c>
      <c r="F213" s="474">
        <v>31000</v>
      </c>
      <c r="G213" s="474">
        <f t="shared" si="47"/>
        <v>62000</v>
      </c>
      <c r="H213" s="474"/>
      <c r="I213" s="474">
        <f t="shared" si="46"/>
        <v>62000</v>
      </c>
      <c r="J213" s="478">
        <v>2</v>
      </c>
      <c r="K213" s="430">
        <v>0</v>
      </c>
      <c r="L213" s="430"/>
      <c r="M213" s="435" t="s">
        <v>233</v>
      </c>
    </row>
    <row r="214" spans="1:14" ht="12.75">
      <c r="A214" s="430">
        <v>6</v>
      </c>
      <c r="B214" s="472" t="s">
        <v>42</v>
      </c>
      <c r="C214" s="478" t="s">
        <v>40</v>
      </c>
      <c r="D214" s="430">
        <v>0</v>
      </c>
      <c r="E214" s="478">
        <v>2</v>
      </c>
      <c r="F214" s="474">
        <v>59000</v>
      </c>
      <c r="G214" s="474">
        <f t="shared" si="47"/>
        <v>118000</v>
      </c>
      <c r="H214" s="474"/>
      <c r="I214" s="474">
        <f t="shared" si="46"/>
        <v>118000</v>
      </c>
      <c r="J214" s="478">
        <v>1</v>
      </c>
      <c r="K214" s="430">
        <v>0</v>
      </c>
      <c r="L214" s="430"/>
      <c r="M214" s="435" t="s">
        <v>233</v>
      </c>
    </row>
    <row r="215" spans="1:14" ht="12.75">
      <c r="A215" s="430">
        <v>7</v>
      </c>
      <c r="B215" s="472" t="s">
        <v>65</v>
      </c>
      <c r="C215" s="478" t="s">
        <v>40</v>
      </c>
      <c r="D215" s="430">
        <v>0</v>
      </c>
      <c r="E215" s="478">
        <v>1</v>
      </c>
      <c r="F215" s="474">
        <v>27000</v>
      </c>
      <c r="G215" s="474">
        <f t="shared" si="47"/>
        <v>27000</v>
      </c>
      <c r="H215" s="474"/>
      <c r="I215" s="474">
        <f t="shared" si="46"/>
        <v>27000</v>
      </c>
      <c r="J215" s="478">
        <v>2</v>
      </c>
      <c r="K215" s="430">
        <v>0</v>
      </c>
      <c r="L215" s="430"/>
      <c r="M215" s="435" t="s">
        <v>233</v>
      </c>
    </row>
    <row r="216" spans="1:14" ht="12.75">
      <c r="A216" s="430">
        <v>8</v>
      </c>
      <c r="B216" s="472" t="s">
        <v>32</v>
      </c>
      <c r="C216" s="478" t="s">
        <v>34</v>
      </c>
      <c r="D216" s="430">
        <v>0</v>
      </c>
      <c r="E216" s="478">
        <v>2</v>
      </c>
      <c r="F216" s="474">
        <v>21000</v>
      </c>
      <c r="G216" s="474">
        <f t="shared" si="47"/>
        <v>42000</v>
      </c>
      <c r="H216" s="474"/>
      <c r="I216" s="474">
        <f t="shared" si="46"/>
        <v>42000</v>
      </c>
      <c r="J216" s="478">
        <v>5</v>
      </c>
      <c r="K216" s="430">
        <v>0</v>
      </c>
      <c r="L216" s="430"/>
      <c r="M216" s="435" t="s">
        <v>233</v>
      </c>
    </row>
    <row r="217" spans="1:14" ht="12.75">
      <c r="A217" s="430">
        <v>9</v>
      </c>
      <c r="B217" s="472" t="s">
        <v>31</v>
      </c>
      <c r="C217" s="478" t="s">
        <v>33</v>
      </c>
      <c r="D217" s="430">
        <v>0</v>
      </c>
      <c r="E217" s="478">
        <v>5</v>
      </c>
      <c r="F217" s="474">
        <v>49000</v>
      </c>
      <c r="G217" s="474">
        <f t="shared" si="47"/>
        <v>245000</v>
      </c>
      <c r="H217" s="474"/>
      <c r="I217" s="474">
        <f t="shared" si="46"/>
        <v>245000</v>
      </c>
      <c r="J217" s="478">
        <v>20</v>
      </c>
      <c r="K217" s="430">
        <v>0</v>
      </c>
      <c r="L217" s="430"/>
      <c r="M217" s="435" t="s">
        <v>233</v>
      </c>
    </row>
    <row r="218" spans="1:14" ht="12.75">
      <c r="A218" s="430">
        <v>10</v>
      </c>
      <c r="B218" s="472" t="s">
        <v>44</v>
      </c>
      <c r="C218" s="478" t="s">
        <v>28</v>
      </c>
      <c r="D218" s="430">
        <v>0</v>
      </c>
      <c r="E218" s="478">
        <v>20</v>
      </c>
      <c r="F218" s="474">
        <v>3700</v>
      </c>
      <c r="G218" s="474">
        <f t="shared" si="47"/>
        <v>74000</v>
      </c>
      <c r="H218" s="474"/>
      <c r="I218" s="474">
        <f t="shared" si="46"/>
        <v>74000</v>
      </c>
      <c r="J218" s="478">
        <v>20</v>
      </c>
      <c r="K218" s="430">
        <v>0</v>
      </c>
      <c r="L218" s="430"/>
      <c r="M218" s="435" t="s">
        <v>233</v>
      </c>
    </row>
    <row r="219" spans="1:14" ht="12.75">
      <c r="A219" s="479">
        <v>11</v>
      </c>
      <c r="B219" s="480" t="s">
        <v>31</v>
      </c>
      <c r="C219" s="479"/>
      <c r="D219" s="479">
        <v>0</v>
      </c>
      <c r="E219" s="481">
        <v>5</v>
      </c>
      <c r="F219" s="482">
        <v>49000</v>
      </c>
      <c r="G219" s="483">
        <f>E219*F219</f>
        <v>245000</v>
      </c>
      <c r="H219" s="484"/>
      <c r="I219" s="485">
        <f t="shared" si="46"/>
        <v>245000</v>
      </c>
      <c r="J219" s="481">
        <v>3</v>
      </c>
      <c r="K219" s="479">
        <v>2</v>
      </c>
      <c r="L219" s="479"/>
      <c r="M219" s="486" t="s">
        <v>234</v>
      </c>
    </row>
    <row r="220" spans="1:14" ht="12.75">
      <c r="A220" s="188"/>
      <c r="B220" s="210"/>
      <c r="C220" s="188"/>
      <c r="D220" s="188"/>
      <c r="E220" s="238"/>
      <c r="F220" s="239"/>
      <c r="G220" s="240">
        <f>SUM(G209:G219)</f>
        <v>1185600</v>
      </c>
      <c r="H220" s="240"/>
      <c r="I220" s="240">
        <f>SUM(I209:I219)</f>
        <v>1185600</v>
      </c>
      <c r="J220" s="188"/>
      <c r="K220" s="190"/>
      <c r="L220" s="188"/>
      <c r="M220" s="181"/>
    </row>
    <row r="221" spans="1:14" ht="12.75">
      <c r="A221" s="210"/>
      <c r="B221" s="189" t="s">
        <v>130</v>
      </c>
      <c r="C221" s="210"/>
      <c r="D221" s="210"/>
      <c r="E221" s="210"/>
      <c r="F221" s="239"/>
      <c r="G221" s="240">
        <f>SUM(G11:G220)/2</f>
        <v>18997600</v>
      </c>
      <c r="H221" s="240">
        <f>H173+H142+H122+H92+H59+H37+H188</f>
        <v>11112200</v>
      </c>
      <c r="I221" s="546">
        <f>SUM(I11:I220)/2</f>
        <v>7885400</v>
      </c>
      <c r="J221" s="188"/>
      <c r="K221" s="190"/>
      <c r="L221" s="193"/>
      <c r="M221" s="539"/>
      <c r="N221" s="244"/>
    </row>
    <row r="222" spans="1:14" ht="12.75">
      <c r="A222" s="241"/>
      <c r="B222" s="241"/>
      <c r="C222" s="241"/>
      <c r="D222" s="241"/>
      <c r="E222" s="241"/>
      <c r="F222" s="1"/>
      <c r="G222" s="1"/>
      <c r="H222" s="1"/>
      <c r="I222" s="1"/>
      <c r="J222" s="1"/>
      <c r="K222" s="1"/>
    </row>
    <row r="223" spans="1:14" ht="12.75">
      <c r="A223" s="241" t="s">
        <v>173</v>
      </c>
      <c r="B223" s="241"/>
      <c r="C223" s="568">
        <v>2260000</v>
      </c>
      <c r="D223" s="568"/>
      <c r="E223" s="241"/>
      <c r="F223" s="1" t="s">
        <v>198</v>
      </c>
      <c r="G223" s="1"/>
      <c r="H223" s="1"/>
      <c r="I223" s="1"/>
      <c r="J223" s="1"/>
      <c r="K223" s="1"/>
      <c r="M223" s="374"/>
      <c r="N223" s="244"/>
    </row>
    <row r="224" spans="1:14" ht="12.75">
      <c r="A224" s="241"/>
      <c r="B224" s="241" t="s">
        <v>174</v>
      </c>
      <c r="C224" s="568">
        <v>2821700</v>
      </c>
      <c r="D224" s="568"/>
      <c r="E224" s="241"/>
      <c r="F224" s="1" t="s">
        <v>199</v>
      </c>
      <c r="G224" s="242"/>
      <c r="H224" s="242"/>
      <c r="I224" s="242"/>
      <c r="J224" s="242"/>
      <c r="K224" s="242"/>
      <c r="L224" s="242"/>
      <c r="N224" s="244"/>
    </row>
    <row r="225" spans="1:14" ht="12.75">
      <c r="A225" s="241"/>
      <c r="B225" s="241" t="s">
        <v>175</v>
      </c>
      <c r="C225" s="568">
        <v>3775500</v>
      </c>
      <c r="D225" s="568"/>
      <c r="E225" s="241"/>
      <c r="F225" s="1" t="s">
        <v>201</v>
      </c>
      <c r="G225" s="249"/>
      <c r="H225" s="249"/>
      <c r="I225" s="249"/>
      <c r="J225" s="249"/>
      <c r="K225" s="249"/>
      <c r="L225" s="249"/>
      <c r="N225" s="244"/>
    </row>
    <row r="226" spans="1:14" ht="12.75">
      <c r="A226" s="241"/>
      <c r="B226" s="241" t="s">
        <v>190</v>
      </c>
      <c r="C226" s="568">
        <v>2255000</v>
      </c>
      <c r="D226" s="568"/>
      <c r="E226" s="241"/>
      <c r="F226" s="1" t="s">
        <v>200</v>
      </c>
      <c r="G226" s="249"/>
      <c r="H226" s="249"/>
      <c r="I226" s="249"/>
      <c r="J226" s="249"/>
      <c r="K226" s="249"/>
      <c r="L226" s="249"/>
      <c r="N226" s="244"/>
    </row>
    <row r="227" spans="1:14" ht="12.75">
      <c r="A227" s="241"/>
      <c r="B227" s="248" t="s">
        <v>194</v>
      </c>
      <c r="C227" s="569">
        <f>SUM(C223:D226)</f>
        <v>11112200</v>
      </c>
      <c r="D227" s="569"/>
      <c r="E227" s="241"/>
      <c r="F227" s="249"/>
      <c r="G227" s="249"/>
      <c r="H227" s="249"/>
      <c r="I227" s="249"/>
      <c r="J227" s="249"/>
      <c r="K227" s="249"/>
      <c r="L227" s="249"/>
      <c r="N227" s="244"/>
    </row>
    <row r="228" spans="1:14" ht="12.75">
      <c r="A228" s="241"/>
      <c r="B228" s="241"/>
      <c r="C228" s="242"/>
      <c r="D228" s="242"/>
      <c r="E228" s="241"/>
      <c r="F228" s="249"/>
      <c r="G228" s="249"/>
      <c r="H228" s="249"/>
      <c r="I228" s="249"/>
      <c r="J228" s="249"/>
      <c r="K228" s="249"/>
      <c r="L228" s="249"/>
      <c r="N228" s="244"/>
    </row>
    <row r="229" spans="1:14" ht="12.75">
      <c r="A229" s="558" t="s">
        <v>203</v>
      </c>
      <c r="B229" s="558"/>
      <c r="C229" s="558"/>
      <c r="D229" s="558"/>
      <c r="E229" s="558"/>
      <c r="F229" s="558"/>
      <c r="G229" s="558"/>
      <c r="H229" s="558"/>
      <c r="I229" s="558"/>
      <c r="J229" s="558"/>
      <c r="K229" s="558"/>
      <c r="L229" s="558"/>
      <c r="M229" s="558"/>
    </row>
    <row r="230" spans="1:14" ht="12.75">
      <c r="A230" s="364"/>
      <c r="B230" s="364"/>
      <c r="C230" s="364"/>
      <c r="D230" s="364"/>
      <c r="E230" s="364"/>
      <c r="F230" s="365"/>
      <c r="G230" s="366"/>
      <c r="H230" s="366"/>
      <c r="I230" s="366"/>
      <c r="J230" s="373"/>
      <c r="K230" s="373"/>
      <c r="L230" s="364"/>
      <c r="M230" s="364"/>
      <c r="N230" s="244"/>
    </row>
    <row r="231" spans="1:14" ht="12.75">
      <c r="A231" s="364"/>
      <c r="B231" s="364"/>
      <c r="C231" s="364"/>
      <c r="D231" s="364"/>
      <c r="E231" s="364"/>
      <c r="F231" s="365"/>
      <c r="G231" s="366"/>
      <c r="H231" s="366"/>
      <c r="I231" s="366"/>
      <c r="J231" s="373"/>
      <c r="K231" s="373"/>
      <c r="L231" s="364"/>
      <c r="M231" s="364"/>
      <c r="N231" s="244"/>
    </row>
    <row r="232" spans="1:14" ht="12.75">
      <c r="A232" s="364"/>
      <c r="B232" s="364"/>
      <c r="C232" s="364"/>
      <c r="D232" s="364"/>
      <c r="E232" s="364"/>
      <c r="F232" s="365"/>
      <c r="G232" s="366"/>
      <c r="H232" s="366"/>
      <c r="I232" s="366"/>
      <c r="J232" s="373"/>
      <c r="K232" s="373"/>
      <c r="L232" s="364"/>
      <c r="M232" s="364"/>
      <c r="N232" s="244"/>
    </row>
    <row r="233" spans="1:14" ht="12.75">
      <c r="A233" s="364"/>
      <c r="B233" s="364"/>
      <c r="C233" s="364"/>
      <c r="D233" s="364"/>
      <c r="E233" s="364"/>
      <c r="F233" s="365"/>
      <c r="G233" s="368"/>
      <c r="H233" s="369"/>
      <c r="I233" s="369"/>
      <c r="J233" s="373"/>
      <c r="K233" s="373"/>
      <c r="L233" s="369"/>
      <c r="M233" s="364"/>
    </row>
    <row r="234" spans="1:14" ht="12.75">
      <c r="A234" s="364"/>
      <c r="B234" s="364"/>
      <c r="C234" s="364"/>
      <c r="D234" s="364"/>
      <c r="E234" s="364"/>
      <c r="F234" s="365"/>
      <c r="G234" s="369"/>
      <c r="H234" s="369"/>
      <c r="I234" s="369"/>
      <c r="J234" s="373"/>
      <c r="K234" s="373"/>
      <c r="L234" s="369"/>
      <c r="M234" s="364"/>
    </row>
    <row r="235" spans="1:14" ht="12.75">
      <c r="A235" s="565"/>
      <c r="B235" s="565"/>
      <c r="C235" s="565"/>
      <c r="D235" s="364"/>
      <c r="E235" s="364"/>
      <c r="F235" s="565"/>
      <c r="G235" s="565"/>
      <c r="H235" s="565"/>
      <c r="I235" s="565"/>
      <c r="J235" s="565"/>
      <c r="K235" s="565"/>
      <c r="L235" s="565"/>
      <c r="M235" s="364"/>
    </row>
    <row r="236" spans="1:14" ht="12.75">
      <c r="A236" s="558" t="s">
        <v>204</v>
      </c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</row>
    <row r="238" spans="1:14" ht="12.75">
      <c r="N238" s="244"/>
    </row>
  </sheetData>
  <mergeCells count="25">
    <mergeCell ref="A6:L6"/>
    <mergeCell ref="A7:K7"/>
    <mergeCell ref="A9:A10"/>
    <mergeCell ref="B9:B10"/>
    <mergeCell ref="C9:C10"/>
    <mergeCell ref="D9:D10"/>
    <mergeCell ref="E9:E10"/>
    <mergeCell ref="F9:F10"/>
    <mergeCell ref="G9:G10"/>
    <mergeCell ref="H9:I9"/>
    <mergeCell ref="J9:J10"/>
    <mergeCell ref="K9:K10"/>
    <mergeCell ref="M9:M10"/>
    <mergeCell ref="A11:B11"/>
    <mergeCell ref="B38:C38"/>
    <mergeCell ref="A236:M236"/>
    <mergeCell ref="C223:D223"/>
    <mergeCell ref="C224:D224"/>
    <mergeCell ref="C225:D225"/>
    <mergeCell ref="C227:D227"/>
    <mergeCell ref="A229:M229"/>
    <mergeCell ref="A235:C235"/>
    <mergeCell ref="F235:L235"/>
    <mergeCell ref="C226:D226"/>
    <mergeCell ref="A60:B60"/>
  </mergeCells>
  <pageMargins left="0.57999999999999996" right="0.17" top="0.54" bottom="0.32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5"/>
  <sheetViews>
    <sheetView topLeftCell="A77" workbookViewId="0">
      <selection activeCell="J24" sqref="J24"/>
    </sheetView>
  </sheetViews>
  <sheetFormatPr defaultRowHeight="15"/>
  <cols>
    <col min="1" max="1" width="6.140625" style="497" customWidth="1"/>
    <col min="2" max="2" width="32.42578125" customWidth="1"/>
    <col min="3" max="3" width="7.85546875" customWidth="1"/>
    <col min="4" max="4" width="6.140625" customWidth="1"/>
    <col min="5" max="5" width="10.5703125" style="500" customWidth="1"/>
    <col min="6" max="6" width="13.42578125" customWidth="1"/>
    <col min="7" max="7" width="16.5703125" style="500" customWidth="1"/>
  </cols>
  <sheetData>
    <row r="1" spans="1:7" s="491" customFormat="1">
      <c r="A1" s="496"/>
      <c r="E1" s="498"/>
      <c r="G1" s="498"/>
    </row>
    <row r="2" spans="1:7" s="491" customFormat="1" ht="16.5">
      <c r="A2" s="585" t="s">
        <v>236</v>
      </c>
      <c r="B2" s="585"/>
      <c r="C2" s="585"/>
      <c r="D2" s="585"/>
      <c r="E2" s="585"/>
      <c r="F2" s="585"/>
      <c r="G2" s="585"/>
    </row>
    <row r="3" spans="1:7" s="491" customFormat="1" ht="15.75">
      <c r="A3" s="586" t="s">
        <v>237</v>
      </c>
      <c r="B3" s="586"/>
      <c r="C3" s="586"/>
      <c r="D3" s="586"/>
      <c r="E3" s="586"/>
      <c r="F3" s="586"/>
      <c r="G3" s="586"/>
    </row>
    <row r="4" spans="1:7" s="491" customFormat="1" ht="16.5">
      <c r="A4" s="585" t="s">
        <v>238</v>
      </c>
      <c r="B4" s="585"/>
      <c r="C4" s="585"/>
      <c r="D4" s="585"/>
      <c r="E4" s="585"/>
      <c r="F4" s="585"/>
      <c r="G4" s="585"/>
    </row>
    <row r="5" spans="1:7" s="491" customFormat="1">
      <c r="A5" s="496"/>
      <c r="E5" s="498"/>
      <c r="G5" s="498"/>
    </row>
    <row r="6" spans="1:7" s="491" customFormat="1" ht="20.25">
      <c r="A6" s="587" t="s">
        <v>239</v>
      </c>
      <c r="B6" s="587"/>
      <c r="C6" s="587"/>
      <c r="D6" s="587"/>
      <c r="E6" s="587"/>
      <c r="F6" s="587"/>
      <c r="G6" s="587"/>
    </row>
    <row r="7" spans="1:7" s="491" customFormat="1" ht="15.75">
      <c r="A7" s="588" t="s">
        <v>252</v>
      </c>
      <c r="B7" s="588"/>
      <c r="C7" s="588"/>
      <c r="D7" s="588"/>
      <c r="E7" s="588"/>
      <c r="F7" s="588"/>
      <c r="G7" s="588"/>
    </row>
    <row r="8" spans="1:7" s="491" customFormat="1" ht="16.5">
      <c r="A8" s="584" t="s">
        <v>250</v>
      </c>
      <c r="B8" s="584"/>
      <c r="C8" s="584"/>
      <c r="D8" s="584"/>
      <c r="E8" s="584"/>
      <c r="F8" s="584"/>
      <c r="G8" s="584"/>
    </row>
    <row r="9" spans="1:7" s="491" customFormat="1" ht="15.75">
      <c r="A9" s="579" t="s">
        <v>253</v>
      </c>
      <c r="B9" s="579"/>
      <c r="C9" s="579"/>
      <c r="D9" s="579"/>
      <c r="E9" s="579"/>
      <c r="F9" s="579"/>
      <c r="G9" s="579"/>
    </row>
    <row r="10" spans="1:7" s="491" customFormat="1" ht="15.75">
      <c r="A10" s="493"/>
      <c r="B10" s="493"/>
      <c r="C10" s="493"/>
      <c r="D10" s="493"/>
      <c r="E10" s="499"/>
      <c r="F10" s="493"/>
      <c r="G10" s="498"/>
    </row>
    <row r="11" spans="1:7" s="491" customFormat="1" ht="15.75">
      <c r="A11" s="582" t="s">
        <v>240</v>
      </c>
      <c r="B11" s="582"/>
      <c r="C11" s="582"/>
      <c r="D11" s="582"/>
      <c r="E11" s="582"/>
      <c r="F11" s="582"/>
      <c r="G11" s="498"/>
    </row>
    <row r="12" spans="1:7" s="491" customFormat="1" ht="15.75">
      <c r="A12" s="580" t="s">
        <v>241</v>
      </c>
      <c r="B12" s="580"/>
      <c r="C12" s="580"/>
      <c r="D12" s="580"/>
      <c r="E12" s="580"/>
      <c r="F12" s="580"/>
      <c r="G12" s="498"/>
    </row>
    <row r="13" spans="1:7" s="491" customFormat="1" ht="15.75">
      <c r="A13" s="583" t="s">
        <v>242</v>
      </c>
      <c r="B13" s="583"/>
      <c r="C13" s="583"/>
      <c r="D13" s="583"/>
      <c r="E13" s="583"/>
      <c r="F13" s="583"/>
      <c r="G13" s="498"/>
    </row>
    <row r="14" spans="1:7" s="494" customFormat="1" ht="18.75" customHeight="1">
      <c r="A14" s="495" t="s">
        <v>243</v>
      </c>
      <c r="B14" s="495" t="s">
        <v>244</v>
      </c>
      <c r="C14" s="495" t="s">
        <v>245</v>
      </c>
      <c r="D14" s="495" t="s">
        <v>246</v>
      </c>
      <c r="E14" s="495" t="s">
        <v>3</v>
      </c>
      <c r="F14" s="547" t="s">
        <v>247</v>
      </c>
      <c r="G14" s="548" t="s">
        <v>259</v>
      </c>
    </row>
    <row r="15" spans="1:7" s="501" customFormat="1">
      <c r="A15" s="502">
        <v>1</v>
      </c>
      <c r="B15" s="503" t="s">
        <v>18</v>
      </c>
      <c r="C15" s="504" t="s">
        <v>19</v>
      </c>
      <c r="D15" s="504">
        <v>1</v>
      </c>
      <c r="E15" s="505">
        <v>7800</v>
      </c>
      <c r="F15" s="506">
        <f>E15*D15</f>
        <v>7800</v>
      </c>
      <c r="G15" s="589" t="s">
        <v>205</v>
      </c>
    </row>
    <row r="16" spans="1:7" s="501" customFormat="1">
      <c r="A16" s="502">
        <v>2</v>
      </c>
      <c r="B16" s="507" t="s">
        <v>21</v>
      </c>
      <c r="C16" s="508" t="s">
        <v>28</v>
      </c>
      <c r="D16" s="509">
        <v>5</v>
      </c>
      <c r="E16" s="510">
        <v>17500</v>
      </c>
      <c r="F16" s="506">
        <f t="shared" ref="F16:F79" si="0">E16*D16</f>
        <v>87500</v>
      </c>
      <c r="G16" s="589" t="s">
        <v>206</v>
      </c>
    </row>
    <row r="17" spans="1:7" s="501" customFormat="1">
      <c r="A17" s="502">
        <v>3</v>
      </c>
      <c r="B17" s="507" t="s">
        <v>22</v>
      </c>
      <c r="C17" s="508" t="s">
        <v>19</v>
      </c>
      <c r="D17" s="508">
        <v>10</v>
      </c>
      <c r="E17" s="510">
        <v>850</v>
      </c>
      <c r="F17" s="506">
        <f t="shared" si="0"/>
        <v>8500</v>
      </c>
      <c r="G17" s="590" t="s">
        <v>207</v>
      </c>
    </row>
    <row r="18" spans="1:7" s="501" customFormat="1">
      <c r="A18" s="502">
        <v>4</v>
      </c>
      <c r="B18" s="507" t="s">
        <v>23</v>
      </c>
      <c r="C18" s="508" t="s">
        <v>29</v>
      </c>
      <c r="D18" s="508">
        <v>10</v>
      </c>
      <c r="E18" s="510">
        <v>3100</v>
      </c>
      <c r="F18" s="506">
        <f t="shared" si="0"/>
        <v>31000</v>
      </c>
      <c r="G18" s="590" t="s">
        <v>207</v>
      </c>
    </row>
    <row r="19" spans="1:7" s="501" customFormat="1">
      <c r="A19" s="502">
        <v>5</v>
      </c>
      <c r="B19" s="507" t="s">
        <v>27</v>
      </c>
      <c r="C19" s="508" t="s">
        <v>30</v>
      </c>
      <c r="D19" s="508">
        <v>20</v>
      </c>
      <c r="E19" s="510">
        <v>2530</v>
      </c>
      <c r="F19" s="506">
        <f t="shared" si="0"/>
        <v>50600</v>
      </c>
      <c r="G19" s="590" t="s">
        <v>207</v>
      </c>
    </row>
    <row r="20" spans="1:7" s="501" customFormat="1">
      <c r="A20" s="502">
        <v>6</v>
      </c>
      <c r="B20" s="511" t="s">
        <v>32</v>
      </c>
      <c r="C20" s="508" t="s">
        <v>34</v>
      </c>
      <c r="D20" s="508">
        <v>2</v>
      </c>
      <c r="E20" s="510">
        <v>21000</v>
      </c>
      <c r="F20" s="506">
        <f t="shared" si="0"/>
        <v>42000</v>
      </c>
      <c r="G20" s="589" t="s">
        <v>208</v>
      </c>
    </row>
    <row r="21" spans="1:7" s="501" customFormat="1">
      <c r="A21" s="502">
        <v>7</v>
      </c>
      <c r="B21" s="511" t="s">
        <v>35</v>
      </c>
      <c r="C21" s="508" t="s">
        <v>39</v>
      </c>
      <c r="D21" s="508">
        <v>5</v>
      </c>
      <c r="E21" s="510">
        <v>6000</v>
      </c>
      <c r="F21" s="506">
        <f t="shared" si="0"/>
        <v>30000</v>
      </c>
      <c r="G21" s="590" t="s">
        <v>209</v>
      </c>
    </row>
    <row r="22" spans="1:7" s="501" customFormat="1">
      <c r="A22" s="502">
        <v>8</v>
      </c>
      <c r="B22" s="511" t="s">
        <v>36</v>
      </c>
      <c r="C22" s="508" t="s">
        <v>29</v>
      </c>
      <c r="D22" s="508">
        <v>2</v>
      </c>
      <c r="E22" s="510">
        <v>12500</v>
      </c>
      <c r="F22" s="506">
        <f t="shared" si="0"/>
        <v>25000</v>
      </c>
      <c r="G22" s="590" t="s">
        <v>209</v>
      </c>
    </row>
    <row r="23" spans="1:7" s="501" customFormat="1">
      <c r="A23" s="502">
        <v>9</v>
      </c>
      <c r="B23" s="511" t="s">
        <v>37</v>
      </c>
      <c r="C23" s="508" t="s">
        <v>40</v>
      </c>
      <c r="D23" s="508">
        <v>2</v>
      </c>
      <c r="E23" s="510">
        <v>21000</v>
      </c>
      <c r="F23" s="506">
        <f t="shared" si="0"/>
        <v>42000</v>
      </c>
      <c r="G23" s="590" t="s">
        <v>209</v>
      </c>
    </row>
    <row r="24" spans="1:7" s="501" customFormat="1">
      <c r="A24" s="502">
        <v>10</v>
      </c>
      <c r="B24" s="511" t="s">
        <v>41</v>
      </c>
      <c r="C24" s="508" t="s">
        <v>33</v>
      </c>
      <c r="D24" s="508">
        <v>2</v>
      </c>
      <c r="E24" s="510">
        <v>98000</v>
      </c>
      <c r="F24" s="506">
        <f t="shared" si="0"/>
        <v>196000</v>
      </c>
      <c r="G24" s="590" t="s">
        <v>210</v>
      </c>
    </row>
    <row r="25" spans="1:7" s="501" customFormat="1">
      <c r="A25" s="502">
        <v>11</v>
      </c>
      <c r="B25" s="511" t="s">
        <v>42</v>
      </c>
      <c r="C25" s="508" t="s">
        <v>40</v>
      </c>
      <c r="D25" s="508">
        <v>1</v>
      </c>
      <c r="E25" s="510">
        <v>59000</v>
      </c>
      <c r="F25" s="506">
        <f t="shared" si="0"/>
        <v>59000</v>
      </c>
      <c r="G25" s="590" t="s">
        <v>210</v>
      </c>
    </row>
    <row r="26" spans="1:7" s="501" customFormat="1">
      <c r="A26" s="502">
        <v>12</v>
      </c>
      <c r="B26" s="511" t="s">
        <v>43</v>
      </c>
      <c r="C26" s="508" t="s">
        <v>40</v>
      </c>
      <c r="D26" s="508">
        <v>1</v>
      </c>
      <c r="E26" s="510">
        <v>28500</v>
      </c>
      <c r="F26" s="506">
        <f t="shared" si="0"/>
        <v>28500</v>
      </c>
      <c r="G26" s="590" t="s">
        <v>210</v>
      </c>
    </row>
    <row r="27" spans="1:7" s="501" customFormat="1">
      <c r="A27" s="502">
        <v>13</v>
      </c>
      <c r="B27" s="512" t="s">
        <v>44</v>
      </c>
      <c r="C27" s="513" t="s">
        <v>28</v>
      </c>
      <c r="D27" s="514">
        <v>10</v>
      </c>
      <c r="E27" s="515">
        <v>3700</v>
      </c>
      <c r="F27" s="506">
        <f t="shared" si="0"/>
        <v>37000</v>
      </c>
      <c r="G27" s="590" t="s">
        <v>211</v>
      </c>
    </row>
    <row r="28" spans="1:7" s="501" customFormat="1">
      <c r="A28" s="502">
        <v>14</v>
      </c>
      <c r="B28" s="512" t="s">
        <v>37</v>
      </c>
      <c r="C28" s="513" t="s">
        <v>40</v>
      </c>
      <c r="D28" s="513">
        <v>1</v>
      </c>
      <c r="E28" s="515">
        <v>21000</v>
      </c>
      <c r="F28" s="506">
        <f t="shared" si="0"/>
        <v>21000</v>
      </c>
      <c r="G28" s="590" t="s">
        <v>211</v>
      </c>
    </row>
    <row r="29" spans="1:7" s="501" customFormat="1">
      <c r="A29" s="502">
        <v>15</v>
      </c>
      <c r="B29" s="512" t="s">
        <v>44</v>
      </c>
      <c r="C29" s="513" t="s">
        <v>28</v>
      </c>
      <c r="D29" s="513">
        <v>40</v>
      </c>
      <c r="E29" s="515">
        <v>3700</v>
      </c>
      <c r="F29" s="506">
        <f t="shared" si="0"/>
        <v>148000</v>
      </c>
      <c r="G29" s="590" t="s">
        <v>212</v>
      </c>
    </row>
    <row r="30" spans="1:7" s="501" customFormat="1">
      <c r="A30" s="502">
        <v>16</v>
      </c>
      <c r="B30" s="516" t="s">
        <v>46</v>
      </c>
      <c r="C30" s="513" t="s">
        <v>49</v>
      </c>
      <c r="D30" s="513">
        <v>2</v>
      </c>
      <c r="E30" s="515">
        <v>25000</v>
      </c>
      <c r="F30" s="506">
        <f t="shared" si="0"/>
        <v>50000</v>
      </c>
      <c r="G30" s="590" t="s">
        <v>212</v>
      </c>
    </row>
    <row r="31" spans="1:7" s="501" customFormat="1">
      <c r="A31" s="502">
        <v>17</v>
      </c>
      <c r="B31" s="516" t="s">
        <v>23</v>
      </c>
      <c r="C31" s="513" t="s">
        <v>29</v>
      </c>
      <c r="D31" s="513">
        <v>10</v>
      </c>
      <c r="E31" s="515">
        <v>3100</v>
      </c>
      <c r="F31" s="506">
        <f t="shared" si="0"/>
        <v>31000</v>
      </c>
      <c r="G31" s="590" t="s">
        <v>212</v>
      </c>
    </row>
    <row r="32" spans="1:7" s="501" customFormat="1">
      <c r="A32" s="502">
        <v>18</v>
      </c>
      <c r="B32" s="512" t="s">
        <v>48</v>
      </c>
      <c r="C32" s="514" t="s">
        <v>9</v>
      </c>
      <c r="D32" s="514">
        <v>2</v>
      </c>
      <c r="E32" s="517">
        <v>22000</v>
      </c>
      <c r="F32" s="506">
        <f t="shared" si="0"/>
        <v>44000</v>
      </c>
      <c r="G32" s="590" t="s">
        <v>212</v>
      </c>
    </row>
    <row r="33" spans="1:7" s="501" customFormat="1">
      <c r="A33" s="502">
        <v>19</v>
      </c>
      <c r="B33" s="516" t="s">
        <v>50</v>
      </c>
      <c r="C33" s="514" t="s">
        <v>19</v>
      </c>
      <c r="D33" s="513">
        <v>20</v>
      </c>
      <c r="E33" s="515">
        <v>250</v>
      </c>
      <c r="F33" s="506">
        <f t="shared" si="0"/>
        <v>5000</v>
      </c>
      <c r="G33" s="589" t="s">
        <v>213</v>
      </c>
    </row>
    <row r="34" spans="1:7" s="501" customFormat="1">
      <c r="A34" s="502">
        <v>20</v>
      </c>
      <c r="B34" s="518" t="s">
        <v>52</v>
      </c>
      <c r="C34" s="519" t="s">
        <v>9</v>
      </c>
      <c r="D34" s="519">
        <v>15</v>
      </c>
      <c r="E34" s="515">
        <v>7500</v>
      </c>
      <c r="F34" s="506">
        <f t="shared" si="0"/>
        <v>112500</v>
      </c>
      <c r="G34" s="590" t="s">
        <v>214</v>
      </c>
    </row>
    <row r="35" spans="1:7" s="501" customFormat="1">
      <c r="A35" s="502">
        <v>21</v>
      </c>
      <c r="B35" s="516" t="s">
        <v>23</v>
      </c>
      <c r="C35" s="513" t="s">
        <v>29</v>
      </c>
      <c r="D35" s="513">
        <v>10</v>
      </c>
      <c r="E35" s="515">
        <v>3100</v>
      </c>
      <c r="F35" s="506">
        <f t="shared" si="0"/>
        <v>31000</v>
      </c>
      <c r="G35" s="590" t="s">
        <v>214</v>
      </c>
    </row>
    <row r="36" spans="1:7" s="501" customFormat="1">
      <c r="A36" s="502">
        <v>22</v>
      </c>
      <c r="B36" s="516" t="s">
        <v>53</v>
      </c>
      <c r="C36" s="513" t="s">
        <v>54</v>
      </c>
      <c r="D36" s="513">
        <v>5</v>
      </c>
      <c r="E36" s="515">
        <v>3600</v>
      </c>
      <c r="F36" s="506">
        <f t="shared" si="0"/>
        <v>18000</v>
      </c>
      <c r="G36" s="590" t="s">
        <v>214</v>
      </c>
    </row>
    <row r="37" spans="1:7" s="501" customFormat="1">
      <c r="A37" s="502">
        <v>23</v>
      </c>
      <c r="B37" s="516" t="s">
        <v>23</v>
      </c>
      <c r="C37" s="513" t="s">
        <v>29</v>
      </c>
      <c r="D37" s="513">
        <v>10</v>
      </c>
      <c r="E37" s="515">
        <v>3100</v>
      </c>
      <c r="F37" s="506">
        <f t="shared" si="0"/>
        <v>31000</v>
      </c>
      <c r="G37" s="590" t="s">
        <v>214</v>
      </c>
    </row>
    <row r="38" spans="1:7" s="501" customFormat="1">
      <c r="A38" s="502">
        <v>24</v>
      </c>
      <c r="B38" s="512" t="s">
        <v>44</v>
      </c>
      <c r="C38" s="513" t="s">
        <v>28</v>
      </c>
      <c r="D38" s="513">
        <v>40</v>
      </c>
      <c r="E38" s="515">
        <v>3700</v>
      </c>
      <c r="F38" s="506">
        <f t="shared" si="0"/>
        <v>148000</v>
      </c>
      <c r="G38" s="590" t="s">
        <v>215</v>
      </c>
    </row>
    <row r="39" spans="1:7" s="501" customFormat="1">
      <c r="A39" s="502">
        <v>25</v>
      </c>
      <c r="B39" s="512" t="s">
        <v>46</v>
      </c>
      <c r="C39" s="513" t="s">
        <v>49</v>
      </c>
      <c r="D39" s="513">
        <v>7</v>
      </c>
      <c r="E39" s="515">
        <v>25000</v>
      </c>
      <c r="F39" s="506">
        <f t="shared" si="0"/>
        <v>175000</v>
      </c>
      <c r="G39" s="590" t="s">
        <v>215</v>
      </c>
    </row>
    <row r="40" spans="1:7" s="501" customFormat="1">
      <c r="A40" s="502">
        <v>26</v>
      </c>
      <c r="B40" s="512" t="s">
        <v>27</v>
      </c>
      <c r="C40" s="513" t="s">
        <v>30</v>
      </c>
      <c r="D40" s="513">
        <v>20</v>
      </c>
      <c r="E40" s="515">
        <v>2530</v>
      </c>
      <c r="F40" s="506">
        <f t="shared" si="0"/>
        <v>50600</v>
      </c>
      <c r="G40" s="590" t="s">
        <v>215</v>
      </c>
    </row>
    <row r="41" spans="1:7" s="501" customFormat="1">
      <c r="A41" s="502">
        <v>27</v>
      </c>
      <c r="B41" s="520" t="s">
        <v>64</v>
      </c>
      <c r="C41" s="521" t="s">
        <v>40</v>
      </c>
      <c r="D41" s="521">
        <v>2</v>
      </c>
      <c r="E41" s="522">
        <v>31000</v>
      </c>
      <c r="F41" s="506">
        <f t="shared" si="0"/>
        <v>62000</v>
      </c>
      <c r="G41" s="590" t="s">
        <v>216</v>
      </c>
    </row>
    <row r="42" spans="1:7" s="501" customFormat="1">
      <c r="A42" s="502">
        <v>28</v>
      </c>
      <c r="B42" s="520" t="s">
        <v>32</v>
      </c>
      <c r="C42" s="521" t="s">
        <v>34</v>
      </c>
      <c r="D42" s="521">
        <v>5</v>
      </c>
      <c r="E42" s="522">
        <v>21000</v>
      </c>
      <c r="F42" s="506">
        <f t="shared" si="0"/>
        <v>105000</v>
      </c>
      <c r="G42" s="590" t="s">
        <v>216</v>
      </c>
    </row>
    <row r="43" spans="1:7" s="501" customFormat="1">
      <c r="A43" s="502">
        <v>29</v>
      </c>
      <c r="B43" s="523" t="s">
        <v>31</v>
      </c>
      <c r="C43" s="521" t="s">
        <v>33</v>
      </c>
      <c r="D43" s="521">
        <v>5</v>
      </c>
      <c r="E43" s="522">
        <v>49000</v>
      </c>
      <c r="F43" s="506">
        <f t="shared" si="0"/>
        <v>245000</v>
      </c>
      <c r="G43" s="590" t="s">
        <v>216</v>
      </c>
    </row>
    <row r="44" spans="1:7" s="501" customFormat="1">
      <c r="A44" s="502">
        <v>30</v>
      </c>
      <c r="B44" s="523" t="s">
        <v>136</v>
      </c>
      <c r="C44" s="513" t="s">
        <v>54</v>
      </c>
      <c r="D44" s="521">
        <v>10</v>
      </c>
      <c r="E44" s="522">
        <v>3000</v>
      </c>
      <c r="F44" s="506">
        <f t="shared" si="0"/>
        <v>30000</v>
      </c>
      <c r="G44" s="590" t="s">
        <v>216</v>
      </c>
    </row>
    <row r="45" spans="1:7" s="501" customFormat="1">
      <c r="A45" s="502">
        <v>31</v>
      </c>
      <c r="B45" s="523" t="s">
        <v>31</v>
      </c>
      <c r="C45" s="521" t="s">
        <v>33</v>
      </c>
      <c r="D45" s="521">
        <v>10</v>
      </c>
      <c r="E45" s="522">
        <v>49000</v>
      </c>
      <c r="F45" s="506">
        <f t="shared" si="0"/>
        <v>490000</v>
      </c>
      <c r="G45" s="590" t="s">
        <v>217</v>
      </c>
    </row>
    <row r="46" spans="1:7" s="501" customFormat="1">
      <c r="A46" s="502">
        <v>32</v>
      </c>
      <c r="B46" s="523" t="s">
        <v>56</v>
      </c>
      <c r="C46" s="521" t="s">
        <v>29</v>
      </c>
      <c r="D46" s="521">
        <v>50</v>
      </c>
      <c r="E46" s="522">
        <v>850</v>
      </c>
      <c r="F46" s="506">
        <f t="shared" si="0"/>
        <v>42500</v>
      </c>
      <c r="G46" s="590" t="s">
        <v>217</v>
      </c>
    </row>
    <row r="47" spans="1:7" s="501" customFormat="1">
      <c r="A47" s="502">
        <v>33</v>
      </c>
      <c r="B47" s="523" t="s">
        <v>57</v>
      </c>
      <c r="C47" s="521" t="s">
        <v>54</v>
      </c>
      <c r="D47" s="521">
        <v>10</v>
      </c>
      <c r="E47" s="522">
        <v>4200</v>
      </c>
      <c r="F47" s="506">
        <f t="shared" si="0"/>
        <v>42000</v>
      </c>
      <c r="G47" s="590" t="s">
        <v>217</v>
      </c>
    </row>
    <row r="48" spans="1:7" s="501" customFormat="1">
      <c r="A48" s="502">
        <v>34</v>
      </c>
      <c r="B48" s="523" t="s">
        <v>58</v>
      </c>
      <c r="C48" s="521" t="s">
        <v>19</v>
      </c>
      <c r="D48" s="521">
        <v>1</v>
      </c>
      <c r="E48" s="524">
        <v>7900</v>
      </c>
      <c r="F48" s="506">
        <f t="shared" si="0"/>
        <v>7900</v>
      </c>
      <c r="G48" s="590" t="s">
        <v>217</v>
      </c>
    </row>
    <row r="49" spans="1:7" s="501" customFormat="1">
      <c r="A49" s="502">
        <v>35</v>
      </c>
      <c r="B49" s="520" t="s">
        <v>44</v>
      </c>
      <c r="C49" s="525" t="s">
        <v>28</v>
      </c>
      <c r="D49" s="525">
        <v>40</v>
      </c>
      <c r="E49" s="524">
        <v>3700</v>
      </c>
      <c r="F49" s="506">
        <f t="shared" si="0"/>
        <v>148000</v>
      </c>
      <c r="G49" s="590" t="s">
        <v>219</v>
      </c>
    </row>
    <row r="50" spans="1:7" s="501" customFormat="1">
      <c r="A50" s="502">
        <v>36</v>
      </c>
      <c r="B50" s="520" t="s">
        <v>36</v>
      </c>
      <c r="C50" s="525" t="s">
        <v>29</v>
      </c>
      <c r="D50" s="525">
        <v>3</v>
      </c>
      <c r="E50" s="524">
        <v>12500</v>
      </c>
      <c r="F50" s="506">
        <f t="shared" si="0"/>
        <v>37500</v>
      </c>
      <c r="G50" s="590" t="s">
        <v>219</v>
      </c>
    </row>
    <row r="51" spans="1:7" s="501" customFormat="1">
      <c r="A51" s="502">
        <v>37</v>
      </c>
      <c r="B51" s="520" t="s">
        <v>132</v>
      </c>
      <c r="C51" s="525" t="s">
        <v>29</v>
      </c>
      <c r="D51" s="525">
        <v>9</v>
      </c>
      <c r="E51" s="524">
        <v>7800</v>
      </c>
      <c r="F51" s="506">
        <f t="shared" si="0"/>
        <v>70200</v>
      </c>
      <c r="G51" s="590" t="s">
        <v>219</v>
      </c>
    </row>
    <row r="52" spans="1:7" s="501" customFormat="1">
      <c r="A52" s="502">
        <v>38</v>
      </c>
      <c r="B52" s="520" t="s">
        <v>27</v>
      </c>
      <c r="C52" s="525" t="s">
        <v>30</v>
      </c>
      <c r="D52" s="525">
        <v>5</v>
      </c>
      <c r="E52" s="524">
        <v>2530</v>
      </c>
      <c r="F52" s="506">
        <f t="shared" si="0"/>
        <v>12650</v>
      </c>
      <c r="G52" s="590" t="s">
        <v>219</v>
      </c>
    </row>
    <row r="53" spans="1:7" s="501" customFormat="1">
      <c r="A53" s="502">
        <v>39</v>
      </c>
      <c r="B53" s="520" t="s">
        <v>27</v>
      </c>
      <c r="C53" s="525" t="s">
        <v>30</v>
      </c>
      <c r="D53" s="525">
        <v>5</v>
      </c>
      <c r="E53" s="524">
        <v>2530</v>
      </c>
      <c r="F53" s="506">
        <f t="shared" si="0"/>
        <v>12650</v>
      </c>
      <c r="G53" s="590" t="s">
        <v>219</v>
      </c>
    </row>
    <row r="54" spans="1:7" s="501" customFormat="1">
      <c r="A54" s="502">
        <v>40</v>
      </c>
      <c r="B54" s="520" t="s">
        <v>133</v>
      </c>
      <c r="C54" s="525" t="s">
        <v>40</v>
      </c>
      <c r="D54" s="525">
        <v>2</v>
      </c>
      <c r="E54" s="524">
        <v>98000</v>
      </c>
      <c r="F54" s="506">
        <f t="shared" si="0"/>
        <v>196000</v>
      </c>
      <c r="G54" s="590" t="s">
        <v>219</v>
      </c>
    </row>
    <row r="55" spans="1:7" s="501" customFormat="1">
      <c r="A55" s="502">
        <v>41</v>
      </c>
      <c r="B55" s="520" t="s">
        <v>134</v>
      </c>
      <c r="C55" s="525" t="s">
        <v>39</v>
      </c>
      <c r="D55" s="525">
        <v>3</v>
      </c>
      <c r="E55" s="524">
        <v>3700</v>
      </c>
      <c r="F55" s="506">
        <f t="shared" si="0"/>
        <v>11100</v>
      </c>
      <c r="G55" s="590" t="s">
        <v>219</v>
      </c>
    </row>
    <row r="56" spans="1:7" s="501" customFormat="1">
      <c r="A56" s="502">
        <v>42</v>
      </c>
      <c r="B56" s="520" t="s">
        <v>135</v>
      </c>
      <c r="C56" s="525" t="s">
        <v>39</v>
      </c>
      <c r="D56" s="525">
        <v>12</v>
      </c>
      <c r="E56" s="524">
        <v>6850</v>
      </c>
      <c r="F56" s="506">
        <f t="shared" si="0"/>
        <v>82200</v>
      </c>
      <c r="G56" s="590" t="s">
        <v>219</v>
      </c>
    </row>
    <row r="57" spans="1:7" s="501" customFormat="1">
      <c r="A57" s="502">
        <v>43</v>
      </c>
      <c r="B57" s="523" t="s">
        <v>44</v>
      </c>
      <c r="C57" s="521" t="s">
        <v>28</v>
      </c>
      <c r="D57" s="521">
        <v>40</v>
      </c>
      <c r="E57" s="522">
        <v>3700</v>
      </c>
      <c r="F57" s="506">
        <f t="shared" si="0"/>
        <v>148000</v>
      </c>
      <c r="G57" s="589" t="s">
        <v>220</v>
      </c>
    </row>
    <row r="58" spans="1:7" s="501" customFormat="1">
      <c r="A58" s="502">
        <v>44</v>
      </c>
      <c r="B58" s="526" t="s">
        <v>46</v>
      </c>
      <c r="C58" s="527" t="s">
        <v>49</v>
      </c>
      <c r="D58" s="527">
        <v>5</v>
      </c>
      <c r="E58" s="528">
        <v>25000</v>
      </c>
      <c r="F58" s="506">
        <f t="shared" si="0"/>
        <v>125000</v>
      </c>
      <c r="G58" s="590" t="s">
        <v>221</v>
      </c>
    </row>
    <row r="59" spans="1:7" s="501" customFormat="1">
      <c r="A59" s="502">
        <v>45</v>
      </c>
      <c r="B59" s="526" t="s">
        <v>47</v>
      </c>
      <c r="C59" s="527" t="s">
        <v>39</v>
      </c>
      <c r="D59" s="527">
        <v>12</v>
      </c>
      <c r="E59" s="528">
        <v>3200</v>
      </c>
      <c r="F59" s="506">
        <f t="shared" si="0"/>
        <v>38400</v>
      </c>
      <c r="G59" s="590" t="s">
        <v>221</v>
      </c>
    </row>
    <row r="60" spans="1:7" s="501" customFormat="1">
      <c r="A60" s="502">
        <v>46</v>
      </c>
      <c r="B60" s="526" t="s">
        <v>37</v>
      </c>
      <c r="C60" s="527" t="s">
        <v>40</v>
      </c>
      <c r="D60" s="527">
        <v>1</v>
      </c>
      <c r="E60" s="528">
        <v>21000</v>
      </c>
      <c r="F60" s="506">
        <f t="shared" si="0"/>
        <v>21000</v>
      </c>
      <c r="G60" s="590" t="s">
        <v>221</v>
      </c>
    </row>
    <row r="61" spans="1:7" s="501" customFormat="1">
      <c r="A61" s="502">
        <v>47</v>
      </c>
      <c r="B61" s="526" t="s">
        <v>251</v>
      </c>
      <c r="C61" s="527" t="s">
        <v>29</v>
      </c>
      <c r="D61" s="527">
        <v>8</v>
      </c>
      <c r="E61" s="528">
        <v>3900</v>
      </c>
      <c r="F61" s="506">
        <f t="shared" si="0"/>
        <v>31200</v>
      </c>
      <c r="G61" s="590" t="s">
        <v>222</v>
      </c>
    </row>
    <row r="62" spans="1:7" s="501" customFormat="1">
      <c r="A62" s="502">
        <v>48</v>
      </c>
      <c r="B62" s="526" t="s">
        <v>21</v>
      </c>
      <c r="C62" s="527" t="s">
        <v>28</v>
      </c>
      <c r="D62" s="527">
        <v>3</v>
      </c>
      <c r="E62" s="528">
        <v>17500</v>
      </c>
      <c r="F62" s="506">
        <f t="shared" si="0"/>
        <v>52500</v>
      </c>
      <c r="G62" s="590" t="s">
        <v>222</v>
      </c>
    </row>
    <row r="63" spans="1:7" s="501" customFormat="1">
      <c r="A63" s="502">
        <v>49</v>
      </c>
      <c r="B63" s="526" t="s">
        <v>60</v>
      </c>
      <c r="C63" s="527" t="s">
        <v>62</v>
      </c>
      <c r="D63" s="527">
        <v>12</v>
      </c>
      <c r="E63" s="528">
        <v>2900</v>
      </c>
      <c r="F63" s="506">
        <f t="shared" si="0"/>
        <v>34800</v>
      </c>
      <c r="G63" s="590" t="s">
        <v>223</v>
      </c>
    </row>
    <row r="64" spans="1:7" s="501" customFormat="1">
      <c r="A64" s="502">
        <v>50</v>
      </c>
      <c r="B64" s="526" t="s">
        <v>61</v>
      </c>
      <c r="C64" s="527" t="s">
        <v>30</v>
      </c>
      <c r="D64" s="527">
        <v>12</v>
      </c>
      <c r="E64" s="528">
        <v>3000</v>
      </c>
      <c r="F64" s="506">
        <f t="shared" si="0"/>
        <v>36000</v>
      </c>
      <c r="G64" s="590" t="s">
        <v>223</v>
      </c>
    </row>
    <row r="65" spans="1:7" s="501" customFormat="1">
      <c r="A65" s="502">
        <v>51</v>
      </c>
      <c r="B65" s="529" t="s">
        <v>23</v>
      </c>
      <c r="C65" s="504" t="s">
        <v>29</v>
      </c>
      <c r="D65" s="530">
        <v>12</v>
      </c>
      <c r="E65" s="505">
        <v>3100</v>
      </c>
      <c r="F65" s="506">
        <f t="shared" si="0"/>
        <v>37200</v>
      </c>
      <c r="G65" s="589" t="s">
        <v>256</v>
      </c>
    </row>
    <row r="66" spans="1:7" s="501" customFormat="1">
      <c r="A66" s="502">
        <v>52</v>
      </c>
      <c r="B66" s="526" t="s">
        <v>44</v>
      </c>
      <c r="C66" s="527" t="s">
        <v>28</v>
      </c>
      <c r="D66" s="527">
        <v>40</v>
      </c>
      <c r="E66" s="528">
        <v>3700</v>
      </c>
      <c r="F66" s="506">
        <f t="shared" si="0"/>
        <v>148000</v>
      </c>
      <c r="G66" s="590" t="s">
        <v>224</v>
      </c>
    </row>
    <row r="67" spans="1:7" s="501" customFormat="1">
      <c r="A67" s="502">
        <v>53</v>
      </c>
      <c r="B67" s="526" t="s">
        <v>31</v>
      </c>
      <c r="C67" s="527" t="s">
        <v>33</v>
      </c>
      <c r="D67" s="527">
        <v>10</v>
      </c>
      <c r="E67" s="528">
        <v>49000</v>
      </c>
      <c r="F67" s="506">
        <f t="shared" si="0"/>
        <v>490000</v>
      </c>
      <c r="G67" s="590" t="s">
        <v>224</v>
      </c>
    </row>
    <row r="68" spans="1:7" s="501" customFormat="1">
      <c r="A68" s="502">
        <v>54</v>
      </c>
      <c r="B68" s="526" t="s">
        <v>53</v>
      </c>
      <c r="C68" s="527" t="s">
        <v>54</v>
      </c>
      <c r="D68" s="527">
        <v>10</v>
      </c>
      <c r="E68" s="528">
        <v>3600</v>
      </c>
      <c r="F68" s="506">
        <f t="shared" si="0"/>
        <v>36000</v>
      </c>
      <c r="G68" s="590" t="s">
        <v>224</v>
      </c>
    </row>
    <row r="69" spans="1:7" s="501" customFormat="1">
      <c r="A69" s="502">
        <v>55</v>
      </c>
      <c r="B69" s="526" t="s">
        <v>63</v>
      </c>
      <c r="C69" s="527" t="s">
        <v>33</v>
      </c>
      <c r="D69" s="527">
        <v>1</v>
      </c>
      <c r="E69" s="528">
        <v>98000</v>
      </c>
      <c r="F69" s="506">
        <f t="shared" si="0"/>
        <v>98000</v>
      </c>
      <c r="G69" s="590" t="s">
        <v>224</v>
      </c>
    </row>
    <row r="70" spans="1:7" s="501" customFormat="1">
      <c r="A70" s="502">
        <v>56</v>
      </c>
      <c r="B70" s="526" t="s">
        <v>27</v>
      </c>
      <c r="C70" s="527" t="s">
        <v>30</v>
      </c>
      <c r="D70" s="527">
        <v>20</v>
      </c>
      <c r="E70" s="528">
        <v>2530</v>
      </c>
      <c r="F70" s="506">
        <f t="shared" si="0"/>
        <v>50600</v>
      </c>
      <c r="G70" s="590" t="s">
        <v>224</v>
      </c>
    </row>
    <row r="71" spans="1:7" s="501" customFormat="1">
      <c r="A71" s="502">
        <v>57</v>
      </c>
      <c r="B71" s="526" t="s">
        <v>42</v>
      </c>
      <c r="C71" s="527" t="s">
        <v>40</v>
      </c>
      <c r="D71" s="527">
        <v>2</v>
      </c>
      <c r="E71" s="528">
        <v>59000</v>
      </c>
      <c r="F71" s="506">
        <f t="shared" si="0"/>
        <v>118000</v>
      </c>
      <c r="G71" s="590" t="s">
        <v>224</v>
      </c>
    </row>
    <row r="72" spans="1:7" s="501" customFormat="1">
      <c r="A72" s="502">
        <v>58</v>
      </c>
      <c r="B72" s="526" t="s">
        <v>64</v>
      </c>
      <c r="C72" s="527" t="s">
        <v>40</v>
      </c>
      <c r="D72" s="527">
        <v>2</v>
      </c>
      <c r="E72" s="528">
        <v>31000</v>
      </c>
      <c r="F72" s="506">
        <f t="shared" si="0"/>
        <v>62000</v>
      </c>
      <c r="G72" s="590" t="s">
        <v>224</v>
      </c>
    </row>
    <row r="73" spans="1:7" s="501" customFormat="1">
      <c r="A73" s="502">
        <v>59</v>
      </c>
      <c r="B73" s="526" t="s">
        <v>65</v>
      </c>
      <c r="C73" s="527" t="s">
        <v>40</v>
      </c>
      <c r="D73" s="527">
        <v>1</v>
      </c>
      <c r="E73" s="528">
        <v>27000</v>
      </c>
      <c r="F73" s="506">
        <f t="shared" si="0"/>
        <v>27000</v>
      </c>
      <c r="G73" s="590" t="s">
        <v>224</v>
      </c>
    </row>
    <row r="74" spans="1:7" s="501" customFormat="1">
      <c r="A74" s="502">
        <v>60</v>
      </c>
      <c r="B74" s="526" t="s">
        <v>44</v>
      </c>
      <c r="C74" s="527" t="s">
        <v>28</v>
      </c>
      <c r="D74" s="527">
        <v>40</v>
      </c>
      <c r="E74" s="528">
        <v>3700</v>
      </c>
      <c r="F74" s="506">
        <f t="shared" si="0"/>
        <v>148000</v>
      </c>
      <c r="G74" s="590" t="s">
        <v>225</v>
      </c>
    </row>
    <row r="75" spans="1:7" s="501" customFormat="1">
      <c r="A75" s="502">
        <v>61</v>
      </c>
      <c r="B75" s="526" t="s">
        <v>31</v>
      </c>
      <c r="C75" s="527" t="s">
        <v>33</v>
      </c>
      <c r="D75" s="527">
        <v>5</v>
      </c>
      <c r="E75" s="528">
        <v>49000</v>
      </c>
      <c r="F75" s="506">
        <f t="shared" si="0"/>
        <v>245000</v>
      </c>
      <c r="G75" s="590" t="s">
        <v>225</v>
      </c>
    </row>
    <row r="76" spans="1:7" s="501" customFormat="1">
      <c r="A76" s="502">
        <v>62</v>
      </c>
      <c r="B76" s="526" t="s">
        <v>23</v>
      </c>
      <c r="C76" s="527" t="s">
        <v>29</v>
      </c>
      <c r="D76" s="527">
        <v>2</v>
      </c>
      <c r="E76" s="528">
        <v>3100</v>
      </c>
      <c r="F76" s="506">
        <f t="shared" si="0"/>
        <v>6200</v>
      </c>
      <c r="G76" s="590" t="s">
        <v>225</v>
      </c>
    </row>
    <row r="77" spans="1:7" s="501" customFormat="1">
      <c r="A77" s="502">
        <v>63</v>
      </c>
      <c r="B77" s="526" t="s">
        <v>31</v>
      </c>
      <c r="C77" s="527" t="s">
        <v>33</v>
      </c>
      <c r="D77" s="527">
        <v>5</v>
      </c>
      <c r="E77" s="528">
        <v>49000</v>
      </c>
      <c r="F77" s="506">
        <f t="shared" si="0"/>
        <v>245000</v>
      </c>
      <c r="G77" s="589" t="s">
        <v>227</v>
      </c>
    </row>
    <row r="78" spans="1:7" s="501" customFormat="1">
      <c r="A78" s="502">
        <v>64</v>
      </c>
      <c r="B78" s="531" t="s">
        <v>42</v>
      </c>
      <c r="C78" s="532" t="s">
        <v>40</v>
      </c>
      <c r="D78" s="532">
        <v>2</v>
      </c>
      <c r="E78" s="533">
        <v>59000</v>
      </c>
      <c r="F78" s="506">
        <f t="shared" si="0"/>
        <v>118000</v>
      </c>
      <c r="G78" s="590" t="s">
        <v>228</v>
      </c>
    </row>
    <row r="79" spans="1:7" s="501" customFormat="1">
      <c r="A79" s="502">
        <v>65</v>
      </c>
      <c r="B79" s="531" t="s">
        <v>64</v>
      </c>
      <c r="C79" s="532" t="s">
        <v>40</v>
      </c>
      <c r="D79" s="532">
        <v>2</v>
      </c>
      <c r="E79" s="533">
        <v>31000</v>
      </c>
      <c r="F79" s="506">
        <f t="shared" si="0"/>
        <v>62000</v>
      </c>
      <c r="G79" s="590" t="s">
        <v>228</v>
      </c>
    </row>
    <row r="80" spans="1:7" s="501" customFormat="1">
      <c r="A80" s="502">
        <v>66</v>
      </c>
      <c r="B80" s="531" t="s">
        <v>65</v>
      </c>
      <c r="C80" s="532" t="s">
        <v>40</v>
      </c>
      <c r="D80" s="532">
        <v>1</v>
      </c>
      <c r="E80" s="533">
        <v>27000</v>
      </c>
      <c r="F80" s="506">
        <f t="shared" ref="F80:F105" si="1">E80*D80</f>
        <v>27000</v>
      </c>
      <c r="G80" s="590" t="s">
        <v>228</v>
      </c>
    </row>
    <row r="81" spans="1:7" s="501" customFormat="1">
      <c r="A81" s="502">
        <v>67</v>
      </c>
      <c r="B81" s="531" t="s">
        <v>21</v>
      </c>
      <c r="C81" s="532" t="s">
        <v>28</v>
      </c>
      <c r="D81" s="532">
        <v>2</v>
      </c>
      <c r="E81" s="533">
        <v>17500</v>
      </c>
      <c r="F81" s="506">
        <f t="shared" si="1"/>
        <v>35000</v>
      </c>
      <c r="G81" s="590" t="s">
        <v>228</v>
      </c>
    </row>
    <row r="82" spans="1:7" s="501" customFormat="1">
      <c r="A82" s="502">
        <v>68</v>
      </c>
      <c r="B82" s="531" t="s">
        <v>31</v>
      </c>
      <c r="C82" s="532" t="s">
        <v>33</v>
      </c>
      <c r="D82" s="532">
        <v>5</v>
      </c>
      <c r="E82" s="533">
        <v>49000</v>
      </c>
      <c r="F82" s="506">
        <f t="shared" si="1"/>
        <v>245000</v>
      </c>
      <c r="G82" s="590" t="s">
        <v>228</v>
      </c>
    </row>
    <row r="83" spans="1:7" s="501" customFormat="1">
      <c r="A83" s="502">
        <v>69</v>
      </c>
      <c r="B83" s="531" t="s">
        <v>44</v>
      </c>
      <c r="C83" s="532" t="s">
        <v>28</v>
      </c>
      <c r="D83" s="532">
        <v>10</v>
      </c>
      <c r="E83" s="533">
        <v>3700</v>
      </c>
      <c r="F83" s="506">
        <f t="shared" si="1"/>
        <v>37000</v>
      </c>
      <c r="G83" s="590" t="s">
        <v>228</v>
      </c>
    </row>
    <row r="84" spans="1:7" s="501" customFormat="1">
      <c r="A84" s="502">
        <v>70</v>
      </c>
      <c r="B84" s="531" t="s">
        <v>32</v>
      </c>
      <c r="C84" s="532" t="s">
        <v>34</v>
      </c>
      <c r="D84" s="532">
        <v>2</v>
      </c>
      <c r="E84" s="533">
        <v>21000</v>
      </c>
      <c r="F84" s="506">
        <f t="shared" si="1"/>
        <v>42000</v>
      </c>
      <c r="G84" s="590" t="s">
        <v>228</v>
      </c>
    </row>
    <row r="85" spans="1:7" s="501" customFormat="1">
      <c r="A85" s="502">
        <v>71</v>
      </c>
      <c r="B85" s="531" t="s">
        <v>68</v>
      </c>
      <c r="C85" s="532" t="s">
        <v>34</v>
      </c>
      <c r="D85" s="532">
        <v>5</v>
      </c>
      <c r="E85" s="533">
        <v>2700</v>
      </c>
      <c r="F85" s="506">
        <f t="shared" si="1"/>
        <v>13500</v>
      </c>
      <c r="G85" s="590" t="s">
        <v>228</v>
      </c>
    </row>
    <row r="86" spans="1:7" s="501" customFormat="1">
      <c r="A86" s="502">
        <v>72</v>
      </c>
      <c r="B86" s="531" t="s">
        <v>23</v>
      </c>
      <c r="C86" s="532" t="s">
        <v>29</v>
      </c>
      <c r="D86" s="532">
        <v>10</v>
      </c>
      <c r="E86" s="533">
        <v>3100</v>
      </c>
      <c r="F86" s="506">
        <f t="shared" si="1"/>
        <v>31000</v>
      </c>
      <c r="G86" s="590" t="s">
        <v>228</v>
      </c>
    </row>
    <row r="87" spans="1:7" s="501" customFormat="1">
      <c r="A87" s="502">
        <v>73</v>
      </c>
      <c r="B87" s="531" t="s">
        <v>69</v>
      </c>
      <c r="C87" s="532" t="s">
        <v>39</v>
      </c>
      <c r="D87" s="532">
        <v>20</v>
      </c>
      <c r="E87" s="533">
        <v>2530</v>
      </c>
      <c r="F87" s="506">
        <f t="shared" si="1"/>
        <v>50600</v>
      </c>
      <c r="G87" s="590" t="s">
        <v>228</v>
      </c>
    </row>
    <row r="88" spans="1:7" s="501" customFormat="1">
      <c r="A88" s="502">
        <v>74</v>
      </c>
      <c r="B88" s="531" t="s">
        <v>44</v>
      </c>
      <c r="C88" s="532" t="s">
        <v>28</v>
      </c>
      <c r="D88" s="532">
        <v>10</v>
      </c>
      <c r="E88" s="533">
        <v>3700</v>
      </c>
      <c r="F88" s="506">
        <f t="shared" si="1"/>
        <v>37000</v>
      </c>
      <c r="G88" s="590" t="s">
        <v>228</v>
      </c>
    </row>
    <row r="89" spans="1:7" s="501" customFormat="1">
      <c r="A89" s="502">
        <v>75</v>
      </c>
      <c r="B89" s="531" t="s">
        <v>53</v>
      </c>
      <c r="C89" s="532" t="s">
        <v>54</v>
      </c>
      <c r="D89" s="532">
        <v>10</v>
      </c>
      <c r="E89" s="533">
        <v>3600</v>
      </c>
      <c r="F89" s="506">
        <f t="shared" si="1"/>
        <v>36000</v>
      </c>
      <c r="G89" s="590" t="s">
        <v>229</v>
      </c>
    </row>
    <row r="90" spans="1:7" s="501" customFormat="1">
      <c r="A90" s="502">
        <v>76</v>
      </c>
      <c r="B90" s="531" t="s">
        <v>31</v>
      </c>
      <c r="C90" s="532" t="s">
        <v>33</v>
      </c>
      <c r="D90" s="532">
        <v>10</v>
      </c>
      <c r="E90" s="533">
        <v>49000</v>
      </c>
      <c r="F90" s="506">
        <f t="shared" si="1"/>
        <v>490000</v>
      </c>
      <c r="G90" s="590" t="s">
        <v>229</v>
      </c>
    </row>
    <row r="91" spans="1:7" s="501" customFormat="1">
      <c r="A91" s="502">
        <v>77</v>
      </c>
      <c r="B91" s="531" t="s">
        <v>44</v>
      </c>
      <c r="C91" s="532" t="s">
        <v>28</v>
      </c>
      <c r="D91" s="532">
        <v>20</v>
      </c>
      <c r="E91" s="533">
        <v>3700</v>
      </c>
      <c r="F91" s="506">
        <f t="shared" si="1"/>
        <v>74000</v>
      </c>
      <c r="G91" s="590" t="s">
        <v>229</v>
      </c>
    </row>
    <row r="92" spans="1:7" s="501" customFormat="1">
      <c r="A92" s="502">
        <v>78</v>
      </c>
      <c r="B92" s="531" t="s">
        <v>60</v>
      </c>
      <c r="C92" s="532" t="s">
        <v>62</v>
      </c>
      <c r="D92" s="532">
        <v>4</v>
      </c>
      <c r="E92" s="533">
        <v>2900</v>
      </c>
      <c r="F92" s="506">
        <f t="shared" si="1"/>
        <v>11600</v>
      </c>
      <c r="G92" s="590" t="s">
        <v>229</v>
      </c>
    </row>
    <row r="93" spans="1:7" s="501" customFormat="1">
      <c r="A93" s="502">
        <v>79</v>
      </c>
      <c r="B93" s="531" t="s">
        <v>44</v>
      </c>
      <c r="C93" s="532" t="s">
        <v>28</v>
      </c>
      <c r="D93" s="532">
        <v>20</v>
      </c>
      <c r="E93" s="533">
        <v>3700</v>
      </c>
      <c r="F93" s="506">
        <f t="shared" si="1"/>
        <v>74000</v>
      </c>
      <c r="G93" s="590" t="s">
        <v>230</v>
      </c>
    </row>
    <row r="94" spans="1:7" s="501" customFormat="1">
      <c r="A94" s="502">
        <v>80</v>
      </c>
      <c r="B94" s="531" t="s">
        <v>70</v>
      </c>
      <c r="C94" s="534" t="s">
        <v>28</v>
      </c>
      <c r="D94" s="534">
        <v>1</v>
      </c>
      <c r="E94" s="533">
        <v>13500</v>
      </c>
      <c r="F94" s="506">
        <f t="shared" si="1"/>
        <v>13500</v>
      </c>
      <c r="G94" s="590" t="s">
        <v>230</v>
      </c>
    </row>
    <row r="95" spans="1:7" s="501" customFormat="1">
      <c r="A95" s="502">
        <v>81</v>
      </c>
      <c r="B95" s="531" t="s">
        <v>21</v>
      </c>
      <c r="C95" s="534" t="s">
        <v>28</v>
      </c>
      <c r="D95" s="534">
        <v>2</v>
      </c>
      <c r="E95" s="533">
        <v>17500</v>
      </c>
      <c r="F95" s="506">
        <f t="shared" si="1"/>
        <v>35000</v>
      </c>
      <c r="G95" s="589" t="s">
        <v>231</v>
      </c>
    </row>
    <row r="96" spans="1:7" s="501" customFormat="1">
      <c r="A96" s="502">
        <v>82</v>
      </c>
      <c r="B96" s="531" t="s">
        <v>71</v>
      </c>
      <c r="C96" s="534" t="s">
        <v>33</v>
      </c>
      <c r="D96" s="534">
        <v>5</v>
      </c>
      <c r="E96" s="533">
        <v>49000</v>
      </c>
      <c r="F96" s="506">
        <f t="shared" si="1"/>
        <v>245000</v>
      </c>
      <c r="G96" s="590" t="s">
        <v>232</v>
      </c>
    </row>
    <row r="97" spans="1:7" s="501" customFormat="1">
      <c r="A97" s="502">
        <v>83</v>
      </c>
      <c r="B97" s="531" t="s">
        <v>32</v>
      </c>
      <c r="C97" s="504" t="s">
        <v>9</v>
      </c>
      <c r="D97" s="534">
        <v>2</v>
      </c>
      <c r="E97" s="533">
        <v>21000</v>
      </c>
      <c r="F97" s="506">
        <f t="shared" si="1"/>
        <v>42000</v>
      </c>
      <c r="G97" s="590" t="s">
        <v>232</v>
      </c>
    </row>
    <row r="98" spans="1:7" s="501" customFormat="1">
      <c r="A98" s="502">
        <v>84</v>
      </c>
      <c r="B98" s="531" t="s">
        <v>27</v>
      </c>
      <c r="C98" s="504" t="s">
        <v>39</v>
      </c>
      <c r="D98" s="534">
        <v>20</v>
      </c>
      <c r="E98" s="533">
        <v>2530</v>
      </c>
      <c r="F98" s="506">
        <f t="shared" si="1"/>
        <v>50600</v>
      </c>
      <c r="G98" s="590" t="s">
        <v>232</v>
      </c>
    </row>
    <row r="99" spans="1:7" s="501" customFormat="1">
      <c r="A99" s="502">
        <v>85</v>
      </c>
      <c r="B99" s="531" t="s">
        <v>64</v>
      </c>
      <c r="C99" s="534" t="s">
        <v>40</v>
      </c>
      <c r="D99" s="534">
        <v>2</v>
      </c>
      <c r="E99" s="533">
        <v>31000</v>
      </c>
      <c r="F99" s="506">
        <f t="shared" si="1"/>
        <v>62000</v>
      </c>
      <c r="G99" s="590" t="s">
        <v>233</v>
      </c>
    </row>
    <row r="100" spans="1:7" s="501" customFormat="1">
      <c r="A100" s="502">
        <v>86</v>
      </c>
      <c r="B100" s="531" t="s">
        <v>42</v>
      </c>
      <c r="C100" s="534" t="s">
        <v>40</v>
      </c>
      <c r="D100" s="534">
        <v>2</v>
      </c>
      <c r="E100" s="533">
        <v>59000</v>
      </c>
      <c r="F100" s="506">
        <f t="shared" si="1"/>
        <v>118000</v>
      </c>
      <c r="G100" s="590" t="s">
        <v>233</v>
      </c>
    </row>
    <row r="101" spans="1:7" s="501" customFormat="1">
      <c r="A101" s="502">
        <v>87</v>
      </c>
      <c r="B101" s="531" t="s">
        <v>65</v>
      </c>
      <c r="C101" s="534" t="s">
        <v>40</v>
      </c>
      <c r="D101" s="534">
        <v>1</v>
      </c>
      <c r="E101" s="533">
        <v>27000</v>
      </c>
      <c r="F101" s="506">
        <f t="shared" si="1"/>
        <v>27000</v>
      </c>
      <c r="G101" s="590" t="s">
        <v>233</v>
      </c>
    </row>
    <row r="102" spans="1:7" s="501" customFormat="1">
      <c r="A102" s="502">
        <v>88</v>
      </c>
      <c r="B102" s="531" t="s">
        <v>32</v>
      </c>
      <c r="C102" s="534" t="s">
        <v>34</v>
      </c>
      <c r="D102" s="534">
        <v>2</v>
      </c>
      <c r="E102" s="533">
        <v>21000</v>
      </c>
      <c r="F102" s="506">
        <f t="shared" si="1"/>
        <v>42000</v>
      </c>
      <c r="G102" s="590" t="s">
        <v>233</v>
      </c>
    </row>
    <row r="103" spans="1:7" s="501" customFormat="1">
      <c r="A103" s="502">
        <v>89</v>
      </c>
      <c r="B103" s="531" t="s">
        <v>31</v>
      </c>
      <c r="C103" s="534" t="s">
        <v>33</v>
      </c>
      <c r="D103" s="534">
        <v>5</v>
      </c>
      <c r="E103" s="533">
        <v>49000</v>
      </c>
      <c r="F103" s="506">
        <f t="shared" si="1"/>
        <v>245000</v>
      </c>
      <c r="G103" s="590" t="s">
        <v>233</v>
      </c>
    </row>
    <row r="104" spans="1:7" s="501" customFormat="1">
      <c r="A104" s="502">
        <v>90</v>
      </c>
      <c r="B104" s="531" t="s">
        <v>44</v>
      </c>
      <c r="C104" s="534" t="s">
        <v>28</v>
      </c>
      <c r="D104" s="534">
        <v>20</v>
      </c>
      <c r="E104" s="533">
        <v>3700</v>
      </c>
      <c r="F104" s="506">
        <f t="shared" si="1"/>
        <v>74000</v>
      </c>
      <c r="G104" s="590" t="s">
        <v>233</v>
      </c>
    </row>
    <row r="105" spans="1:7" s="501" customFormat="1">
      <c r="A105" s="502">
        <v>91</v>
      </c>
      <c r="B105" s="531" t="s">
        <v>31</v>
      </c>
      <c r="C105" s="504" t="s">
        <v>33</v>
      </c>
      <c r="D105" s="534">
        <v>5</v>
      </c>
      <c r="E105" s="533">
        <v>49000</v>
      </c>
      <c r="F105" s="506">
        <f t="shared" si="1"/>
        <v>245000</v>
      </c>
      <c r="G105" s="589" t="s">
        <v>234</v>
      </c>
    </row>
    <row r="106" spans="1:7">
      <c r="A106" s="581" t="s">
        <v>248</v>
      </c>
      <c r="B106" s="581"/>
      <c r="C106" s="581"/>
      <c r="D106" s="581"/>
      <c r="E106" s="581"/>
      <c r="F106" s="535">
        <f>SUM(F15:F105)</f>
        <v>7885400</v>
      </c>
    </row>
    <row r="107" spans="1:7">
      <c r="A107" s="581" t="s">
        <v>249</v>
      </c>
      <c r="B107" s="581"/>
      <c r="C107" s="581"/>
      <c r="D107" s="581"/>
      <c r="E107" s="581"/>
      <c r="F107" s="535">
        <f>F106</f>
        <v>7885400</v>
      </c>
    </row>
    <row r="110" spans="1:7">
      <c r="E110" s="577" t="s">
        <v>254</v>
      </c>
      <c r="F110" s="578"/>
    </row>
    <row r="111" spans="1:7">
      <c r="E111" s="577" t="s">
        <v>255</v>
      </c>
      <c r="F111" s="578"/>
    </row>
    <row r="112" spans="1:7">
      <c r="E112" s="491"/>
      <c r="F112" s="491"/>
    </row>
    <row r="113" spans="5:6">
      <c r="E113" s="491"/>
      <c r="F113" s="491"/>
    </row>
    <row r="114" spans="5:6">
      <c r="E114" s="491"/>
      <c r="F114" s="491"/>
    </row>
    <row r="115" spans="5:6">
      <c r="E115" s="577" t="s">
        <v>260</v>
      </c>
      <c r="F115" s="578"/>
    </row>
  </sheetData>
  <mergeCells count="15">
    <mergeCell ref="A2:G2"/>
    <mergeCell ref="A3:G3"/>
    <mergeCell ref="A4:G4"/>
    <mergeCell ref="A6:G6"/>
    <mergeCell ref="A7:G7"/>
    <mergeCell ref="A8:G8"/>
    <mergeCell ref="E110:F110"/>
    <mergeCell ref="E111:F111"/>
    <mergeCell ref="E115:F115"/>
    <mergeCell ref="A12:F12"/>
    <mergeCell ref="A106:E106"/>
    <mergeCell ref="A107:E107"/>
    <mergeCell ref="A11:F11"/>
    <mergeCell ref="A13:F13"/>
    <mergeCell ref="A9:G9"/>
  </mergeCells>
  <pageMargins left="0.64" right="0.22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đã check in</vt:lpstr>
      <vt:lpstr>xuất hoá đơn</vt:lpstr>
      <vt:lpstr>'đã check in'!Print_Titles</vt:lpstr>
      <vt:lpstr>Sheet1!Print_Titles</vt:lpstr>
      <vt:lpstr>Sheet2!Print_Titles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nang</dc:creator>
  <cp:lastModifiedBy>phuongnam</cp:lastModifiedBy>
  <cp:lastPrinted>2014-12-24T03:05:48Z</cp:lastPrinted>
  <dcterms:created xsi:type="dcterms:W3CDTF">2014-08-20T08:22:43Z</dcterms:created>
  <dcterms:modified xsi:type="dcterms:W3CDTF">2014-12-24T03:13:21Z</dcterms:modified>
</cp:coreProperties>
</file>