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200" windowHeight="7524" activeTab="4"/>
  </bookViews>
  <sheets>
    <sheet name="Schedule" sheetId="1" r:id="rId1"/>
    <sheet name="Calc_Plan" sheetId="8" r:id="rId2"/>
    <sheet name="Updated Planning" sheetId="2" r:id="rId3"/>
    <sheet name="Sheet3" sheetId="3" state="hidden" r:id="rId4"/>
    <sheet name="Schedule_Updated" sheetId="4" r:id="rId5"/>
    <sheet name="Sheet5" sheetId="5" r:id="rId6"/>
  </sheets>
  <definedNames>
    <definedName name="_xlnm._FilterDatabase" localSheetId="4" hidden="1">Schedule_Updated!$A$2:$CE$144</definedName>
  </definedNames>
  <calcPr calcId="145621"/>
  <pivotCaches>
    <pivotCache cacheId="0" r:id="rId7"/>
    <pivotCache cacheId="1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147" i="4" l="1"/>
  <c r="AT47" i="4"/>
  <c r="AT143" i="4"/>
  <c r="F150" i="4"/>
  <c r="F152" i="4" s="1"/>
  <c r="AS52" i="4"/>
  <c r="AS143" i="4"/>
  <c r="AS147" i="4" s="1"/>
  <c r="J27" i="8" l="1"/>
  <c r="L19" i="8"/>
  <c r="J19" i="8"/>
  <c r="AL17" i="2"/>
  <c r="AL17" i="8"/>
  <c r="L19" i="2"/>
  <c r="AR143" i="4"/>
  <c r="AR147" i="4" s="1"/>
  <c r="AR21" i="4"/>
  <c r="AR11" i="4"/>
  <c r="AQ143" i="4"/>
  <c r="AQ147" i="4" s="1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M42" i="8"/>
  <c r="L42" i="8"/>
  <c r="M41" i="8"/>
  <c r="L41" i="8"/>
  <c r="L40" i="8"/>
  <c r="M40" i="8" s="1"/>
  <c r="M38" i="8"/>
  <c r="L39" i="8" s="1"/>
  <c r="M39" i="8" s="1"/>
  <c r="M37" i="8"/>
  <c r="L38" i="8"/>
  <c r="F144" i="4"/>
  <c r="AP143" i="4"/>
  <c r="AP147" i="4" s="1"/>
  <c r="AO143" i="4"/>
  <c r="AO147" i="4" s="1"/>
  <c r="AN143" i="4"/>
  <c r="AN147" i="4" s="1"/>
  <c r="AN113" i="4"/>
  <c r="AN129" i="4"/>
  <c r="AM143" i="4"/>
  <c r="AM147" i="4" s="1"/>
  <c r="AL143" i="4" l="1"/>
  <c r="AL147" i="4" s="1"/>
  <c r="AK143" i="4" l="1"/>
  <c r="AK147" i="4" s="1"/>
  <c r="AJ143" i="4"/>
  <c r="AJ147" i="4" s="1"/>
  <c r="F41" i="2"/>
  <c r="AI143" i="4"/>
  <c r="AI147" i="4" s="1"/>
  <c r="AH143" i="4" l="1"/>
  <c r="AH147" i="4" s="1"/>
  <c r="I19" i="8"/>
  <c r="E49" i="8" l="1"/>
  <c r="E46" i="8"/>
  <c r="E47" i="8"/>
  <c r="E48" i="8"/>
  <c r="E45" i="8"/>
  <c r="E44" i="8"/>
  <c r="AG143" i="4"/>
  <c r="AG147" i="4" s="1"/>
  <c r="AF143" i="4"/>
  <c r="AF147" i="4" s="1"/>
  <c r="AE143" i="4" l="1"/>
  <c r="AE147" i="4" s="1"/>
  <c r="F68" i="4" l="1"/>
  <c r="F66" i="4"/>
  <c r="F65" i="4"/>
  <c r="F64" i="4"/>
  <c r="F63" i="4"/>
  <c r="F61" i="4"/>
  <c r="AD143" i="4"/>
  <c r="AD147" i="4" s="1"/>
  <c r="F29" i="2"/>
  <c r="I7" i="8" s="1"/>
  <c r="L7" i="8" s="1"/>
  <c r="E38" i="8" s="1"/>
  <c r="F30" i="2"/>
  <c r="I8" i="8" s="1"/>
  <c r="F31" i="2"/>
  <c r="I9" i="8" s="1"/>
  <c r="F32" i="2"/>
  <c r="I10" i="8" s="1"/>
  <c r="J10" i="8" s="1"/>
  <c r="F33" i="2"/>
  <c r="I11" i="8" s="1"/>
  <c r="F34" i="2"/>
  <c r="I12" i="8" s="1"/>
  <c r="F35" i="2"/>
  <c r="I13" i="8" s="1"/>
  <c r="J13" i="8" s="1"/>
  <c r="F36" i="2"/>
  <c r="I14" i="8" s="1"/>
  <c r="F37" i="2"/>
  <c r="I15" i="8" s="1"/>
  <c r="F38" i="2"/>
  <c r="I16" i="8" s="1"/>
  <c r="F39" i="2"/>
  <c r="I17" i="8" s="1"/>
  <c r="F40" i="2"/>
  <c r="I18" i="8" s="1"/>
  <c r="F42" i="2"/>
  <c r="I20" i="8" s="1"/>
  <c r="J20" i="8" s="1"/>
  <c r="F43" i="2"/>
  <c r="I21" i="8" s="1"/>
  <c r="F44" i="2"/>
  <c r="I22" i="8" s="1"/>
  <c r="F45" i="2"/>
  <c r="I23" i="8" s="1"/>
  <c r="F28" i="2"/>
  <c r="Z4" i="8"/>
  <c r="E45" i="2"/>
  <c r="E44" i="2"/>
  <c r="E41" i="2"/>
  <c r="D37" i="2"/>
  <c r="E36" i="2"/>
  <c r="E33" i="2"/>
  <c r="E29" i="2"/>
  <c r="E28" i="2"/>
  <c r="AL7" i="8"/>
  <c r="AN7" i="8" s="1"/>
  <c r="E46" i="2"/>
  <c r="E42" i="2"/>
  <c r="E40" i="2"/>
  <c r="E38" i="2"/>
  <c r="E34" i="2"/>
  <c r="E32" i="2"/>
  <c r="E30" i="2"/>
  <c r="AN11" i="8"/>
  <c r="AN16" i="8"/>
  <c r="D28" i="2"/>
  <c r="D31" i="2"/>
  <c r="E31" i="2"/>
  <c r="D32" i="2"/>
  <c r="D35" i="2"/>
  <c r="E35" i="2"/>
  <c r="E37" i="2"/>
  <c r="D39" i="2"/>
  <c r="E39" i="2"/>
  <c r="D40" i="2"/>
  <c r="D41" i="2"/>
  <c r="D43" i="2"/>
  <c r="E43" i="2"/>
  <c r="D44" i="2"/>
  <c r="AL11" i="8"/>
  <c r="AL18" i="8"/>
  <c r="AN18" i="8" s="1"/>
  <c r="AK22" i="8"/>
  <c r="AJ5" i="8"/>
  <c r="AL5" i="8" s="1"/>
  <c r="AN5" i="8" s="1"/>
  <c r="AJ6" i="8"/>
  <c r="AL6" i="8" s="1"/>
  <c r="AN6" i="8" s="1"/>
  <c r="AJ7" i="8"/>
  <c r="AJ8" i="8"/>
  <c r="AL8" i="8" s="1"/>
  <c r="AN8" i="8" s="1"/>
  <c r="AJ9" i="8"/>
  <c r="AL9" i="8" s="1"/>
  <c r="AN9" i="8" s="1"/>
  <c r="AJ10" i="8"/>
  <c r="AL10" i="8" s="1"/>
  <c r="AN10" i="8" s="1"/>
  <c r="AJ12" i="8"/>
  <c r="AJ13" i="8"/>
  <c r="AO3" i="8" s="1"/>
  <c r="AJ14" i="8"/>
  <c r="AL14" i="8" s="1"/>
  <c r="AN14" i="8" s="1"/>
  <c r="AJ15" i="8"/>
  <c r="AL15" i="8" s="1"/>
  <c r="AN15" i="8" s="1"/>
  <c r="AJ16" i="8"/>
  <c r="AL16" i="8" s="1"/>
  <c r="AJ17" i="8"/>
  <c r="AM3" i="8" s="1"/>
  <c r="AJ19" i="8"/>
  <c r="AL19" i="8" s="1"/>
  <c r="AN19" i="8" s="1"/>
  <c r="AJ20" i="8"/>
  <c r="AL20" i="8" s="1"/>
  <c r="AN20" i="8" s="1"/>
  <c r="AJ21" i="8"/>
  <c r="AL21" i="8" s="1"/>
  <c r="AN21" i="8" s="1"/>
  <c r="AJ4" i="8"/>
  <c r="AL4" i="8" s="1"/>
  <c r="AN4" i="8" s="1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N9" i="8"/>
  <c r="O9" i="8"/>
  <c r="P9" i="8"/>
  <c r="L11" i="8" l="1"/>
  <c r="E40" i="8" s="1"/>
  <c r="J11" i="8"/>
  <c r="J18" i="8"/>
  <c r="L18" i="8"/>
  <c r="J22" i="8"/>
  <c r="L22" i="8"/>
  <c r="E62" i="8" s="1"/>
  <c r="J16" i="8"/>
  <c r="L16" i="8"/>
  <c r="E58" i="8" s="1"/>
  <c r="J23" i="8"/>
  <c r="L23" i="8"/>
  <c r="E64" i="8" s="1"/>
  <c r="J14" i="8"/>
  <c r="L14" i="8"/>
  <c r="J17" i="8"/>
  <c r="L17" i="8"/>
  <c r="J21" i="8"/>
  <c r="L21" i="8"/>
  <c r="E63" i="8" s="1"/>
  <c r="J15" i="8"/>
  <c r="L15" i="8"/>
  <c r="L10" i="8"/>
  <c r="E43" i="8" s="1"/>
  <c r="J7" i="8"/>
  <c r="J9" i="8"/>
  <c r="L9" i="8"/>
  <c r="E42" i="8" s="1"/>
  <c r="J12" i="8"/>
  <c r="L12" i="8"/>
  <c r="E41" i="8" s="1"/>
  <c r="J8" i="8"/>
  <c r="L8" i="8"/>
  <c r="E39" i="8" s="1"/>
  <c r="F46" i="2"/>
  <c r="I24" i="8" s="1"/>
  <c r="J24" i="8" s="1"/>
  <c r="I6" i="8"/>
  <c r="AN17" i="8"/>
  <c r="D46" i="2"/>
  <c r="D45" i="2"/>
  <c r="D29" i="2"/>
  <c r="D36" i="2"/>
  <c r="D33" i="2"/>
  <c r="D42" i="2"/>
  <c r="D38" i="2"/>
  <c r="D34" i="2"/>
  <c r="D30" i="2"/>
  <c r="AM6" i="8"/>
  <c r="AN2" i="8"/>
  <c r="AQ7" i="8" s="1"/>
  <c r="AJ22" i="8"/>
  <c r="AL22" i="8" s="1"/>
  <c r="AL13" i="8"/>
  <c r="AL12" i="8"/>
  <c r="AN12" i="8" s="1"/>
  <c r="AO6" i="8"/>
  <c r="AO20" i="8"/>
  <c r="AO16" i="8"/>
  <c r="AO12" i="8"/>
  <c r="AO8" i="8"/>
  <c r="AO21" i="8"/>
  <c r="AO17" i="8"/>
  <c r="AO13" i="8"/>
  <c r="AO9" i="8"/>
  <c r="AO5" i="8"/>
  <c r="AO19" i="8"/>
  <c r="AO15" i="8"/>
  <c r="AO11" i="8"/>
  <c r="AO7" i="8"/>
  <c r="AO4" i="8"/>
  <c r="AO18" i="8"/>
  <c r="AO14" i="8"/>
  <c r="AO10" i="8"/>
  <c r="AM21" i="8"/>
  <c r="AM19" i="8"/>
  <c r="AM17" i="8"/>
  <c r="AM15" i="8"/>
  <c r="AM13" i="8"/>
  <c r="AM11" i="8"/>
  <c r="AM9" i="8"/>
  <c r="AM7" i="8"/>
  <c r="AM5" i="8"/>
  <c r="AM4" i="8"/>
  <c r="AM20" i="8"/>
  <c r="AM18" i="8"/>
  <c r="AM16" i="8"/>
  <c r="AM14" i="8"/>
  <c r="AM12" i="8"/>
  <c r="AM10" i="8"/>
  <c r="AM8" i="8"/>
  <c r="N10" i="8"/>
  <c r="O10" i="8"/>
  <c r="P10" i="8"/>
  <c r="F3" i="4"/>
  <c r="AC143" i="4"/>
  <c r="AC147" i="4" s="1"/>
  <c r="M9" i="8"/>
  <c r="E53" i="8" l="1"/>
  <c r="E52" i="8"/>
  <c r="E61" i="8"/>
  <c r="E60" i="8"/>
  <c r="E59" i="8"/>
  <c r="E57" i="8"/>
  <c r="E55" i="8"/>
  <c r="E54" i="8"/>
  <c r="E56" i="8"/>
  <c r="E51" i="8"/>
  <c r="E50" i="8"/>
  <c r="J6" i="8"/>
  <c r="L6" i="8"/>
  <c r="AN13" i="8"/>
  <c r="AQ13" i="8" s="1"/>
  <c r="AP3" i="8"/>
  <c r="AQ9" i="8"/>
  <c r="AQ5" i="8"/>
  <c r="AQ11" i="8"/>
  <c r="AQ17" i="8"/>
  <c r="AQ21" i="8"/>
  <c r="AQ8" i="8"/>
  <c r="AQ12" i="8"/>
  <c r="AQ10" i="8"/>
  <c r="AQ15" i="8"/>
  <c r="AQ20" i="8"/>
  <c r="AQ14" i="8"/>
  <c r="AQ19" i="8"/>
  <c r="AQ6" i="8"/>
  <c r="AQ18" i="8"/>
  <c r="AQ16" i="8"/>
  <c r="AO22" i="8"/>
  <c r="AM22" i="8"/>
  <c r="M10" i="8"/>
  <c r="AB143" i="4"/>
  <c r="AB147" i="4" s="1"/>
  <c r="AA143" i="4"/>
  <c r="AA147" i="4" s="1"/>
  <c r="Z143" i="4"/>
  <c r="Z147" i="4" s="1"/>
  <c r="L24" i="8" l="1"/>
  <c r="J26" i="8" s="1"/>
  <c r="E37" i="8"/>
  <c r="AN22" i="8"/>
  <c r="AQ22" i="8" s="1"/>
  <c r="AP13" i="8"/>
  <c r="AP9" i="8"/>
  <c r="AP12" i="8"/>
  <c r="AP14" i="8"/>
  <c r="AP6" i="8"/>
  <c r="AP18" i="8"/>
  <c r="AP5" i="8"/>
  <c r="AP4" i="8"/>
  <c r="AP7" i="8"/>
  <c r="AP21" i="8"/>
  <c r="AP8" i="8"/>
  <c r="AP11" i="8"/>
  <c r="AP19" i="8"/>
  <c r="AP16" i="8"/>
  <c r="AP15" i="8"/>
  <c r="AP17" i="8"/>
  <c r="AP10" i="8"/>
  <c r="AP20" i="8"/>
  <c r="AQ4" i="8"/>
  <c r="Y143" i="4"/>
  <c r="Y147" i="4" s="1"/>
  <c r="AP22" i="8" l="1"/>
  <c r="K22" i="5"/>
  <c r="M23" i="5"/>
  <c r="X143" i="4"/>
  <c r="X147" i="4" s="1"/>
  <c r="V143" i="4"/>
  <c r="V147" i="4" s="1"/>
  <c r="W143" i="4"/>
  <c r="W147" i="4" s="1"/>
  <c r="U143" i="4" l="1"/>
  <c r="U147" i="4" s="1"/>
  <c r="N143" i="4" l="1"/>
  <c r="N147" i="4" s="1"/>
  <c r="I143" i="4"/>
  <c r="J143" i="4"/>
  <c r="J147" i="4" s="1"/>
  <c r="K143" i="4"/>
  <c r="K147" i="4" s="1"/>
  <c r="L143" i="4"/>
  <c r="L147" i="4" s="1"/>
  <c r="M143" i="4"/>
  <c r="M147" i="4" s="1"/>
  <c r="F50" i="4"/>
  <c r="F51" i="4"/>
  <c r="F52" i="4"/>
  <c r="F53" i="4"/>
  <c r="F54" i="4"/>
  <c r="F55" i="4"/>
  <c r="F56" i="4"/>
  <c r="F57" i="4"/>
  <c r="F58" i="4"/>
  <c r="F59" i="4"/>
  <c r="F60" i="4"/>
  <c r="F62" i="4"/>
  <c r="F67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O143" i="4"/>
  <c r="O147" i="4" s="1"/>
  <c r="P143" i="4"/>
  <c r="P147" i="4" s="1"/>
  <c r="Q143" i="4"/>
  <c r="Q147" i="4" s="1"/>
  <c r="R143" i="4"/>
  <c r="R147" i="4" s="1"/>
  <c r="S143" i="4"/>
  <c r="S147" i="4" s="1"/>
  <c r="T143" i="4"/>
  <c r="T147" i="4" s="1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4" i="4"/>
  <c r="F5" i="4"/>
  <c r="F6" i="4"/>
  <c r="G5" i="5"/>
  <c r="G6" i="5"/>
  <c r="G7" i="5"/>
  <c r="G8" i="5"/>
  <c r="G9" i="5"/>
  <c r="G10" i="5"/>
  <c r="G11" i="5"/>
  <c r="G12" i="5"/>
  <c r="G13" i="5"/>
  <c r="G4" i="5"/>
  <c r="H13" i="5"/>
  <c r="H12" i="5"/>
  <c r="H11" i="5"/>
  <c r="H10" i="5"/>
  <c r="H9" i="5"/>
  <c r="H8" i="5"/>
  <c r="H7" i="5"/>
  <c r="H6" i="5"/>
  <c r="H5" i="5"/>
  <c r="H4" i="5"/>
  <c r="A1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E5" i="1"/>
  <c r="H18" i="4" s="1"/>
  <c r="H19" i="4"/>
  <c r="H21" i="4"/>
  <c r="E6" i="1"/>
  <c r="H24" i="4" s="1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E10" i="1"/>
  <c r="H70" i="4" s="1"/>
  <c r="H71" i="4"/>
  <c r="E12" i="1"/>
  <c r="H74" i="4" s="1"/>
  <c r="H75" i="4"/>
  <c r="H77" i="4"/>
  <c r="H78" i="4"/>
  <c r="H79" i="4"/>
  <c r="H80" i="4"/>
  <c r="H81" i="4"/>
  <c r="H82" i="4"/>
  <c r="H83" i="4"/>
  <c r="H84" i="4"/>
  <c r="H85" i="4"/>
  <c r="H86" i="4"/>
  <c r="H87" i="4"/>
  <c r="E19" i="1"/>
  <c r="H89" i="4" s="1"/>
  <c r="H88" i="4"/>
  <c r="H90" i="4"/>
  <c r="H91" i="4"/>
  <c r="H92" i="4"/>
  <c r="H98" i="4"/>
  <c r="H99" i="4"/>
  <c r="H100" i="4"/>
  <c r="H101" i="4"/>
  <c r="H10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3" i="4"/>
  <c r="D4" i="4"/>
  <c r="G4" i="4" s="1"/>
  <c r="D5" i="4"/>
  <c r="G5" i="4" s="1"/>
  <c r="D6" i="4"/>
  <c r="G6" i="4" s="1"/>
  <c r="D7" i="4"/>
  <c r="G7" i="4" s="1"/>
  <c r="D8" i="4"/>
  <c r="G8" i="4" s="1"/>
  <c r="D9" i="4"/>
  <c r="G9" i="4" s="1"/>
  <c r="D10" i="4"/>
  <c r="G10" i="4" s="1"/>
  <c r="D11" i="4"/>
  <c r="G11" i="4" s="1"/>
  <c r="D12" i="4"/>
  <c r="G12" i="4" s="1"/>
  <c r="D13" i="4"/>
  <c r="G13" i="4" s="1"/>
  <c r="D14" i="4"/>
  <c r="G14" i="4" s="1"/>
  <c r="D15" i="4"/>
  <c r="G15" i="4" s="1"/>
  <c r="D16" i="4"/>
  <c r="G16" i="4" s="1"/>
  <c r="D17" i="4"/>
  <c r="G17" i="4" s="1"/>
  <c r="D18" i="4"/>
  <c r="G18" i="4" s="1"/>
  <c r="D19" i="4"/>
  <c r="G19" i="4" s="1"/>
  <c r="D20" i="4"/>
  <c r="G20" i="4" s="1"/>
  <c r="D21" i="4"/>
  <c r="G21" i="4" s="1"/>
  <c r="D22" i="4"/>
  <c r="G22" i="4" s="1"/>
  <c r="D23" i="4"/>
  <c r="G23" i="4" s="1"/>
  <c r="D24" i="4"/>
  <c r="G24" i="4" s="1"/>
  <c r="D25" i="4"/>
  <c r="G25" i="4" s="1"/>
  <c r="D26" i="4"/>
  <c r="G26" i="4" s="1"/>
  <c r="D27" i="4"/>
  <c r="G27" i="4" s="1"/>
  <c r="D28" i="4"/>
  <c r="G28" i="4" s="1"/>
  <c r="D29" i="4"/>
  <c r="G29" i="4" s="1"/>
  <c r="D30" i="4"/>
  <c r="G30" i="4" s="1"/>
  <c r="D31" i="4"/>
  <c r="G31" i="4" s="1"/>
  <c r="D32" i="4"/>
  <c r="G32" i="4" s="1"/>
  <c r="D33" i="4"/>
  <c r="G33" i="4" s="1"/>
  <c r="D34" i="4"/>
  <c r="G34" i="4" s="1"/>
  <c r="D35" i="4"/>
  <c r="G35" i="4" s="1"/>
  <c r="D36" i="4"/>
  <c r="G36" i="4" s="1"/>
  <c r="D37" i="4"/>
  <c r="G37" i="4" s="1"/>
  <c r="D38" i="4"/>
  <c r="G38" i="4" s="1"/>
  <c r="D39" i="4"/>
  <c r="G39" i="4" s="1"/>
  <c r="D40" i="4"/>
  <c r="G40" i="4" s="1"/>
  <c r="D41" i="4"/>
  <c r="G41" i="4" s="1"/>
  <c r="D42" i="4"/>
  <c r="G42" i="4" s="1"/>
  <c r="D43" i="4"/>
  <c r="G43" i="4" s="1"/>
  <c r="D44" i="4"/>
  <c r="G44" i="4" s="1"/>
  <c r="D45" i="4"/>
  <c r="G45" i="4" s="1"/>
  <c r="D46" i="4"/>
  <c r="G46" i="4" s="1"/>
  <c r="D47" i="4"/>
  <c r="G47" i="4" s="1"/>
  <c r="D48" i="4"/>
  <c r="G48" i="4" s="1"/>
  <c r="D49" i="4"/>
  <c r="G49" i="4" s="1"/>
  <c r="D50" i="4"/>
  <c r="G50" i="4" s="1"/>
  <c r="D51" i="4"/>
  <c r="G51" i="4" s="1"/>
  <c r="D52" i="4"/>
  <c r="G52" i="4" s="1"/>
  <c r="D53" i="4"/>
  <c r="G53" i="4" s="1"/>
  <c r="D54" i="4"/>
  <c r="G54" i="4" s="1"/>
  <c r="D55" i="4"/>
  <c r="G55" i="4" s="1"/>
  <c r="D56" i="4"/>
  <c r="G56" i="4" s="1"/>
  <c r="D57" i="4"/>
  <c r="G57" i="4" s="1"/>
  <c r="D58" i="4"/>
  <c r="G58" i="4" s="1"/>
  <c r="D59" i="4"/>
  <c r="G59" i="4" s="1"/>
  <c r="D60" i="4"/>
  <c r="G60" i="4" s="1"/>
  <c r="D61" i="4"/>
  <c r="G61" i="4" s="1"/>
  <c r="D62" i="4"/>
  <c r="G62" i="4" s="1"/>
  <c r="D63" i="4"/>
  <c r="G63" i="4" s="1"/>
  <c r="D64" i="4"/>
  <c r="G64" i="4" s="1"/>
  <c r="D65" i="4"/>
  <c r="G65" i="4" s="1"/>
  <c r="D66" i="4"/>
  <c r="G66" i="4" s="1"/>
  <c r="D67" i="4"/>
  <c r="G67" i="4" s="1"/>
  <c r="D68" i="4"/>
  <c r="G68" i="4" s="1"/>
  <c r="D69" i="4"/>
  <c r="G69" i="4" s="1"/>
  <c r="D70" i="4"/>
  <c r="G70" i="4" s="1"/>
  <c r="D71" i="4"/>
  <c r="G71" i="4" s="1"/>
  <c r="D72" i="4"/>
  <c r="G72" i="4" s="1"/>
  <c r="D73" i="4"/>
  <c r="G73" i="4" s="1"/>
  <c r="D74" i="4"/>
  <c r="G74" i="4" s="1"/>
  <c r="D75" i="4"/>
  <c r="G75" i="4" s="1"/>
  <c r="D76" i="4"/>
  <c r="G76" i="4" s="1"/>
  <c r="D77" i="4"/>
  <c r="G77" i="4" s="1"/>
  <c r="D78" i="4"/>
  <c r="G78" i="4" s="1"/>
  <c r="D79" i="4"/>
  <c r="G79" i="4" s="1"/>
  <c r="D80" i="4"/>
  <c r="G80" i="4" s="1"/>
  <c r="D81" i="4"/>
  <c r="G81" i="4" s="1"/>
  <c r="D82" i="4"/>
  <c r="G82" i="4" s="1"/>
  <c r="D83" i="4"/>
  <c r="G83" i="4" s="1"/>
  <c r="D84" i="4"/>
  <c r="G84" i="4" s="1"/>
  <c r="D85" i="4"/>
  <c r="G85" i="4" s="1"/>
  <c r="D86" i="4"/>
  <c r="G86" i="4" s="1"/>
  <c r="D87" i="4"/>
  <c r="G87" i="4" s="1"/>
  <c r="D88" i="4"/>
  <c r="G88" i="4" s="1"/>
  <c r="D89" i="4"/>
  <c r="G89" i="4" s="1"/>
  <c r="D90" i="4"/>
  <c r="G90" i="4" s="1"/>
  <c r="D91" i="4"/>
  <c r="G91" i="4" s="1"/>
  <c r="D92" i="4"/>
  <c r="G92" i="4" s="1"/>
  <c r="D93" i="4"/>
  <c r="G93" i="4" s="1"/>
  <c r="D94" i="4"/>
  <c r="G94" i="4" s="1"/>
  <c r="D95" i="4"/>
  <c r="G95" i="4" s="1"/>
  <c r="D96" i="4"/>
  <c r="G96" i="4" s="1"/>
  <c r="D97" i="4"/>
  <c r="G97" i="4" s="1"/>
  <c r="D98" i="4"/>
  <c r="G98" i="4" s="1"/>
  <c r="D99" i="4"/>
  <c r="G99" i="4" s="1"/>
  <c r="D100" i="4"/>
  <c r="G100" i="4" s="1"/>
  <c r="D101" i="4"/>
  <c r="G101" i="4" s="1"/>
  <c r="D102" i="4"/>
  <c r="G102" i="4" s="1"/>
  <c r="D103" i="4"/>
  <c r="G103" i="4" s="1"/>
  <c r="D104" i="4"/>
  <c r="G104" i="4" s="1"/>
  <c r="D105" i="4"/>
  <c r="G105" i="4" s="1"/>
  <c r="D106" i="4"/>
  <c r="G106" i="4" s="1"/>
  <c r="D107" i="4"/>
  <c r="G107" i="4" s="1"/>
  <c r="D108" i="4"/>
  <c r="G108" i="4" s="1"/>
  <c r="D109" i="4"/>
  <c r="G109" i="4" s="1"/>
  <c r="D110" i="4"/>
  <c r="G110" i="4" s="1"/>
  <c r="D111" i="4"/>
  <c r="G111" i="4" s="1"/>
  <c r="D112" i="4"/>
  <c r="G112" i="4" s="1"/>
  <c r="D113" i="4"/>
  <c r="G113" i="4" s="1"/>
  <c r="D114" i="4"/>
  <c r="G114" i="4" s="1"/>
  <c r="D115" i="4"/>
  <c r="G115" i="4" s="1"/>
  <c r="D116" i="4"/>
  <c r="G116" i="4" s="1"/>
  <c r="D117" i="4"/>
  <c r="G117" i="4" s="1"/>
  <c r="D118" i="4"/>
  <c r="G118" i="4" s="1"/>
  <c r="D119" i="4"/>
  <c r="G119" i="4" s="1"/>
  <c r="D120" i="4"/>
  <c r="G120" i="4" s="1"/>
  <c r="D121" i="4"/>
  <c r="G121" i="4" s="1"/>
  <c r="D122" i="4"/>
  <c r="G122" i="4" s="1"/>
  <c r="D123" i="4"/>
  <c r="G123" i="4" s="1"/>
  <c r="D124" i="4"/>
  <c r="G124" i="4" s="1"/>
  <c r="D125" i="4"/>
  <c r="G125" i="4" s="1"/>
  <c r="D126" i="4"/>
  <c r="G126" i="4" s="1"/>
  <c r="D127" i="4"/>
  <c r="G127" i="4" s="1"/>
  <c r="D128" i="4"/>
  <c r="G128" i="4" s="1"/>
  <c r="D129" i="4"/>
  <c r="G129" i="4" s="1"/>
  <c r="D130" i="4"/>
  <c r="G130" i="4" s="1"/>
  <c r="D131" i="4"/>
  <c r="G131" i="4" s="1"/>
  <c r="D132" i="4"/>
  <c r="G132" i="4" s="1"/>
  <c r="D133" i="4"/>
  <c r="G133" i="4" s="1"/>
  <c r="D134" i="4"/>
  <c r="G134" i="4" s="1"/>
  <c r="D135" i="4"/>
  <c r="G135" i="4" s="1"/>
  <c r="D136" i="4"/>
  <c r="G136" i="4" s="1"/>
  <c r="D137" i="4"/>
  <c r="G137" i="4" s="1"/>
  <c r="D138" i="4"/>
  <c r="G138" i="4" s="1"/>
  <c r="D139" i="4"/>
  <c r="G139" i="4" s="1"/>
  <c r="D140" i="4"/>
  <c r="G140" i="4" s="1"/>
  <c r="D141" i="4"/>
  <c r="G141" i="4" s="1"/>
  <c r="D142" i="4"/>
  <c r="G142" i="4" s="1"/>
  <c r="D3" i="4"/>
  <c r="G3" i="4" s="1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C3" i="3"/>
  <c r="D3" i="3"/>
  <c r="E3" i="3"/>
  <c r="F3" i="3"/>
  <c r="G3" i="3"/>
  <c r="H3" i="3"/>
  <c r="I3" i="3"/>
  <c r="J3" i="3"/>
  <c r="K3" i="3"/>
  <c r="L3" i="3"/>
  <c r="M3" i="3"/>
  <c r="N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3" i="3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K43" i="1"/>
  <c r="K42" i="1"/>
  <c r="K41" i="1"/>
  <c r="K40" i="1"/>
  <c r="K39" i="1"/>
  <c r="K36" i="1"/>
  <c r="K35" i="1"/>
  <c r="K34" i="1"/>
  <c r="K33" i="1"/>
  <c r="K31" i="1"/>
  <c r="K28" i="1"/>
  <c r="K24" i="1"/>
  <c r="M24" i="1" s="1"/>
  <c r="K25" i="1"/>
  <c r="K26" i="1"/>
  <c r="K27" i="1"/>
  <c r="K20" i="1"/>
  <c r="K32" i="1"/>
  <c r="K18" i="1"/>
  <c r="K17" i="1"/>
  <c r="K12" i="1"/>
  <c r="K11" i="1"/>
  <c r="K10" i="1"/>
  <c r="M10" i="1" s="1"/>
  <c r="K6" i="1"/>
  <c r="K3" i="1"/>
  <c r="K4" i="1"/>
  <c r="K5" i="1"/>
  <c r="I147" i="4" l="1"/>
  <c r="F143" i="4"/>
  <c r="E143" i="4" s="1"/>
  <c r="M31" i="1"/>
  <c r="H69" i="4"/>
  <c r="H25" i="4"/>
  <c r="E30" i="1"/>
  <c r="E31" i="1" s="1"/>
  <c r="K7" i="1"/>
  <c r="M3" i="1" s="1"/>
  <c r="K19" i="1"/>
  <c r="M17" i="1" s="1"/>
  <c r="M39" i="1"/>
  <c r="H76" i="4"/>
  <c r="H72" i="4"/>
  <c r="H68" i="4"/>
  <c r="H23" i="4"/>
  <c r="H20" i="4"/>
  <c r="O3" i="3"/>
  <c r="H73" i="4"/>
  <c r="H26" i="4"/>
  <c r="H22" i="4"/>
  <c r="CB148" i="4"/>
  <c r="BX148" i="4"/>
  <c r="BT148" i="4"/>
  <c r="BP148" i="4"/>
  <c r="BL148" i="4"/>
  <c r="BH148" i="4"/>
  <c r="BD148" i="4"/>
  <c r="AZ148" i="4"/>
  <c r="AV148" i="4"/>
  <c r="CE148" i="4"/>
  <c r="CA148" i="4"/>
  <c r="BW148" i="4"/>
  <c r="BS148" i="4"/>
  <c r="BO148" i="4"/>
  <c r="BK148" i="4"/>
  <c r="BG148" i="4"/>
  <c r="BC148" i="4"/>
  <c r="AY148" i="4"/>
  <c r="J148" i="4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AE148" i="4" s="1"/>
  <c r="AF148" i="4" s="1"/>
  <c r="AG148" i="4" s="1"/>
  <c r="AH148" i="4" s="1"/>
  <c r="AI148" i="4" s="1"/>
  <c r="AJ148" i="4" s="1"/>
  <c r="AK148" i="4" s="1"/>
  <c r="AL148" i="4" s="1"/>
  <c r="AM148" i="4" s="1"/>
  <c r="AN148" i="4" s="1"/>
  <c r="AO148" i="4" s="1"/>
  <c r="AP148" i="4" s="1"/>
  <c r="F149" i="4" s="1"/>
  <c r="CD148" i="4"/>
  <c r="BZ148" i="4"/>
  <c r="BV148" i="4"/>
  <c r="BR148" i="4"/>
  <c r="BN148" i="4"/>
  <c r="BJ148" i="4"/>
  <c r="BF148" i="4"/>
  <c r="BB148" i="4"/>
  <c r="AX148" i="4"/>
  <c r="CC148" i="4"/>
  <c r="BY148" i="4"/>
  <c r="BU148" i="4"/>
  <c r="BQ148" i="4"/>
  <c r="BM148" i="4"/>
  <c r="BI148" i="4"/>
  <c r="BE148" i="4"/>
  <c r="BA148" i="4"/>
  <c r="AW148" i="4"/>
  <c r="F147" i="4"/>
  <c r="AQ148" i="4" l="1"/>
  <c r="AR148" i="4" s="1"/>
  <c r="AS148" i="4" s="1"/>
  <c r="AT148" i="4" s="1"/>
  <c r="AU148" i="4" s="1"/>
</calcChain>
</file>

<file path=xl/sharedStrings.xml><?xml version="1.0" encoding="utf-8"?>
<sst xmlns="http://schemas.openxmlformats.org/spreadsheetml/2006/main" count="1191" uniqueCount="152">
  <si>
    <t>Paper</t>
  </si>
  <si>
    <t>Category</t>
  </si>
  <si>
    <t>Content Summary</t>
  </si>
  <si>
    <t>Source</t>
  </si>
  <si>
    <t>Practice</t>
  </si>
  <si>
    <t>To do 8-15 Week</t>
  </si>
  <si>
    <t>Gilliam &amp; Snader1</t>
  </si>
  <si>
    <t>Have Copy</t>
  </si>
  <si>
    <t>Experience</t>
  </si>
  <si>
    <t>Pages</t>
  </si>
  <si>
    <t>Experience Rating Introduction Formula</t>
  </si>
  <si>
    <t>Read</t>
  </si>
  <si>
    <t>AAA</t>
  </si>
  <si>
    <t>Lee1</t>
  </si>
  <si>
    <t>OP</t>
  </si>
  <si>
    <t xml:space="preserve">Excess factor </t>
  </si>
  <si>
    <t>x</t>
  </si>
  <si>
    <t>Graph</t>
  </si>
  <si>
    <t>Video</t>
  </si>
  <si>
    <t>8.15-8.16</t>
  </si>
  <si>
    <t>A1</t>
  </si>
  <si>
    <t>Mahler2</t>
  </si>
  <si>
    <t>1. Jul 18 to Jul 24</t>
  </si>
  <si>
    <t>Pareto &amp; Gamma</t>
  </si>
  <si>
    <t>Bailey &amp; Simon</t>
  </si>
  <si>
    <t>Read, barely remember</t>
  </si>
  <si>
    <t>A1, A2</t>
  </si>
  <si>
    <t>Miccolis</t>
  </si>
  <si>
    <t>ILF/Excess</t>
  </si>
  <si>
    <t>Consistency Test</t>
  </si>
  <si>
    <t>Read, barely understood</t>
  </si>
  <si>
    <t>Brosius</t>
  </si>
  <si>
    <t>Retrospective</t>
  </si>
  <si>
    <t>Table M Construction</t>
  </si>
  <si>
    <t xml:space="preserve">Read </t>
  </si>
  <si>
    <t>Gilliam &amp; Snader2</t>
  </si>
  <si>
    <t>Retrospective Rating Introduction Formula</t>
  </si>
  <si>
    <t>Read, one part not understood</t>
  </si>
  <si>
    <t>Mahler3</t>
  </si>
  <si>
    <t xml:space="preserve">Mixed actual &amp; theoretical </t>
  </si>
  <si>
    <t>Skurnick</t>
  </si>
  <si>
    <t>Table L, formula</t>
  </si>
  <si>
    <t>10 pages through</t>
  </si>
  <si>
    <t xml:space="preserve">Read Source </t>
  </si>
  <si>
    <t>8.15-8.20</t>
  </si>
  <si>
    <t>Skurnick Discussion</t>
  </si>
  <si>
    <t>Not Read Yet</t>
  </si>
  <si>
    <t>Read Source</t>
  </si>
  <si>
    <t>Lee2</t>
  </si>
  <si>
    <t>Retrospective,  graph for table L</t>
  </si>
  <si>
    <t>Gillam</t>
  </si>
  <si>
    <t>8.15-8.17</t>
  </si>
  <si>
    <t>NCCI1</t>
  </si>
  <si>
    <t>Experience Rating Plan Manual</t>
  </si>
  <si>
    <t>SK</t>
  </si>
  <si>
    <t>?x</t>
  </si>
  <si>
    <t>Venter</t>
  </si>
  <si>
    <t>NCCI2</t>
  </si>
  <si>
    <t>Bailey &amp; Simon Discussion</t>
  </si>
  <si>
    <t>Retrospective Rating Plan Manual</t>
  </si>
  <si>
    <t>Fisher</t>
  </si>
  <si>
    <t>LDD</t>
  </si>
  <si>
    <t>Gilliam &amp; Snader3</t>
  </si>
  <si>
    <t>Teng</t>
  </si>
  <si>
    <t>Clark</t>
  </si>
  <si>
    <t>Bernegger</t>
  </si>
  <si>
    <t>Mahler1</t>
  </si>
  <si>
    <t>ISO</t>
  </si>
  <si>
    <t>GL Experience &amp; Schedule</t>
  </si>
  <si>
    <t>Robertson</t>
  </si>
  <si>
    <t>Couret &amp; Venter</t>
  </si>
  <si>
    <t>A2</t>
  </si>
  <si>
    <t>GLM</t>
  </si>
  <si>
    <t>A3, A4</t>
  </si>
  <si>
    <t>B1, B3</t>
  </si>
  <si>
    <t>2. Jul 25 to Jul 31</t>
  </si>
  <si>
    <t>B1</t>
  </si>
  <si>
    <t>B2, B5</t>
  </si>
  <si>
    <t>B2, B5, B6, B7</t>
  </si>
  <si>
    <t>B2</t>
  </si>
  <si>
    <t>3. Aug 1 to Aug 1</t>
  </si>
  <si>
    <t>B3, B4</t>
  </si>
  <si>
    <t>B3</t>
  </si>
  <si>
    <t>B5</t>
  </si>
  <si>
    <t>4. Aug 8 to Aug 14</t>
  </si>
  <si>
    <t>B6, B7</t>
  </si>
  <si>
    <t>B7</t>
  </si>
  <si>
    <t>Grossi &amp; Kunreuther</t>
  </si>
  <si>
    <t>B</t>
  </si>
  <si>
    <t>C1, C2</t>
  </si>
  <si>
    <t>C3, C4</t>
  </si>
  <si>
    <t>C3, C5</t>
  </si>
  <si>
    <t>5. Aug 15 to Aug 21</t>
  </si>
  <si>
    <t>5. Aug 22 to Aug 28</t>
  </si>
  <si>
    <t>TIA Order</t>
  </si>
  <si>
    <t>Plan</t>
  </si>
  <si>
    <t>8.16-8.18</t>
  </si>
  <si>
    <t>8.19-8.20</t>
  </si>
  <si>
    <t>Page</t>
  </si>
  <si>
    <t>Index</t>
  </si>
  <si>
    <t xml:space="preserve">Source </t>
  </si>
  <si>
    <t>TIA Video</t>
  </si>
  <si>
    <t>TIA Problem Video</t>
  </si>
  <si>
    <t>Mon</t>
  </si>
  <si>
    <t>Tue</t>
  </si>
  <si>
    <t>Wed</t>
  </si>
  <si>
    <t>Thu</t>
  </si>
  <si>
    <t>Fri</t>
  </si>
  <si>
    <t>Sat</t>
  </si>
  <si>
    <t>Sun</t>
  </si>
  <si>
    <t>Paper Author</t>
  </si>
  <si>
    <t>Review Method</t>
  </si>
  <si>
    <t>Total Hours</t>
  </si>
  <si>
    <t>Behind Target 3 hr /day by</t>
  </si>
  <si>
    <t>Study Hour Used</t>
  </si>
  <si>
    <t>plan</t>
  </si>
  <si>
    <t>总计</t>
  </si>
  <si>
    <t>求和项:Total Hours</t>
  </si>
  <si>
    <t>Section</t>
  </si>
  <si>
    <t>A</t>
  </si>
  <si>
    <t>C</t>
  </si>
  <si>
    <t>求和项:TotalPage</t>
  </si>
  <si>
    <t>Difficulty</t>
  </si>
  <si>
    <t>Hours</t>
  </si>
  <si>
    <t>Days</t>
  </si>
  <si>
    <t>Rounding</t>
  </si>
  <si>
    <t>Total</t>
  </si>
  <si>
    <t>Goal Hours</t>
  </si>
  <si>
    <t>Row Labels</t>
  </si>
  <si>
    <t>(blank)</t>
  </si>
  <si>
    <t>Grand Total</t>
  </si>
  <si>
    <t>Column Labels</t>
  </si>
  <si>
    <t>Total Needed</t>
  </si>
  <si>
    <t>mauler2 formula!!</t>
  </si>
  <si>
    <t>Ncci2</t>
  </si>
  <si>
    <t>NCCI1 Venter</t>
  </si>
  <si>
    <t>Prev planned</t>
  </si>
  <si>
    <t>1stweek</t>
  </si>
  <si>
    <t>2ndweek</t>
  </si>
  <si>
    <t>3rdweek</t>
  </si>
  <si>
    <t>when having book</t>
  </si>
  <si>
    <t>4thweek</t>
  </si>
  <si>
    <t>Final Review schedule</t>
  </si>
  <si>
    <t>5thweek</t>
  </si>
  <si>
    <t>6thweek</t>
  </si>
  <si>
    <t>bgn</t>
  </si>
  <si>
    <t>end</t>
  </si>
  <si>
    <t xml:space="preserve">bgn </t>
  </si>
  <si>
    <t>practice schedul</t>
  </si>
  <si>
    <t>0thweek</t>
  </si>
  <si>
    <t>1stweek+2ndweek+0thweek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</si>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</sst>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8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4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14" fontId="0" fillId="2" borderId="0" xfId="0" applyNumberFormat="1" applyFont="1" applyFill="1" applyAlignment="1"/>
    <xf numFmtId="0" fontId="2" fillId="2" borderId="0" xfId="0" applyFont="1" applyFill="1" applyAlignment="1"/>
    <xf numFmtId="14" fontId="0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" fontId="0" fillId="2" borderId="0" xfId="0" applyNumberFormat="1" applyFont="1" applyFill="1" applyAlignment="1"/>
    <xf numFmtId="16" fontId="2" fillId="2" borderId="0" xfId="0" applyNumberFormat="1" applyFont="1" applyFill="1" applyAlignment="1"/>
    <xf numFmtId="2" fontId="0" fillId="2" borderId="0" xfId="0" applyNumberFormat="1" applyFont="1" applyFill="1" applyAlignment="1"/>
    <xf numFmtId="14" fontId="0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7" fillId="4" borderId="1" xfId="0" applyFont="1" applyFill="1" applyBorder="1" applyAlignment="1"/>
    <xf numFmtId="0" fontId="7" fillId="0" borderId="1" xfId="0" applyNumberFormat="1" applyFont="1" applyBorder="1" applyAlignment="1"/>
    <xf numFmtId="0" fontId="7" fillId="0" borderId="0" xfId="0" applyNumberFormat="1" applyFont="1" applyBorder="1" applyAlignment="1"/>
    <xf numFmtId="0" fontId="7" fillId="4" borderId="2" xfId="0" applyNumberFormat="1" applyFont="1" applyFill="1" applyBorder="1" applyAlignment="1"/>
    <xf numFmtId="0" fontId="2" fillId="0" borderId="0" xfId="0" applyFont="1" applyAlignment="1">
      <alignment horizontal="left"/>
    </xf>
    <xf numFmtId="0" fontId="2" fillId="0" borderId="0" xfId="0" applyNumberFormat="1" applyFont="1" applyAlignment="1"/>
    <xf numFmtId="0" fontId="7" fillId="4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 indent="1"/>
    </xf>
    <xf numFmtId="0" fontId="7" fillId="0" borderId="0" xfId="0" applyNumberFormat="1" applyFont="1" applyAlignment="1"/>
    <xf numFmtId="164" fontId="0" fillId="0" borderId="0" xfId="5" applyNumberFormat="1" applyFont="1" applyAlignment="1"/>
    <xf numFmtId="165" fontId="0" fillId="0" borderId="0" xfId="5" applyNumberFormat="1" applyFont="1" applyAlignment="1"/>
    <xf numFmtId="164" fontId="3" fillId="0" borderId="0" xfId="5" applyNumberFormat="1" applyFont="1" applyAlignment="1"/>
    <xf numFmtId="165" fontId="3" fillId="0" borderId="0" xfId="5" applyNumberFormat="1" applyFont="1" applyAlignment="1"/>
    <xf numFmtId="164" fontId="0" fillId="0" borderId="0" xfId="0" applyNumberFormat="1" applyFont="1" applyAlignment="1"/>
    <xf numFmtId="166" fontId="0" fillId="0" borderId="0" xfId="0" applyNumberFormat="1" applyFont="1" applyAlignment="1"/>
    <xf numFmtId="166" fontId="0" fillId="0" borderId="0" xfId="5" applyNumberFormat="1" applyFont="1" applyAlignment="1"/>
    <xf numFmtId="16" fontId="0" fillId="0" borderId="0" xfId="0" applyNumberFormat="1" applyFont="1" applyAlignment="1"/>
    <xf numFmtId="14" fontId="0" fillId="0" borderId="0" xfId="0" applyNumberFormat="1" applyFont="1" applyAlignment="1"/>
    <xf numFmtId="43" fontId="0" fillId="0" borderId="0" xfId="0" applyNumberFormat="1" applyFont="1" applyAlignment="1"/>
    <xf numFmtId="14" fontId="2" fillId="5" borderId="0" xfId="0" applyNumberFormat="1" applyFont="1" applyFill="1" applyAlignment="1">
      <alignment horizontal="center" vertical="center"/>
    </xf>
    <xf numFmtId="14" fontId="0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Sheet5!$G$4:$G$13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Sheet5!$H$4:$H$13</c:f>
              <c:numCache>
                <c:formatCode>General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5984"/>
        <c:axId val="188212352"/>
      </c:scatterChart>
      <c:valAx>
        <c:axId val="1881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212352"/>
        <c:crosses val="autoZero"/>
        <c:crossBetween val="midCat"/>
      </c:valAx>
      <c:valAx>
        <c:axId val="18821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8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152400</xdr:rowOff>
    </xdr:from>
    <xdr:to>
      <xdr:col>16</xdr:col>
      <xdr:colOff>400050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, Lingxiao" refreshedDate="42618.837062152779" createdVersion="3" refreshedVersion="4" minRefreshableVersion="3" recordCount="143">
  <cacheSource type="worksheet">
    <worksheetSource ref="D2:H145" sheet="Schedule_Updated"/>
  </cacheSource>
  <cacheFields count="6">
    <cacheField name="Category" numFmtId="0">
      <sharedItems containsBlank="1" count="17">
        <s v="AAA"/>
        <s v="Bailey &amp; Simon"/>
        <s v="Bailey &amp; Simon Discussion"/>
        <s v="Mahler1"/>
        <s v="Robertson"/>
        <s v="Couret &amp; Venter"/>
        <s v="GLM"/>
        <s v="Retrospective"/>
        <s v="ILF/Excess"/>
        <s v="Excess factor "/>
        <s v="Experience"/>
        <s v="GL Experience &amp; Schedule"/>
        <s v="LDD"/>
        <s v="Clark"/>
        <s v="Bernegger"/>
        <s v="Grossi &amp; Kunreuther"/>
        <m/>
      </sharedItems>
    </cacheField>
    <cacheField name="Review Method" numFmtId="0">
      <sharedItems containsBlank="1" containsMixedTypes="1" containsNumber="1" minValue="2.6452380952380952" maxValue="2.6452380952380952"/>
    </cacheField>
    <cacheField name="Total Hours" numFmtId="0">
      <sharedItems containsString="0" containsBlank="1" containsNumber="1" minValue="0" maxValue="55.55"/>
    </cacheField>
    <cacheField name="Goal Hours" numFmtId="0">
      <sharedItems containsString="0" containsBlank="1" containsNumber="1" minValue="1.7999999999999998" maxValue="26.64"/>
    </cacheField>
    <cacheField name="Page" numFmtId="0">
      <sharedItems containsString="0" containsBlank="1" containsNumber="1" containsInteger="1" minValue="3" maxValue="111"/>
    </cacheField>
    <cacheField name="TotalPage" numFmtId="0" formula="Page/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, Lingxiao" refreshedDate="42632.953075578705" createdVersion="3" refreshedVersion="4" minRefreshableVersion="3" recordCount="140">
  <cacheSource type="worksheet">
    <worksheetSource ref="B2:F142" sheet="Schedule_Updated"/>
  </cacheSource>
  <cacheFields count="5">
    <cacheField name="Section" numFmtId="0">
      <sharedItems count="3">
        <s v="A"/>
        <s v="B"/>
        <s v="C"/>
      </sharedItems>
    </cacheField>
    <cacheField name="Paper Author" numFmtId="0">
      <sharedItems count="28">
        <s v="AAA"/>
        <s v="Bailey &amp; Simon"/>
        <s v="Bailey &amp; Simon Discussion"/>
        <s v="Mahler1"/>
        <s v="Robertson"/>
        <s v="Couret &amp; Venter"/>
        <s v="GLM"/>
        <s v="Lee2"/>
        <s v="Gilliam &amp; Snader2"/>
        <s v="Brosius"/>
        <s v="Skurnick"/>
        <s v="Skurnick Discussion"/>
        <s v="NCCI2"/>
        <s v="Lee1"/>
        <s v="Miccolis"/>
        <s v="Mahler2"/>
        <s v="Mahler3"/>
        <s v="Gillam"/>
        <s v="Venter"/>
        <s v="Gilliam &amp; Snader1"/>
        <s v="NCCI1"/>
        <s v="ISO"/>
        <s v="Gilliam &amp; Snader3"/>
        <s v="Teng"/>
        <s v="Fisher"/>
        <s v="Clark"/>
        <s v="Bernegger"/>
        <s v="Grossi &amp; Kunreuther"/>
      </sharedItems>
    </cacheField>
    <cacheField name="Category" numFmtId="0">
      <sharedItems count="16">
        <s v="AAA"/>
        <s v="Bailey &amp; Simon"/>
        <s v="Bailey &amp; Simon Discussion"/>
        <s v="Mahler1"/>
        <s v="Robertson"/>
        <s v="Couret &amp; Venter"/>
        <s v="GLM"/>
        <s v="Retrospective"/>
        <s v="ILF/Excess"/>
        <s v="Excess factor "/>
        <s v="Experience"/>
        <s v="GL Experience &amp; Schedule"/>
        <s v="LDD"/>
        <s v="Clark"/>
        <s v="Bernegger"/>
        <s v="Grossi &amp; Kunreuther"/>
      </sharedItems>
    </cacheField>
    <cacheField name="Review Method" numFmtId="0">
      <sharedItems containsBlank="1" count="5">
        <s v="Source "/>
        <s v="TIA Video"/>
        <s v="TIA Problem Video"/>
        <s v="Practice"/>
        <m/>
      </sharedItems>
    </cacheField>
    <cacheField name="Total Hours" numFmtId="0">
      <sharedItems containsSemiMixedTypes="0" containsString="0" containsNumber="1" minValue="0" maxValue="6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x v="0"/>
    <s v="Source "/>
    <n v="0"/>
    <n v="1.92"/>
    <n v="16"/>
  </r>
  <r>
    <x v="0"/>
    <s v="TIA Video"/>
    <n v="0"/>
    <n v="1.92"/>
    <n v="16"/>
  </r>
  <r>
    <x v="0"/>
    <s v="TIA Problem Video"/>
    <n v="0"/>
    <n v="1.92"/>
    <n v="16"/>
  </r>
  <r>
    <x v="0"/>
    <s v="Practice"/>
    <n v="0"/>
    <n v="1.92"/>
    <n v="16"/>
  </r>
  <r>
    <x v="0"/>
    <m/>
    <n v="0"/>
    <n v="1.92"/>
    <n v="16"/>
  </r>
  <r>
    <x v="1"/>
    <s v="Source "/>
    <n v="0"/>
    <n v="3.5999999999999996"/>
    <n v="6"/>
  </r>
  <r>
    <x v="1"/>
    <s v="TIA Video"/>
    <n v="0"/>
    <n v="3.5999999999999996"/>
    <n v="6"/>
  </r>
  <r>
    <x v="1"/>
    <s v="TIA Problem Video"/>
    <n v="0"/>
    <n v="3.5999999999999996"/>
    <n v="6"/>
  </r>
  <r>
    <x v="1"/>
    <s v="Practice"/>
    <n v="0"/>
    <n v="3.5999999999999996"/>
    <n v="6"/>
  </r>
  <r>
    <x v="1"/>
    <m/>
    <n v="0"/>
    <n v="3.5999999999999996"/>
    <n v="6"/>
  </r>
  <r>
    <x v="2"/>
    <s v="Source "/>
    <n v="0"/>
    <n v="1.7999999999999998"/>
    <n v="3"/>
  </r>
  <r>
    <x v="2"/>
    <s v="TIA Video"/>
    <n v="0"/>
    <n v="1.7999999999999998"/>
    <n v="3"/>
  </r>
  <r>
    <x v="2"/>
    <s v="TIA Problem Video"/>
    <n v="0"/>
    <n v="1.7999999999999998"/>
    <n v="3"/>
  </r>
  <r>
    <x v="2"/>
    <s v="Practice"/>
    <n v="0"/>
    <n v="1.7999999999999998"/>
    <n v="3"/>
  </r>
  <r>
    <x v="2"/>
    <m/>
    <n v="0"/>
    <n v="1.7999999999999998"/>
    <n v="3"/>
  </r>
  <r>
    <x v="3"/>
    <s v="Source "/>
    <n v="0"/>
    <n v="20.88"/>
    <n v="58"/>
  </r>
  <r>
    <x v="3"/>
    <s v="TIA Video"/>
    <n v="0"/>
    <n v="20.88"/>
    <n v="58"/>
  </r>
  <r>
    <x v="3"/>
    <s v="TIA Problem Video"/>
    <n v="0"/>
    <n v="20.88"/>
    <n v="58"/>
  </r>
  <r>
    <x v="3"/>
    <s v="Practice"/>
    <n v="0"/>
    <n v="20.88"/>
    <n v="58"/>
  </r>
  <r>
    <x v="3"/>
    <m/>
    <n v="0"/>
    <n v="20.88"/>
    <n v="58"/>
  </r>
  <r>
    <x v="4"/>
    <s v="Source "/>
    <n v="0"/>
    <n v="7.1999999999999993"/>
    <n v="20"/>
  </r>
  <r>
    <x v="4"/>
    <s v="TIA Video"/>
    <n v="0"/>
    <n v="7.1999999999999993"/>
    <n v="20"/>
  </r>
  <r>
    <x v="4"/>
    <s v="TIA Problem Video"/>
    <n v="0"/>
    <n v="7.1999999999999993"/>
    <n v="20"/>
  </r>
  <r>
    <x v="4"/>
    <s v="Practice"/>
    <n v="0"/>
    <n v="7.1999999999999993"/>
    <n v="20"/>
  </r>
  <r>
    <x v="4"/>
    <m/>
    <n v="0"/>
    <n v="7.1999999999999993"/>
    <n v="20"/>
  </r>
  <r>
    <x v="5"/>
    <s v="Source "/>
    <n v="0"/>
    <n v="9.36"/>
    <n v="13"/>
  </r>
  <r>
    <x v="5"/>
    <s v="TIA Video"/>
    <n v="0"/>
    <n v="9.36"/>
    <n v="13"/>
  </r>
  <r>
    <x v="5"/>
    <s v="TIA Problem Video"/>
    <n v="0"/>
    <n v="9.36"/>
    <n v="13"/>
  </r>
  <r>
    <x v="5"/>
    <s v="Practice"/>
    <n v="0"/>
    <n v="9.36"/>
    <n v="13"/>
  </r>
  <r>
    <x v="5"/>
    <m/>
    <n v="0"/>
    <n v="9.36"/>
    <n v="13"/>
  </r>
  <r>
    <x v="6"/>
    <s v="Source "/>
    <n v="0"/>
    <n v="14.879999999999999"/>
    <n v="82"/>
  </r>
  <r>
    <x v="6"/>
    <s v="TIA Video"/>
    <n v="0"/>
    <n v="14.879999999999999"/>
    <n v="82"/>
  </r>
  <r>
    <x v="6"/>
    <s v="TIA Problem Video"/>
    <n v="0"/>
    <n v="14.879999999999999"/>
    <n v="82"/>
  </r>
  <r>
    <x v="6"/>
    <s v="Practice"/>
    <n v="0"/>
    <n v="14.879999999999999"/>
    <n v="82"/>
  </r>
  <r>
    <x v="6"/>
    <m/>
    <n v="0"/>
    <n v="14.879999999999999"/>
    <n v="82"/>
  </r>
  <r>
    <x v="7"/>
    <s v="Source "/>
    <n v="0"/>
    <n v="19.68"/>
    <n v="14"/>
  </r>
  <r>
    <x v="7"/>
    <s v="TIA Video"/>
    <n v="0"/>
    <n v="19.68"/>
    <n v="14"/>
  </r>
  <r>
    <x v="7"/>
    <s v="TIA Problem Video"/>
    <n v="1.25"/>
    <n v="19.68"/>
    <n v="14"/>
  </r>
  <r>
    <x v="7"/>
    <s v="Practice"/>
    <n v="3.5"/>
    <n v="19.68"/>
    <n v="14"/>
  </r>
  <r>
    <x v="7"/>
    <m/>
    <n v="0"/>
    <n v="19.68"/>
    <n v="14"/>
  </r>
  <r>
    <x v="7"/>
    <s v="Source "/>
    <n v="0"/>
    <n v="19.68"/>
    <n v="37"/>
  </r>
  <r>
    <x v="7"/>
    <s v="TIA Video"/>
    <n v="0"/>
    <n v="19.68"/>
    <n v="37"/>
  </r>
  <r>
    <x v="7"/>
    <s v="TIA Problem Video"/>
    <n v="1.3"/>
    <n v="19.68"/>
    <n v="37"/>
  </r>
  <r>
    <x v="7"/>
    <s v="Practice"/>
    <n v="5.45"/>
    <n v="19.68"/>
    <n v="37"/>
  </r>
  <r>
    <x v="7"/>
    <m/>
    <n v="0"/>
    <n v="19.68"/>
    <n v="37"/>
  </r>
  <r>
    <x v="7"/>
    <s v="Source "/>
    <n v="0"/>
    <n v="19.68"/>
    <n v="14"/>
  </r>
  <r>
    <x v="7"/>
    <s v="TIA Video"/>
    <n v="0"/>
    <n v="19.68"/>
    <n v="14"/>
  </r>
  <r>
    <x v="7"/>
    <s v="TIA Problem Video"/>
    <n v="0.5"/>
    <n v="19.68"/>
    <n v="14"/>
  </r>
  <r>
    <x v="7"/>
    <s v="Practice"/>
    <n v="0"/>
    <n v="19.68"/>
    <n v="14"/>
  </r>
  <r>
    <x v="7"/>
    <m/>
    <n v="0"/>
    <n v="19.68"/>
    <n v="14"/>
  </r>
  <r>
    <x v="7"/>
    <s v="Source "/>
    <n v="5.05"/>
    <n v="19.68"/>
    <n v="24"/>
  </r>
  <r>
    <x v="7"/>
    <s v="TIA Video"/>
    <n v="0"/>
    <n v="19.68"/>
    <n v="24"/>
  </r>
  <r>
    <x v="7"/>
    <s v="TIA Problem Video"/>
    <n v="0"/>
    <n v="19.68"/>
    <n v="24"/>
  </r>
  <r>
    <x v="7"/>
    <s v="Practice"/>
    <n v="0"/>
    <n v="19.68"/>
    <n v="24"/>
  </r>
  <r>
    <x v="7"/>
    <m/>
    <n v="0"/>
    <n v="19.68"/>
    <n v="24"/>
  </r>
  <r>
    <x v="7"/>
    <s v="Source "/>
    <n v="0"/>
    <n v="19.68"/>
    <n v="13"/>
  </r>
  <r>
    <x v="7"/>
    <s v="TIA Video"/>
    <n v="0"/>
    <n v="19.68"/>
    <n v="13"/>
  </r>
  <r>
    <x v="7"/>
    <s v="TIA Problem Video"/>
    <n v="0"/>
    <n v="19.68"/>
    <n v="13"/>
  </r>
  <r>
    <x v="7"/>
    <s v="Practice"/>
    <n v="0"/>
    <n v="19.68"/>
    <n v="13"/>
  </r>
  <r>
    <x v="7"/>
    <m/>
    <n v="0"/>
    <n v="19.68"/>
    <n v="13"/>
  </r>
  <r>
    <x v="7"/>
    <s v="Source "/>
    <n v="0"/>
    <n v="19.68"/>
    <n v="10"/>
  </r>
  <r>
    <x v="7"/>
    <s v="TIA Video"/>
    <n v="0"/>
    <n v="19.68"/>
    <n v="10"/>
  </r>
  <r>
    <x v="7"/>
    <s v="TIA Problem Video"/>
    <n v="0"/>
    <n v="19.68"/>
    <n v="10"/>
  </r>
  <r>
    <x v="7"/>
    <s v="Practice"/>
    <n v="0"/>
    <n v="19.68"/>
    <n v="10"/>
  </r>
  <r>
    <x v="7"/>
    <m/>
    <n v="0"/>
    <n v="19.68"/>
    <n v="10"/>
  </r>
  <r>
    <x v="8"/>
    <s v="Source "/>
    <n v="0"/>
    <n v="6.72"/>
    <n v="16"/>
  </r>
  <r>
    <x v="8"/>
    <s v="TIA Video"/>
    <n v="0.5"/>
    <n v="6.72"/>
    <n v="16"/>
  </r>
  <r>
    <x v="8"/>
    <s v="TIA Problem Video"/>
    <n v="1.25"/>
    <n v="6.72"/>
    <n v="16"/>
  </r>
  <r>
    <x v="8"/>
    <s v="Practice"/>
    <n v="0"/>
    <n v="6.72"/>
    <n v="16"/>
  </r>
  <r>
    <x v="8"/>
    <m/>
    <n v="0"/>
    <n v="6.72"/>
    <n v="16"/>
  </r>
  <r>
    <x v="8"/>
    <s v="Source "/>
    <n v="0"/>
    <n v="6.72"/>
    <n v="28"/>
  </r>
  <r>
    <x v="8"/>
    <s v="TIA Video"/>
    <n v="1"/>
    <n v="6.72"/>
    <n v="28"/>
  </r>
  <r>
    <x v="8"/>
    <s v="TIA Problem Video"/>
    <n v="1.5"/>
    <n v="6.72"/>
    <n v="28"/>
  </r>
  <r>
    <x v="8"/>
    <s v="Practice"/>
    <n v="0"/>
    <n v="6.72"/>
    <n v="28"/>
  </r>
  <r>
    <x v="8"/>
    <m/>
    <n v="0"/>
    <n v="6.72"/>
    <n v="28"/>
  </r>
  <r>
    <x v="9"/>
    <s v="Source "/>
    <n v="0"/>
    <n v="17.52"/>
    <n v="32"/>
  </r>
  <r>
    <x v="9"/>
    <s v="TIA Video"/>
    <n v="1"/>
    <n v="17.52"/>
    <n v="32"/>
  </r>
  <r>
    <x v="9"/>
    <s v="TIA Problem Video"/>
    <n v="1.25"/>
    <n v="17.52"/>
    <n v="32"/>
  </r>
  <r>
    <x v="9"/>
    <s v="Practice"/>
    <n v="0"/>
    <n v="17.52"/>
    <n v="32"/>
  </r>
  <r>
    <x v="9"/>
    <m/>
    <n v="0"/>
    <n v="17.52"/>
    <n v="32"/>
  </r>
  <r>
    <x v="9"/>
    <s v="Source "/>
    <n v="0"/>
    <n v="17.52"/>
    <n v="25"/>
  </r>
  <r>
    <x v="9"/>
    <s v="TIA Video"/>
    <n v="1"/>
    <n v="17.52"/>
    <n v="25"/>
  </r>
  <r>
    <x v="9"/>
    <s v="TIA Problem Video"/>
    <n v="1"/>
    <n v="17.52"/>
    <n v="25"/>
  </r>
  <r>
    <x v="9"/>
    <s v="Practice"/>
    <n v="0"/>
    <n v="17.52"/>
    <n v="25"/>
  </r>
  <r>
    <x v="9"/>
    <m/>
    <n v="0"/>
    <n v="17.52"/>
    <n v="25"/>
  </r>
  <r>
    <x v="10"/>
    <s v="Source "/>
    <n v="2.5"/>
    <n v="18.48"/>
    <n v="25"/>
  </r>
  <r>
    <x v="10"/>
    <s v="TIA Video"/>
    <n v="3.5"/>
    <n v="18.48"/>
    <n v="25"/>
  </r>
  <r>
    <x v="10"/>
    <s v="TIA Problem Video"/>
    <n v="3"/>
    <n v="18.48"/>
    <n v="25"/>
  </r>
  <r>
    <x v="10"/>
    <s v="Practice"/>
    <n v="3"/>
    <n v="18.48"/>
    <n v="25"/>
  </r>
  <r>
    <x v="10"/>
    <m/>
    <n v="0"/>
    <n v="18.48"/>
    <n v="25"/>
  </r>
  <r>
    <x v="10"/>
    <s v="Source "/>
    <n v="0"/>
    <n v="18.48"/>
    <n v="20"/>
  </r>
  <r>
    <x v="10"/>
    <s v="TIA Video"/>
    <n v="1"/>
    <n v="18.48"/>
    <n v="20"/>
  </r>
  <r>
    <x v="10"/>
    <s v="TIA Problem Video"/>
    <n v="0"/>
    <n v="18.48"/>
    <n v="20"/>
  </r>
  <r>
    <x v="10"/>
    <s v="Practice"/>
    <n v="0"/>
    <n v="18.48"/>
    <n v="20"/>
  </r>
  <r>
    <x v="10"/>
    <m/>
    <n v="0"/>
    <n v="18.48"/>
    <n v="20"/>
  </r>
  <r>
    <x v="10"/>
    <s v="Source "/>
    <n v="0"/>
    <n v="18.48"/>
    <n v="17"/>
  </r>
  <r>
    <x v="10"/>
    <s v="TIA Video"/>
    <n v="0"/>
    <n v="18.48"/>
    <n v="17"/>
  </r>
  <r>
    <x v="10"/>
    <s v="TIA Problem Video"/>
    <n v="0"/>
    <n v="18.48"/>
    <n v="17"/>
  </r>
  <r>
    <x v="10"/>
    <s v="Practice"/>
    <n v="0"/>
    <n v="18.48"/>
    <n v="17"/>
  </r>
  <r>
    <x v="10"/>
    <m/>
    <n v="0"/>
    <n v="18.48"/>
    <n v="17"/>
  </r>
  <r>
    <x v="10"/>
    <s v="Source "/>
    <n v="0"/>
    <n v="18.48"/>
    <n v="15"/>
  </r>
  <r>
    <x v="10"/>
    <s v="TIA Video"/>
    <n v="0"/>
    <n v="18.48"/>
    <n v="15"/>
  </r>
  <r>
    <x v="10"/>
    <s v="TIA Problem Video"/>
    <n v="0"/>
    <n v="18.48"/>
    <n v="15"/>
  </r>
  <r>
    <x v="10"/>
    <s v="Practice"/>
    <n v="0"/>
    <n v="18.48"/>
    <n v="15"/>
  </r>
  <r>
    <x v="10"/>
    <m/>
    <n v="0"/>
    <n v="18.48"/>
    <n v="15"/>
  </r>
  <r>
    <x v="11"/>
    <s v="Source "/>
    <n v="0"/>
    <n v="7.1999999999999993"/>
    <n v="20"/>
  </r>
  <r>
    <x v="11"/>
    <s v="TIA Video"/>
    <n v="0"/>
    <n v="7.1999999999999993"/>
    <n v="20"/>
  </r>
  <r>
    <x v="11"/>
    <s v="TIA Problem Video"/>
    <n v="0"/>
    <n v="7.1999999999999993"/>
    <n v="20"/>
  </r>
  <r>
    <x v="11"/>
    <s v="Practice"/>
    <n v="0"/>
    <n v="7.1999999999999993"/>
    <n v="20"/>
  </r>
  <r>
    <x v="11"/>
    <m/>
    <n v="0"/>
    <n v="7.1999999999999993"/>
    <n v="20"/>
  </r>
  <r>
    <x v="12"/>
    <s v="Source "/>
    <n v="0.5"/>
    <n v="18"/>
    <n v="17"/>
  </r>
  <r>
    <x v="12"/>
    <s v="TIA Video"/>
    <n v="1.5"/>
    <n v="18"/>
    <n v="17"/>
  </r>
  <r>
    <x v="12"/>
    <s v="TIA Problem Video"/>
    <n v="0"/>
    <n v="18"/>
    <n v="17"/>
  </r>
  <r>
    <x v="12"/>
    <s v="Practice"/>
    <n v="0"/>
    <n v="18"/>
    <n v="17"/>
  </r>
  <r>
    <x v="12"/>
    <m/>
    <n v="0"/>
    <n v="18"/>
    <n v="17"/>
  </r>
  <r>
    <x v="12"/>
    <s v="Source "/>
    <n v="1"/>
    <n v="18"/>
    <n v="25"/>
  </r>
  <r>
    <x v="12"/>
    <s v="TIA Video"/>
    <n v="0.75"/>
    <n v="18"/>
    <n v="25"/>
  </r>
  <r>
    <x v="12"/>
    <s v="TIA Problem Video"/>
    <n v="0"/>
    <n v="18"/>
    <n v="25"/>
  </r>
  <r>
    <x v="12"/>
    <s v="Practice"/>
    <n v="0"/>
    <n v="18"/>
    <n v="25"/>
  </r>
  <r>
    <x v="12"/>
    <m/>
    <n v="0"/>
    <n v="18"/>
    <n v="25"/>
  </r>
  <r>
    <x v="12"/>
    <s v="Source "/>
    <n v="1.5"/>
    <n v="18"/>
    <n v="8"/>
  </r>
  <r>
    <x v="12"/>
    <s v="TIA Video"/>
    <n v="0.5"/>
    <n v="18"/>
    <n v="8"/>
  </r>
  <r>
    <x v="12"/>
    <s v="TIA Problem Video"/>
    <n v="0"/>
    <n v="18"/>
    <n v="8"/>
  </r>
  <r>
    <x v="12"/>
    <s v="Practice"/>
    <n v="0"/>
    <n v="18"/>
    <n v="8"/>
  </r>
  <r>
    <x v="12"/>
    <m/>
    <n v="0"/>
    <n v="18"/>
    <n v="8"/>
  </r>
  <r>
    <x v="13"/>
    <s v="Source "/>
    <n v="6"/>
    <n v="23.52"/>
    <n v="49"/>
  </r>
  <r>
    <x v="13"/>
    <s v="TIA Video"/>
    <n v="0"/>
    <n v="23.52"/>
    <n v="49"/>
  </r>
  <r>
    <x v="13"/>
    <s v="TIA Problem Video"/>
    <n v="0"/>
    <n v="23.52"/>
    <n v="49"/>
  </r>
  <r>
    <x v="13"/>
    <s v="Practice"/>
    <n v="0"/>
    <n v="23.52"/>
    <n v="49"/>
  </r>
  <r>
    <x v="13"/>
    <m/>
    <n v="0"/>
    <n v="23.52"/>
    <n v="49"/>
  </r>
  <r>
    <x v="14"/>
    <s v="Source "/>
    <n v="0.5"/>
    <n v="4.68"/>
    <n v="13"/>
  </r>
  <r>
    <x v="14"/>
    <s v="TIA Video"/>
    <n v="0.5"/>
    <n v="4.68"/>
    <n v="13"/>
  </r>
  <r>
    <x v="14"/>
    <s v="TIA Problem Video"/>
    <n v="0"/>
    <n v="4.68"/>
    <n v="13"/>
  </r>
  <r>
    <x v="14"/>
    <s v="Practice"/>
    <n v="0"/>
    <n v="4.68"/>
    <n v="13"/>
  </r>
  <r>
    <x v="14"/>
    <m/>
    <n v="0"/>
    <n v="4.68"/>
    <n v="13"/>
  </r>
  <r>
    <x v="15"/>
    <s v="Source "/>
    <n v="4.25"/>
    <n v="26.64"/>
    <n v="111"/>
  </r>
  <r>
    <x v="15"/>
    <s v="TIA Video"/>
    <n v="0"/>
    <n v="26.64"/>
    <n v="111"/>
  </r>
  <r>
    <x v="15"/>
    <s v="TIA Problem Video"/>
    <n v="0"/>
    <n v="26.64"/>
    <n v="111"/>
  </r>
  <r>
    <x v="15"/>
    <s v="Practice"/>
    <n v="0"/>
    <n v="26.64"/>
    <n v="111"/>
  </r>
  <r>
    <x v="15"/>
    <m/>
    <n v="0"/>
    <n v="26.64"/>
    <n v="111"/>
  </r>
  <r>
    <x v="16"/>
    <n v="2.6452380952380952"/>
    <n v="55.55"/>
    <m/>
    <m/>
  </r>
  <r>
    <x v="16"/>
    <s v="plan"/>
    <m/>
    <m/>
    <m/>
  </r>
  <r>
    <x v="1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">
  <r>
    <x v="0"/>
    <x v="0"/>
    <x v="0"/>
    <x v="0"/>
    <n v="0"/>
  </r>
  <r>
    <x v="0"/>
    <x v="0"/>
    <x v="0"/>
    <x v="1"/>
    <n v="0"/>
  </r>
  <r>
    <x v="0"/>
    <x v="0"/>
    <x v="0"/>
    <x v="2"/>
    <n v="0"/>
  </r>
  <r>
    <x v="0"/>
    <x v="0"/>
    <x v="0"/>
    <x v="3"/>
    <n v="0"/>
  </r>
  <r>
    <x v="0"/>
    <x v="0"/>
    <x v="0"/>
    <x v="4"/>
    <n v="0"/>
  </r>
  <r>
    <x v="0"/>
    <x v="1"/>
    <x v="1"/>
    <x v="0"/>
    <n v="0"/>
  </r>
  <r>
    <x v="0"/>
    <x v="1"/>
    <x v="1"/>
    <x v="1"/>
    <n v="0.5"/>
  </r>
  <r>
    <x v="0"/>
    <x v="1"/>
    <x v="1"/>
    <x v="2"/>
    <n v="0"/>
  </r>
  <r>
    <x v="0"/>
    <x v="1"/>
    <x v="1"/>
    <x v="3"/>
    <n v="1.3333333333333333"/>
  </r>
  <r>
    <x v="0"/>
    <x v="1"/>
    <x v="1"/>
    <x v="4"/>
    <n v="0"/>
  </r>
  <r>
    <x v="0"/>
    <x v="2"/>
    <x v="2"/>
    <x v="0"/>
    <n v="0"/>
  </r>
  <r>
    <x v="0"/>
    <x v="2"/>
    <x v="2"/>
    <x v="1"/>
    <n v="1"/>
  </r>
  <r>
    <x v="0"/>
    <x v="2"/>
    <x v="2"/>
    <x v="2"/>
    <n v="0"/>
  </r>
  <r>
    <x v="0"/>
    <x v="2"/>
    <x v="2"/>
    <x v="3"/>
    <n v="0"/>
  </r>
  <r>
    <x v="0"/>
    <x v="2"/>
    <x v="2"/>
    <x v="4"/>
    <n v="0"/>
  </r>
  <r>
    <x v="0"/>
    <x v="3"/>
    <x v="3"/>
    <x v="0"/>
    <n v="0"/>
  </r>
  <r>
    <x v="0"/>
    <x v="3"/>
    <x v="3"/>
    <x v="1"/>
    <n v="0.5"/>
  </r>
  <r>
    <x v="0"/>
    <x v="3"/>
    <x v="3"/>
    <x v="2"/>
    <n v="0"/>
  </r>
  <r>
    <x v="0"/>
    <x v="3"/>
    <x v="3"/>
    <x v="3"/>
    <n v="0.33333333333333331"/>
  </r>
  <r>
    <x v="0"/>
    <x v="3"/>
    <x v="3"/>
    <x v="4"/>
    <n v="0"/>
  </r>
  <r>
    <x v="0"/>
    <x v="4"/>
    <x v="4"/>
    <x v="0"/>
    <n v="0"/>
  </r>
  <r>
    <x v="0"/>
    <x v="4"/>
    <x v="4"/>
    <x v="1"/>
    <n v="2"/>
  </r>
  <r>
    <x v="0"/>
    <x v="4"/>
    <x v="4"/>
    <x v="2"/>
    <n v="0"/>
  </r>
  <r>
    <x v="0"/>
    <x v="4"/>
    <x v="4"/>
    <x v="3"/>
    <n v="0"/>
  </r>
  <r>
    <x v="0"/>
    <x v="4"/>
    <x v="4"/>
    <x v="4"/>
    <n v="0"/>
  </r>
  <r>
    <x v="0"/>
    <x v="5"/>
    <x v="5"/>
    <x v="0"/>
    <n v="0"/>
  </r>
  <r>
    <x v="0"/>
    <x v="5"/>
    <x v="5"/>
    <x v="1"/>
    <n v="0"/>
  </r>
  <r>
    <x v="0"/>
    <x v="5"/>
    <x v="5"/>
    <x v="2"/>
    <n v="0"/>
  </r>
  <r>
    <x v="0"/>
    <x v="5"/>
    <x v="5"/>
    <x v="3"/>
    <n v="0"/>
  </r>
  <r>
    <x v="0"/>
    <x v="5"/>
    <x v="5"/>
    <x v="4"/>
    <n v="0"/>
  </r>
  <r>
    <x v="0"/>
    <x v="6"/>
    <x v="6"/>
    <x v="0"/>
    <n v="0"/>
  </r>
  <r>
    <x v="0"/>
    <x v="6"/>
    <x v="6"/>
    <x v="1"/>
    <n v="0"/>
  </r>
  <r>
    <x v="0"/>
    <x v="6"/>
    <x v="6"/>
    <x v="2"/>
    <n v="0"/>
  </r>
  <r>
    <x v="0"/>
    <x v="6"/>
    <x v="6"/>
    <x v="3"/>
    <n v="0"/>
  </r>
  <r>
    <x v="0"/>
    <x v="6"/>
    <x v="6"/>
    <x v="4"/>
    <n v="0"/>
  </r>
  <r>
    <x v="1"/>
    <x v="7"/>
    <x v="7"/>
    <x v="0"/>
    <n v="0"/>
  </r>
  <r>
    <x v="1"/>
    <x v="7"/>
    <x v="7"/>
    <x v="1"/>
    <n v="0"/>
  </r>
  <r>
    <x v="1"/>
    <x v="7"/>
    <x v="7"/>
    <x v="2"/>
    <n v="1.25"/>
  </r>
  <r>
    <x v="1"/>
    <x v="7"/>
    <x v="7"/>
    <x v="3"/>
    <n v="3.5"/>
  </r>
  <r>
    <x v="1"/>
    <x v="7"/>
    <x v="7"/>
    <x v="4"/>
    <n v="0"/>
  </r>
  <r>
    <x v="1"/>
    <x v="8"/>
    <x v="7"/>
    <x v="0"/>
    <n v="0"/>
  </r>
  <r>
    <x v="1"/>
    <x v="8"/>
    <x v="7"/>
    <x v="1"/>
    <n v="0"/>
  </r>
  <r>
    <x v="1"/>
    <x v="8"/>
    <x v="7"/>
    <x v="2"/>
    <n v="1.3"/>
  </r>
  <r>
    <x v="1"/>
    <x v="8"/>
    <x v="7"/>
    <x v="3"/>
    <n v="5.45"/>
  </r>
  <r>
    <x v="1"/>
    <x v="8"/>
    <x v="7"/>
    <x v="4"/>
    <n v="0"/>
  </r>
  <r>
    <x v="1"/>
    <x v="9"/>
    <x v="7"/>
    <x v="0"/>
    <n v="0"/>
  </r>
  <r>
    <x v="1"/>
    <x v="9"/>
    <x v="7"/>
    <x v="1"/>
    <n v="0"/>
  </r>
  <r>
    <x v="1"/>
    <x v="9"/>
    <x v="7"/>
    <x v="2"/>
    <n v="0.5"/>
  </r>
  <r>
    <x v="1"/>
    <x v="9"/>
    <x v="7"/>
    <x v="3"/>
    <n v="1"/>
  </r>
  <r>
    <x v="1"/>
    <x v="9"/>
    <x v="7"/>
    <x v="4"/>
    <n v="0"/>
  </r>
  <r>
    <x v="1"/>
    <x v="10"/>
    <x v="7"/>
    <x v="0"/>
    <n v="5.05"/>
  </r>
  <r>
    <x v="1"/>
    <x v="10"/>
    <x v="7"/>
    <x v="1"/>
    <n v="0"/>
  </r>
  <r>
    <x v="1"/>
    <x v="10"/>
    <x v="7"/>
    <x v="2"/>
    <n v="0"/>
  </r>
  <r>
    <x v="1"/>
    <x v="10"/>
    <x v="7"/>
    <x v="3"/>
    <n v="1.5"/>
  </r>
  <r>
    <x v="1"/>
    <x v="10"/>
    <x v="7"/>
    <x v="4"/>
    <n v="0"/>
  </r>
  <r>
    <x v="1"/>
    <x v="11"/>
    <x v="7"/>
    <x v="0"/>
    <n v="0"/>
  </r>
  <r>
    <x v="1"/>
    <x v="11"/>
    <x v="7"/>
    <x v="1"/>
    <n v="0"/>
  </r>
  <r>
    <x v="1"/>
    <x v="11"/>
    <x v="7"/>
    <x v="2"/>
    <n v="0"/>
  </r>
  <r>
    <x v="1"/>
    <x v="11"/>
    <x v="7"/>
    <x v="3"/>
    <n v="2.5"/>
  </r>
  <r>
    <x v="1"/>
    <x v="11"/>
    <x v="7"/>
    <x v="4"/>
    <n v="0"/>
  </r>
  <r>
    <x v="1"/>
    <x v="12"/>
    <x v="7"/>
    <x v="0"/>
    <n v="0"/>
  </r>
  <r>
    <x v="1"/>
    <x v="12"/>
    <x v="7"/>
    <x v="1"/>
    <n v="0"/>
  </r>
  <r>
    <x v="1"/>
    <x v="12"/>
    <x v="7"/>
    <x v="2"/>
    <n v="0"/>
  </r>
  <r>
    <x v="1"/>
    <x v="12"/>
    <x v="7"/>
    <x v="3"/>
    <n v="0"/>
  </r>
  <r>
    <x v="1"/>
    <x v="12"/>
    <x v="7"/>
    <x v="4"/>
    <n v="0"/>
  </r>
  <r>
    <x v="1"/>
    <x v="13"/>
    <x v="8"/>
    <x v="0"/>
    <n v="0"/>
  </r>
  <r>
    <x v="1"/>
    <x v="13"/>
    <x v="8"/>
    <x v="1"/>
    <n v="0.5"/>
  </r>
  <r>
    <x v="1"/>
    <x v="13"/>
    <x v="8"/>
    <x v="2"/>
    <n v="1.25"/>
  </r>
  <r>
    <x v="1"/>
    <x v="13"/>
    <x v="8"/>
    <x v="3"/>
    <n v="2.25"/>
  </r>
  <r>
    <x v="1"/>
    <x v="13"/>
    <x v="8"/>
    <x v="4"/>
    <n v="0"/>
  </r>
  <r>
    <x v="1"/>
    <x v="14"/>
    <x v="8"/>
    <x v="0"/>
    <n v="0"/>
  </r>
  <r>
    <x v="1"/>
    <x v="14"/>
    <x v="8"/>
    <x v="1"/>
    <n v="1"/>
  </r>
  <r>
    <x v="1"/>
    <x v="14"/>
    <x v="8"/>
    <x v="2"/>
    <n v="1.5"/>
  </r>
  <r>
    <x v="1"/>
    <x v="14"/>
    <x v="8"/>
    <x v="3"/>
    <n v="2.25"/>
  </r>
  <r>
    <x v="1"/>
    <x v="14"/>
    <x v="8"/>
    <x v="4"/>
    <n v="0"/>
  </r>
  <r>
    <x v="1"/>
    <x v="15"/>
    <x v="9"/>
    <x v="0"/>
    <n v="0"/>
  </r>
  <r>
    <x v="1"/>
    <x v="15"/>
    <x v="9"/>
    <x v="1"/>
    <n v="1"/>
  </r>
  <r>
    <x v="1"/>
    <x v="15"/>
    <x v="9"/>
    <x v="2"/>
    <n v="1.25"/>
  </r>
  <r>
    <x v="1"/>
    <x v="15"/>
    <x v="9"/>
    <x v="3"/>
    <n v="1.5"/>
  </r>
  <r>
    <x v="1"/>
    <x v="15"/>
    <x v="9"/>
    <x v="4"/>
    <n v="0"/>
  </r>
  <r>
    <x v="1"/>
    <x v="16"/>
    <x v="9"/>
    <x v="0"/>
    <n v="0"/>
  </r>
  <r>
    <x v="1"/>
    <x v="16"/>
    <x v="9"/>
    <x v="1"/>
    <n v="1"/>
  </r>
  <r>
    <x v="1"/>
    <x v="16"/>
    <x v="9"/>
    <x v="2"/>
    <n v="1"/>
  </r>
  <r>
    <x v="1"/>
    <x v="16"/>
    <x v="9"/>
    <x v="3"/>
    <n v="0.75"/>
  </r>
  <r>
    <x v="1"/>
    <x v="16"/>
    <x v="9"/>
    <x v="4"/>
    <n v="0"/>
  </r>
  <r>
    <x v="1"/>
    <x v="17"/>
    <x v="10"/>
    <x v="0"/>
    <n v="2.5"/>
  </r>
  <r>
    <x v="1"/>
    <x v="17"/>
    <x v="10"/>
    <x v="1"/>
    <n v="3.5"/>
  </r>
  <r>
    <x v="1"/>
    <x v="17"/>
    <x v="10"/>
    <x v="2"/>
    <n v="3"/>
  </r>
  <r>
    <x v="1"/>
    <x v="17"/>
    <x v="10"/>
    <x v="3"/>
    <n v="3"/>
  </r>
  <r>
    <x v="1"/>
    <x v="17"/>
    <x v="10"/>
    <x v="4"/>
    <n v="0"/>
  </r>
  <r>
    <x v="1"/>
    <x v="18"/>
    <x v="10"/>
    <x v="0"/>
    <n v="0"/>
  </r>
  <r>
    <x v="1"/>
    <x v="18"/>
    <x v="10"/>
    <x v="1"/>
    <n v="1"/>
  </r>
  <r>
    <x v="1"/>
    <x v="18"/>
    <x v="10"/>
    <x v="2"/>
    <n v="0"/>
  </r>
  <r>
    <x v="1"/>
    <x v="18"/>
    <x v="10"/>
    <x v="3"/>
    <n v="0"/>
  </r>
  <r>
    <x v="1"/>
    <x v="18"/>
    <x v="10"/>
    <x v="4"/>
    <n v="0"/>
  </r>
  <r>
    <x v="1"/>
    <x v="19"/>
    <x v="10"/>
    <x v="0"/>
    <n v="0"/>
  </r>
  <r>
    <x v="1"/>
    <x v="19"/>
    <x v="10"/>
    <x v="1"/>
    <n v="0"/>
  </r>
  <r>
    <x v="1"/>
    <x v="19"/>
    <x v="10"/>
    <x v="2"/>
    <n v="0"/>
  </r>
  <r>
    <x v="1"/>
    <x v="19"/>
    <x v="10"/>
    <x v="3"/>
    <n v="1"/>
  </r>
  <r>
    <x v="1"/>
    <x v="19"/>
    <x v="10"/>
    <x v="4"/>
    <n v="0"/>
  </r>
  <r>
    <x v="1"/>
    <x v="20"/>
    <x v="10"/>
    <x v="0"/>
    <n v="0"/>
  </r>
  <r>
    <x v="1"/>
    <x v="20"/>
    <x v="10"/>
    <x v="1"/>
    <n v="0"/>
  </r>
  <r>
    <x v="1"/>
    <x v="20"/>
    <x v="10"/>
    <x v="2"/>
    <n v="0"/>
  </r>
  <r>
    <x v="1"/>
    <x v="20"/>
    <x v="10"/>
    <x v="3"/>
    <n v="0"/>
  </r>
  <r>
    <x v="1"/>
    <x v="20"/>
    <x v="10"/>
    <x v="4"/>
    <n v="0"/>
  </r>
  <r>
    <x v="1"/>
    <x v="21"/>
    <x v="11"/>
    <x v="0"/>
    <n v="0"/>
  </r>
  <r>
    <x v="1"/>
    <x v="21"/>
    <x v="11"/>
    <x v="1"/>
    <n v="0"/>
  </r>
  <r>
    <x v="1"/>
    <x v="21"/>
    <x v="11"/>
    <x v="2"/>
    <n v="0"/>
  </r>
  <r>
    <x v="1"/>
    <x v="21"/>
    <x v="11"/>
    <x v="3"/>
    <n v="0"/>
  </r>
  <r>
    <x v="1"/>
    <x v="21"/>
    <x v="11"/>
    <x v="4"/>
    <n v="0"/>
  </r>
  <r>
    <x v="1"/>
    <x v="22"/>
    <x v="12"/>
    <x v="0"/>
    <n v="1.8333333333333333"/>
  </r>
  <r>
    <x v="1"/>
    <x v="22"/>
    <x v="12"/>
    <x v="1"/>
    <n v="2"/>
  </r>
  <r>
    <x v="1"/>
    <x v="22"/>
    <x v="12"/>
    <x v="2"/>
    <n v="0.5"/>
  </r>
  <r>
    <x v="1"/>
    <x v="22"/>
    <x v="12"/>
    <x v="3"/>
    <n v="0"/>
  </r>
  <r>
    <x v="1"/>
    <x v="22"/>
    <x v="12"/>
    <x v="4"/>
    <n v="0"/>
  </r>
  <r>
    <x v="1"/>
    <x v="23"/>
    <x v="12"/>
    <x v="0"/>
    <n v="1"/>
  </r>
  <r>
    <x v="1"/>
    <x v="23"/>
    <x v="12"/>
    <x v="1"/>
    <n v="1"/>
  </r>
  <r>
    <x v="1"/>
    <x v="23"/>
    <x v="12"/>
    <x v="2"/>
    <n v="0.75"/>
  </r>
  <r>
    <x v="1"/>
    <x v="23"/>
    <x v="12"/>
    <x v="3"/>
    <n v="2.5"/>
  </r>
  <r>
    <x v="1"/>
    <x v="23"/>
    <x v="12"/>
    <x v="4"/>
    <n v="0"/>
  </r>
  <r>
    <x v="1"/>
    <x v="24"/>
    <x v="12"/>
    <x v="0"/>
    <n v="1.5"/>
  </r>
  <r>
    <x v="1"/>
    <x v="24"/>
    <x v="12"/>
    <x v="1"/>
    <n v="0.75"/>
  </r>
  <r>
    <x v="1"/>
    <x v="24"/>
    <x v="12"/>
    <x v="2"/>
    <n v="0.5"/>
  </r>
  <r>
    <x v="1"/>
    <x v="24"/>
    <x v="12"/>
    <x v="3"/>
    <n v="3"/>
  </r>
  <r>
    <x v="1"/>
    <x v="24"/>
    <x v="12"/>
    <x v="4"/>
    <n v="0"/>
  </r>
  <r>
    <x v="2"/>
    <x v="25"/>
    <x v="13"/>
    <x v="0"/>
    <n v="6"/>
  </r>
  <r>
    <x v="2"/>
    <x v="25"/>
    <x v="13"/>
    <x v="1"/>
    <n v="6.0833333333333339"/>
  </r>
  <r>
    <x v="2"/>
    <x v="25"/>
    <x v="13"/>
    <x v="2"/>
    <n v="0"/>
  </r>
  <r>
    <x v="2"/>
    <x v="25"/>
    <x v="13"/>
    <x v="3"/>
    <n v="1.5"/>
  </r>
  <r>
    <x v="2"/>
    <x v="25"/>
    <x v="13"/>
    <x v="4"/>
    <n v="0"/>
  </r>
  <r>
    <x v="2"/>
    <x v="26"/>
    <x v="14"/>
    <x v="0"/>
    <n v="0.5"/>
  </r>
  <r>
    <x v="2"/>
    <x v="26"/>
    <x v="14"/>
    <x v="1"/>
    <n v="0.5"/>
  </r>
  <r>
    <x v="2"/>
    <x v="26"/>
    <x v="14"/>
    <x v="2"/>
    <n v="0"/>
  </r>
  <r>
    <x v="2"/>
    <x v="26"/>
    <x v="14"/>
    <x v="3"/>
    <n v="0"/>
  </r>
  <r>
    <x v="2"/>
    <x v="26"/>
    <x v="14"/>
    <x v="4"/>
    <n v="0"/>
  </r>
  <r>
    <x v="2"/>
    <x v="27"/>
    <x v="15"/>
    <x v="0"/>
    <n v="6.75"/>
  </r>
  <r>
    <x v="2"/>
    <x v="27"/>
    <x v="15"/>
    <x v="1"/>
    <n v="2.75"/>
  </r>
  <r>
    <x v="2"/>
    <x v="27"/>
    <x v="15"/>
    <x v="2"/>
    <n v="0"/>
  </r>
  <r>
    <x v="2"/>
    <x v="27"/>
    <x v="15"/>
    <x v="3"/>
    <n v="0"/>
  </r>
  <r>
    <x v="2"/>
    <x v="27"/>
    <x v="15"/>
    <x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4" minRefreshableVersion="3" showCalcMbrs="0" useAutoFormatting="1" itemPrintTitles="1" createdVersion="3" indent="0" outline="1" outlineData="1" multipleFieldFilters="0">
  <location ref="U3:V21" firstHeaderRow="1" firstDataRow="1" firstDataCol="1"/>
  <pivotFields count="6">
    <pivotField axis="axisRow" showAll="0">
      <items count="18">
        <item x="0"/>
        <item x="1"/>
        <item x="2"/>
        <item x="14"/>
        <item x="13"/>
        <item x="5"/>
        <item x="9"/>
        <item x="10"/>
        <item x="11"/>
        <item x="6"/>
        <item x="15"/>
        <item x="8"/>
        <item x="12"/>
        <item x="3"/>
        <item x="7"/>
        <item x="4"/>
        <item x="16"/>
        <item t="default"/>
      </items>
    </pivotField>
    <pivotField showAll="0"/>
    <pivotField showAll="0"/>
    <pivotField showAll="0" defaultSubtotal="0"/>
    <pivotField showAll="0"/>
    <pivotField dataField="1" dragToRow="0" dragToCol="0" dragToPage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求和项:TotalPage" fld="5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4" minRefreshableVersion="3" showCalcMbrs="0" useAutoFormatting="1" itemPrintTitles="1" createdVersion="3" indent="0" outline="1" outlineData="1" multipleFieldFilters="0">
  <location ref="A3:G24" firstHeaderRow="1" firstDataRow="2" firstDataCol="1"/>
  <pivotFields count="5">
    <pivotField axis="axisRow" showAll="0" defaultSubtotal="0">
      <items count="3">
        <item x="0"/>
        <item x="1"/>
        <item x="2"/>
      </items>
    </pivotField>
    <pivotField axis="axisRow" showAll="0">
      <items count="29">
        <item x="0"/>
        <item x="1"/>
        <item x="2"/>
        <item x="26"/>
        <item x="9"/>
        <item x="25"/>
        <item x="5"/>
        <item x="24"/>
        <item x="17"/>
        <item x="19"/>
        <item x="8"/>
        <item x="22"/>
        <item x="6"/>
        <item x="27"/>
        <item x="21"/>
        <item x="13"/>
        <item x="7"/>
        <item x="3"/>
        <item x="15"/>
        <item x="16"/>
        <item x="14"/>
        <item x="20"/>
        <item x="12"/>
        <item x="4"/>
        <item x="10"/>
        <item x="11"/>
        <item x="23"/>
        <item x="18"/>
        <item t="default"/>
      </items>
    </pivotField>
    <pivotField axis="axisRow" showAll="0">
      <items count="17">
        <item sd="0" x="0"/>
        <item sd="0" x="1"/>
        <item sd="0" x="2"/>
        <item sd="0" x="14"/>
        <item sd="0" x="13"/>
        <item sd="0" x="5"/>
        <item sd="0" x="9"/>
        <item sd="0" x="10"/>
        <item sd="0" x="11"/>
        <item sd="0" x="6"/>
        <item sd="0" x="15"/>
        <item sd="0" x="8"/>
        <item sd="0" x="12"/>
        <item sd="0" x="3"/>
        <item sd="0" x="7"/>
        <item sd="0"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3">
    <field x="0"/>
    <field x="2"/>
    <field x="1"/>
  </rowFields>
  <rowItems count="20">
    <i>
      <x/>
    </i>
    <i r="1">
      <x/>
    </i>
    <i r="1">
      <x v="1"/>
    </i>
    <i r="1">
      <x v="2"/>
    </i>
    <i r="1">
      <x v="5"/>
    </i>
    <i r="1">
      <x v="9"/>
    </i>
    <i r="1">
      <x v="13"/>
    </i>
    <i r="1">
      <x v="15"/>
    </i>
    <i>
      <x v="1"/>
    </i>
    <i r="1">
      <x v="6"/>
    </i>
    <i r="1">
      <x v="7"/>
    </i>
    <i r="1">
      <x v="8"/>
    </i>
    <i r="1">
      <x v="11"/>
    </i>
    <i r="1">
      <x v="12"/>
    </i>
    <i r="1">
      <x v="14"/>
    </i>
    <i>
      <x v="2"/>
    </i>
    <i r="1">
      <x v="3"/>
    </i>
    <i r="1">
      <x v="4"/>
    </i>
    <i r="1">
      <x v="1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Total Hours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>
      <selection activeCell="B18" sqref="B18"/>
    </sheetView>
  </sheetViews>
  <sheetFormatPr defaultColWidth="15.109375" defaultRowHeight="15" customHeight="1" x14ac:dyDescent="0.3"/>
  <cols>
    <col min="1" max="1" width="7.6640625" customWidth="1"/>
    <col min="2" max="2" width="15.6640625" customWidth="1"/>
    <col min="3" max="5" width="7.6640625" customWidth="1"/>
    <col min="6" max="6" width="12.6640625" customWidth="1"/>
    <col min="7" max="26" width="7.6640625" customWidth="1"/>
  </cols>
  <sheetData>
    <row r="1" spans="2:13" ht="14.25" customHeight="1" x14ac:dyDescent="0.3">
      <c r="B1" s="1"/>
      <c r="C1" s="1" t="s">
        <v>3</v>
      </c>
      <c r="D1" s="1" t="s">
        <v>7</v>
      </c>
      <c r="E1" s="1" t="s">
        <v>9</v>
      </c>
    </row>
    <row r="2" spans="2:13" ht="14.25" customHeight="1" x14ac:dyDescent="0.3">
      <c r="B2" s="1" t="s">
        <v>12</v>
      </c>
      <c r="C2" s="1" t="s">
        <v>14</v>
      </c>
      <c r="D2" s="1" t="s">
        <v>16</v>
      </c>
      <c r="E2" s="1">
        <v>16</v>
      </c>
      <c r="F2" s="1" t="s">
        <v>20</v>
      </c>
      <c r="G2" s="3"/>
      <c r="J2" s="1" t="s">
        <v>22</v>
      </c>
    </row>
    <row r="3" spans="2:13" ht="14.25" customHeight="1" x14ac:dyDescent="0.3">
      <c r="B3" s="1" t="s">
        <v>24</v>
      </c>
      <c r="C3" s="1" t="s">
        <v>14</v>
      </c>
      <c r="D3" s="1" t="s">
        <v>16</v>
      </c>
      <c r="E3" s="1">
        <v>6</v>
      </c>
      <c r="F3" s="1" t="s">
        <v>26</v>
      </c>
      <c r="J3" s="1" t="s">
        <v>12</v>
      </c>
      <c r="K3" s="1">
        <f>VLOOKUP(J3,$B$2:$E$29,4,FALSE)</f>
        <v>16</v>
      </c>
      <c r="M3" s="4">
        <f>SUM(K3:K7)/6</f>
        <v>17.166666666666668</v>
      </c>
    </row>
    <row r="4" spans="2:13" ht="14.25" customHeight="1" x14ac:dyDescent="0.3">
      <c r="B4" s="1" t="s">
        <v>58</v>
      </c>
      <c r="C4" s="1" t="s">
        <v>14</v>
      </c>
      <c r="D4" s="1" t="s">
        <v>16</v>
      </c>
      <c r="E4" s="1">
        <v>3</v>
      </c>
      <c r="F4" s="1" t="s">
        <v>26</v>
      </c>
      <c r="J4" s="1" t="s">
        <v>24</v>
      </c>
      <c r="K4" s="1">
        <f>VLOOKUP(J4,$B$2:$E$29,4,FALSE)</f>
        <v>6</v>
      </c>
    </row>
    <row r="5" spans="2:13" ht="14.25" customHeight="1" x14ac:dyDescent="0.3">
      <c r="B5" s="1" t="s">
        <v>66</v>
      </c>
      <c r="C5" s="1" t="s">
        <v>14</v>
      </c>
      <c r="D5" s="1" t="s">
        <v>16</v>
      </c>
      <c r="E5" s="1">
        <f>282-225+1</f>
        <v>58</v>
      </c>
      <c r="F5" s="1" t="s">
        <v>20</v>
      </c>
      <c r="J5" s="1" t="s">
        <v>58</v>
      </c>
      <c r="K5" s="1">
        <f>VLOOKUP(J5,$B$2:$E$29,4,FALSE)</f>
        <v>3</v>
      </c>
    </row>
    <row r="6" spans="2:13" ht="14.25" customHeight="1" x14ac:dyDescent="0.3">
      <c r="B6" s="1" t="s">
        <v>69</v>
      </c>
      <c r="C6" s="1" t="s">
        <v>14</v>
      </c>
      <c r="D6" s="1" t="s">
        <v>16</v>
      </c>
      <c r="E6" s="1">
        <f>213-194+1</f>
        <v>20</v>
      </c>
      <c r="F6" s="1" t="s">
        <v>20</v>
      </c>
      <c r="J6" s="1" t="s">
        <v>66</v>
      </c>
      <c r="K6" s="1">
        <f>VLOOKUP(J6,$B$2:$E$29,4,FALSE)</f>
        <v>58</v>
      </c>
    </row>
    <row r="7" spans="2:13" ht="14.25" customHeight="1" x14ac:dyDescent="0.3">
      <c r="B7" s="1" t="s">
        <v>70</v>
      </c>
      <c r="C7" s="1" t="s">
        <v>14</v>
      </c>
      <c r="D7" s="1" t="s">
        <v>16</v>
      </c>
      <c r="E7" s="1">
        <v>13</v>
      </c>
      <c r="F7" s="1" t="s">
        <v>71</v>
      </c>
      <c r="J7" s="1" t="s">
        <v>69</v>
      </c>
      <c r="K7" s="1">
        <f>VLOOKUP(J7,$B$2:$E$29,4,FALSE)</f>
        <v>20</v>
      </c>
    </row>
    <row r="8" spans="2:13" ht="14.25" customHeight="1" x14ac:dyDescent="0.3">
      <c r="B8" s="1" t="s">
        <v>72</v>
      </c>
      <c r="C8" s="1" t="s">
        <v>14</v>
      </c>
      <c r="D8" s="1" t="s">
        <v>16</v>
      </c>
      <c r="E8" s="1">
        <v>82</v>
      </c>
      <c r="F8" s="1" t="s">
        <v>73</v>
      </c>
    </row>
    <row r="9" spans="2:13" ht="14.25" customHeight="1" x14ac:dyDescent="0.3">
      <c r="B9" s="1" t="s">
        <v>6</v>
      </c>
      <c r="C9" s="1" t="s">
        <v>14</v>
      </c>
      <c r="D9" s="1" t="s">
        <v>16</v>
      </c>
      <c r="E9" s="1">
        <v>17</v>
      </c>
      <c r="F9" s="1" t="s">
        <v>74</v>
      </c>
      <c r="J9" s="1" t="s">
        <v>75</v>
      </c>
    </row>
    <row r="10" spans="2:13" ht="14.25" customHeight="1" x14ac:dyDescent="0.3">
      <c r="B10" s="1" t="s">
        <v>13</v>
      </c>
      <c r="C10" s="1" t="s">
        <v>14</v>
      </c>
      <c r="D10" s="1" t="s">
        <v>16</v>
      </c>
      <c r="E10" s="1">
        <f>64-49+1</f>
        <v>16</v>
      </c>
      <c r="F10" s="1" t="s">
        <v>76</v>
      </c>
      <c r="J10" s="1" t="s">
        <v>70</v>
      </c>
      <c r="K10" s="1">
        <f>VLOOKUP(J10,$B$2:$E$29,4,FALSE)</f>
        <v>13</v>
      </c>
      <c r="M10" s="4">
        <f>SUM(K10:K14)/6</f>
        <v>18.666666666666668</v>
      </c>
    </row>
    <row r="11" spans="2:13" ht="14.25" customHeight="1" x14ac:dyDescent="0.3">
      <c r="B11" s="1" t="s">
        <v>21</v>
      </c>
      <c r="C11" s="1" t="s">
        <v>14</v>
      </c>
      <c r="D11" s="1" t="s">
        <v>16</v>
      </c>
      <c r="E11" s="1">
        <v>32</v>
      </c>
      <c r="F11" s="1" t="s">
        <v>76</v>
      </c>
      <c r="J11" s="1" t="s">
        <v>72</v>
      </c>
      <c r="K11" s="1">
        <f>VLOOKUP(J11,$B$2:$E$29,4,FALSE)</f>
        <v>82</v>
      </c>
    </row>
    <row r="12" spans="2:13" ht="14.25" customHeight="1" x14ac:dyDescent="0.3">
      <c r="B12" s="1" t="s">
        <v>27</v>
      </c>
      <c r="C12" s="1" t="s">
        <v>14</v>
      </c>
      <c r="D12" s="1" t="s">
        <v>16</v>
      </c>
      <c r="E12" s="1">
        <f>59-27-4</f>
        <v>28</v>
      </c>
      <c r="F12" s="1" t="s">
        <v>76</v>
      </c>
      <c r="J12" s="1" t="s">
        <v>6</v>
      </c>
      <c r="K12" s="1">
        <f>VLOOKUP(J12,$B$2:$E$29,4,FALSE)</f>
        <v>17</v>
      </c>
    </row>
    <row r="13" spans="2:13" ht="14.25" customHeight="1" x14ac:dyDescent="0.3">
      <c r="B13" s="1" t="s">
        <v>31</v>
      </c>
      <c r="C13" s="1" t="s">
        <v>14</v>
      </c>
      <c r="D13" s="1" t="s">
        <v>16</v>
      </c>
      <c r="E13" s="1">
        <v>14</v>
      </c>
      <c r="F13" s="1" t="s">
        <v>77</v>
      </c>
    </row>
    <row r="14" spans="2:13" ht="14.25" customHeight="1" x14ac:dyDescent="0.3">
      <c r="B14" s="1" t="s">
        <v>35</v>
      </c>
      <c r="C14" s="1" t="s">
        <v>14</v>
      </c>
      <c r="D14" s="1" t="s">
        <v>16</v>
      </c>
      <c r="E14" s="1">
        <v>37</v>
      </c>
      <c r="F14" s="1" t="s">
        <v>78</v>
      </c>
    </row>
    <row r="15" spans="2:13" ht="14.25" customHeight="1" x14ac:dyDescent="0.3">
      <c r="B15" s="1" t="s">
        <v>48</v>
      </c>
      <c r="C15" s="1" t="s">
        <v>14</v>
      </c>
      <c r="D15" s="1" t="s">
        <v>16</v>
      </c>
      <c r="E15" s="1">
        <v>14</v>
      </c>
      <c r="F15" s="1" t="s">
        <v>79</v>
      </c>
    </row>
    <row r="16" spans="2:13" ht="14.25" customHeight="1" x14ac:dyDescent="0.3">
      <c r="B16" s="1" t="s">
        <v>38</v>
      </c>
      <c r="C16" s="1" t="s">
        <v>14</v>
      </c>
      <c r="D16" s="1" t="s">
        <v>16</v>
      </c>
      <c r="E16" s="1">
        <v>25</v>
      </c>
      <c r="F16" s="1" t="s">
        <v>79</v>
      </c>
      <c r="J16" s="1" t="s">
        <v>80</v>
      </c>
    </row>
    <row r="17" spans="2:13" ht="14.25" customHeight="1" x14ac:dyDescent="0.3">
      <c r="B17" s="1" t="s">
        <v>40</v>
      </c>
      <c r="C17" s="1" t="s">
        <v>14</v>
      </c>
      <c r="D17" s="1" t="s">
        <v>16</v>
      </c>
      <c r="E17" s="1">
        <v>24</v>
      </c>
      <c r="F17" s="1" t="s">
        <v>79</v>
      </c>
      <c r="J17" s="1" t="s">
        <v>13</v>
      </c>
      <c r="K17" s="1">
        <f>VLOOKUP(J17,$B$2:$E$29,4,FALSE)</f>
        <v>16</v>
      </c>
      <c r="M17" s="4">
        <f>SUM(K17:K21)/6</f>
        <v>18.833333333333332</v>
      </c>
    </row>
    <row r="18" spans="2:13" ht="14.25" customHeight="1" x14ac:dyDescent="0.3">
      <c r="B18" s="1" t="s">
        <v>45</v>
      </c>
      <c r="C18" s="1" t="s">
        <v>14</v>
      </c>
      <c r="D18" s="1" t="s">
        <v>16</v>
      </c>
      <c r="E18" s="1">
        <v>13</v>
      </c>
      <c r="F18" s="1" t="s">
        <v>79</v>
      </c>
      <c r="J18" s="1" t="s">
        <v>21</v>
      </c>
      <c r="K18" s="1">
        <f>VLOOKUP(J18,$B$2:$E$29,4,FALSE)</f>
        <v>32</v>
      </c>
    </row>
    <row r="19" spans="2:13" ht="14.25" customHeight="1" x14ac:dyDescent="0.3">
      <c r="B19" s="1" t="s">
        <v>50</v>
      </c>
      <c r="C19" s="1" t="s">
        <v>14</v>
      </c>
      <c r="D19" s="1" t="s">
        <v>16</v>
      </c>
      <c r="E19" s="1">
        <f>239-215+1</f>
        <v>25</v>
      </c>
      <c r="F19" s="1" t="s">
        <v>81</v>
      </c>
      <c r="J19" s="1" t="s">
        <v>27</v>
      </c>
      <c r="K19" s="1">
        <f>VLOOKUP(J19,$B$2:$E$29,4,FALSE)</f>
        <v>28</v>
      </c>
    </row>
    <row r="20" spans="2:13" ht="14.25" customHeight="1" x14ac:dyDescent="0.3">
      <c r="B20" s="1" t="s">
        <v>67</v>
      </c>
      <c r="C20" s="1" t="s">
        <v>54</v>
      </c>
      <c r="F20" s="1" t="s">
        <v>82</v>
      </c>
      <c r="J20" s="1" t="s">
        <v>35</v>
      </c>
      <c r="K20" s="1">
        <f>VLOOKUP(J20,$B$2:$E$29,4,FALSE)</f>
        <v>37</v>
      </c>
    </row>
    <row r="21" spans="2:13" ht="14.25" customHeight="1" x14ac:dyDescent="0.3">
      <c r="B21" s="1" t="s">
        <v>52</v>
      </c>
      <c r="C21" s="1" t="s">
        <v>54</v>
      </c>
      <c r="F21" s="1" t="s">
        <v>82</v>
      </c>
    </row>
    <row r="22" spans="2:13" ht="14.25" customHeight="1" x14ac:dyDescent="0.3">
      <c r="B22" s="1" t="s">
        <v>56</v>
      </c>
      <c r="C22" s="1" t="s">
        <v>54</v>
      </c>
      <c r="F22" s="1" t="s">
        <v>81</v>
      </c>
    </row>
    <row r="23" spans="2:13" ht="14.25" customHeight="1" x14ac:dyDescent="0.3">
      <c r="B23" s="1" t="s">
        <v>57</v>
      </c>
      <c r="C23" s="1" t="s">
        <v>54</v>
      </c>
      <c r="F23" s="1" t="s">
        <v>83</v>
      </c>
      <c r="J23" s="1" t="s">
        <v>84</v>
      </c>
    </row>
    <row r="24" spans="2:13" ht="14.25" customHeight="1" x14ac:dyDescent="0.3">
      <c r="B24" s="1" t="s">
        <v>60</v>
      </c>
      <c r="C24" s="1" t="s">
        <v>14</v>
      </c>
      <c r="D24" s="1" t="s">
        <v>16</v>
      </c>
      <c r="E24" s="1">
        <v>8</v>
      </c>
      <c r="F24" s="1" t="s">
        <v>85</v>
      </c>
      <c r="J24" s="1" t="s">
        <v>31</v>
      </c>
      <c r="K24" s="1">
        <f>VLOOKUP(J24,$B$2:$E$29,4,FALSE)</f>
        <v>14</v>
      </c>
      <c r="M24" s="4">
        <f>SUM(K24:K28)/6</f>
        <v>18.833333333333332</v>
      </c>
    </row>
    <row r="25" spans="2:13" ht="14.25" customHeight="1" x14ac:dyDescent="0.3">
      <c r="B25" s="1" t="s">
        <v>62</v>
      </c>
      <c r="C25" s="1" t="s">
        <v>14</v>
      </c>
      <c r="D25" s="1" t="s">
        <v>16</v>
      </c>
      <c r="E25" s="1">
        <v>17</v>
      </c>
      <c r="F25" s="1" t="s">
        <v>86</v>
      </c>
      <c r="J25" s="1" t="s">
        <v>35</v>
      </c>
      <c r="K25" s="1">
        <f>VLOOKUP(J25,$B$2:$E$29,4,FALSE)</f>
        <v>37</v>
      </c>
    </row>
    <row r="26" spans="2:13" ht="14.25" customHeight="1" x14ac:dyDescent="0.3">
      <c r="B26" s="1" t="s">
        <v>63</v>
      </c>
      <c r="C26" s="1" t="s">
        <v>14</v>
      </c>
      <c r="D26" s="1" t="s">
        <v>16</v>
      </c>
      <c r="E26" s="1">
        <v>25</v>
      </c>
      <c r="F26" s="1" t="s">
        <v>86</v>
      </c>
      <c r="J26" s="1" t="s">
        <v>38</v>
      </c>
      <c r="K26" s="1">
        <f>VLOOKUP(J26,$B$2:$E$29,4,FALSE)</f>
        <v>25</v>
      </c>
    </row>
    <row r="27" spans="2:13" ht="14.25" customHeight="1" x14ac:dyDescent="0.3">
      <c r="B27" s="1" t="s">
        <v>87</v>
      </c>
      <c r="C27" s="1" t="s">
        <v>88</v>
      </c>
      <c r="E27" s="1">
        <v>111</v>
      </c>
      <c r="F27" s="1" t="s">
        <v>89</v>
      </c>
      <c r="J27" s="1" t="s">
        <v>40</v>
      </c>
      <c r="K27" s="1">
        <f>VLOOKUP(J27,$B$2:$E$29,4,FALSE)</f>
        <v>24</v>
      </c>
    </row>
    <row r="28" spans="2:13" ht="14.25" customHeight="1" x14ac:dyDescent="0.3">
      <c r="B28" s="1" t="s">
        <v>64</v>
      </c>
      <c r="C28" s="1" t="s">
        <v>14</v>
      </c>
      <c r="D28" s="1" t="s">
        <v>16</v>
      </c>
      <c r="E28" s="1">
        <v>49</v>
      </c>
      <c r="F28" s="1" t="s">
        <v>90</v>
      </c>
      <c r="J28" s="1" t="s">
        <v>45</v>
      </c>
      <c r="K28" s="1">
        <f>VLOOKUP(J28,$B$2:$E$29,4,FALSE)</f>
        <v>13</v>
      </c>
    </row>
    <row r="29" spans="2:13" ht="14.25" customHeight="1" x14ac:dyDescent="0.3">
      <c r="B29" s="1" t="s">
        <v>65</v>
      </c>
      <c r="C29" s="1" t="s">
        <v>14</v>
      </c>
      <c r="D29" s="1" t="s">
        <v>16</v>
      </c>
      <c r="E29" s="1">
        <v>13</v>
      </c>
      <c r="F29" s="1" t="s">
        <v>91</v>
      </c>
    </row>
    <row r="30" spans="2:13" ht="14.25" customHeight="1" x14ac:dyDescent="0.3">
      <c r="B30" s="1"/>
      <c r="E30" s="1">
        <f>SUM(E2:E29)+120</f>
        <v>786</v>
      </c>
      <c r="J30" s="1" t="s">
        <v>92</v>
      </c>
    </row>
    <row r="31" spans="2:13" ht="14.25" customHeight="1" x14ac:dyDescent="0.3">
      <c r="B31" s="1"/>
      <c r="E31" s="1">
        <f>E30/45</f>
        <v>17.466666666666665</v>
      </c>
      <c r="J31" s="1" t="s">
        <v>48</v>
      </c>
      <c r="K31" s="1">
        <f t="shared" ref="K31:K36" si="0">VLOOKUP(J31,$B$2:$E$29,4,FALSE)</f>
        <v>14</v>
      </c>
      <c r="M31" s="4">
        <f>SUM(K31:K35)/6</f>
        <v>6.5</v>
      </c>
    </row>
    <row r="32" spans="2:13" ht="14.25" customHeight="1" x14ac:dyDescent="0.3">
      <c r="B32" s="1"/>
      <c r="J32" s="1" t="s">
        <v>50</v>
      </c>
      <c r="K32" s="1">
        <f t="shared" si="0"/>
        <v>25</v>
      </c>
    </row>
    <row r="33" spans="2:13" ht="14.25" customHeight="1" x14ac:dyDescent="0.3">
      <c r="B33" s="1"/>
      <c r="J33" s="1" t="s">
        <v>67</v>
      </c>
      <c r="K33" s="1">
        <f t="shared" si="0"/>
        <v>0</v>
      </c>
    </row>
    <row r="34" spans="2:13" ht="14.25" customHeight="1" x14ac:dyDescent="0.3">
      <c r="B34" s="1"/>
      <c r="J34" s="1" t="s">
        <v>52</v>
      </c>
      <c r="K34" s="1">
        <f t="shared" si="0"/>
        <v>0</v>
      </c>
    </row>
    <row r="35" spans="2:13" ht="14.25" customHeight="1" x14ac:dyDescent="0.3">
      <c r="B35" s="1"/>
      <c r="J35" s="1" t="s">
        <v>56</v>
      </c>
      <c r="K35" s="1">
        <f t="shared" si="0"/>
        <v>0</v>
      </c>
    </row>
    <row r="36" spans="2:13" ht="14.25" customHeight="1" x14ac:dyDescent="0.3">
      <c r="B36" s="1"/>
      <c r="J36" s="1" t="s">
        <v>57</v>
      </c>
      <c r="K36" s="1">
        <f t="shared" si="0"/>
        <v>0</v>
      </c>
    </row>
    <row r="37" spans="2:13" ht="14.25" customHeight="1" x14ac:dyDescent="0.3">
      <c r="B37" s="1"/>
    </row>
    <row r="38" spans="2:13" ht="14.25" customHeight="1" x14ac:dyDescent="0.3">
      <c r="B38" s="1"/>
      <c r="J38" s="1" t="s">
        <v>93</v>
      </c>
    </row>
    <row r="39" spans="2:13" ht="14.25" customHeight="1" x14ac:dyDescent="0.3">
      <c r="B39" s="1"/>
      <c r="J39" s="1" t="s">
        <v>60</v>
      </c>
      <c r="K39" s="1">
        <f>VLOOKUP(J39,$B$2:$E$29,4,FALSE)</f>
        <v>8</v>
      </c>
      <c r="M39" s="4">
        <f>SUM(K39:K43)/6</f>
        <v>18.666666666666668</v>
      </c>
    </row>
    <row r="40" spans="2:13" ht="14.25" customHeight="1" x14ac:dyDescent="0.3">
      <c r="B40" s="1"/>
      <c r="J40" s="1" t="s">
        <v>62</v>
      </c>
      <c r="K40" s="1">
        <f>VLOOKUP(J40,$B$2:$E$29,4,FALSE)</f>
        <v>17</v>
      </c>
    </row>
    <row r="41" spans="2:13" ht="14.25" customHeight="1" x14ac:dyDescent="0.3">
      <c r="B41" s="1"/>
      <c r="J41" s="1" t="s">
        <v>63</v>
      </c>
      <c r="K41" s="1">
        <f>VLOOKUP(J41,$B$2:$E$29,4,FALSE)</f>
        <v>25</v>
      </c>
    </row>
    <row r="42" spans="2:13" ht="14.25" customHeight="1" x14ac:dyDescent="0.3">
      <c r="B42" s="1"/>
      <c r="J42" s="1" t="s">
        <v>64</v>
      </c>
      <c r="K42" s="1">
        <f>VLOOKUP(J42,$B$2:$E$29,4,FALSE)</f>
        <v>49</v>
      </c>
    </row>
    <row r="43" spans="2:13" ht="14.25" customHeight="1" x14ac:dyDescent="0.3">
      <c r="B43" s="1"/>
      <c r="J43" s="1" t="s">
        <v>65</v>
      </c>
      <c r="K43" s="1">
        <f>VLOOKUP(J43,$B$2:$E$29,4,FALSE)</f>
        <v>13</v>
      </c>
    </row>
    <row r="44" spans="2:13" ht="14.25" customHeight="1" x14ac:dyDescent="0.3">
      <c r="B44" s="1"/>
    </row>
    <row r="45" spans="2:13" ht="14.25" customHeight="1" x14ac:dyDescent="0.3">
      <c r="B45" s="1"/>
      <c r="J45" s="1" t="s">
        <v>87</v>
      </c>
    </row>
    <row r="46" spans="2:13" ht="14.25" customHeight="1" x14ac:dyDescent="0.3">
      <c r="B46" s="1"/>
    </row>
    <row r="47" spans="2:13" ht="14.25" customHeight="1" x14ac:dyDescent="0.3">
      <c r="B47" s="1"/>
    </row>
    <row r="48" spans="2:13" ht="14.25" customHeight="1" x14ac:dyDescent="0.3">
      <c r="B48" s="1"/>
    </row>
    <row r="49" spans="2:2" ht="14.25" customHeight="1" x14ac:dyDescent="0.3">
      <c r="B49" s="1"/>
    </row>
    <row r="50" spans="2:2" ht="14.25" customHeight="1" x14ac:dyDescent="0.3">
      <c r="B50" s="1"/>
    </row>
    <row r="51" spans="2:2" ht="14.25" customHeight="1" x14ac:dyDescent="0.3">
      <c r="B51" s="1"/>
    </row>
    <row r="52" spans="2:2" ht="14.25" customHeight="1" x14ac:dyDescent="0.3">
      <c r="B52" s="1"/>
    </row>
    <row r="53" spans="2:2" ht="14.25" customHeight="1" x14ac:dyDescent="0.3">
      <c r="B53" s="1"/>
    </row>
    <row r="54" spans="2:2" ht="14.25" customHeight="1" x14ac:dyDescent="0.3">
      <c r="B54" s="1"/>
    </row>
    <row r="55" spans="2:2" ht="14.25" customHeight="1" x14ac:dyDescent="0.3">
      <c r="B55" s="1"/>
    </row>
    <row r="56" spans="2:2" ht="14.25" customHeight="1" x14ac:dyDescent="0.3">
      <c r="B56" s="1"/>
    </row>
    <row r="57" spans="2:2" ht="14.25" customHeight="1" x14ac:dyDescent="0.3">
      <c r="B57" s="1"/>
    </row>
    <row r="58" spans="2:2" ht="14.25" customHeight="1" x14ac:dyDescent="0.3">
      <c r="B58" s="1"/>
    </row>
    <row r="59" spans="2:2" ht="14.25" customHeight="1" x14ac:dyDescent="0.3">
      <c r="B59" s="1"/>
    </row>
    <row r="60" spans="2:2" ht="14.25" customHeight="1" x14ac:dyDescent="0.3">
      <c r="B60" s="1"/>
    </row>
    <row r="61" spans="2:2" ht="14.25" customHeight="1" x14ac:dyDescent="0.3">
      <c r="B61" s="1"/>
    </row>
    <row r="62" spans="2:2" ht="14.25" customHeight="1" x14ac:dyDescent="0.3">
      <c r="B62" s="1"/>
    </row>
    <row r="63" spans="2:2" ht="14.25" customHeight="1" x14ac:dyDescent="0.3">
      <c r="B63" s="1"/>
    </row>
    <row r="64" spans="2:2" ht="14.25" customHeight="1" x14ac:dyDescent="0.3">
      <c r="B64" s="1"/>
    </row>
    <row r="65" spans="2:2" ht="14.25" customHeight="1" x14ac:dyDescent="0.3">
      <c r="B65" s="1"/>
    </row>
    <row r="66" spans="2:2" ht="14.25" customHeight="1" x14ac:dyDescent="0.3">
      <c r="B66" s="1"/>
    </row>
    <row r="67" spans="2:2" ht="14.25" customHeight="1" x14ac:dyDescent="0.3">
      <c r="B67" s="1"/>
    </row>
    <row r="68" spans="2:2" ht="14.25" customHeight="1" x14ac:dyDescent="0.3">
      <c r="B68" s="1"/>
    </row>
    <row r="69" spans="2:2" ht="14.25" customHeight="1" x14ac:dyDescent="0.3">
      <c r="B69" s="1"/>
    </row>
    <row r="70" spans="2:2" ht="14.25" customHeight="1" x14ac:dyDescent="0.3">
      <c r="B70" s="1"/>
    </row>
    <row r="71" spans="2:2" ht="14.25" customHeight="1" x14ac:dyDescent="0.3">
      <c r="B71" s="1"/>
    </row>
    <row r="72" spans="2:2" ht="14.25" customHeight="1" x14ac:dyDescent="0.3">
      <c r="B72" s="1"/>
    </row>
    <row r="73" spans="2:2" ht="14.25" customHeight="1" x14ac:dyDescent="0.3">
      <c r="B73" s="1"/>
    </row>
    <row r="74" spans="2:2" ht="14.25" customHeight="1" x14ac:dyDescent="0.3">
      <c r="B74" s="1"/>
    </row>
    <row r="75" spans="2:2" ht="14.25" customHeight="1" x14ac:dyDescent="0.3">
      <c r="B75" s="1"/>
    </row>
    <row r="76" spans="2:2" ht="14.25" customHeight="1" x14ac:dyDescent="0.3">
      <c r="B76" s="1"/>
    </row>
    <row r="77" spans="2:2" ht="14.25" customHeight="1" x14ac:dyDescent="0.3">
      <c r="B77" s="1"/>
    </row>
    <row r="78" spans="2:2" ht="14.25" customHeight="1" x14ac:dyDescent="0.3">
      <c r="B78" s="1"/>
    </row>
    <row r="79" spans="2:2" ht="14.25" customHeight="1" x14ac:dyDescent="0.3">
      <c r="B79" s="1"/>
    </row>
    <row r="80" spans="2:2" ht="14.25" customHeight="1" x14ac:dyDescent="0.3">
      <c r="B80" s="1"/>
    </row>
    <row r="81" spans="2:2" ht="14.25" customHeight="1" x14ac:dyDescent="0.3">
      <c r="B81" s="1"/>
    </row>
    <row r="82" spans="2:2" ht="14.25" customHeight="1" x14ac:dyDescent="0.3">
      <c r="B82" s="1"/>
    </row>
    <row r="83" spans="2:2" ht="14.25" customHeight="1" x14ac:dyDescent="0.3">
      <c r="B83" s="1"/>
    </row>
    <row r="84" spans="2:2" ht="14.25" customHeight="1" x14ac:dyDescent="0.3">
      <c r="B84" s="1"/>
    </row>
    <row r="85" spans="2:2" ht="14.25" customHeight="1" x14ac:dyDescent="0.3">
      <c r="B85" s="1"/>
    </row>
    <row r="86" spans="2:2" ht="14.25" customHeight="1" x14ac:dyDescent="0.3">
      <c r="B86" s="1"/>
    </row>
    <row r="87" spans="2:2" ht="14.25" customHeight="1" x14ac:dyDescent="0.3">
      <c r="B87" s="1"/>
    </row>
    <row r="88" spans="2:2" ht="14.25" customHeight="1" x14ac:dyDescent="0.3">
      <c r="B88" s="1"/>
    </row>
    <row r="89" spans="2:2" ht="14.25" customHeight="1" x14ac:dyDescent="0.3">
      <c r="B89" s="1"/>
    </row>
    <row r="90" spans="2:2" ht="14.25" customHeight="1" x14ac:dyDescent="0.3">
      <c r="B90" s="1"/>
    </row>
    <row r="91" spans="2:2" ht="14.25" customHeight="1" x14ac:dyDescent="0.3">
      <c r="B91" s="1"/>
    </row>
    <row r="92" spans="2:2" ht="14.25" customHeight="1" x14ac:dyDescent="0.3">
      <c r="B92" s="1"/>
    </row>
    <row r="93" spans="2:2" ht="14.25" customHeight="1" x14ac:dyDescent="0.3">
      <c r="B93" s="1"/>
    </row>
    <row r="94" spans="2:2" ht="14.25" customHeight="1" x14ac:dyDescent="0.3">
      <c r="B94" s="1"/>
    </row>
    <row r="95" spans="2:2" ht="14.25" customHeight="1" x14ac:dyDescent="0.3">
      <c r="B95" s="1"/>
    </row>
    <row r="96" spans="2:2" ht="14.25" customHeight="1" x14ac:dyDescent="0.3">
      <c r="B96" s="1"/>
    </row>
    <row r="97" spans="2:2" ht="14.25" customHeight="1" x14ac:dyDescent="0.3">
      <c r="B97" s="1"/>
    </row>
    <row r="98" spans="2:2" ht="14.25" customHeight="1" x14ac:dyDescent="0.3">
      <c r="B98" s="1"/>
    </row>
    <row r="99" spans="2:2" ht="14.25" customHeight="1" x14ac:dyDescent="0.3">
      <c r="B99" s="1"/>
    </row>
    <row r="100" spans="2:2" ht="14.25" customHeight="1" x14ac:dyDescent="0.3">
      <c r="B100" s="1"/>
    </row>
    <row r="101" spans="2:2" ht="14.25" customHeight="1" x14ac:dyDescent="0.3">
      <c r="B101" s="1"/>
    </row>
    <row r="102" spans="2:2" ht="14.25" customHeight="1" x14ac:dyDescent="0.3">
      <c r="B102" s="1"/>
    </row>
    <row r="103" spans="2:2" ht="14.25" customHeight="1" x14ac:dyDescent="0.3">
      <c r="B103" s="1"/>
    </row>
    <row r="104" spans="2:2" ht="14.25" customHeight="1" x14ac:dyDescent="0.3">
      <c r="B104" s="1"/>
    </row>
    <row r="105" spans="2:2" ht="14.25" customHeight="1" x14ac:dyDescent="0.3">
      <c r="B105" s="1"/>
    </row>
    <row r="106" spans="2:2" ht="14.25" customHeight="1" x14ac:dyDescent="0.3">
      <c r="B106" s="1"/>
    </row>
    <row r="107" spans="2:2" ht="14.25" customHeight="1" x14ac:dyDescent="0.3">
      <c r="B107" s="1"/>
    </row>
    <row r="108" spans="2:2" ht="14.25" customHeight="1" x14ac:dyDescent="0.3">
      <c r="B108" s="1"/>
    </row>
    <row r="109" spans="2:2" ht="14.25" customHeight="1" x14ac:dyDescent="0.3">
      <c r="B109" s="1"/>
    </row>
    <row r="110" spans="2:2" ht="14.25" customHeight="1" x14ac:dyDescent="0.3">
      <c r="B110" s="1"/>
    </row>
    <row r="111" spans="2:2" ht="14.25" customHeight="1" x14ac:dyDescent="0.3">
      <c r="B111" s="1"/>
    </row>
    <row r="112" spans="2:2" ht="14.25" customHeight="1" x14ac:dyDescent="0.3">
      <c r="B112" s="1"/>
    </row>
    <row r="113" spans="2:2" ht="14.25" customHeight="1" x14ac:dyDescent="0.3">
      <c r="B113" s="1"/>
    </row>
    <row r="114" spans="2:2" ht="14.25" customHeight="1" x14ac:dyDescent="0.3">
      <c r="B114" s="1"/>
    </row>
    <row r="115" spans="2:2" ht="14.25" customHeight="1" x14ac:dyDescent="0.3">
      <c r="B115" s="1"/>
    </row>
    <row r="116" spans="2:2" ht="14.25" customHeight="1" x14ac:dyDescent="0.3">
      <c r="B116" s="1"/>
    </row>
    <row r="117" spans="2:2" ht="14.25" customHeight="1" x14ac:dyDescent="0.3">
      <c r="B117" s="1"/>
    </row>
    <row r="118" spans="2:2" ht="14.25" customHeight="1" x14ac:dyDescent="0.3">
      <c r="B118" s="1"/>
    </row>
    <row r="119" spans="2:2" ht="14.25" customHeight="1" x14ac:dyDescent="0.3">
      <c r="B119" s="1"/>
    </row>
    <row r="120" spans="2:2" ht="14.25" customHeight="1" x14ac:dyDescent="0.3">
      <c r="B120" s="1"/>
    </row>
    <row r="121" spans="2:2" ht="14.25" customHeight="1" x14ac:dyDescent="0.3">
      <c r="B121" s="1"/>
    </row>
    <row r="122" spans="2:2" ht="14.25" customHeight="1" x14ac:dyDescent="0.3">
      <c r="B122" s="1"/>
    </row>
    <row r="123" spans="2:2" ht="14.25" customHeight="1" x14ac:dyDescent="0.3">
      <c r="B123" s="1"/>
    </row>
    <row r="124" spans="2:2" ht="14.25" customHeight="1" x14ac:dyDescent="0.3">
      <c r="B124" s="1"/>
    </row>
    <row r="125" spans="2:2" ht="14.25" customHeight="1" x14ac:dyDescent="0.3">
      <c r="B125" s="1"/>
    </row>
    <row r="126" spans="2:2" ht="14.25" customHeight="1" x14ac:dyDescent="0.3">
      <c r="B126" s="1"/>
    </row>
    <row r="127" spans="2:2" ht="14.25" customHeight="1" x14ac:dyDescent="0.3">
      <c r="B127" s="1"/>
    </row>
    <row r="128" spans="2:2" ht="14.25" customHeight="1" x14ac:dyDescent="0.3">
      <c r="B128" s="1"/>
    </row>
    <row r="129" spans="2:2" ht="14.25" customHeight="1" x14ac:dyDescent="0.3">
      <c r="B129" s="1"/>
    </row>
    <row r="130" spans="2:2" ht="14.25" customHeight="1" x14ac:dyDescent="0.3">
      <c r="B130" s="1"/>
    </row>
    <row r="131" spans="2:2" ht="14.25" customHeight="1" x14ac:dyDescent="0.3">
      <c r="B131" s="1"/>
    </row>
    <row r="132" spans="2:2" ht="14.25" customHeight="1" x14ac:dyDescent="0.3">
      <c r="B132" s="1"/>
    </row>
    <row r="133" spans="2:2" ht="14.25" customHeight="1" x14ac:dyDescent="0.3">
      <c r="B133" s="1"/>
    </row>
    <row r="134" spans="2:2" ht="14.25" customHeight="1" x14ac:dyDescent="0.3">
      <c r="B134" s="1"/>
    </row>
    <row r="135" spans="2:2" ht="14.25" customHeight="1" x14ac:dyDescent="0.3">
      <c r="B135" s="1"/>
    </row>
    <row r="136" spans="2:2" ht="14.25" customHeight="1" x14ac:dyDescent="0.3">
      <c r="B136" s="1"/>
    </row>
    <row r="137" spans="2:2" ht="14.25" customHeight="1" x14ac:dyDescent="0.3">
      <c r="B137" s="1"/>
    </row>
    <row r="138" spans="2:2" ht="14.25" customHeight="1" x14ac:dyDescent="0.3">
      <c r="B138" s="1"/>
    </row>
    <row r="139" spans="2:2" ht="14.25" customHeight="1" x14ac:dyDescent="0.3">
      <c r="B139" s="1"/>
    </row>
    <row r="140" spans="2:2" ht="14.25" customHeight="1" x14ac:dyDescent="0.3">
      <c r="B140" s="1"/>
    </row>
    <row r="141" spans="2:2" ht="14.25" customHeight="1" x14ac:dyDescent="0.3">
      <c r="B141" s="1"/>
    </row>
    <row r="142" spans="2:2" ht="14.25" customHeight="1" x14ac:dyDescent="0.3">
      <c r="B142" s="1"/>
    </row>
    <row r="143" spans="2:2" ht="14.25" customHeight="1" x14ac:dyDescent="0.3">
      <c r="B143" s="1"/>
    </row>
    <row r="144" spans="2:2" ht="14.25" customHeight="1" x14ac:dyDescent="0.3">
      <c r="B144" s="1"/>
    </row>
    <row r="145" spans="2:2" ht="14.25" customHeight="1" x14ac:dyDescent="0.3">
      <c r="B145" s="1"/>
    </row>
    <row r="146" spans="2:2" ht="14.25" customHeight="1" x14ac:dyDescent="0.3">
      <c r="B146" s="1"/>
    </row>
    <row r="147" spans="2:2" ht="14.25" customHeight="1" x14ac:dyDescent="0.3">
      <c r="B147" s="1"/>
    </row>
    <row r="148" spans="2:2" ht="14.25" customHeight="1" x14ac:dyDescent="0.3">
      <c r="B148" s="1"/>
    </row>
    <row r="149" spans="2:2" ht="14.25" customHeight="1" x14ac:dyDescent="0.3">
      <c r="B149" s="1"/>
    </row>
    <row r="150" spans="2:2" ht="14.25" customHeight="1" x14ac:dyDescent="0.3">
      <c r="B150" s="1"/>
    </row>
    <row r="151" spans="2:2" ht="14.25" customHeight="1" x14ac:dyDescent="0.3">
      <c r="B151" s="1"/>
    </row>
    <row r="152" spans="2:2" ht="14.25" customHeight="1" x14ac:dyDescent="0.3">
      <c r="B152" s="1"/>
    </row>
    <row r="153" spans="2:2" ht="14.25" customHeight="1" x14ac:dyDescent="0.3">
      <c r="B153" s="1"/>
    </row>
    <row r="154" spans="2:2" ht="14.25" customHeight="1" x14ac:dyDescent="0.3">
      <c r="B154" s="1"/>
    </row>
    <row r="155" spans="2:2" ht="14.25" customHeight="1" x14ac:dyDescent="0.3">
      <c r="B155" s="1"/>
    </row>
    <row r="156" spans="2:2" ht="14.25" customHeight="1" x14ac:dyDescent="0.3">
      <c r="B156" s="1"/>
    </row>
    <row r="157" spans="2:2" ht="14.25" customHeight="1" x14ac:dyDescent="0.3">
      <c r="B157" s="1"/>
    </row>
    <row r="158" spans="2:2" ht="14.25" customHeight="1" x14ac:dyDescent="0.3">
      <c r="B158" s="1"/>
    </row>
    <row r="159" spans="2:2" ht="14.25" customHeight="1" x14ac:dyDescent="0.3">
      <c r="B159" s="1"/>
    </row>
    <row r="160" spans="2:2" ht="14.25" customHeight="1" x14ac:dyDescent="0.3">
      <c r="B160" s="1"/>
    </row>
    <row r="161" spans="2:2" ht="14.25" customHeight="1" x14ac:dyDescent="0.3">
      <c r="B161" s="1"/>
    </row>
    <row r="162" spans="2:2" ht="14.25" customHeight="1" x14ac:dyDescent="0.3">
      <c r="B162" s="1"/>
    </row>
    <row r="163" spans="2:2" ht="14.25" customHeight="1" x14ac:dyDescent="0.3">
      <c r="B163" s="1"/>
    </row>
    <row r="164" spans="2:2" ht="14.25" customHeight="1" x14ac:dyDescent="0.3">
      <c r="B164" s="1"/>
    </row>
    <row r="165" spans="2:2" ht="14.25" customHeight="1" x14ac:dyDescent="0.3">
      <c r="B165" s="1"/>
    </row>
    <row r="166" spans="2:2" ht="14.25" customHeight="1" x14ac:dyDescent="0.3">
      <c r="B166" s="1"/>
    </row>
    <row r="167" spans="2:2" ht="14.25" customHeight="1" x14ac:dyDescent="0.3">
      <c r="B167" s="1"/>
    </row>
    <row r="168" spans="2:2" ht="14.25" customHeight="1" x14ac:dyDescent="0.3">
      <c r="B168" s="1"/>
    </row>
    <row r="169" spans="2:2" ht="14.25" customHeight="1" x14ac:dyDescent="0.3">
      <c r="B169" s="1"/>
    </row>
    <row r="170" spans="2:2" ht="14.25" customHeight="1" x14ac:dyDescent="0.3">
      <c r="B170" s="1"/>
    </row>
    <row r="171" spans="2:2" ht="14.25" customHeight="1" x14ac:dyDescent="0.3">
      <c r="B171" s="1"/>
    </row>
    <row r="172" spans="2:2" ht="14.25" customHeight="1" x14ac:dyDescent="0.3">
      <c r="B172" s="1"/>
    </row>
    <row r="173" spans="2:2" ht="14.25" customHeight="1" x14ac:dyDescent="0.3">
      <c r="B173" s="1"/>
    </row>
    <row r="174" spans="2:2" ht="14.25" customHeight="1" x14ac:dyDescent="0.3">
      <c r="B174" s="1"/>
    </row>
    <row r="175" spans="2:2" ht="14.25" customHeight="1" x14ac:dyDescent="0.3">
      <c r="B175" s="1"/>
    </row>
    <row r="176" spans="2:2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>
      <c r="B600" s="1"/>
    </row>
    <row r="601" spans="2:2" ht="14.25" customHeight="1" x14ac:dyDescent="0.3">
      <c r="B601" s="1"/>
    </row>
    <row r="602" spans="2:2" ht="14.25" customHeight="1" x14ac:dyDescent="0.3">
      <c r="B602" s="1"/>
    </row>
    <row r="603" spans="2:2" ht="14.25" customHeight="1" x14ac:dyDescent="0.3">
      <c r="B603" s="1"/>
    </row>
    <row r="604" spans="2:2" ht="14.25" customHeight="1" x14ac:dyDescent="0.3">
      <c r="B604" s="1"/>
    </row>
    <row r="605" spans="2:2" ht="14.25" customHeight="1" x14ac:dyDescent="0.3">
      <c r="B605" s="1"/>
    </row>
    <row r="606" spans="2:2" ht="14.25" customHeight="1" x14ac:dyDescent="0.3">
      <c r="B606" s="1"/>
    </row>
    <row r="607" spans="2:2" ht="14.25" customHeight="1" x14ac:dyDescent="0.3">
      <c r="B607" s="1"/>
    </row>
    <row r="608" spans="2:2" ht="14.25" customHeight="1" x14ac:dyDescent="0.3">
      <c r="B608" s="1"/>
    </row>
    <row r="609" spans="2:2" ht="14.25" customHeight="1" x14ac:dyDescent="0.3">
      <c r="B609" s="1"/>
    </row>
    <row r="610" spans="2:2" ht="14.25" customHeight="1" x14ac:dyDescent="0.3">
      <c r="B610" s="1"/>
    </row>
    <row r="611" spans="2:2" ht="14.25" customHeight="1" x14ac:dyDescent="0.3">
      <c r="B611" s="1"/>
    </row>
    <row r="612" spans="2:2" ht="14.25" customHeight="1" x14ac:dyDescent="0.3">
      <c r="B612" s="1"/>
    </row>
    <row r="613" spans="2:2" ht="14.25" customHeight="1" x14ac:dyDescent="0.3">
      <c r="B613" s="1"/>
    </row>
    <row r="614" spans="2:2" ht="14.25" customHeight="1" x14ac:dyDescent="0.3">
      <c r="B614" s="1"/>
    </row>
    <row r="615" spans="2:2" ht="14.25" customHeight="1" x14ac:dyDescent="0.3">
      <c r="B615" s="1"/>
    </row>
    <row r="616" spans="2:2" ht="14.25" customHeight="1" x14ac:dyDescent="0.3">
      <c r="B616" s="1"/>
    </row>
    <row r="617" spans="2:2" ht="14.25" customHeight="1" x14ac:dyDescent="0.3">
      <c r="B617" s="1"/>
    </row>
    <row r="618" spans="2:2" ht="14.25" customHeight="1" x14ac:dyDescent="0.3">
      <c r="B618" s="1"/>
    </row>
    <row r="619" spans="2:2" ht="14.25" customHeight="1" x14ac:dyDescent="0.3">
      <c r="B619" s="1"/>
    </row>
    <row r="620" spans="2:2" ht="14.25" customHeight="1" x14ac:dyDescent="0.3">
      <c r="B620" s="1"/>
    </row>
    <row r="621" spans="2:2" ht="14.25" customHeight="1" x14ac:dyDescent="0.3">
      <c r="B621" s="1"/>
    </row>
    <row r="622" spans="2:2" ht="14.25" customHeight="1" x14ac:dyDescent="0.3">
      <c r="B622" s="1"/>
    </row>
    <row r="623" spans="2:2" ht="14.25" customHeight="1" x14ac:dyDescent="0.3">
      <c r="B623" s="1"/>
    </row>
    <row r="624" spans="2:2" ht="14.25" customHeight="1" x14ac:dyDescent="0.3">
      <c r="B624" s="1"/>
    </row>
    <row r="625" spans="2:2" ht="14.25" customHeight="1" x14ac:dyDescent="0.3">
      <c r="B625" s="1"/>
    </row>
    <row r="626" spans="2:2" ht="14.25" customHeight="1" x14ac:dyDescent="0.3">
      <c r="B626" s="1"/>
    </row>
    <row r="627" spans="2:2" ht="14.25" customHeight="1" x14ac:dyDescent="0.3">
      <c r="B627" s="1"/>
    </row>
    <row r="628" spans="2:2" ht="14.25" customHeight="1" x14ac:dyDescent="0.3">
      <c r="B628" s="1"/>
    </row>
    <row r="629" spans="2:2" ht="14.25" customHeight="1" x14ac:dyDescent="0.3">
      <c r="B629" s="1"/>
    </row>
    <row r="630" spans="2:2" ht="14.25" customHeight="1" x14ac:dyDescent="0.3">
      <c r="B630" s="1"/>
    </row>
    <row r="631" spans="2:2" ht="14.25" customHeight="1" x14ac:dyDescent="0.3">
      <c r="B631" s="1"/>
    </row>
    <row r="632" spans="2:2" ht="14.25" customHeight="1" x14ac:dyDescent="0.3">
      <c r="B632" s="1"/>
    </row>
    <row r="633" spans="2:2" ht="14.25" customHeight="1" x14ac:dyDescent="0.3">
      <c r="B633" s="1"/>
    </row>
    <row r="634" spans="2:2" ht="14.25" customHeight="1" x14ac:dyDescent="0.3">
      <c r="B634" s="1"/>
    </row>
    <row r="635" spans="2:2" ht="14.25" customHeight="1" x14ac:dyDescent="0.3">
      <c r="B635" s="1"/>
    </row>
    <row r="636" spans="2:2" ht="14.25" customHeight="1" x14ac:dyDescent="0.3">
      <c r="B636" s="1"/>
    </row>
    <row r="637" spans="2:2" ht="14.25" customHeight="1" x14ac:dyDescent="0.3">
      <c r="B637" s="1"/>
    </row>
    <row r="638" spans="2:2" ht="14.25" customHeight="1" x14ac:dyDescent="0.3">
      <c r="B638" s="1"/>
    </row>
    <row r="639" spans="2:2" ht="14.25" customHeight="1" x14ac:dyDescent="0.3">
      <c r="B639" s="1"/>
    </row>
    <row r="640" spans="2:2" ht="14.25" customHeight="1" x14ac:dyDescent="0.3">
      <c r="B640" s="1"/>
    </row>
    <row r="641" spans="2:2" ht="14.25" customHeight="1" x14ac:dyDescent="0.3">
      <c r="B641" s="1"/>
    </row>
    <row r="642" spans="2:2" ht="14.25" customHeight="1" x14ac:dyDescent="0.3">
      <c r="B642" s="1"/>
    </row>
    <row r="643" spans="2:2" ht="14.25" customHeight="1" x14ac:dyDescent="0.3">
      <c r="B643" s="1"/>
    </row>
    <row r="644" spans="2:2" ht="14.25" customHeight="1" x14ac:dyDescent="0.3">
      <c r="B644" s="1"/>
    </row>
    <row r="645" spans="2:2" ht="14.25" customHeight="1" x14ac:dyDescent="0.3">
      <c r="B645" s="1"/>
    </row>
    <row r="646" spans="2:2" ht="14.25" customHeight="1" x14ac:dyDescent="0.3">
      <c r="B646" s="1"/>
    </row>
    <row r="647" spans="2:2" ht="14.25" customHeight="1" x14ac:dyDescent="0.3">
      <c r="B647" s="1"/>
    </row>
    <row r="648" spans="2:2" ht="14.25" customHeight="1" x14ac:dyDescent="0.3">
      <c r="B648" s="1"/>
    </row>
    <row r="649" spans="2:2" ht="14.25" customHeight="1" x14ac:dyDescent="0.3">
      <c r="B649" s="1"/>
    </row>
    <row r="650" spans="2:2" ht="14.25" customHeight="1" x14ac:dyDescent="0.3">
      <c r="B650" s="1"/>
    </row>
    <row r="651" spans="2:2" ht="14.25" customHeight="1" x14ac:dyDescent="0.3">
      <c r="B651" s="1"/>
    </row>
    <row r="652" spans="2:2" ht="14.25" customHeight="1" x14ac:dyDescent="0.3">
      <c r="B652" s="1"/>
    </row>
    <row r="653" spans="2:2" ht="14.25" customHeight="1" x14ac:dyDescent="0.3">
      <c r="B653" s="1"/>
    </row>
    <row r="654" spans="2:2" ht="14.25" customHeight="1" x14ac:dyDescent="0.3">
      <c r="B654" s="1"/>
    </row>
    <row r="655" spans="2:2" ht="14.25" customHeight="1" x14ac:dyDescent="0.3">
      <c r="B655" s="1"/>
    </row>
    <row r="656" spans="2:2" ht="14.25" customHeight="1" x14ac:dyDescent="0.3">
      <c r="B656" s="1"/>
    </row>
    <row r="657" spans="2:2" ht="14.25" customHeight="1" x14ac:dyDescent="0.3">
      <c r="B657" s="1"/>
    </row>
    <row r="658" spans="2:2" ht="14.25" customHeight="1" x14ac:dyDescent="0.3">
      <c r="B658" s="1"/>
    </row>
    <row r="659" spans="2:2" ht="14.25" customHeight="1" x14ac:dyDescent="0.3">
      <c r="B659" s="1"/>
    </row>
    <row r="660" spans="2:2" ht="14.25" customHeight="1" x14ac:dyDescent="0.3">
      <c r="B660" s="1"/>
    </row>
    <row r="661" spans="2:2" ht="14.25" customHeight="1" x14ac:dyDescent="0.3">
      <c r="B661" s="1"/>
    </row>
    <row r="662" spans="2:2" ht="14.25" customHeight="1" x14ac:dyDescent="0.3">
      <c r="B662" s="1"/>
    </row>
    <row r="663" spans="2:2" ht="14.25" customHeight="1" x14ac:dyDescent="0.3">
      <c r="B663" s="1"/>
    </row>
    <row r="664" spans="2:2" ht="14.25" customHeight="1" x14ac:dyDescent="0.3">
      <c r="B664" s="1"/>
    </row>
    <row r="665" spans="2:2" ht="14.25" customHeight="1" x14ac:dyDescent="0.3">
      <c r="B665" s="1"/>
    </row>
    <row r="666" spans="2:2" ht="14.25" customHeight="1" x14ac:dyDescent="0.3">
      <c r="B666" s="1"/>
    </row>
    <row r="667" spans="2:2" ht="14.25" customHeight="1" x14ac:dyDescent="0.3">
      <c r="B667" s="1"/>
    </row>
    <row r="668" spans="2:2" ht="14.25" customHeight="1" x14ac:dyDescent="0.3">
      <c r="B668" s="1"/>
    </row>
    <row r="669" spans="2:2" ht="14.25" customHeight="1" x14ac:dyDescent="0.3">
      <c r="B669" s="1"/>
    </row>
    <row r="670" spans="2:2" ht="14.25" customHeight="1" x14ac:dyDescent="0.3">
      <c r="B670" s="1"/>
    </row>
    <row r="671" spans="2:2" ht="14.25" customHeight="1" x14ac:dyDescent="0.3">
      <c r="B671" s="1"/>
    </row>
    <row r="672" spans="2:2" ht="14.25" customHeight="1" x14ac:dyDescent="0.3">
      <c r="B672" s="1"/>
    </row>
    <row r="673" spans="2:2" ht="14.25" customHeight="1" x14ac:dyDescent="0.3">
      <c r="B673" s="1"/>
    </row>
    <row r="674" spans="2:2" ht="14.25" customHeight="1" x14ac:dyDescent="0.3">
      <c r="B674" s="1"/>
    </row>
    <row r="675" spans="2:2" ht="14.25" customHeight="1" x14ac:dyDescent="0.3">
      <c r="B675" s="1"/>
    </row>
    <row r="676" spans="2:2" ht="14.25" customHeight="1" x14ac:dyDescent="0.3">
      <c r="B676" s="1"/>
    </row>
    <row r="677" spans="2:2" ht="14.25" customHeight="1" x14ac:dyDescent="0.3">
      <c r="B677" s="1"/>
    </row>
    <row r="678" spans="2:2" ht="14.25" customHeight="1" x14ac:dyDescent="0.3">
      <c r="B678" s="1"/>
    </row>
    <row r="679" spans="2:2" ht="14.25" customHeight="1" x14ac:dyDescent="0.3">
      <c r="B679" s="1"/>
    </row>
    <row r="680" spans="2:2" ht="14.25" customHeight="1" x14ac:dyDescent="0.3">
      <c r="B680" s="1"/>
    </row>
    <row r="681" spans="2:2" ht="14.25" customHeight="1" x14ac:dyDescent="0.3">
      <c r="B681" s="1"/>
    </row>
    <row r="682" spans="2:2" ht="14.25" customHeight="1" x14ac:dyDescent="0.3">
      <c r="B682" s="1"/>
    </row>
    <row r="683" spans="2:2" ht="14.25" customHeight="1" x14ac:dyDescent="0.3">
      <c r="B683" s="1"/>
    </row>
    <row r="684" spans="2:2" ht="14.25" customHeight="1" x14ac:dyDescent="0.3">
      <c r="B684" s="1"/>
    </row>
    <row r="685" spans="2:2" ht="14.25" customHeight="1" x14ac:dyDescent="0.3">
      <c r="B685" s="1"/>
    </row>
    <row r="686" spans="2:2" ht="14.25" customHeight="1" x14ac:dyDescent="0.3">
      <c r="B686" s="1"/>
    </row>
    <row r="687" spans="2:2" ht="14.25" customHeight="1" x14ac:dyDescent="0.3">
      <c r="B687" s="1"/>
    </row>
    <row r="688" spans="2:2" ht="14.25" customHeight="1" x14ac:dyDescent="0.3">
      <c r="B688" s="1"/>
    </row>
    <row r="689" spans="2:2" ht="14.25" customHeight="1" x14ac:dyDescent="0.3">
      <c r="B689" s="1"/>
    </row>
    <row r="690" spans="2:2" ht="14.25" customHeight="1" x14ac:dyDescent="0.3">
      <c r="B690" s="1"/>
    </row>
    <row r="691" spans="2:2" ht="14.25" customHeight="1" x14ac:dyDescent="0.3">
      <c r="B691" s="1"/>
    </row>
    <row r="692" spans="2:2" ht="14.25" customHeight="1" x14ac:dyDescent="0.3">
      <c r="B692" s="1"/>
    </row>
    <row r="693" spans="2:2" ht="14.25" customHeight="1" x14ac:dyDescent="0.3">
      <c r="B693" s="1"/>
    </row>
    <row r="694" spans="2:2" ht="14.25" customHeight="1" x14ac:dyDescent="0.3">
      <c r="B694" s="1"/>
    </row>
    <row r="695" spans="2:2" ht="14.25" customHeight="1" x14ac:dyDescent="0.3">
      <c r="B695" s="1"/>
    </row>
    <row r="696" spans="2:2" ht="14.25" customHeight="1" x14ac:dyDescent="0.3">
      <c r="B696" s="1"/>
    </row>
    <row r="697" spans="2:2" ht="14.25" customHeight="1" x14ac:dyDescent="0.3">
      <c r="B697" s="1"/>
    </row>
    <row r="698" spans="2:2" ht="14.25" customHeight="1" x14ac:dyDescent="0.3">
      <c r="B698" s="1"/>
    </row>
    <row r="699" spans="2:2" ht="14.25" customHeight="1" x14ac:dyDescent="0.3">
      <c r="B699" s="1"/>
    </row>
    <row r="700" spans="2:2" ht="14.25" customHeight="1" x14ac:dyDescent="0.3">
      <c r="B700" s="1"/>
    </row>
    <row r="701" spans="2:2" ht="14.25" customHeight="1" x14ac:dyDescent="0.3">
      <c r="B701" s="1"/>
    </row>
    <row r="702" spans="2:2" ht="14.25" customHeight="1" x14ac:dyDescent="0.3">
      <c r="B702" s="1"/>
    </row>
    <row r="703" spans="2:2" ht="14.25" customHeight="1" x14ac:dyDescent="0.3">
      <c r="B703" s="1"/>
    </row>
    <row r="704" spans="2:2" ht="14.25" customHeight="1" x14ac:dyDescent="0.3">
      <c r="B704" s="1"/>
    </row>
    <row r="705" spans="2:2" ht="14.25" customHeight="1" x14ac:dyDescent="0.3">
      <c r="B705" s="1"/>
    </row>
    <row r="706" spans="2:2" ht="14.25" customHeight="1" x14ac:dyDescent="0.3">
      <c r="B706" s="1"/>
    </row>
    <row r="707" spans="2:2" ht="14.25" customHeight="1" x14ac:dyDescent="0.3">
      <c r="B707" s="1"/>
    </row>
    <row r="708" spans="2:2" ht="14.25" customHeight="1" x14ac:dyDescent="0.3">
      <c r="B708" s="1"/>
    </row>
    <row r="709" spans="2:2" ht="14.25" customHeight="1" x14ac:dyDescent="0.3">
      <c r="B709" s="1"/>
    </row>
    <row r="710" spans="2:2" ht="14.25" customHeight="1" x14ac:dyDescent="0.3">
      <c r="B710" s="1"/>
    </row>
    <row r="711" spans="2:2" ht="14.25" customHeight="1" x14ac:dyDescent="0.3">
      <c r="B711" s="1"/>
    </row>
    <row r="712" spans="2:2" ht="14.25" customHeight="1" x14ac:dyDescent="0.3">
      <c r="B712" s="1"/>
    </row>
    <row r="713" spans="2:2" ht="14.25" customHeight="1" x14ac:dyDescent="0.3">
      <c r="B713" s="1"/>
    </row>
    <row r="714" spans="2:2" ht="14.25" customHeight="1" x14ac:dyDescent="0.3">
      <c r="B714" s="1"/>
    </row>
    <row r="715" spans="2:2" ht="14.25" customHeight="1" x14ac:dyDescent="0.3">
      <c r="B715" s="1"/>
    </row>
    <row r="716" spans="2:2" ht="14.25" customHeight="1" x14ac:dyDescent="0.3">
      <c r="B716" s="1"/>
    </row>
    <row r="717" spans="2:2" ht="14.25" customHeight="1" x14ac:dyDescent="0.3">
      <c r="B717" s="1"/>
    </row>
    <row r="718" spans="2:2" ht="14.25" customHeight="1" x14ac:dyDescent="0.3">
      <c r="B718" s="1"/>
    </row>
    <row r="719" spans="2:2" ht="14.25" customHeight="1" x14ac:dyDescent="0.3">
      <c r="B719" s="1"/>
    </row>
    <row r="720" spans="2:2" ht="14.25" customHeight="1" x14ac:dyDescent="0.3">
      <c r="B720" s="1"/>
    </row>
    <row r="721" spans="2:2" ht="14.25" customHeight="1" x14ac:dyDescent="0.3">
      <c r="B721" s="1"/>
    </row>
    <row r="722" spans="2:2" ht="14.25" customHeight="1" x14ac:dyDescent="0.3">
      <c r="B722" s="1"/>
    </row>
    <row r="723" spans="2:2" ht="14.25" customHeight="1" x14ac:dyDescent="0.3">
      <c r="B723" s="1"/>
    </row>
    <row r="724" spans="2:2" ht="14.25" customHeight="1" x14ac:dyDescent="0.3">
      <c r="B724" s="1"/>
    </row>
    <row r="725" spans="2:2" ht="14.25" customHeight="1" x14ac:dyDescent="0.3">
      <c r="B725" s="1"/>
    </row>
    <row r="726" spans="2:2" ht="14.25" customHeight="1" x14ac:dyDescent="0.3">
      <c r="B726" s="1"/>
    </row>
    <row r="727" spans="2:2" ht="14.25" customHeight="1" x14ac:dyDescent="0.3">
      <c r="B727" s="1"/>
    </row>
    <row r="728" spans="2:2" ht="14.25" customHeight="1" x14ac:dyDescent="0.3">
      <c r="B728" s="1"/>
    </row>
    <row r="729" spans="2:2" ht="14.25" customHeight="1" x14ac:dyDescent="0.3">
      <c r="B729" s="1"/>
    </row>
    <row r="730" spans="2:2" ht="14.25" customHeight="1" x14ac:dyDescent="0.3">
      <c r="B730" s="1"/>
    </row>
    <row r="731" spans="2:2" ht="14.25" customHeight="1" x14ac:dyDescent="0.3">
      <c r="B731" s="1"/>
    </row>
    <row r="732" spans="2:2" ht="14.25" customHeight="1" x14ac:dyDescent="0.3">
      <c r="B732" s="1"/>
    </row>
    <row r="733" spans="2:2" ht="14.25" customHeight="1" x14ac:dyDescent="0.3">
      <c r="B733" s="1"/>
    </row>
    <row r="734" spans="2:2" ht="14.25" customHeight="1" x14ac:dyDescent="0.3">
      <c r="B734" s="1"/>
    </row>
    <row r="735" spans="2:2" ht="14.25" customHeight="1" x14ac:dyDescent="0.3">
      <c r="B735" s="1"/>
    </row>
    <row r="736" spans="2:2" ht="14.25" customHeight="1" x14ac:dyDescent="0.3">
      <c r="B736" s="1"/>
    </row>
    <row r="737" spans="2:2" ht="14.25" customHeight="1" x14ac:dyDescent="0.3">
      <c r="B737" s="1"/>
    </row>
    <row r="738" spans="2:2" ht="14.25" customHeight="1" x14ac:dyDescent="0.3">
      <c r="B738" s="1"/>
    </row>
    <row r="739" spans="2:2" ht="14.25" customHeight="1" x14ac:dyDescent="0.3">
      <c r="B739" s="1"/>
    </row>
    <row r="740" spans="2:2" ht="14.25" customHeight="1" x14ac:dyDescent="0.3">
      <c r="B740" s="1"/>
    </row>
    <row r="741" spans="2:2" ht="14.25" customHeight="1" x14ac:dyDescent="0.3">
      <c r="B741" s="1"/>
    </row>
    <row r="742" spans="2:2" ht="14.25" customHeight="1" x14ac:dyDescent="0.3">
      <c r="B742" s="1"/>
    </row>
    <row r="743" spans="2:2" ht="14.25" customHeight="1" x14ac:dyDescent="0.3">
      <c r="B743" s="1"/>
    </row>
    <row r="744" spans="2:2" ht="14.25" customHeight="1" x14ac:dyDescent="0.3">
      <c r="B744" s="1"/>
    </row>
    <row r="745" spans="2:2" ht="14.25" customHeight="1" x14ac:dyDescent="0.3">
      <c r="B745" s="1"/>
    </row>
    <row r="746" spans="2:2" ht="14.25" customHeight="1" x14ac:dyDescent="0.3">
      <c r="B746" s="1"/>
    </row>
    <row r="747" spans="2:2" ht="14.25" customHeight="1" x14ac:dyDescent="0.3">
      <c r="B747" s="1"/>
    </row>
    <row r="748" spans="2:2" ht="14.25" customHeight="1" x14ac:dyDescent="0.3">
      <c r="B748" s="1"/>
    </row>
    <row r="749" spans="2:2" ht="14.25" customHeight="1" x14ac:dyDescent="0.3">
      <c r="B749" s="1"/>
    </row>
    <row r="750" spans="2:2" ht="14.25" customHeight="1" x14ac:dyDescent="0.3">
      <c r="B750" s="1"/>
    </row>
    <row r="751" spans="2:2" ht="14.25" customHeight="1" x14ac:dyDescent="0.3">
      <c r="B751" s="1"/>
    </row>
    <row r="752" spans="2:2" ht="14.25" customHeight="1" x14ac:dyDescent="0.3">
      <c r="B752" s="1"/>
    </row>
    <row r="753" spans="2:2" ht="14.25" customHeight="1" x14ac:dyDescent="0.3">
      <c r="B753" s="1"/>
    </row>
    <row r="754" spans="2:2" ht="14.25" customHeight="1" x14ac:dyDescent="0.3">
      <c r="B754" s="1"/>
    </row>
    <row r="755" spans="2:2" ht="14.25" customHeight="1" x14ac:dyDescent="0.3">
      <c r="B755" s="1"/>
    </row>
    <row r="756" spans="2:2" ht="14.25" customHeight="1" x14ac:dyDescent="0.3">
      <c r="B756" s="1"/>
    </row>
    <row r="757" spans="2:2" ht="14.25" customHeight="1" x14ac:dyDescent="0.3">
      <c r="B757" s="1"/>
    </row>
    <row r="758" spans="2:2" ht="14.25" customHeight="1" x14ac:dyDescent="0.3">
      <c r="B758" s="1"/>
    </row>
    <row r="759" spans="2:2" ht="14.25" customHeight="1" x14ac:dyDescent="0.3">
      <c r="B759" s="1"/>
    </row>
    <row r="760" spans="2:2" ht="14.25" customHeight="1" x14ac:dyDescent="0.3">
      <c r="B760" s="1"/>
    </row>
    <row r="761" spans="2:2" ht="14.25" customHeight="1" x14ac:dyDescent="0.3">
      <c r="B761" s="1"/>
    </row>
    <row r="762" spans="2:2" ht="14.25" customHeight="1" x14ac:dyDescent="0.3">
      <c r="B762" s="1"/>
    </row>
    <row r="763" spans="2:2" ht="14.25" customHeight="1" x14ac:dyDescent="0.3">
      <c r="B763" s="1"/>
    </row>
    <row r="764" spans="2:2" ht="14.25" customHeight="1" x14ac:dyDescent="0.3">
      <c r="B764" s="1"/>
    </row>
    <row r="765" spans="2:2" ht="14.25" customHeight="1" x14ac:dyDescent="0.3">
      <c r="B765" s="1"/>
    </row>
    <row r="766" spans="2:2" ht="14.25" customHeight="1" x14ac:dyDescent="0.3">
      <c r="B766" s="1"/>
    </row>
    <row r="767" spans="2:2" ht="14.25" customHeight="1" x14ac:dyDescent="0.3">
      <c r="B767" s="1"/>
    </row>
    <row r="768" spans="2:2" ht="14.25" customHeight="1" x14ac:dyDescent="0.3">
      <c r="B768" s="1"/>
    </row>
    <row r="769" spans="2:2" ht="14.25" customHeight="1" x14ac:dyDescent="0.3">
      <c r="B769" s="1"/>
    </row>
    <row r="770" spans="2:2" ht="14.25" customHeight="1" x14ac:dyDescent="0.3">
      <c r="B770" s="1"/>
    </row>
    <row r="771" spans="2:2" ht="14.25" customHeight="1" x14ac:dyDescent="0.3">
      <c r="B771" s="1"/>
    </row>
    <row r="772" spans="2:2" ht="14.25" customHeight="1" x14ac:dyDescent="0.3">
      <c r="B772" s="1"/>
    </row>
    <row r="773" spans="2:2" ht="14.25" customHeight="1" x14ac:dyDescent="0.3">
      <c r="B773" s="1"/>
    </row>
    <row r="774" spans="2:2" ht="14.25" customHeight="1" x14ac:dyDescent="0.3">
      <c r="B774" s="1"/>
    </row>
    <row r="775" spans="2:2" ht="14.25" customHeight="1" x14ac:dyDescent="0.3">
      <c r="B775" s="1"/>
    </row>
    <row r="776" spans="2:2" ht="14.25" customHeight="1" x14ac:dyDescent="0.3">
      <c r="B776" s="1"/>
    </row>
    <row r="777" spans="2:2" ht="14.25" customHeight="1" x14ac:dyDescent="0.3">
      <c r="B777" s="1"/>
    </row>
    <row r="778" spans="2:2" ht="14.25" customHeight="1" x14ac:dyDescent="0.3">
      <c r="B778" s="1"/>
    </row>
    <row r="779" spans="2:2" ht="14.25" customHeight="1" x14ac:dyDescent="0.3">
      <c r="B779" s="1"/>
    </row>
    <row r="780" spans="2:2" ht="14.25" customHeight="1" x14ac:dyDescent="0.3">
      <c r="B780" s="1"/>
    </row>
    <row r="781" spans="2:2" ht="14.25" customHeight="1" x14ac:dyDescent="0.3">
      <c r="B781" s="1"/>
    </row>
    <row r="782" spans="2:2" ht="14.25" customHeight="1" x14ac:dyDescent="0.3">
      <c r="B782" s="1"/>
    </row>
    <row r="783" spans="2:2" ht="14.25" customHeight="1" x14ac:dyDescent="0.3">
      <c r="B783" s="1"/>
    </row>
    <row r="784" spans="2:2" ht="14.25" customHeight="1" x14ac:dyDescent="0.3">
      <c r="B784" s="1"/>
    </row>
    <row r="785" spans="2:2" ht="14.25" customHeight="1" x14ac:dyDescent="0.3">
      <c r="B785" s="1"/>
    </row>
    <row r="786" spans="2:2" ht="14.25" customHeight="1" x14ac:dyDescent="0.3">
      <c r="B786" s="1"/>
    </row>
    <row r="787" spans="2:2" ht="14.25" customHeight="1" x14ac:dyDescent="0.3">
      <c r="B787" s="1"/>
    </row>
    <row r="788" spans="2:2" ht="14.25" customHeight="1" x14ac:dyDescent="0.3">
      <c r="B788" s="1"/>
    </row>
    <row r="789" spans="2:2" ht="14.25" customHeight="1" x14ac:dyDescent="0.3">
      <c r="B789" s="1"/>
    </row>
    <row r="790" spans="2:2" ht="14.25" customHeight="1" x14ac:dyDescent="0.3">
      <c r="B790" s="1"/>
    </row>
    <row r="791" spans="2:2" ht="14.25" customHeight="1" x14ac:dyDescent="0.3">
      <c r="B791" s="1"/>
    </row>
    <row r="792" spans="2:2" ht="14.25" customHeight="1" x14ac:dyDescent="0.3">
      <c r="B792" s="1"/>
    </row>
    <row r="793" spans="2:2" ht="14.25" customHeight="1" x14ac:dyDescent="0.3">
      <c r="B793" s="1"/>
    </row>
    <row r="794" spans="2:2" ht="14.25" customHeight="1" x14ac:dyDescent="0.3">
      <c r="B794" s="1"/>
    </row>
    <row r="795" spans="2:2" ht="14.25" customHeight="1" x14ac:dyDescent="0.3">
      <c r="B795" s="1"/>
    </row>
    <row r="796" spans="2:2" ht="14.25" customHeight="1" x14ac:dyDescent="0.3">
      <c r="B796" s="1"/>
    </row>
    <row r="797" spans="2:2" ht="14.25" customHeight="1" x14ac:dyDescent="0.3">
      <c r="B797" s="1"/>
    </row>
    <row r="798" spans="2:2" ht="14.25" customHeight="1" x14ac:dyDescent="0.3">
      <c r="B798" s="1"/>
    </row>
    <row r="799" spans="2:2" ht="14.25" customHeight="1" x14ac:dyDescent="0.3">
      <c r="B799" s="1"/>
    </row>
    <row r="800" spans="2:2" ht="14.25" customHeight="1" x14ac:dyDescent="0.3">
      <c r="B800" s="1"/>
    </row>
    <row r="801" spans="2:2" ht="14.25" customHeight="1" x14ac:dyDescent="0.3">
      <c r="B801" s="1"/>
    </row>
    <row r="802" spans="2:2" ht="14.25" customHeight="1" x14ac:dyDescent="0.3">
      <c r="B802" s="1"/>
    </row>
    <row r="803" spans="2:2" ht="14.25" customHeight="1" x14ac:dyDescent="0.3">
      <c r="B803" s="1"/>
    </row>
    <row r="804" spans="2:2" ht="14.25" customHeight="1" x14ac:dyDescent="0.3">
      <c r="B804" s="1"/>
    </row>
    <row r="805" spans="2:2" ht="14.25" customHeight="1" x14ac:dyDescent="0.3">
      <c r="B805" s="1"/>
    </row>
    <row r="806" spans="2:2" ht="14.25" customHeight="1" x14ac:dyDescent="0.3">
      <c r="B806" s="1"/>
    </row>
    <row r="807" spans="2:2" ht="14.25" customHeight="1" x14ac:dyDescent="0.3">
      <c r="B807" s="1"/>
    </row>
    <row r="808" spans="2:2" ht="14.25" customHeight="1" x14ac:dyDescent="0.3">
      <c r="B808" s="1"/>
    </row>
    <row r="809" spans="2:2" ht="14.25" customHeight="1" x14ac:dyDescent="0.3">
      <c r="B809" s="1"/>
    </row>
    <row r="810" spans="2:2" ht="14.25" customHeight="1" x14ac:dyDescent="0.3">
      <c r="B810" s="1"/>
    </row>
    <row r="811" spans="2:2" ht="14.25" customHeight="1" x14ac:dyDescent="0.3">
      <c r="B811" s="1"/>
    </row>
    <row r="812" spans="2:2" ht="14.25" customHeight="1" x14ac:dyDescent="0.3">
      <c r="B812" s="1"/>
    </row>
    <row r="813" spans="2:2" ht="14.25" customHeight="1" x14ac:dyDescent="0.3">
      <c r="B813" s="1"/>
    </row>
    <row r="814" spans="2:2" ht="14.25" customHeight="1" x14ac:dyDescent="0.3">
      <c r="B814" s="1"/>
    </row>
    <row r="815" spans="2:2" ht="14.25" customHeight="1" x14ac:dyDescent="0.3">
      <c r="B815" s="1"/>
    </row>
    <row r="816" spans="2:2" ht="14.25" customHeight="1" x14ac:dyDescent="0.3">
      <c r="B816" s="1"/>
    </row>
    <row r="817" spans="2:2" ht="14.25" customHeight="1" x14ac:dyDescent="0.3">
      <c r="B817" s="1"/>
    </row>
    <row r="818" spans="2:2" ht="14.25" customHeight="1" x14ac:dyDescent="0.3">
      <c r="B818" s="1"/>
    </row>
    <row r="819" spans="2:2" ht="14.25" customHeight="1" x14ac:dyDescent="0.3">
      <c r="B819" s="1"/>
    </row>
    <row r="820" spans="2:2" ht="14.25" customHeight="1" x14ac:dyDescent="0.3">
      <c r="B820" s="1"/>
    </row>
    <row r="821" spans="2:2" ht="14.25" customHeight="1" x14ac:dyDescent="0.3">
      <c r="B821" s="1"/>
    </row>
    <row r="822" spans="2:2" ht="14.25" customHeight="1" x14ac:dyDescent="0.3">
      <c r="B822" s="1"/>
    </row>
    <row r="823" spans="2:2" ht="14.25" customHeight="1" x14ac:dyDescent="0.3">
      <c r="B823" s="1"/>
    </row>
    <row r="824" spans="2:2" ht="14.25" customHeight="1" x14ac:dyDescent="0.3">
      <c r="B824" s="1"/>
    </row>
    <row r="825" spans="2:2" ht="14.25" customHeight="1" x14ac:dyDescent="0.3">
      <c r="B825" s="1"/>
    </row>
    <row r="826" spans="2:2" ht="14.25" customHeight="1" x14ac:dyDescent="0.3">
      <c r="B826" s="1"/>
    </row>
    <row r="827" spans="2:2" ht="14.25" customHeight="1" x14ac:dyDescent="0.3">
      <c r="B827" s="1"/>
    </row>
    <row r="828" spans="2:2" ht="14.25" customHeight="1" x14ac:dyDescent="0.3">
      <c r="B828" s="1"/>
    </row>
    <row r="829" spans="2:2" ht="14.25" customHeight="1" x14ac:dyDescent="0.3">
      <c r="B829" s="1"/>
    </row>
    <row r="830" spans="2:2" ht="14.25" customHeight="1" x14ac:dyDescent="0.3">
      <c r="B830" s="1"/>
    </row>
    <row r="831" spans="2:2" ht="14.25" customHeight="1" x14ac:dyDescent="0.3">
      <c r="B831" s="1"/>
    </row>
    <row r="832" spans="2:2" ht="14.25" customHeight="1" x14ac:dyDescent="0.3">
      <c r="B832" s="1"/>
    </row>
    <row r="833" spans="2:2" ht="14.25" customHeight="1" x14ac:dyDescent="0.3">
      <c r="B833" s="1"/>
    </row>
    <row r="834" spans="2:2" ht="14.25" customHeight="1" x14ac:dyDescent="0.3">
      <c r="B834" s="1"/>
    </row>
    <row r="835" spans="2:2" ht="14.25" customHeight="1" x14ac:dyDescent="0.3">
      <c r="B835" s="1"/>
    </row>
    <row r="836" spans="2:2" ht="14.25" customHeight="1" x14ac:dyDescent="0.3">
      <c r="B836" s="1"/>
    </row>
    <row r="837" spans="2:2" ht="14.25" customHeight="1" x14ac:dyDescent="0.3">
      <c r="B837" s="1"/>
    </row>
    <row r="838" spans="2:2" ht="14.25" customHeight="1" x14ac:dyDescent="0.3">
      <c r="B838" s="1"/>
    </row>
    <row r="839" spans="2:2" ht="14.25" customHeight="1" x14ac:dyDescent="0.3">
      <c r="B839" s="1"/>
    </row>
    <row r="840" spans="2:2" ht="14.25" customHeight="1" x14ac:dyDescent="0.3">
      <c r="B840" s="1"/>
    </row>
    <row r="841" spans="2:2" ht="14.25" customHeight="1" x14ac:dyDescent="0.3">
      <c r="B841" s="1"/>
    </row>
    <row r="842" spans="2:2" ht="14.25" customHeight="1" x14ac:dyDescent="0.3">
      <c r="B842" s="1"/>
    </row>
    <row r="843" spans="2:2" ht="14.25" customHeight="1" x14ac:dyDescent="0.3">
      <c r="B843" s="1"/>
    </row>
    <row r="844" spans="2:2" ht="14.25" customHeight="1" x14ac:dyDescent="0.3">
      <c r="B844" s="1"/>
    </row>
    <row r="845" spans="2:2" ht="14.25" customHeight="1" x14ac:dyDescent="0.3">
      <c r="B845" s="1"/>
    </row>
    <row r="846" spans="2:2" ht="14.25" customHeight="1" x14ac:dyDescent="0.3">
      <c r="B846" s="1"/>
    </row>
    <row r="847" spans="2:2" ht="14.25" customHeight="1" x14ac:dyDescent="0.3">
      <c r="B847" s="1"/>
    </row>
    <row r="848" spans="2:2" ht="14.25" customHeight="1" x14ac:dyDescent="0.3">
      <c r="B848" s="1"/>
    </row>
    <row r="849" spans="2:2" ht="14.25" customHeight="1" x14ac:dyDescent="0.3">
      <c r="B849" s="1"/>
    </row>
    <row r="850" spans="2:2" ht="14.25" customHeight="1" x14ac:dyDescent="0.3">
      <c r="B850" s="1"/>
    </row>
    <row r="851" spans="2:2" ht="14.25" customHeight="1" x14ac:dyDescent="0.3">
      <c r="B851" s="1"/>
    </row>
    <row r="852" spans="2:2" ht="14.25" customHeight="1" x14ac:dyDescent="0.3">
      <c r="B852" s="1"/>
    </row>
    <row r="853" spans="2:2" ht="14.25" customHeight="1" x14ac:dyDescent="0.3">
      <c r="B853" s="1"/>
    </row>
    <row r="854" spans="2:2" ht="14.25" customHeight="1" x14ac:dyDescent="0.3">
      <c r="B854" s="1"/>
    </row>
    <row r="855" spans="2:2" ht="14.25" customHeight="1" x14ac:dyDescent="0.3">
      <c r="B855" s="1"/>
    </row>
    <row r="856" spans="2:2" ht="14.25" customHeight="1" x14ac:dyDescent="0.3">
      <c r="B856" s="1"/>
    </row>
    <row r="857" spans="2:2" ht="14.25" customHeight="1" x14ac:dyDescent="0.3">
      <c r="B857" s="1"/>
    </row>
    <row r="858" spans="2:2" ht="14.25" customHeight="1" x14ac:dyDescent="0.3">
      <c r="B858" s="1"/>
    </row>
    <row r="859" spans="2:2" ht="14.25" customHeight="1" x14ac:dyDescent="0.3">
      <c r="B859" s="1"/>
    </row>
    <row r="860" spans="2:2" ht="14.25" customHeight="1" x14ac:dyDescent="0.3">
      <c r="B860" s="1"/>
    </row>
    <row r="861" spans="2:2" ht="14.25" customHeight="1" x14ac:dyDescent="0.3">
      <c r="B861" s="1"/>
    </row>
    <row r="862" spans="2:2" ht="14.25" customHeight="1" x14ac:dyDescent="0.3">
      <c r="B862" s="1"/>
    </row>
    <row r="863" spans="2:2" ht="14.25" customHeight="1" x14ac:dyDescent="0.3">
      <c r="B863" s="1"/>
    </row>
    <row r="864" spans="2:2" ht="14.25" customHeight="1" x14ac:dyDescent="0.3">
      <c r="B864" s="1"/>
    </row>
    <row r="865" spans="2:2" ht="14.25" customHeight="1" x14ac:dyDescent="0.3">
      <c r="B865" s="1"/>
    </row>
    <row r="866" spans="2:2" ht="14.25" customHeight="1" x14ac:dyDescent="0.3">
      <c r="B866" s="1"/>
    </row>
    <row r="867" spans="2:2" ht="14.25" customHeight="1" x14ac:dyDescent="0.3">
      <c r="B867" s="1"/>
    </row>
    <row r="868" spans="2:2" ht="14.25" customHeight="1" x14ac:dyDescent="0.3">
      <c r="B868" s="1"/>
    </row>
    <row r="869" spans="2:2" ht="14.25" customHeight="1" x14ac:dyDescent="0.3">
      <c r="B869" s="1"/>
    </row>
    <row r="870" spans="2:2" ht="14.25" customHeight="1" x14ac:dyDescent="0.3">
      <c r="B870" s="1"/>
    </row>
    <row r="871" spans="2:2" ht="14.25" customHeight="1" x14ac:dyDescent="0.3">
      <c r="B871" s="1"/>
    </row>
    <row r="872" spans="2:2" ht="14.25" customHeight="1" x14ac:dyDescent="0.3">
      <c r="B872" s="1"/>
    </row>
    <row r="873" spans="2:2" ht="14.25" customHeight="1" x14ac:dyDescent="0.3">
      <c r="B873" s="1"/>
    </row>
    <row r="874" spans="2:2" ht="14.25" customHeight="1" x14ac:dyDescent="0.3">
      <c r="B874" s="1"/>
    </row>
    <row r="875" spans="2:2" ht="14.25" customHeight="1" x14ac:dyDescent="0.3">
      <c r="B875" s="1"/>
    </row>
    <row r="876" spans="2:2" ht="14.25" customHeight="1" x14ac:dyDescent="0.3">
      <c r="B876" s="1"/>
    </row>
    <row r="877" spans="2:2" ht="14.25" customHeight="1" x14ac:dyDescent="0.3">
      <c r="B877" s="1"/>
    </row>
    <row r="878" spans="2:2" ht="14.25" customHeight="1" x14ac:dyDescent="0.3">
      <c r="B878" s="1"/>
    </row>
    <row r="879" spans="2:2" ht="14.25" customHeight="1" x14ac:dyDescent="0.3">
      <c r="B879" s="1"/>
    </row>
    <row r="880" spans="2:2" ht="14.25" customHeight="1" x14ac:dyDescent="0.3">
      <c r="B880" s="1"/>
    </row>
    <row r="881" spans="2:2" ht="14.25" customHeight="1" x14ac:dyDescent="0.3">
      <c r="B881" s="1"/>
    </row>
    <row r="882" spans="2:2" ht="14.25" customHeight="1" x14ac:dyDescent="0.3">
      <c r="B882" s="1"/>
    </row>
    <row r="883" spans="2:2" ht="14.25" customHeight="1" x14ac:dyDescent="0.3">
      <c r="B883" s="1"/>
    </row>
    <row r="884" spans="2:2" ht="14.25" customHeight="1" x14ac:dyDescent="0.3">
      <c r="B884" s="1"/>
    </row>
    <row r="885" spans="2:2" ht="14.25" customHeight="1" x14ac:dyDescent="0.3">
      <c r="B885" s="1"/>
    </row>
    <row r="886" spans="2:2" ht="14.25" customHeight="1" x14ac:dyDescent="0.3">
      <c r="B886" s="1"/>
    </row>
    <row r="887" spans="2:2" ht="14.25" customHeight="1" x14ac:dyDescent="0.3">
      <c r="B887" s="1"/>
    </row>
    <row r="888" spans="2:2" ht="14.25" customHeight="1" x14ac:dyDescent="0.3">
      <c r="B888" s="1"/>
    </row>
    <row r="889" spans="2:2" ht="14.25" customHeight="1" x14ac:dyDescent="0.3">
      <c r="B889" s="1"/>
    </row>
    <row r="890" spans="2:2" ht="14.25" customHeight="1" x14ac:dyDescent="0.3">
      <c r="B890" s="1"/>
    </row>
    <row r="891" spans="2:2" ht="14.25" customHeight="1" x14ac:dyDescent="0.3">
      <c r="B891" s="1"/>
    </row>
    <row r="892" spans="2:2" ht="14.25" customHeight="1" x14ac:dyDescent="0.3">
      <c r="B892" s="1"/>
    </row>
    <row r="893" spans="2:2" ht="14.25" customHeight="1" x14ac:dyDescent="0.3">
      <c r="B893" s="1"/>
    </row>
    <row r="894" spans="2:2" ht="14.25" customHeight="1" x14ac:dyDescent="0.3">
      <c r="B894" s="1"/>
    </row>
    <row r="895" spans="2:2" ht="14.25" customHeight="1" x14ac:dyDescent="0.3">
      <c r="B895" s="1"/>
    </row>
    <row r="896" spans="2:2" ht="14.25" customHeight="1" x14ac:dyDescent="0.3">
      <c r="B896" s="1"/>
    </row>
    <row r="897" spans="2:2" ht="14.25" customHeight="1" x14ac:dyDescent="0.3">
      <c r="B897" s="1"/>
    </row>
    <row r="898" spans="2:2" ht="14.25" customHeight="1" x14ac:dyDescent="0.3">
      <c r="B898" s="1"/>
    </row>
    <row r="899" spans="2:2" ht="14.25" customHeight="1" x14ac:dyDescent="0.3">
      <c r="B899" s="1"/>
    </row>
    <row r="900" spans="2:2" ht="14.25" customHeight="1" x14ac:dyDescent="0.3">
      <c r="B900" s="1"/>
    </row>
    <row r="901" spans="2:2" ht="14.25" customHeight="1" x14ac:dyDescent="0.3">
      <c r="B901" s="1"/>
    </row>
    <row r="902" spans="2:2" ht="14.25" customHeight="1" x14ac:dyDescent="0.3">
      <c r="B902" s="1"/>
    </row>
    <row r="903" spans="2:2" ht="14.25" customHeight="1" x14ac:dyDescent="0.3">
      <c r="B903" s="1"/>
    </row>
    <row r="904" spans="2:2" ht="14.25" customHeight="1" x14ac:dyDescent="0.3">
      <c r="B904" s="1"/>
    </row>
    <row r="905" spans="2:2" ht="14.25" customHeight="1" x14ac:dyDescent="0.3">
      <c r="B905" s="1"/>
    </row>
    <row r="906" spans="2:2" ht="14.25" customHeight="1" x14ac:dyDescent="0.3">
      <c r="B906" s="1"/>
    </row>
    <row r="907" spans="2:2" ht="14.25" customHeight="1" x14ac:dyDescent="0.3">
      <c r="B907" s="1"/>
    </row>
    <row r="908" spans="2:2" ht="14.25" customHeight="1" x14ac:dyDescent="0.3">
      <c r="B908" s="1"/>
    </row>
    <row r="909" spans="2:2" ht="14.25" customHeight="1" x14ac:dyDescent="0.3">
      <c r="B909" s="1"/>
    </row>
    <row r="910" spans="2:2" ht="14.25" customHeight="1" x14ac:dyDescent="0.3">
      <c r="B910" s="1"/>
    </row>
    <row r="911" spans="2:2" ht="14.25" customHeight="1" x14ac:dyDescent="0.3">
      <c r="B911" s="1"/>
    </row>
    <row r="912" spans="2:2" ht="14.25" customHeight="1" x14ac:dyDescent="0.3">
      <c r="B912" s="1"/>
    </row>
    <row r="913" spans="2:2" ht="14.25" customHeight="1" x14ac:dyDescent="0.3">
      <c r="B913" s="1"/>
    </row>
    <row r="914" spans="2:2" ht="14.25" customHeight="1" x14ac:dyDescent="0.3">
      <c r="B914" s="1"/>
    </row>
    <row r="915" spans="2:2" ht="14.25" customHeight="1" x14ac:dyDescent="0.3">
      <c r="B915" s="1"/>
    </row>
    <row r="916" spans="2:2" ht="14.25" customHeight="1" x14ac:dyDescent="0.3">
      <c r="B916" s="1"/>
    </row>
    <row r="917" spans="2:2" ht="14.25" customHeight="1" x14ac:dyDescent="0.3">
      <c r="B917" s="1"/>
    </row>
    <row r="918" spans="2:2" ht="14.25" customHeight="1" x14ac:dyDescent="0.3">
      <c r="B918" s="1"/>
    </row>
    <row r="919" spans="2:2" ht="14.25" customHeight="1" x14ac:dyDescent="0.3">
      <c r="B919" s="1"/>
    </row>
    <row r="920" spans="2:2" ht="14.25" customHeight="1" x14ac:dyDescent="0.3">
      <c r="B920" s="1"/>
    </row>
    <row r="921" spans="2:2" ht="14.25" customHeight="1" x14ac:dyDescent="0.3">
      <c r="B921" s="1"/>
    </row>
    <row r="922" spans="2:2" ht="14.25" customHeight="1" x14ac:dyDescent="0.3">
      <c r="B922" s="1"/>
    </row>
    <row r="923" spans="2:2" ht="14.25" customHeight="1" x14ac:dyDescent="0.3">
      <c r="B923" s="1"/>
    </row>
    <row r="924" spans="2:2" ht="14.25" customHeight="1" x14ac:dyDescent="0.3">
      <c r="B924" s="1"/>
    </row>
    <row r="925" spans="2:2" ht="14.25" customHeight="1" x14ac:dyDescent="0.3">
      <c r="B925" s="1"/>
    </row>
    <row r="926" spans="2:2" ht="14.25" customHeight="1" x14ac:dyDescent="0.3">
      <c r="B926" s="1"/>
    </row>
    <row r="927" spans="2:2" ht="14.25" customHeight="1" x14ac:dyDescent="0.3">
      <c r="B927" s="1"/>
    </row>
    <row r="928" spans="2:2" ht="14.25" customHeight="1" x14ac:dyDescent="0.3">
      <c r="B928" s="1"/>
    </row>
    <row r="929" spans="2:2" ht="14.25" customHeight="1" x14ac:dyDescent="0.3">
      <c r="B929" s="1"/>
    </row>
    <row r="930" spans="2:2" ht="14.25" customHeight="1" x14ac:dyDescent="0.3">
      <c r="B930" s="1"/>
    </row>
    <row r="931" spans="2:2" ht="14.25" customHeight="1" x14ac:dyDescent="0.3">
      <c r="B931" s="1"/>
    </row>
    <row r="932" spans="2:2" ht="14.25" customHeight="1" x14ac:dyDescent="0.3">
      <c r="B932" s="1"/>
    </row>
    <row r="933" spans="2:2" ht="14.25" customHeight="1" x14ac:dyDescent="0.3">
      <c r="B933" s="1"/>
    </row>
    <row r="934" spans="2:2" ht="14.25" customHeight="1" x14ac:dyDescent="0.3">
      <c r="B934" s="1"/>
    </row>
    <row r="935" spans="2:2" ht="14.25" customHeight="1" x14ac:dyDescent="0.3">
      <c r="B935" s="1"/>
    </row>
    <row r="936" spans="2:2" ht="14.25" customHeight="1" x14ac:dyDescent="0.3">
      <c r="B936" s="1"/>
    </row>
    <row r="937" spans="2:2" ht="14.25" customHeight="1" x14ac:dyDescent="0.3">
      <c r="B937" s="1"/>
    </row>
    <row r="938" spans="2:2" ht="14.25" customHeight="1" x14ac:dyDescent="0.3">
      <c r="B938" s="1"/>
    </row>
    <row r="939" spans="2:2" ht="14.25" customHeight="1" x14ac:dyDescent="0.3">
      <c r="B939" s="1"/>
    </row>
    <row r="940" spans="2:2" ht="14.25" customHeight="1" x14ac:dyDescent="0.3">
      <c r="B940" s="1"/>
    </row>
    <row r="941" spans="2:2" ht="14.25" customHeight="1" x14ac:dyDescent="0.3">
      <c r="B941" s="1"/>
    </row>
    <row r="942" spans="2:2" ht="14.25" customHeight="1" x14ac:dyDescent="0.3">
      <c r="B942" s="1"/>
    </row>
    <row r="943" spans="2:2" ht="14.25" customHeight="1" x14ac:dyDescent="0.3">
      <c r="B943" s="1"/>
    </row>
    <row r="944" spans="2:2" ht="14.25" customHeight="1" x14ac:dyDescent="0.3">
      <c r="B944" s="1"/>
    </row>
    <row r="945" spans="2:2" ht="14.25" customHeight="1" x14ac:dyDescent="0.3">
      <c r="B945" s="1"/>
    </row>
    <row r="946" spans="2:2" ht="14.25" customHeight="1" x14ac:dyDescent="0.3">
      <c r="B946" s="1"/>
    </row>
    <row r="947" spans="2:2" ht="14.25" customHeight="1" x14ac:dyDescent="0.3">
      <c r="B947" s="1"/>
    </row>
    <row r="948" spans="2:2" ht="14.25" customHeight="1" x14ac:dyDescent="0.3">
      <c r="B948" s="1"/>
    </row>
    <row r="949" spans="2:2" ht="14.25" customHeight="1" x14ac:dyDescent="0.3">
      <c r="B949" s="1"/>
    </row>
    <row r="950" spans="2:2" ht="14.25" customHeight="1" x14ac:dyDescent="0.3">
      <c r="B950" s="1"/>
    </row>
    <row r="951" spans="2:2" ht="14.25" customHeight="1" x14ac:dyDescent="0.3">
      <c r="B951" s="1"/>
    </row>
    <row r="952" spans="2:2" ht="14.25" customHeight="1" x14ac:dyDescent="0.3">
      <c r="B952" s="1"/>
    </row>
    <row r="953" spans="2:2" ht="14.25" customHeight="1" x14ac:dyDescent="0.3">
      <c r="B953" s="1"/>
    </row>
    <row r="954" spans="2:2" ht="14.25" customHeight="1" x14ac:dyDescent="0.3">
      <c r="B954" s="1"/>
    </row>
    <row r="955" spans="2:2" ht="14.25" customHeight="1" x14ac:dyDescent="0.3">
      <c r="B955" s="1"/>
    </row>
    <row r="956" spans="2:2" ht="14.25" customHeight="1" x14ac:dyDescent="0.3">
      <c r="B956" s="1"/>
    </row>
    <row r="957" spans="2:2" ht="14.25" customHeight="1" x14ac:dyDescent="0.3">
      <c r="B957" s="1"/>
    </row>
    <row r="958" spans="2:2" ht="14.25" customHeight="1" x14ac:dyDescent="0.3">
      <c r="B958" s="1"/>
    </row>
    <row r="959" spans="2:2" ht="14.25" customHeight="1" x14ac:dyDescent="0.3">
      <c r="B959" s="1"/>
    </row>
    <row r="960" spans="2:2" ht="14.25" customHeight="1" x14ac:dyDescent="0.3">
      <c r="B960" s="1"/>
    </row>
    <row r="961" spans="2:2" ht="14.25" customHeight="1" x14ac:dyDescent="0.3">
      <c r="B961" s="1"/>
    </row>
    <row r="962" spans="2:2" ht="14.25" customHeight="1" x14ac:dyDescent="0.3">
      <c r="B962" s="1"/>
    </row>
    <row r="963" spans="2:2" ht="14.25" customHeight="1" x14ac:dyDescent="0.3">
      <c r="B963" s="1"/>
    </row>
    <row r="964" spans="2:2" ht="14.25" customHeight="1" x14ac:dyDescent="0.3">
      <c r="B964" s="1"/>
    </row>
    <row r="965" spans="2:2" ht="14.25" customHeight="1" x14ac:dyDescent="0.3">
      <c r="B965" s="1"/>
    </row>
    <row r="966" spans="2:2" ht="14.25" customHeight="1" x14ac:dyDescent="0.3">
      <c r="B966" s="1"/>
    </row>
    <row r="967" spans="2:2" ht="14.25" customHeight="1" x14ac:dyDescent="0.3">
      <c r="B967" s="1"/>
    </row>
    <row r="968" spans="2:2" ht="14.25" customHeight="1" x14ac:dyDescent="0.3">
      <c r="B968" s="1"/>
    </row>
    <row r="969" spans="2:2" ht="14.25" customHeight="1" x14ac:dyDescent="0.3">
      <c r="B969" s="1"/>
    </row>
    <row r="970" spans="2:2" ht="14.25" customHeight="1" x14ac:dyDescent="0.3">
      <c r="B970" s="1"/>
    </row>
    <row r="971" spans="2:2" ht="14.25" customHeight="1" x14ac:dyDescent="0.3">
      <c r="B971" s="1"/>
    </row>
    <row r="972" spans="2:2" ht="14.25" customHeight="1" x14ac:dyDescent="0.3">
      <c r="B972" s="1"/>
    </row>
    <row r="973" spans="2:2" ht="14.25" customHeight="1" x14ac:dyDescent="0.3">
      <c r="B973" s="1"/>
    </row>
    <row r="974" spans="2:2" ht="14.25" customHeight="1" x14ac:dyDescent="0.3">
      <c r="B974" s="1"/>
    </row>
    <row r="975" spans="2:2" ht="14.25" customHeight="1" x14ac:dyDescent="0.3">
      <c r="B975" s="1"/>
    </row>
    <row r="976" spans="2:2" ht="14.25" customHeight="1" x14ac:dyDescent="0.3">
      <c r="B976" s="1"/>
    </row>
    <row r="977" spans="2:2" ht="14.25" customHeight="1" x14ac:dyDescent="0.3">
      <c r="B977" s="1"/>
    </row>
    <row r="978" spans="2:2" ht="14.25" customHeight="1" x14ac:dyDescent="0.3">
      <c r="B978" s="1"/>
    </row>
    <row r="979" spans="2:2" ht="14.25" customHeight="1" x14ac:dyDescent="0.3">
      <c r="B979" s="1"/>
    </row>
    <row r="980" spans="2:2" ht="14.25" customHeight="1" x14ac:dyDescent="0.3">
      <c r="B980" s="1"/>
    </row>
    <row r="981" spans="2:2" ht="14.25" customHeight="1" x14ac:dyDescent="0.3">
      <c r="B981" s="1"/>
    </row>
    <row r="982" spans="2:2" ht="14.25" customHeight="1" x14ac:dyDescent="0.3">
      <c r="B982" s="1"/>
    </row>
    <row r="983" spans="2:2" ht="14.25" customHeight="1" x14ac:dyDescent="0.3">
      <c r="B983" s="1"/>
    </row>
    <row r="984" spans="2:2" ht="14.25" customHeight="1" x14ac:dyDescent="0.3">
      <c r="B984" s="1"/>
    </row>
    <row r="985" spans="2:2" ht="14.25" customHeight="1" x14ac:dyDescent="0.3">
      <c r="B985" s="1"/>
    </row>
    <row r="986" spans="2:2" ht="14.25" customHeight="1" x14ac:dyDescent="0.3">
      <c r="B986" s="1"/>
    </row>
    <row r="987" spans="2:2" ht="14.25" customHeight="1" x14ac:dyDescent="0.3">
      <c r="B987" s="1"/>
    </row>
    <row r="988" spans="2:2" ht="14.25" customHeight="1" x14ac:dyDescent="0.3">
      <c r="B988" s="1"/>
    </row>
    <row r="989" spans="2:2" ht="14.25" customHeight="1" x14ac:dyDescent="0.3">
      <c r="B989" s="1"/>
    </row>
    <row r="990" spans="2:2" ht="14.25" customHeight="1" x14ac:dyDescent="0.3">
      <c r="B990" s="1"/>
    </row>
    <row r="991" spans="2:2" ht="14.25" customHeight="1" x14ac:dyDescent="0.3">
      <c r="B991" s="1"/>
    </row>
    <row r="992" spans="2:2" ht="14.25" customHeight="1" x14ac:dyDescent="0.3">
      <c r="B992" s="1"/>
    </row>
    <row r="993" spans="2:2" ht="14.25" customHeight="1" x14ac:dyDescent="0.3">
      <c r="B993" s="1"/>
    </row>
    <row r="994" spans="2:2" ht="14.25" customHeight="1" x14ac:dyDescent="0.3">
      <c r="B994" s="1"/>
    </row>
    <row r="995" spans="2:2" ht="14.25" customHeight="1" x14ac:dyDescent="0.3">
      <c r="B995" s="1"/>
    </row>
    <row r="996" spans="2:2" ht="14.25" customHeight="1" x14ac:dyDescent="0.3">
      <c r="B996" s="1"/>
    </row>
    <row r="997" spans="2:2" ht="14.25" customHeight="1" x14ac:dyDescent="0.3">
      <c r="B997" s="1"/>
    </row>
    <row r="998" spans="2:2" ht="14.25" customHeight="1" x14ac:dyDescent="0.3">
      <c r="B998" s="1"/>
    </row>
    <row r="999" spans="2:2" ht="14.25" customHeight="1" x14ac:dyDescent="0.3">
      <c r="B999" s="1"/>
    </row>
    <row r="1000" spans="2:2" ht="14.25" customHeight="1" x14ac:dyDescent="0.3">
      <c r="B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64"/>
  <sheetViews>
    <sheetView topLeftCell="A43" workbookViewId="0">
      <selection activeCell="J63" sqref="J63"/>
    </sheetView>
  </sheetViews>
  <sheetFormatPr defaultRowHeight="14.4" x14ac:dyDescent="0.3"/>
  <cols>
    <col min="1" max="1" width="27.109375" customWidth="1"/>
    <col min="2" max="2" width="15.5546875" bestFit="1" customWidth="1"/>
    <col min="3" max="3" width="12" customWidth="1"/>
    <col min="4" max="4" width="16.77734375" customWidth="1"/>
    <col min="5" max="5" width="12" customWidth="1"/>
    <col min="6" max="6" width="7" bestFit="1" customWidth="1"/>
    <col min="7" max="7" width="12" bestFit="1" customWidth="1"/>
    <col min="8" max="8" width="10.5546875" bestFit="1" customWidth="1"/>
    <col min="9" max="9" width="12.44140625" bestFit="1" customWidth="1"/>
    <col min="10" max="10" width="19.6640625" bestFit="1" customWidth="1"/>
    <col min="11" max="11" width="6" bestFit="1" customWidth="1"/>
    <col min="12" max="12" width="6.5546875" bestFit="1" customWidth="1"/>
    <col min="13" max="13" width="23" bestFit="1" customWidth="1"/>
    <col min="14" max="14" width="11.44140625" bestFit="1" customWidth="1"/>
    <col min="15" max="15" width="6" bestFit="1" customWidth="1"/>
    <col min="16" max="16" width="4" bestFit="1" customWidth="1"/>
    <col min="17" max="17" width="14.6640625" bestFit="1" customWidth="1"/>
    <col min="18" max="18" width="8.88671875" bestFit="1" customWidth="1"/>
    <col min="19" max="20" width="2.109375" bestFit="1" customWidth="1"/>
    <col min="21" max="21" width="22.33203125" customWidth="1"/>
    <col min="22" max="22" width="16.33203125" customWidth="1"/>
    <col min="23" max="23" width="17.44140625" bestFit="1" customWidth="1"/>
    <col min="37" max="37" width="9.109375" style="3"/>
    <col min="40" max="40" width="9.109375" style="3"/>
  </cols>
  <sheetData>
    <row r="2" spans="1:43" x14ac:dyDescent="0.3">
      <c r="AL2" s="3"/>
      <c r="AN2" s="36">
        <f>ROUND((AI17+5)/AL17,2)</f>
        <v>0.1</v>
      </c>
    </row>
    <row r="3" spans="1:43" x14ac:dyDescent="0.3">
      <c r="A3" s="20" t="s">
        <v>117</v>
      </c>
      <c r="B3" s="20" t="s">
        <v>131</v>
      </c>
      <c r="U3" s="20" t="s">
        <v>128</v>
      </c>
      <c r="V3" t="s">
        <v>121</v>
      </c>
      <c r="AD3" s="31" t="s">
        <v>119</v>
      </c>
      <c r="AE3" s="25"/>
      <c r="AF3" s="25"/>
      <c r="AG3" s="25"/>
      <c r="AH3" s="25"/>
      <c r="AI3" s="25"/>
      <c r="AK3" s="6" t="s">
        <v>122</v>
      </c>
      <c r="AL3" s="6"/>
      <c r="AM3" s="34">
        <f>ROUND((AI17+5)/AJ17,2)</f>
        <v>0.2</v>
      </c>
      <c r="AN3" s="3">
        <v>0.12</v>
      </c>
      <c r="AO3">
        <f>ROUND((AI13+8)/AJ13,2)</f>
        <v>0.27</v>
      </c>
      <c r="AP3" s="36">
        <f>ROUND((AI13+6)/AL13,2)</f>
        <v>0.12</v>
      </c>
    </row>
    <row r="4" spans="1:43" x14ac:dyDescent="0.3">
      <c r="A4" s="20" t="s">
        <v>128</v>
      </c>
      <c r="B4" s="3" t="s">
        <v>100</v>
      </c>
      <c r="C4" s="3" t="s">
        <v>101</v>
      </c>
      <c r="D4" s="3" t="s">
        <v>102</v>
      </c>
      <c r="E4" s="3" t="s">
        <v>4</v>
      </c>
      <c r="F4" s="3" t="s">
        <v>129</v>
      </c>
      <c r="G4" s="3" t="s">
        <v>130</v>
      </c>
      <c r="I4" s="6" t="s">
        <v>132</v>
      </c>
      <c r="M4" s="24" t="s">
        <v>100</v>
      </c>
      <c r="N4" s="24" t="s">
        <v>101</v>
      </c>
      <c r="O4" s="24" t="s">
        <v>102</v>
      </c>
      <c r="P4" s="24" t="s">
        <v>4</v>
      </c>
      <c r="U4" s="21" t="s">
        <v>12</v>
      </c>
      <c r="V4" s="22">
        <v>16</v>
      </c>
      <c r="X4" s="28" t="s">
        <v>12</v>
      </c>
      <c r="Y4" s="29">
        <v>16</v>
      </c>
      <c r="Z4" s="3">
        <f>Y4/$Y$21*140</f>
        <v>3.0642954856361149</v>
      </c>
      <c r="AD4" s="32" t="s">
        <v>12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>
        <f>VLOOKUP(AD4,$X$4:$Y$19,2,FALSE)</f>
        <v>16</v>
      </c>
      <c r="AK4" s="33">
        <v>1</v>
      </c>
      <c r="AL4" s="33">
        <f>AJ4*AK4</f>
        <v>16</v>
      </c>
      <c r="AM4" s="35">
        <f>AM$3*$AJ4-$AI4</f>
        <v>3.2</v>
      </c>
      <c r="AN4" s="37">
        <f>AN$3*$AL4-$AI4</f>
        <v>1.92</v>
      </c>
      <c r="AO4" s="35">
        <f>AO$3*$AJ4-$AI4</f>
        <v>4.32</v>
      </c>
      <c r="AP4" s="37">
        <f t="shared" ref="AP4:AP21" si="0">AP$3*$AL4-$AI4</f>
        <v>1.92</v>
      </c>
      <c r="AQ4" s="38">
        <f t="shared" ref="AQ4:AQ22" si="1">AN4+AI4</f>
        <v>1.92</v>
      </c>
    </row>
    <row r="5" spans="1:43" x14ac:dyDescent="0.3">
      <c r="A5" s="21" t="s">
        <v>119</v>
      </c>
      <c r="B5" s="22"/>
      <c r="C5" s="22"/>
      <c r="D5" s="22"/>
      <c r="E5" s="22"/>
      <c r="F5" s="22"/>
      <c r="G5" s="22"/>
      <c r="M5" s="25">
        <v>0</v>
      </c>
      <c r="N5" s="25">
        <v>0</v>
      </c>
      <c r="O5" s="25">
        <v>0</v>
      </c>
      <c r="P5" s="25">
        <v>0</v>
      </c>
      <c r="U5" s="21" t="s">
        <v>24</v>
      </c>
      <c r="V5" s="22">
        <v>6</v>
      </c>
      <c r="X5" s="28" t="s">
        <v>24</v>
      </c>
      <c r="Y5" s="29">
        <v>6</v>
      </c>
      <c r="Z5" s="3">
        <f t="shared" ref="Z5:Z21" si="2">Y5/$Y$21*140</f>
        <v>1.149110807113543</v>
      </c>
      <c r="AD5" s="32" t="s">
        <v>24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">
        <f t="shared" ref="AJ5:AJ21" si="3">VLOOKUP(AD5,$X$4:$Y$19,2,FALSE)</f>
        <v>6</v>
      </c>
      <c r="AK5" s="33">
        <v>4</v>
      </c>
      <c r="AL5" s="33">
        <f t="shared" ref="AL5:AL22" si="4">AJ5*AK5</f>
        <v>24</v>
      </c>
      <c r="AM5" s="35">
        <f t="shared" ref="AM5:AO21" si="5">AM$3*$AJ5-$AI5</f>
        <v>1.2000000000000002</v>
      </c>
      <c r="AN5" s="37">
        <f t="shared" ref="AN5:AN21" si="6">AN$3*$AL5-$AI5</f>
        <v>2.88</v>
      </c>
      <c r="AO5" s="35">
        <f t="shared" si="5"/>
        <v>1.62</v>
      </c>
      <c r="AP5" s="37">
        <f t="shared" si="0"/>
        <v>2.88</v>
      </c>
      <c r="AQ5" s="38">
        <f t="shared" si="1"/>
        <v>2.88</v>
      </c>
    </row>
    <row r="6" spans="1:43" x14ac:dyDescent="0.3">
      <c r="A6" s="23" t="s">
        <v>12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I6">
        <f>'Updated Planning'!F28</f>
        <v>1.92</v>
      </c>
      <c r="J6" s="40">
        <f t="shared" ref="J6:J13" si="7">I6-G6</f>
        <v>1.92</v>
      </c>
      <c r="L6">
        <f t="shared" ref="L6:L12" si="8">I6/5</f>
        <v>0.38400000000000001</v>
      </c>
      <c r="M6" s="25">
        <v>10.55</v>
      </c>
      <c r="N6" s="25">
        <v>10.75</v>
      </c>
      <c r="O6" s="25">
        <v>11.05</v>
      </c>
      <c r="P6" s="25">
        <v>11.95</v>
      </c>
      <c r="U6" s="21" t="s">
        <v>58</v>
      </c>
      <c r="V6" s="22">
        <v>3</v>
      </c>
      <c r="X6" s="28" t="s">
        <v>58</v>
      </c>
      <c r="Y6" s="29">
        <v>3</v>
      </c>
      <c r="Z6" s="3">
        <f t="shared" si="2"/>
        <v>0.57455540355677148</v>
      </c>
      <c r="AD6" s="32" t="s">
        <v>58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">
        <f t="shared" si="3"/>
        <v>3</v>
      </c>
      <c r="AK6" s="33">
        <v>4</v>
      </c>
      <c r="AL6" s="33">
        <f t="shared" si="4"/>
        <v>12</v>
      </c>
      <c r="AM6" s="35">
        <f t="shared" si="5"/>
        <v>0.60000000000000009</v>
      </c>
      <c r="AN6" s="37">
        <f t="shared" si="6"/>
        <v>1.44</v>
      </c>
      <c r="AO6" s="35">
        <f t="shared" si="5"/>
        <v>0.81</v>
      </c>
      <c r="AP6" s="37">
        <f t="shared" si="0"/>
        <v>1.44</v>
      </c>
      <c r="AQ6" s="38">
        <f t="shared" si="1"/>
        <v>1.44</v>
      </c>
    </row>
    <row r="7" spans="1:43" x14ac:dyDescent="0.3">
      <c r="A7" s="23" t="s">
        <v>24</v>
      </c>
      <c r="B7" s="22">
        <v>0</v>
      </c>
      <c r="C7" s="22">
        <v>0.5</v>
      </c>
      <c r="D7" s="22">
        <v>0</v>
      </c>
      <c r="E7" s="22">
        <v>1.3333333333333333</v>
      </c>
      <c r="F7" s="22">
        <v>0</v>
      </c>
      <c r="G7" s="22">
        <v>1.8333333333333333</v>
      </c>
      <c r="I7" s="3">
        <f>'Updated Planning'!F29</f>
        <v>2.88</v>
      </c>
      <c r="J7" s="40">
        <f t="shared" si="7"/>
        <v>1.0466666666666666</v>
      </c>
      <c r="L7" s="3">
        <f t="shared" si="8"/>
        <v>0.57599999999999996</v>
      </c>
      <c r="M7" s="26">
        <v>10.75</v>
      </c>
      <c r="N7" s="26">
        <v>0.5</v>
      </c>
      <c r="O7" s="26">
        <v>0</v>
      </c>
      <c r="P7" s="26">
        <v>0</v>
      </c>
      <c r="U7" s="21" t="s">
        <v>65</v>
      </c>
      <c r="V7" s="22">
        <v>13</v>
      </c>
      <c r="X7" s="28" t="s">
        <v>65</v>
      </c>
      <c r="Y7" s="29">
        <v>13</v>
      </c>
      <c r="Z7" s="3">
        <f t="shared" si="2"/>
        <v>2.4897400820793432</v>
      </c>
      <c r="AD7" s="32" t="s">
        <v>70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">
        <f t="shared" si="3"/>
        <v>13</v>
      </c>
      <c r="AK7" s="33">
        <v>6</v>
      </c>
      <c r="AL7" s="33">
        <f>AJ7*AK7</f>
        <v>78</v>
      </c>
      <c r="AM7" s="35">
        <f t="shared" si="5"/>
        <v>2.6</v>
      </c>
      <c r="AN7" s="37">
        <f t="shared" si="6"/>
        <v>9.36</v>
      </c>
      <c r="AO7" s="35">
        <f t="shared" si="5"/>
        <v>3.5100000000000002</v>
      </c>
      <c r="AP7" s="37">
        <f t="shared" si="0"/>
        <v>9.36</v>
      </c>
      <c r="AQ7" s="38">
        <f t="shared" si="1"/>
        <v>9.36</v>
      </c>
    </row>
    <row r="8" spans="1:43" x14ac:dyDescent="0.3">
      <c r="A8" s="23" t="s">
        <v>58</v>
      </c>
      <c r="B8" s="22">
        <v>0</v>
      </c>
      <c r="C8" s="22">
        <v>1</v>
      </c>
      <c r="D8" s="22">
        <v>0</v>
      </c>
      <c r="E8" s="22">
        <v>0</v>
      </c>
      <c r="F8" s="22">
        <v>0</v>
      </c>
      <c r="G8" s="22">
        <v>1</v>
      </c>
      <c r="I8" s="3">
        <f>'Updated Planning'!F30</f>
        <v>1.44</v>
      </c>
      <c r="J8" s="40">
        <f t="shared" si="7"/>
        <v>0.43999999999999995</v>
      </c>
      <c r="L8" s="3">
        <f t="shared" si="8"/>
        <v>0.28799999999999998</v>
      </c>
      <c r="M8" s="27">
        <v>21.3</v>
      </c>
      <c r="N8" s="27">
        <v>11.25</v>
      </c>
      <c r="O8" s="27">
        <v>11.05</v>
      </c>
      <c r="P8" s="27">
        <v>11.95</v>
      </c>
      <c r="U8" s="21" t="s">
        <v>64</v>
      </c>
      <c r="V8" s="22">
        <v>49</v>
      </c>
      <c r="X8" s="28" t="s">
        <v>64</v>
      </c>
      <c r="Y8" s="29">
        <v>49</v>
      </c>
      <c r="Z8" s="3">
        <f t="shared" si="2"/>
        <v>9.3844049247606023</v>
      </c>
      <c r="AD8" s="32" t="s">
        <v>72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">
        <f t="shared" si="3"/>
        <v>82</v>
      </c>
      <c r="AK8" s="33">
        <v>2</v>
      </c>
      <c r="AL8" s="33">
        <f>AJ8*AK8-40</f>
        <v>124</v>
      </c>
      <c r="AM8" s="35">
        <f t="shared" si="5"/>
        <v>16.400000000000002</v>
      </c>
      <c r="AN8" s="37">
        <f t="shared" si="6"/>
        <v>14.879999999999999</v>
      </c>
      <c r="AO8" s="35">
        <f t="shared" si="5"/>
        <v>22.14</v>
      </c>
      <c r="AP8" s="37">
        <f t="shared" si="0"/>
        <v>14.879999999999999</v>
      </c>
      <c r="AQ8" s="38">
        <f t="shared" si="1"/>
        <v>14.879999999999999</v>
      </c>
    </row>
    <row r="9" spans="1:43" x14ac:dyDescent="0.3">
      <c r="A9" s="23" t="s">
        <v>70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I9" s="3">
        <f>'Updated Planning'!F31</f>
        <v>9.36</v>
      </c>
      <c r="J9" s="40">
        <f t="shared" si="7"/>
        <v>9.36</v>
      </c>
      <c r="L9" s="3">
        <f t="shared" si="8"/>
        <v>1.8719999999999999</v>
      </c>
      <c r="M9">
        <f>M8/GETPIVOTDATA("Total Hours",$A$3)</f>
        <v>0.22099256441293449</v>
      </c>
      <c r="N9" s="3">
        <f>N8/GETPIVOTDATA("Total Hours",$A$3)</f>
        <v>0.11672142486598652</v>
      </c>
      <c r="O9" s="3">
        <f>O8/GETPIVOTDATA("Total Hours",$A$3)</f>
        <v>0.11464637731281344</v>
      </c>
      <c r="P9" s="3">
        <f>P8/GETPIVOTDATA("Total Hours",$A$3)</f>
        <v>0.12398409130209234</v>
      </c>
      <c r="U9" s="21" t="s">
        <v>70</v>
      </c>
      <c r="V9" s="22">
        <v>13</v>
      </c>
      <c r="X9" s="28" t="s">
        <v>70</v>
      </c>
      <c r="Y9" s="29">
        <v>13</v>
      </c>
      <c r="Z9" s="3">
        <f t="shared" si="2"/>
        <v>2.4897400820793432</v>
      </c>
      <c r="AD9" s="32" t="s">
        <v>66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">
        <f t="shared" si="3"/>
        <v>58</v>
      </c>
      <c r="AK9" s="33">
        <v>1</v>
      </c>
      <c r="AL9" s="33">
        <f t="shared" si="4"/>
        <v>58</v>
      </c>
      <c r="AM9" s="35">
        <f t="shared" si="5"/>
        <v>11.600000000000001</v>
      </c>
      <c r="AN9" s="37">
        <f t="shared" si="6"/>
        <v>6.96</v>
      </c>
      <c r="AO9" s="35">
        <f t="shared" si="5"/>
        <v>15.66</v>
      </c>
      <c r="AP9" s="37">
        <f t="shared" si="0"/>
        <v>6.96</v>
      </c>
      <c r="AQ9" s="38">
        <f t="shared" si="1"/>
        <v>6.96</v>
      </c>
    </row>
    <row r="10" spans="1:43" x14ac:dyDescent="0.3">
      <c r="A10" s="23" t="s">
        <v>72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I10" s="3">
        <f>'Updated Planning'!F32</f>
        <v>14.879999999999999</v>
      </c>
      <c r="J10" s="40">
        <f>I10-G10</f>
        <v>14.879999999999999</v>
      </c>
      <c r="L10" s="3">
        <f t="shared" si="8"/>
        <v>2.976</v>
      </c>
      <c r="M10">
        <f>M9/$P$9</f>
        <v>1.7824267782426781</v>
      </c>
      <c r="N10" s="3">
        <f>N9/$P$9</f>
        <v>0.94142259414225948</v>
      </c>
      <c r="O10" s="3">
        <f>O9/$P$9</f>
        <v>0.92468619246861938</v>
      </c>
      <c r="P10" s="3">
        <f>P9/$P$9</f>
        <v>1</v>
      </c>
      <c r="U10" s="21" t="s">
        <v>15</v>
      </c>
      <c r="V10" s="22">
        <v>57</v>
      </c>
      <c r="X10" s="28" t="s">
        <v>15</v>
      </c>
      <c r="Y10" s="29">
        <v>57</v>
      </c>
      <c r="Z10" s="3">
        <f t="shared" si="2"/>
        <v>10.916552667578658</v>
      </c>
      <c r="AD10" s="32" t="s">
        <v>69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">
        <f t="shared" si="3"/>
        <v>20</v>
      </c>
      <c r="AK10" s="33">
        <v>3</v>
      </c>
      <c r="AL10" s="33">
        <f t="shared" si="4"/>
        <v>60</v>
      </c>
      <c r="AM10" s="35">
        <f t="shared" si="5"/>
        <v>4</v>
      </c>
      <c r="AN10" s="37">
        <f t="shared" si="6"/>
        <v>7.1999999999999993</v>
      </c>
      <c r="AO10" s="35">
        <f t="shared" si="5"/>
        <v>5.4</v>
      </c>
      <c r="AP10" s="37">
        <f t="shared" si="0"/>
        <v>7.1999999999999993</v>
      </c>
      <c r="AQ10" s="38">
        <f t="shared" si="1"/>
        <v>7.1999999999999993</v>
      </c>
    </row>
    <row r="11" spans="1:43" x14ac:dyDescent="0.3">
      <c r="A11" s="23" t="s">
        <v>66</v>
      </c>
      <c r="B11" s="22">
        <v>0</v>
      </c>
      <c r="C11" s="22">
        <v>0.5</v>
      </c>
      <c r="D11" s="22">
        <v>0</v>
      </c>
      <c r="E11" s="22">
        <v>0.33333333333333331</v>
      </c>
      <c r="F11" s="22">
        <v>0</v>
      </c>
      <c r="G11" s="22">
        <v>0.83333333333333326</v>
      </c>
      <c r="I11" s="3">
        <f>'Updated Planning'!F33</f>
        <v>6.96</v>
      </c>
      <c r="J11" s="40">
        <f>I11-G11</f>
        <v>6.1266666666666669</v>
      </c>
      <c r="L11" s="3">
        <f t="shared" si="8"/>
        <v>1.3919999999999999</v>
      </c>
      <c r="U11" s="21" t="s">
        <v>8</v>
      </c>
      <c r="V11" s="22">
        <v>77</v>
      </c>
      <c r="X11" s="28" t="s">
        <v>8</v>
      </c>
      <c r="Y11" s="29">
        <v>77</v>
      </c>
      <c r="Z11" s="3">
        <f t="shared" si="2"/>
        <v>14.746922024623803</v>
      </c>
      <c r="AD11" s="31" t="s">
        <v>88</v>
      </c>
      <c r="AE11" s="25"/>
      <c r="AF11" s="25"/>
      <c r="AG11" s="25"/>
      <c r="AH11" s="25"/>
      <c r="AI11" s="25"/>
      <c r="AJ11" s="3"/>
      <c r="AL11" s="33">
        <f t="shared" si="4"/>
        <v>0</v>
      </c>
      <c r="AM11" s="35">
        <f t="shared" si="5"/>
        <v>0</v>
      </c>
      <c r="AN11" s="37">
        <f t="shared" si="6"/>
        <v>0</v>
      </c>
      <c r="AO11" s="35">
        <f t="shared" si="5"/>
        <v>0</v>
      </c>
      <c r="AP11" s="37">
        <f t="shared" si="0"/>
        <v>0</v>
      </c>
      <c r="AQ11" s="38">
        <f t="shared" si="1"/>
        <v>0</v>
      </c>
    </row>
    <row r="12" spans="1:43" x14ac:dyDescent="0.3">
      <c r="A12" s="23" t="s">
        <v>69</v>
      </c>
      <c r="B12" s="22">
        <v>0</v>
      </c>
      <c r="C12" s="22">
        <v>2</v>
      </c>
      <c r="D12" s="22">
        <v>0</v>
      </c>
      <c r="E12" s="22">
        <v>0</v>
      </c>
      <c r="F12" s="22">
        <v>0</v>
      </c>
      <c r="G12" s="22">
        <v>2</v>
      </c>
      <c r="I12" s="3">
        <f>'Updated Planning'!F34</f>
        <v>7.1999999999999993</v>
      </c>
      <c r="J12" s="40">
        <f t="shared" si="7"/>
        <v>5.1999999999999993</v>
      </c>
      <c r="L12" s="3">
        <f t="shared" si="8"/>
        <v>1.44</v>
      </c>
      <c r="U12" s="21" t="s">
        <v>68</v>
      </c>
      <c r="V12" s="22">
        <v>20</v>
      </c>
      <c r="X12" s="28" t="s">
        <v>68</v>
      </c>
      <c r="Y12" s="29">
        <v>20</v>
      </c>
      <c r="Z12" s="3">
        <f t="shared" si="2"/>
        <v>3.8303693570451438</v>
      </c>
      <c r="AD12" s="32" t="s">
        <v>15</v>
      </c>
      <c r="AE12" s="33">
        <v>0</v>
      </c>
      <c r="AF12" s="33">
        <v>2.5</v>
      </c>
      <c r="AG12" s="33">
        <v>3.5</v>
      </c>
      <c r="AH12" s="33">
        <v>0</v>
      </c>
      <c r="AI12" s="33">
        <v>6</v>
      </c>
      <c r="AJ12" s="3">
        <f t="shared" si="3"/>
        <v>57</v>
      </c>
      <c r="AK12" s="33">
        <v>2</v>
      </c>
      <c r="AL12" s="33">
        <f t="shared" si="4"/>
        <v>114</v>
      </c>
      <c r="AM12" s="35">
        <f t="shared" si="5"/>
        <v>5.4</v>
      </c>
      <c r="AN12" s="37">
        <f t="shared" si="6"/>
        <v>7.68</v>
      </c>
      <c r="AO12" s="35">
        <f t="shared" si="5"/>
        <v>9.39</v>
      </c>
      <c r="AP12" s="37">
        <f t="shared" si="0"/>
        <v>7.68</v>
      </c>
      <c r="AQ12" s="38">
        <f t="shared" si="1"/>
        <v>13.68</v>
      </c>
    </row>
    <row r="13" spans="1:43" x14ac:dyDescent="0.3">
      <c r="A13" s="21" t="s">
        <v>88</v>
      </c>
      <c r="B13" s="22"/>
      <c r="C13" s="22"/>
      <c r="D13" s="22"/>
      <c r="E13" s="22"/>
      <c r="F13" s="22"/>
      <c r="G13" s="22"/>
      <c r="I13" s="3">
        <f>'Updated Planning'!F35</f>
        <v>0</v>
      </c>
      <c r="J13" s="40">
        <f t="shared" si="7"/>
        <v>0</v>
      </c>
      <c r="U13" s="21" t="s">
        <v>72</v>
      </c>
      <c r="V13" s="22">
        <v>82</v>
      </c>
      <c r="X13" s="28" t="s">
        <v>72</v>
      </c>
      <c r="Y13" s="29">
        <v>82</v>
      </c>
      <c r="Z13" s="3">
        <f t="shared" si="2"/>
        <v>15.704514363885089</v>
      </c>
      <c r="AD13" s="32" t="s">
        <v>8</v>
      </c>
      <c r="AE13" s="33">
        <v>2.5</v>
      </c>
      <c r="AF13" s="33">
        <v>4.5</v>
      </c>
      <c r="AG13" s="33">
        <v>3</v>
      </c>
      <c r="AH13" s="33">
        <v>3</v>
      </c>
      <c r="AI13" s="33">
        <v>13</v>
      </c>
      <c r="AJ13" s="3">
        <f t="shared" si="3"/>
        <v>77</v>
      </c>
      <c r="AK13" s="33">
        <v>2</v>
      </c>
      <c r="AL13" s="33">
        <f t="shared" si="4"/>
        <v>154</v>
      </c>
      <c r="AM13" s="35">
        <f t="shared" si="5"/>
        <v>2.4000000000000004</v>
      </c>
      <c r="AN13" s="37">
        <f t="shared" si="6"/>
        <v>5.48</v>
      </c>
      <c r="AO13" s="35">
        <f t="shared" si="5"/>
        <v>7.7900000000000027</v>
      </c>
      <c r="AP13" s="37">
        <f t="shared" si="0"/>
        <v>5.48</v>
      </c>
      <c r="AQ13" s="38">
        <f t="shared" si="1"/>
        <v>18.48</v>
      </c>
    </row>
    <row r="14" spans="1:43" x14ac:dyDescent="0.3">
      <c r="A14" s="23" t="s">
        <v>15</v>
      </c>
      <c r="B14" s="22">
        <v>0</v>
      </c>
      <c r="C14" s="22">
        <v>2</v>
      </c>
      <c r="D14" s="22">
        <v>2.25</v>
      </c>
      <c r="E14" s="22">
        <v>2.25</v>
      </c>
      <c r="F14" s="22">
        <v>0</v>
      </c>
      <c r="G14" s="22">
        <v>6.5</v>
      </c>
      <c r="I14" s="3">
        <f>'Updated Planning'!F36</f>
        <v>13.68</v>
      </c>
      <c r="J14" s="40">
        <f>I14-G14</f>
        <v>7.18</v>
      </c>
      <c r="K14" t="s">
        <v>133</v>
      </c>
      <c r="L14" s="3">
        <f t="shared" ref="L14:L19" si="9">I14/5</f>
        <v>2.7359999999999998</v>
      </c>
      <c r="U14" s="21" t="s">
        <v>87</v>
      </c>
      <c r="V14" s="22">
        <v>111</v>
      </c>
      <c r="X14" s="28" t="s">
        <v>87</v>
      </c>
      <c r="Y14" s="29">
        <v>111</v>
      </c>
      <c r="Z14" s="3">
        <f t="shared" si="2"/>
        <v>21.258549931600548</v>
      </c>
      <c r="AD14" s="32" t="s">
        <v>68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">
        <f t="shared" si="3"/>
        <v>20</v>
      </c>
      <c r="AK14" s="33">
        <v>3</v>
      </c>
      <c r="AL14" s="33">
        <f t="shared" si="4"/>
        <v>60</v>
      </c>
      <c r="AM14" s="35">
        <f t="shared" si="5"/>
        <v>4</v>
      </c>
      <c r="AN14" s="37">
        <f t="shared" si="6"/>
        <v>7.1999999999999993</v>
      </c>
      <c r="AO14" s="35">
        <f t="shared" si="5"/>
        <v>5.4</v>
      </c>
      <c r="AP14" s="37">
        <f t="shared" si="0"/>
        <v>7.1999999999999993</v>
      </c>
      <c r="AQ14" s="38">
        <f t="shared" si="1"/>
        <v>7.1999999999999993</v>
      </c>
    </row>
    <row r="15" spans="1:43" x14ac:dyDescent="0.3">
      <c r="A15" s="23" t="s">
        <v>8</v>
      </c>
      <c r="B15" s="22">
        <v>2.5</v>
      </c>
      <c r="C15" s="22">
        <v>4.5</v>
      </c>
      <c r="D15" s="22">
        <v>3</v>
      </c>
      <c r="E15" s="22">
        <v>4</v>
      </c>
      <c r="F15" s="22">
        <v>0</v>
      </c>
      <c r="G15" s="22">
        <v>14</v>
      </c>
      <c r="I15" s="3">
        <f>'Updated Planning'!F37</f>
        <v>18.48</v>
      </c>
      <c r="J15" s="40">
        <f t="shared" ref="J15:J24" si="10">I15-G15</f>
        <v>4.4800000000000004</v>
      </c>
      <c r="K15" t="s">
        <v>135</v>
      </c>
      <c r="L15" s="3">
        <f t="shared" si="9"/>
        <v>3.6960000000000002</v>
      </c>
      <c r="U15" s="21" t="s">
        <v>28</v>
      </c>
      <c r="V15" s="22">
        <v>44</v>
      </c>
      <c r="X15" s="28" t="s">
        <v>28</v>
      </c>
      <c r="Y15" s="29">
        <v>44</v>
      </c>
      <c r="Z15" s="3">
        <f t="shared" si="2"/>
        <v>8.4268125854993166</v>
      </c>
      <c r="AD15" s="32" t="s">
        <v>28</v>
      </c>
      <c r="AE15" s="33">
        <v>0</v>
      </c>
      <c r="AF15" s="33">
        <v>1</v>
      </c>
      <c r="AG15" s="33">
        <v>1.5</v>
      </c>
      <c r="AH15" s="33">
        <v>0</v>
      </c>
      <c r="AI15" s="33">
        <v>2.5</v>
      </c>
      <c r="AJ15" s="3">
        <f t="shared" si="3"/>
        <v>44</v>
      </c>
      <c r="AK15" s="33">
        <v>2</v>
      </c>
      <c r="AL15" s="33">
        <f t="shared" si="4"/>
        <v>88</v>
      </c>
      <c r="AM15" s="35">
        <f t="shared" si="5"/>
        <v>6.3000000000000007</v>
      </c>
      <c r="AN15" s="37">
        <f t="shared" si="6"/>
        <v>8.0599999999999987</v>
      </c>
      <c r="AO15" s="35">
        <f t="shared" si="5"/>
        <v>9.3800000000000008</v>
      </c>
      <c r="AP15" s="37">
        <f t="shared" si="0"/>
        <v>8.0599999999999987</v>
      </c>
      <c r="AQ15" s="38">
        <f t="shared" si="1"/>
        <v>10.559999999999999</v>
      </c>
    </row>
    <row r="16" spans="1:43" x14ac:dyDescent="0.3">
      <c r="A16" s="23" t="s">
        <v>68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I16" s="3">
        <f>'Updated Planning'!F38</f>
        <v>7.1999999999999993</v>
      </c>
      <c r="J16" s="40">
        <f t="shared" si="10"/>
        <v>7.1999999999999993</v>
      </c>
      <c r="K16" t="s">
        <v>67</v>
      </c>
      <c r="L16" s="3">
        <f t="shared" si="9"/>
        <v>1.44</v>
      </c>
      <c r="U16" s="21" t="s">
        <v>61</v>
      </c>
      <c r="V16" s="22">
        <v>50</v>
      </c>
      <c r="X16" s="28" t="s">
        <v>61</v>
      </c>
      <c r="Y16" s="29">
        <v>50</v>
      </c>
      <c r="Z16" s="3">
        <f t="shared" si="2"/>
        <v>9.5759233926128591</v>
      </c>
      <c r="AD16" s="32" t="s">
        <v>61</v>
      </c>
      <c r="AE16" s="33">
        <v>3</v>
      </c>
      <c r="AF16" s="33">
        <v>2.75</v>
      </c>
      <c r="AG16" s="33">
        <v>0</v>
      </c>
      <c r="AH16" s="33">
        <v>0</v>
      </c>
      <c r="AI16" s="33">
        <v>5.75</v>
      </c>
      <c r="AJ16" s="3">
        <f t="shared" si="3"/>
        <v>50</v>
      </c>
      <c r="AK16" s="33">
        <v>3</v>
      </c>
      <c r="AL16" s="33">
        <f t="shared" si="4"/>
        <v>150</v>
      </c>
      <c r="AM16" s="35">
        <f t="shared" si="5"/>
        <v>4.25</v>
      </c>
      <c r="AN16" s="37">
        <f t="shared" si="6"/>
        <v>12.25</v>
      </c>
      <c r="AO16" s="35">
        <f t="shared" si="5"/>
        <v>7.75</v>
      </c>
      <c r="AP16" s="37">
        <f t="shared" si="0"/>
        <v>12.25</v>
      </c>
      <c r="AQ16" s="38">
        <f t="shared" si="1"/>
        <v>18</v>
      </c>
    </row>
    <row r="17" spans="1:43" x14ac:dyDescent="0.3">
      <c r="A17" s="23" t="s">
        <v>28</v>
      </c>
      <c r="B17" s="22">
        <v>0</v>
      </c>
      <c r="C17" s="22">
        <v>1.5</v>
      </c>
      <c r="D17" s="22">
        <v>2.75</v>
      </c>
      <c r="E17" s="22">
        <v>4.5</v>
      </c>
      <c r="F17" s="22">
        <v>0</v>
      </c>
      <c r="G17" s="22">
        <v>8.75</v>
      </c>
      <c r="I17" s="3">
        <f>'Updated Planning'!F39</f>
        <v>10.559999999999999</v>
      </c>
      <c r="J17" s="40">
        <f t="shared" si="10"/>
        <v>1.8099999999999987</v>
      </c>
      <c r="L17" s="3">
        <f t="shared" si="9"/>
        <v>2.1119999999999997</v>
      </c>
      <c r="U17" s="21" t="s">
        <v>66</v>
      </c>
      <c r="V17" s="22">
        <v>58</v>
      </c>
      <c r="X17" s="28" t="s">
        <v>66</v>
      </c>
      <c r="Y17" s="29">
        <v>58</v>
      </c>
      <c r="Z17" s="3">
        <f t="shared" si="2"/>
        <v>11.108071135430917</v>
      </c>
      <c r="AD17" s="32" t="s">
        <v>32</v>
      </c>
      <c r="AE17" s="33">
        <v>5.05</v>
      </c>
      <c r="AF17" s="33">
        <v>0</v>
      </c>
      <c r="AG17" s="33">
        <v>3.05</v>
      </c>
      <c r="AH17" s="33">
        <v>8.9499999999999993</v>
      </c>
      <c r="AI17" s="33">
        <v>17.049999999999997</v>
      </c>
      <c r="AJ17" s="3">
        <f t="shared" si="3"/>
        <v>112</v>
      </c>
      <c r="AK17" s="33">
        <v>2</v>
      </c>
      <c r="AL17" s="33">
        <f>AJ17*AK17</f>
        <v>224</v>
      </c>
      <c r="AM17" s="35">
        <f t="shared" si="5"/>
        <v>5.350000000000005</v>
      </c>
      <c r="AN17" s="37">
        <f t="shared" si="6"/>
        <v>9.8300000000000018</v>
      </c>
      <c r="AO17" s="35">
        <f t="shared" si="5"/>
        <v>13.190000000000005</v>
      </c>
      <c r="AP17" s="37">
        <f t="shared" si="0"/>
        <v>9.8300000000000018</v>
      </c>
      <c r="AQ17" s="38">
        <f t="shared" si="1"/>
        <v>26.88</v>
      </c>
    </row>
    <row r="18" spans="1:43" x14ac:dyDescent="0.3">
      <c r="A18" s="23" t="s">
        <v>61</v>
      </c>
      <c r="B18" s="22">
        <v>4.333333333333333</v>
      </c>
      <c r="C18" s="22">
        <v>3.75</v>
      </c>
      <c r="D18" s="22">
        <v>1.75</v>
      </c>
      <c r="E18" s="22">
        <v>5.5</v>
      </c>
      <c r="F18" s="22">
        <v>0</v>
      </c>
      <c r="G18" s="22">
        <v>15.333333333333332</v>
      </c>
      <c r="I18" s="3">
        <f>'Updated Planning'!F40</f>
        <v>18</v>
      </c>
      <c r="J18" s="40">
        <f t="shared" si="10"/>
        <v>2.6666666666666679</v>
      </c>
      <c r="L18" s="3">
        <f t="shared" si="9"/>
        <v>3.6</v>
      </c>
      <c r="U18" s="21" t="s">
        <v>32</v>
      </c>
      <c r="V18" s="22">
        <v>112</v>
      </c>
      <c r="X18" s="28" t="s">
        <v>32</v>
      </c>
      <c r="Y18" s="29">
        <v>112</v>
      </c>
      <c r="Z18" s="3">
        <f t="shared" si="2"/>
        <v>21.450068399452803</v>
      </c>
      <c r="AD18" s="31" t="s">
        <v>120</v>
      </c>
      <c r="AE18" s="25"/>
      <c r="AF18" s="25"/>
      <c r="AG18" s="25"/>
      <c r="AH18" s="25"/>
      <c r="AI18" s="25"/>
      <c r="AJ18" s="3"/>
      <c r="AL18" s="33">
        <f t="shared" si="4"/>
        <v>0</v>
      </c>
      <c r="AM18" s="35">
        <f t="shared" si="5"/>
        <v>0</v>
      </c>
      <c r="AN18" s="37">
        <f t="shared" si="6"/>
        <v>0</v>
      </c>
      <c r="AO18" s="35">
        <f t="shared" si="5"/>
        <v>0</v>
      </c>
      <c r="AP18" s="37">
        <f t="shared" si="0"/>
        <v>0</v>
      </c>
      <c r="AQ18" s="38">
        <f t="shared" si="1"/>
        <v>0</v>
      </c>
    </row>
    <row r="19" spans="1:43" x14ac:dyDescent="0.3">
      <c r="A19" s="23" t="s">
        <v>32</v>
      </c>
      <c r="B19" s="22">
        <v>5.05</v>
      </c>
      <c r="C19" s="22">
        <v>0</v>
      </c>
      <c r="D19" s="22">
        <v>3.05</v>
      </c>
      <c r="E19" s="22">
        <v>13.95</v>
      </c>
      <c r="F19" s="22">
        <v>0</v>
      </c>
      <c r="G19" s="22">
        <v>22.049999999999997</v>
      </c>
      <c r="I19" s="3">
        <f>'Updated Planning'!F41</f>
        <v>26.849999999999998</v>
      </c>
      <c r="J19" s="40">
        <f>I19-G19</f>
        <v>4.8000000000000007</v>
      </c>
      <c r="K19" t="s">
        <v>134</v>
      </c>
      <c r="L19" s="3">
        <f t="shared" si="9"/>
        <v>5.3699999999999992</v>
      </c>
      <c r="U19" s="21" t="s">
        <v>69</v>
      </c>
      <c r="V19" s="22">
        <v>20</v>
      </c>
      <c r="X19" s="28" t="s">
        <v>69</v>
      </c>
      <c r="Y19" s="29">
        <v>20</v>
      </c>
      <c r="Z19" s="3">
        <f t="shared" si="2"/>
        <v>3.8303693570451438</v>
      </c>
      <c r="AD19" s="32" t="s">
        <v>65</v>
      </c>
      <c r="AE19" s="33">
        <v>0.5</v>
      </c>
      <c r="AF19" s="33">
        <v>0.5</v>
      </c>
      <c r="AG19" s="33">
        <v>0</v>
      </c>
      <c r="AH19" s="33">
        <v>0</v>
      </c>
      <c r="AI19" s="33">
        <v>1</v>
      </c>
      <c r="AJ19" s="3">
        <f t="shared" si="3"/>
        <v>13</v>
      </c>
      <c r="AK19" s="33">
        <v>3</v>
      </c>
      <c r="AL19" s="33">
        <f t="shared" si="4"/>
        <v>39</v>
      </c>
      <c r="AM19" s="35">
        <f t="shared" si="5"/>
        <v>1.6</v>
      </c>
      <c r="AN19" s="37">
        <f t="shared" si="6"/>
        <v>3.6799999999999997</v>
      </c>
      <c r="AO19" s="35">
        <f t="shared" si="5"/>
        <v>2.5100000000000002</v>
      </c>
      <c r="AP19" s="37">
        <f t="shared" si="0"/>
        <v>3.6799999999999997</v>
      </c>
      <c r="AQ19" s="38">
        <f t="shared" si="1"/>
        <v>4.68</v>
      </c>
    </row>
    <row r="20" spans="1:43" x14ac:dyDescent="0.3">
      <c r="A20" s="21" t="s">
        <v>120</v>
      </c>
      <c r="B20" s="22"/>
      <c r="C20" s="22"/>
      <c r="D20" s="22"/>
      <c r="E20" s="22"/>
      <c r="F20" s="22"/>
      <c r="G20" s="22"/>
      <c r="I20" s="3">
        <f>'Updated Planning'!F42</f>
        <v>0</v>
      </c>
      <c r="J20" s="40">
        <f t="shared" si="10"/>
        <v>0</v>
      </c>
      <c r="U20" s="21" t="s">
        <v>129</v>
      </c>
      <c r="V20" s="22">
        <v>0</v>
      </c>
      <c r="X20" s="28" t="s">
        <v>129</v>
      </c>
      <c r="Y20" s="29">
        <v>0</v>
      </c>
      <c r="Z20" s="3">
        <f t="shared" si="2"/>
        <v>0</v>
      </c>
      <c r="AD20" s="32" t="s">
        <v>64</v>
      </c>
      <c r="AE20" s="33">
        <v>6</v>
      </c>
      <c r="AF20" s="33">
        <v>0</v>
      </c>
      <c r="AG20" s="33">
        <v>0</v>
      </c>
      <c r="AH20" s="33">
        <v>0</v>
      </c>
      <c r="AI20" s="33">
        <v>6</v>
      </c>
      <c r="AJ20" s="3">
        <f t="shared" si="3"/>
        <v>49</v>
      </c>
      <c r="AK20" s="33">
        <v>4</v>
      </c>
      <c r="AL20" s="33">
        <f t="shared" si="4"/>
        <v>196</v>
      </c>
      <c r="AM20" s="35">
        <f t="shared" si="5"/>
        <v>3.8000000000000007</v>
      </c>
      <c r="AN20" s="37">
        <f t="shared" si="6"/>
        <v>17.52</v>
      </c>
      <c r="AO20" s="35">
        <f t="shared" si="5"/>
        <v>7.23</v>
      </c>
      <c r="AP20" s="37">
        <f t="shared" si="0"/>
        <v>17.52</v>
      </c>
      <c r="AQ20" s="38">
        <f t="shared" si="1"/>
        <v>23.52</v>
      </c>
    </row>
    <row r="21" spans="1:43" x14ac:dyDescent="0.3">
      <c r="A21" s="23" t="s">
        <v>65</v>
      </c>
      <c r="B21" s="22">
        <v>0.5</v>
      </c>
      <c r="C21" s="22">
        <v>0.5</v>
      </c>
      <c r="D21" s="22">
        <v>0</v>
      </c>
      <c r="E21" s="22">
        <v>0</v>
      </c>
      <c r="F21" s="22">
        <v>0</v>
      </c>
      <c r="G21" s="22">
        <v>1</v>
      </c>
      <c r="I21" s="3">
        <f>'Updated Planning'!F43</f>
        <v>4.68</v>
      </c>
      <c r="J21" s="40">
        <f t="shared" si="10"/>
        <v>3.6799999999999997</v>
      </c>
      <c r="L21" s="3">
        <f>I21/5</f>
        <v>0.93599999999999994</v>
      </c>
      <c r="U21" s="21" t="s">
        <v>130</v>
      </c>
      <c r="V21" s="22">
        <v>731</v>
      </c>
      <c r="X21" s="30" t="s">
        <v>116</v>
      </c>
      <c r="Y21" s="27">
        <v>731</v>
      </c>
      <c r="Z21" s="3">
        <f t="shared" si="2"/>
        <v>140</v>
      </c>
      <c r="AD21" s="32" t="s">
        <v>87</v>
      </c>
      <c r="AE21" s="33">
        <v>4.25</v>
      </c>
      <c r="AF21" s="33">
        <v>0</v>
      </c>
      <c r="AG21" s="33">
        <v>0</v>
      </c>
      <c r="AH21" s="33">
        <v>0</v>
      </c>
      <c r="AI21" s="33">
        <v>4.25</v>
      </c>
      <c r="AJ21" s="3">
        <f t="shared" si="3"/>
        <v>111</v>
      </c>
      <c r="AK21" s="33">
        <v>2</v>
      </c>
      <c r="AL21" s="33">
        <f t="shared" si="4"/>
        <v>222</v>
      </c>
      <c r="AM21" s="35">
        <f t="shared" si="5"/>
        <v>17.950000000000003</v>
      </c>
      <c r="AN21" s="37">
        <f t="shared" si="6"/>
        <v>22.39</v>
      </c>
      <c r="AO21" s="35">
        <f t="shared" si="5"/>
        <v>25.720000000000002</v>
      </c>
      <c r="AP21" s="37">
        <f t="shared" si="0"/>
        <v>22.39</v>
      </c>
      <c r="AQ21" s="38">
        <f t="shared" si="1"/>
        <v>26.64</v>
      </c>
    </row>
    <row r="22" spans="1:43" x14ac:dyDescent="0.3">
      <c r="A22" s="23" t="s">
        <v>64</v>
      </c>
      <c r="B22" s="22">
        <v>6</v>
      </c>
      <c r="C22" s="22">
        <v>6.0833333333333339</v>
      </c>
      <c r="D22" s="22">
        <v>0</v>
      </c>
      <c r="E22" s="22">
        <v>1.5</v>
      </c>
      <c r="F22" s="22">
        <v>0</v>
      </c>
      <c r="G22" s="22">
        <v>13.583333333333334</v>
      </c>
      <c r="I22" s="3">
        <f>'Updated Planning'!F44</f>
        <v>23.52</v>
      </c>
      <c r="J22" s="40">
        <f t="shared" si="10"/>
        <v>9.9366666666666656</v>
      </c>
      <c r="L22" s="3">
        <f>I22/5</f>
        <v>4.7039999999999997</v>
      </c>
      <c r="AD22" s="30" t="s">
        <v>116</v>
      </c>
      <c r="AE22" s="27">
        <v>21.3</v>
      </c>
      <c r="AF22" s="27">
        <v>11.25</v>
      </c>
      <c r="AG22" s="27">
        <v>11.05</v>
      </c>
      <c r="AH22" s="27">
        <v>11.95</v>
      </c>
      <c r="AI22" s="27">
        <v>55.55</v>
      </c>
      <c r="AJ22" s="35">
        <f>SUM(AJ4:AJ21)</f>
        <v>731</v>
      </c>
      <c r="AK22" s="35">
        <f>SUM(AK4:AK21)</f>
        <v>44</v>
      </c>
      <c r="AL22" s="33">
        <f t="shared" si="4"/>
        <v>32164</v>
      </c>
      <c r="AM22" s="35">
        <f>SUM(AM4:AM21)</f>
        <v>90.65</v>
      </c>
      <c r="AN22" s="37">
        <f>SUM(AN4:AN21)</f>
        <v>138.72999999999999</v>
      </c>
      <c r="AO22" s="35">
        <f>SUM(AO4:AO21)</f>
        <v>141.82000000000002</v>
      </c>
      <c r="AP22" s="37">
        <f>SUM(AP4:AP21)</f>
        <v>138.72999999999999</v>
      </c>
      <c r="AQ22" s="38">
        <f t="shared" si="1"/>
        <v>194.27999999999997</v>
      </c>
    </row>
    <row r="23" spans="1:43" x14ac:dyDescent="0.3">
      <c r="A23" s="23" t="s">
        <v>87</v>
      </c>
      <c r="B23" s="22">
        <v>6.75</v>
      </c>
      <c r="C23" s="22">
        <v>2.75</v>
      </c>
      <c r="D23" s="22">
        <v>0</v>
      </c>
      <c r="E23" s="22">
        <v>0</v>
      </c>
      <c r="F23" s="22">
        <v>0</v>
      </c>
      <c r="G23" s="22">
        <v>9.5</v>
      </c>
      <c r="I23" s="3">
        <f>'Updated Planning'!F45</f>
        <v>26.64</v>
      </c>
      <c r="J23" s="40">
        <f t="shared" si="10"/>
        <v>17.14</v>
      </c>
      <c r="L23" s="3">
        <f>I23/5</f>
        <v>5.3280000000000003</v>
      </c>
    </row>
    <row r="24" spans="1:43" x14ac:dyDescent="0.3">
      <c r="A24" s="21" t="s">
        <v>130</v>
      </c>
      <c r="B24" s="22">
        <v>25.133333333333333</v>
      </c>
      <c r="C24" s="22">
        <v>25.083333333333336</v>
      </c>
      <c r="D24" s="22">
        <v>12.8</v>
      </c>
      <c r="E24" s="22">
        <v>33.36666666666666</v>
      </c>
      <c r="F24" s="22">
        <v>0</v>
      </c>
      <c r="G24" s="22">
        <v>96.383333333333326</v>
      </c>
      <c r="I24" s="3">
        <f>'Updated Planning'!F46</f>
        <v>194.25</v>
      </c>
      <c r="J24" s="40">
        <f t="shared" si="10"/>
        <v>97.866666666666674</v>
      </c>
      <c r="L24" s="3">
        <f>SUM(L6:L23)</f>
        <v>38.85</v>
      </c>
      <c r="AN24" s="38"/>
    </row>
    <row r="25" spans="1:43" x14ac:dyDescent="0.3">
      <c r="AN25" s="38"/>
    </row>
    <row r="26" spans="1:43" x14ac:dyDescent="0.3">
      <c r="J26" s="39">
        <f>J24-L24</f>
        <v>59.016666666666673</v>
      </c>
      <c r="AN26" s="38"/>
    </row>
    <row r="27" spans="1:43" x14ac:dyDescent="0.3">
      <c r="J27" s="43">
        <f>94/31</f>
        <v>3.032258064516129</v>
      </c>
    </row>
    <row r="33" spans="1:22" x14ac:dyDescent="0.3">
      <c r="U33" s="3"/>
      <c r="V33" s="3"/>
    </row>
    <row r="34" spans="1:22" x14ac:dyDescent="0.3">
      <c r="U34" s="21"/>
      <c r="V34" s="22"/>
    </row>
    <row r="35" spans="1:22" x14ac:dyDescent="0.3">
      <c r="U35" s="21"/>
      <c r="V35" s="22"/>
    </row>
    <row r="36" spans="1:22" x14ac:dyDescent="0.3">
      <c r="A36" t="s">
        <v>118</v>
      </c>
      <c r="B36" t="s">
        <v>0</v>
      </c>
      <c r="C36" t="s">
        <v>1</v>
      </c>
      <c r="D36" t="s">
        <v>9</v>
      </c>
      <c r="E36" t="s">
        <v>136</v>
      </c>
      <c r="F36" t="s">
        <v>142</v>
      </c>
      <c r="G36" s="3" t="s">
        <v>147</v>
      </c>
      <c r="H36" s="3" t="s">
        <v>146</v>
      </c>
      <c r="I36" s="3" t="s">
        <v>148</v>
      </c>
      <c r="L36" t="s">
        <v>145</v>
      </c>
      <c r="M36" t="s">
        <v>146</v>
      </c>
      <c r="U36" s="21"/>
      <c r="V36" s="22"/>
    </row>
    <row r="37" spans="1:22" x14ac:dyDescent="0.3">
      <c r="A37" s="10" t="s">
        <v>119</v>
      </c>
      <c r="B37" s="10" t="s">
        <v>12</v>
      </c>
      <c r="C37" s="8" t="s">
        <v>12</v>
      </c>
      <c r="D37" s="8">
        <v>16</v>
      </c>
      <c r="E37">
        <f t="shared" ref="E37:E43" si="11">VLOOKUP(C37,$A$6:$L$12,12,FALSE)</f>
        <v>0.38400000000000001</v>
      </c>
      <c r="F37" s="8" t="s">
        <v>144</v>
      </c>
      <c r="G37" s="42">
        <f>VLOOKUP(F37,$K$37:$M$42,2,FALSE)</f>
        <v>42666</v>
      </c>
      <c r="H37" s="42">
        <f>VLOOKUP(F37,$K$37:$M$42,3,FALSE)</f>
        <v>42671</v>
      </c>
      <c r="I37" t="s">
        <v>141</v>
      </c>
      <c r="K37" t="s">
        <v>137</v>
      </c>
      <c r="L37" s="41">
        <v>42631</v>
      </c>
      <c r="M37" s="41">
        <f>L37+6</f>
        <v>42637</v>
      </c>
      <c r="U37" s="21"/>
      <c r="V37" s="22"/>
    </row>
    <row r="38" spans="1:22" x14ac:dyDescent="0.3">
      <c r="A38" s="10" t="s">
        <v>119</v>
      </c>
      <c r="B38" s="8" t="s">
        <v>24</v>
      </c>
      <c r="C38" s="8" t="s">
        <v>24</v>
      </c>
      <c r="D38" s="8">
        <v>6</v>
      </c>
      <c r="E38" s="3">
        <f t="shared" si="11"/>
        <v>0.57599999999999996</v>
      </c>
      <c r="F38" s="8" t="s">
        <v>137</v>
      </c>
      <c r="G38" s="42">
        <f t="shared" ref="G38:G64" si="12">VLOOKUP(F38,$K$37:$M$42,2,FALSE)</f>
        <v>42631</v>
      </c>
      <c r="H38" s="42">
        <f t="shared" ref="H38:H64" si="13">VLOOKUP(F38,$K$37:$M$42,3,FALSE)</f>
        <v>42637</v>
      </c>
      <c r="I38" t="s">
        <v>149</v>
      </c>
      <c r="J38" t="s">
        <v>16</v>
      </c>
      <c r="K38" t="s">
        <v>138</v>
      </c>
      <c r="L38" s="41">
        <f>M37+1</f>
        <v>42638</v>
      </c>
      <c r="M38" s="41">
        <f>L38+6</f>
        <v>42644</v>
      </c>
      <c r="U38" s="21"/>
      <c r="V38" s="22"/>
    </row>
    <row r="39" spans="1:22" x14ac:dyDescent="0.3">
      <c r="A39" s="10" t="s">
        <v>119</v>
      </c>
      <c r="B39" s="8" t="s">
        <v>58</v>
      </c>
      <c r="C39" s="8" t="s">
        <v>58</v>
      </c>
      <c r="D39" s="8">
        <v>3</v>
      </c>
      <c r="E39" s="3">
        <f t="shared" si="11"/>
        <v>0.28799999999999998</v>
      </c>
      <c r="F39" s="8" t="s">
        <v>137</v>
      </c>
      <c r="G39" s="42">
        <f t="shared" si="12"/>
        <v>42631</v>
      </c>
      <c r="H39" s="42">
        <f t="shared" si="13"/>
        <v>42637</v>
      </c>
      <c r="I39" s="3" t="s">
        <v>149</v>
      </c>
      <c r="J39" t="s">
        <v>16</v>
      </c>
      <c r="K39" t="s">
        <v>139</v>
      </c>
      <c r="L39" s="41">
        <f>M38+1</f>
        <v>42645</v>
      </c>
      <c r="M39" s="41">
        <f>L39+6</f>
        <v>42651</v>
      </c>
      <c r="U39" s="21"/>
      <c r="V39" s="22"/>
    </row>
    <row r="40" spans="1:22" x14ac:dyDescent="0.3">
      <c r="A40" s="10" t="s">
        <v>119</v>
      </c>
      <c r="B40" s="8" t="s">
        <v>66</v>
      </c>
      <c r="C40" s="8" t="s">
        <v>66</v>
      </c>
      <c r="D40" s="8">
        <v>58</v>
      </c>
      <c r="E40" s="3">
        <f t="shared" si="11"/>
        <v>1.3919999999999999</v>
      </c>
      <c r="F40" s="8" t="s">
        <v>137</v>
      </c>
      <c r="G40" s="42">
        <f t="shared" si="12"/>
        <v>42631</v>
      </c>
      <c r="H40" s="42">
        <f t="shared" si="13"/>
        <v>42637</v>
      </c>
      <c r="I40" s="3" t="s">
        <v>149</v>
      </c>
      <c r="J40" t="s">
        <v>16</v>
      </c>
      <c r="K40" t="s">
        <v>141</v>
      </c>
      <c r="L40" s="41">
        <f>M39+1</f>
        <v>42652</v>
      </c>
      <c r="M40" s="41">
        <f>L40+6</f>
        <v>42658</v>
      </c>
      <c r="U40" s="21"/>
      <c r="V40" s="22"/>
    </row>
    <row r="41" spans="1:22" x14ac:dyDescent="0.3">
      <c r="A41" s="10" t="s">
        <v>119</v>
      </c>
      <c r="B41" s="8" t="s">
        <v>69</v>
      </c>
      <c r="C41" s="8" t="s">
        <v>69</v>
      </c>
      <c r="D41" s="8">
        <v>20</v>
      </c>
      <c r="E41" s="3">
        <f t="shared" si="11"/>
        <v>1.44</v>
      </c>
      <c r="F41" s="8" t="s">
        <v>138</v>
      </c>
      <c r="G41" s="42">
        <f t="shared" si="12"/>
        <v>42638</v>
      </c>
      <c r="H41" s="42">
        <f t="shared" si="13"/>
        <v>42644</v>
      </c>
      <c r="I41" s="3" t="s">
        <v>137</v>
      </c>
      <c r="K41" t="s">
        <v>143</v>
      </c>
      <c r="L41" s="41">
        <f>M40+1</f>
        <v>42659</v>
      </c>
      <c r="M41" s="41">
        <f>L41+6</f>
        <v>42665</v>
      </c>
      <c r="U41" s="21"/>
      <c r="V41" s="22"/>
    </row>
    <row r="42" spans="1:22" x14ac:dyDescent="0.3">
      <c r="A42" s="10" t="s">
        <v>119</v>
      </c>
      <c r="B42" s="8" t="s">
        <v>70</v>
      </c>
      <c r="C42" s="8" t="s">
        <v>70</v>
      </c>
      <c r="D42" s="8">
        <v>13</v>
      </c>
      <c r="E42" s="3">
        <f t="shared" si="11"/>
        <v>1.8719999999999999</v>
      </c>
      <c r="F42" s="8" t="s">
        <v>138</v>
      </c>
      <c r="G42" s="42">
        <f t="shared" si="12"/>
        <v>42638</v>
      </c>
      <c r="H42" s="42">
        <f t="shared" si="13"/>
        <v>42644</v>
      </c>
      <c r="I42" s="3" t="s">
        <v>138</v>
      </c>
      <c r="K42" t="s">
        <v>144</v>
      </c>
      <c r="L42" s="41">
        <f>M41+1</f>
        <v>42666</v>
      </c>
      <c r="M42" s="41">
        <f>L42+5</f>
        <v>42671</v>
      </c>
      <c r="U42" s="21"/>
      <c r="V42" s="22"/>
    </row>
    <row r="43" spans="1:22" x14ac:dyDescent="0.3">
      <c r="A43" s="10" t="s">
        <v>119</v>
      </c>
      <c r="B43" s="8" t="s">
        <v>72</v>
      </c>
      <c r="C43" s="8" t="s">
        <v>72</v>
      </c>
      <c r="D43" s="8">
        <v>82</v>
      </c>
      <c r="E43" s="3">
        <f t="shared" si="11"/>
        <v>2.976</v>
      </c>
      <c r="F43" s="8" t="s">
        <v>143</v>
      </c>
      <c r="G43" s="42">
        <f t="shared" si="12"/>
        <v>42659</v>
      </c>
      <c r="H43" s="42">
        <f t="shared" si="13"/>
        <v>42665</v>
      </c>
      <c r="I43" s="3" t="s">
        <v>139</v>
      </c>
      <c r="U43" s="21"/>
      <c r="V43" s="22"/>
    </row>
    <row r="44" spans="1:22" x14ac:dyDescent="0.3">
      <c r="A44" s="10" t="s">
        <v>88</v>
      </c>
      <c r="B44" s="8" t="s">
        <v>48</v>
      </c>
      <c r="C44" s="8" t="s">
        <v>32</v>
      </c>
      <c r="D44" s="8">
        <v>14</v>
      </c>
      <c r="E44" s="3">
        <f t="shared" ref="E44:E49" si="14">VLOOKUP(C44,$A$14:$L$26,12,FALSE)/6</f>
        <v>0.89499999999999991</v>
      </c>
      <c r="F44" s="8" t="s">
        <v>137</v>
      </c>
      <c r="G44" s="42">
        <f t="shared" si="12"/>
        <v>42631</v>
      </c>
      <c r="H44" s="42">
        <f t="shared" si="13"/>
        <v>42637</v>
      </c>
      <c r="U44" s="21"/>
      <c r="V44" s="22"/>
    </row>
    <row r="45" spans="1:22" x14ac:dyDescent="0.3">
      <c r="A45" s="10" t="s">
        <v>88</v>
      </c>
      <c r="B45" s="8" t="s">
        <v>35</v>
      </c>
      <c r="C45" s="8" t="s">
        <v>32</v>
      </c>
      <c r="D45" s="8">
        <v>37</v>
      </c>
      <c r="E45" s="3">
        <f t="shared" si="14"/>
        <v>0.89499999999999991</v>
      </c>
      <c r="F45" s="8" t="s">
        <v>137</v>
      </c>
      <c r="G45" s="42">
        <f t="shared" si="12"/>
        <v>42631</v>
      </c>
      <c r="H45" s="42">
        <f t="shared" si="13"/>
        <v>42637</v>
      </c>
      <c r="U45" s="21"/>
      <c r="V45" s="22"/>
    </row>
    <row r="46" spans="1:22" x14ac:dyDescent="0.3">
      <c r="A46" s="10" t="s">
        <v>88</v>
      </c>
      <c r="B46" s="8" t="s">
        <v>31</v>
      </c>
      <c r="C46" s="8" t="s">
        <v>32</v>
      </c>
      <c r="D46" s="8">
        <v>14</v>
      </c>
      <c r="E46" s="3">
        <f t="shared" si="14"/>
        <v>0.89499999999999991</v>
      </c>
      <c r="F46" s="8" t="s">
        <v>137</v>
      </c>
      <c r="G46" s="42">
        <f t="shared" si="12"/>
        <v>42631</v>
      </c>
      <c r="H46" s="42">
        <f t="shared" si="13"/>
        <v>42637</v>
      </c>
      <c r="U46" s="21"/>
      <c r="V46" s="22"/>
    </row>
    <row r="47" spans="1:22" x14ac:dyDescent="0.3">
      <c r="A47" s="10" t="s">
        <v>88</v>
      </c>
      <c r="B47" s="8" t="s">
        <v>40</v>
      </c>
      <c r="C47" s="8" t="s">
        <v>32</v>
      </c>
      <c r="D47" s="8">
        <v>24</v>
      </c>
      <c r="E47" s="3">
        <f t="shared" si="14"/>
        <v>0.89499999999999991</v>
      </c>
      <c r="F47" s="8" t="s">
        <v>137</v>
      </c>
      <c r="G47" s="42">
        <f t="shared" si="12"/>
        <v>42631</v>
      </c>
      <c r="H47" s="42">
        <f t="shared" si="13"/>
        <v>42637</v>
      </c>
      <c r="U47" s="21"/>
      <c r="V47" s="22"/>
    </row>
    <row r="48" spans="1:22" x14ac:dyDescent="0.3">
      <c r="A48" s="10" t="s">
        <v>88</v>
      </c>
      <c r="B48" s="8" t="s">
        <v>45</v>
      </c>
      <c r="C48" s="8" t="s">
        <v>32</v>
      </c>
      <c r="D48" s="8">
        <v>13</v>
      </c>
      <c r="E48" s="3">
        <f t="shared" si="14"/>
        <v>0.89499999999999991</v>
      </c>
      <c r="F48" s="8" t="s">
        <v>137</v>
      </c>
      <c r="G48" s="42">
        <f t="shared" si="12"/>
        <v>42631</v>
      </c>
      <c r="H48" s="42">
        <f t="shared" si="13"/>
        <v>42637</v>
      </c>
      <c r="U48" s="21"/>
      <c r="V48" s="22"/>
    </row>
    <row r="49" spans="1:22" x14ac:dyDescent="0.3">
      <c r="A49" s="10" t="s">
        <v>88</v>
      </c>
      <c r="B49" s="8" t="s">
        <v>57</v>
      </c>
      <c r="C49" s="8" t="s">
        <v>32</v>
      </c>
      <c r="D49" s="8">
        <v>10</v>
      </c>
      <c r="E49" s="3">
        <f t="shared" si="14"/>
        <v>0.89499999999999991</v>
      </c>
      <c r="F49" s="8" t="s">
        <v>137</v>
      </c>
      <c r="G49" s="42">
        <f t="shared" si="12"/>
        <v>42631</v>
      </c>
      <c r="H49" s="42">
        <f t="shared" si="13"/>
        <v>42637</v>
      </c>
      <c r="I49" t="s">
        <v>137</v>
      </c>
      <c r="U49" s="21"/>
      <c r="V49" s="22"/>
    </row>
    <row r="50" spans="1:22" x14ac:dyDescent="0.3">
      <c r="A50" s="10" t="s">
        <v>88</v>
      </c>
      <c r="B50" s="8" t="s">
        <v>13</v>
      </c>
      <c r="C50" s="8" t="s">
        <v>28</v>
      </c>
      <c r="D50" s="8">
        <v>16</v>
      </c>
      <c r="E50" s="3">
        <f>VLOOKUP(C50,$A$14:$L$26,12,FALSE)/2</f>
        <v>1.0559999999999998</v>
      </c>
      <c r="F50" s="8" t="s">
        <v>138</v>
      </c>
      <c r="G50" s="42">
        <f t="shared" si="12"/>
        <v>42638</v>
      </c>
      <c r="H50" s="42">
        <f t="shared" si="13"/>
        <v>42644</v>
      </c>
      <c r="U50" s="21"/>
      <c r="V50" s="22"/>
    </row>
    <row r="51" spans="1:22" x14ac:dyDescent="0.3">
      <c r="A51" s="10" t="s">
        <v>88</v>
      </c>
      <c r="B51" s="8" t="s">
        <v>27</v>
      </c>
      <c r="C51" s="8" t="s">
        <v>28</v>
      </c>
      <c r="D51" s="8">
        <v>28</v>
      </c>
      <c r="E51" s="3">
        <f>VLOOKUP(C51,$A$14:$L$26,12,FALSE)/2</f>
        <v>1.0559999999999998</v>
      </c>
      <c r="F51" s="8" t="s">
        <v>138</v>
      </c>
      <c r="G51" s="42">
        <f t="shared" si="12"/>
        <v>42638</v>
      </c>
      <c r="H51" s="42">
        <f t="shared" si="13"/>
        <v>42644</v>
      </c>
      <c r="U51" s="21"/>
      <c r="V51" s="22"/>
    </row>
    <row r="52" spans="1:22" x14ac:dyDescent="0.3">
      <c r="A52" s="10" t="s">
        <v>88</v>
      </c>
      <c r="B52" s="8" t="s">
        <v>21</v>
      </c>
      <c r="C52" s="8" t="s">
        <v>15</v>
      </c>
      <c r="D52" s="8">
        <v>32</v>
      </c>
      <c r="E52" s="3">
        <f>VLOOKUP(C52,$A$14:$L$26,12,FALSE)/2</f>
        <v>1.3679999999999999</v>
      </c>
      <c r="F52" s="8" t="s">
        <v>138</v>
      </c>
      <c r="G52" s="42">
        <f t="shared" si="12"/>
        <v>42638</v>
      </c>
      <c r="H52" s="42">
        <f t="shared" si="13"/>
        <v>42644</v>
      </c>
    </row>
    <row r="53" spans="1:22" x14ac:dyDescent="0.3">
      <c r="A53" s="10" t="s">
        <v>88</v>
      </c>
      <c r="B53" s="8" t="s">
        <v>38</v>
      </c>
      <c r="C53" s="8" t="s">
        <v>15</v>
      </c>
      <c r="D53" s="8">
        <v>25</v>
      </c>
      <c r="E53" s="3">
        <f>VLOOKUP(C53,$A$14:$L$26,12,FALSE)/2</f>
        <v>1.3679999999999999</v>
      </c>
      <c r="F53" s="8" t="s">
        <v>138</v>
      </c>
      <c r="G53" s="42">
        <f t="shared" si="12"/>
        <v>42638</v>
      </c>
      <c r="H53" s="42">
        <f t="shared" si="13"/>
        <v>42644</v>
      </c>
    </row>
    <row r="54" spans="1:22" x14ac:dyDescent="0.3">
      <c r="A54" s="10" t="s">
        <v>88</v>
      </c>
      <c r="B54" s="8" t="s">
        <v>50</v>
      </c>
      <c r="C54" s="8" t="s">
        <v>8</v>
      </c>
      <c r="D54" s="8">
        <v>25</v>
      </c>
      <c r="E54" s="3">
        <f>VLOOKUP(C54,$A$14:$L$26,12,FALSE)/4</f>
        <v>0.92400000000000004</v>
      </c>
      <c r="F54" s="8" t="s">
        <v>139</v>
      </c>
      <c r="G54" s="42">
        <f t="shared" si="12"/>
        <v>42645</v>
      </c>
      <c r="H54" s="42">
        <f t="shared" si="13"/>
        <v>42651</v>
      </c>
    </row>
    <row r="55" spans="1:22" x14ac:dyDescent="0.3">
      <c r="A55" s="10" t="s">
        <v>88</v>
      </c>
      <c r="B55" s="8" t="s">
        <v>56</v>
      </c>
      <c r="C55" s="8" t="s">
        <v>8</v>
      </c>
      <c r="D55" s="8">
        <v>20</v>
      </c>
      <c r="E55" s="3">
        <f>VLOOKUP(C55,$A$14:$L$26,12,FALSE)/4</f>
        <v>0.92400000000000004</v>
      </c>
      <c r="F55" s="8" t="s">
        <v>139</v>
      </c>
      <c r="G55" s="42">
        <f t="shared" si="12"/>
        <v>42645</v>
      </c>
      <c r="H55" s="42">
        <f t="shared" si="13"/>
        <v>42651</v>
      </c>
      <c r="I55" t="s">
        <v>138</v>
      </c>
    </row>
    <row r="56" spans="1:22" x14ac:dyDescent="0.3">
      <c r="A56" s="10" t="s">
        <v>88</v>
      </c>
      <c r="B56" s="8" t="s">
        <v>6</v>
      </c>
      <c r="C56" s="8" t="s">
        <v>8</v>
      </c>
      <c r="D56" s="8">
        <v>17</v>
      </c>
      <c r="E56" s="3">
        <f>VLOOKUP(C56,$A$14:$L$26,12,FALSE)/4</f>
        <v>0.92400000000000004</v>
      </c>
      <c r="F56" s="8" t="s">
        <v>139</v>
      </c>
      <c r="G56" s="42">
        <f t="shared" si="12"/>
        <v>42645</v>
      </c>
      <c r="H56" s="42">
        <f t="shared" si="13"/>
        <v>42651</v>
      </c>
    </row>
    <row r="57" spans="1:22" x14ac:dyDescent="0.3">
      <c r="A57" s="10" t="s">
        <v>88</v>
      </c>
      <c r="B57" s="8" t="s">
        <v>52</v>
      </c>
      <c r="C57" s="8" t="s">
        <v>8</v>
      </c>
      <c r="D57" s="8">
        <v>15</v>
      </c>
      <c r="E57" s="3">
        <f>VLOOKUP(C57,$A$14:$L$26,12,FALSE)/4</f>
        <v>0.92400000000000004</v>
      </c>
      <c r="F57" s="8" t="s">
        <v>139</v>
      </c>
      <c r="G57" s="42">
        <f t="shared" si="12"/>
        <v>42645</v>
      </c>
      <c r="H57" s="42">
        <f t="shared" si="13"/>
        <v>42651</v>
      </c>
      <c r="I57" t="s">
        <v>138</v>
      </c>
    </row>
    <row r="58" spans="1:22" x14ac:dyDescent="0.3">
      <c r="A58" s="10" t="s">
        <v>88</v>
      </c>
      <c r="B58" s="8" t="s">
        <v>67</v>
      </c>
      <c r="C58" s="8" t="s">
        <v>68</v>
      </c>
      <c r="D58" s="8">
        <v>20</v>
      </c>
      <c r="E58" s="3">
        <f t="shared" ref="E58:E64" si="15">VLOOKUP(C58,$A$14:$L$26,12,FALSE)</f>
        <v>1.44</v>
      </c>
      <c r="F58" s="8" t="s">
        <v>140</v>
      </c>
      <c r="G58" s="42" t="e">
        <f t="shared" si="12"/>
        <v>#N/A</v>
      </c>
      <c r="H58" s="42" t="e">
        <f t="shared" si="13"/>
        <v>#N/A</v>
      </c>
      <c r="I58" t="s">
        <v>138</v>
      </c>
    </row>
    <row r="59" spans="1:22" x14ac:dyDescent="0.3">
      <c r="A59" s="10" t="s">
        <v>88</v>
      </c>
      <c r="B59" s="8" t="s">
        <v>62</v>
      </c>
      <c r="C59" s="8" t="s">
        <v>61</v>
      </c>
      <c r="D59" s="8">
        <v>17</v>
      </c>
      <c r="E59" s="3">
        <f>VLOOKUP(C59,$A$14:$L$26,12,FALSE)/3</f>
        <v>1.2</v>
      </c>
      <c r="F59" s="8" t="s">
        <v>141</v>
      </c>
      <c r="G59" s="42">
        <f t="shared" si="12"/>
        <v>42652</v>
      </c>
      <c r="H59" s="42">
        <f t="shared" si="13"/>
        <v>42658</v>
      </c>
      <c r="I59" t="s">
        <v>149</v>
      </c>
      <c r="J59" t="s">
        <v>16</v>
      </c>
    </row>
    <row r="60" spans="1:22" x14ac:dyDescent="0.3">
      <c r="A60" s="10" t="s">
        <v>88</v>
      </c>
      <c r="B60" s="8" t="s">
        <v>63</v>
      </c>
      <c r="C60" s="8" t="s">
        <v>61</v>
      </c>
      <c r="D60" s="8">
        <v>25</v>
      </c>
      <c r="E60" s="3">
        <f>VLOOKUP(C60,$A$14:$L$26,12,FALSE)/3</f>
        <v>1.2</v>
      </c>
      <c r="F60" s="8" t="s">
        <v>141</v>
      </c>
      <c r="G60" s="42">
        <f t="shared" si="12"/>
        <v>42652</v>
      </c>
      <c r="H60" s="42">
        <f t="shared" si="13"/>
        <v>42658</v>
      </c>
      <c r="I60" s="3" t="s">
        <v>149</v>
      </c>
      <c r="J60" t="s">
        <v>16</v>
      </c>
    </row>
    <row r="61" spans="1:22" x14ac:dyDescent="0.3">
      <c r="A61" s="10" t="s">
        <v>88</v>
      </c>
      <c r="B61" s="8" t="s">
        <v>60</v>
      </c>
      <c r="C61" s="8" t="s">
        <v>61</v>
      </c>
      <c r="D61" s="8">
        <v>8</v>
      </c>
      <c r="E61" s="3">
        <f>VLOOKUP(C61,$A$14:$L$26,12,FALSE)/3</f>
        <v>1.2</v>
      </c>
      <c r="F61" s="8" t="s">
        <v>141</v>
      </c>
      <c r="G61" s="42">
        <f t="shared" si="12"/>
        <v>42652</v>
      </c>
      <c r="H61" s="42">
        <f t="shared" si="13"/>
        <v>42658</v>
      </c>
      <c r="I61" s="3" t="s">
        <v>149</v>
      </c>
      <c r="J61" t="s">
        <v>16</v>
      </c>
    </row>
    <row r="62" spans="1:22" x14ac:dyDescent="0.3">
      <c r="A62" s="10" t="s">
        <v>120</v>
      </c>
      <c r="B62" s="8" t="s">
        <v>64</v>
      </c>
      <c r="C62" s="8" t="s">
        <v>64</v>
      </c>
      <c r="D62" s="8">
        <v>49</v>
      </c>
      <c r="E62" s="3">
        <f t="shared" si="15"/>
        <v>4.7039999999999997</v>
      </c>
      <c r="F62" s="8" t="s">
        <v>139</v>
      </c>
      <c r="G62" s="42">
        <f t="shared" si="12"/>
        <v>42645</v>
      </c>
      <c r="H62" s="42">
        <f t="shared" si="13"/>
        <v>42651</v>
      </c>
      <c r="I62" s="3" t="s">
        <v>150</v>
      </c>
      <c r="J62" t="s">
        <v>16</v>
      </c>
    </row>
    <row r="63" spans="1:22" x14ac:dyDescent="0.3">
      <c r="A63" s="10" t="s">
        <v>120</v>
      </c>
      <c r="B63" s="8" t="s">
        <v>65</v>
      </c>
      <c r="C63" s="8" t="s">
        <v>65</v>
      </c>
      <c r="D63" s="8">
        <v>13</v>
      </c>
      <c r="E63" s="3">
        <f t="shared" si="15"/>
        <v>0.93599999999999994</v>
      </c>
      <c r="G63" s="42" t="e">
        <f t="shared" si="12"/>
        <v>#N/A</v>
      </c>
      <c r="H63" s="42" t="e">
        <f t="shared" si="13"/>
        <v>#N/A</v>
      </c>
    </row>
    <row r="64" spans="1:22" x14ac:dyDescent="0.3">
      <c r="A64" s="10" t="s">
        <v>120</v>
      </c>
      <c r="B64" s="8" t="s">
        <v>87</v>
      </c>
      <c r="C64" s="8" t="s">
        <v>87</v>
      </c>
      <c r="D64" s="8">
        <v>111</v>
      </c>
      <c r="E64" s="3">
        <f t="shared" si="15"/>
        <v>5.3280000000000003</v>
      </c>
      <c r="F64" s="8" t="s">
        <v>141</v>
      </c>
      <c r="G64" s="42">
        <f t="shared" si="12"/>
        <v>42652</v>
      </c>
      <c r="H64" s="42">
        <f t="shared" si="13"/>
        <v>42658</v>
      </c>
      <c r="I64" s="3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5"/>
  <sheetViews>
    <sheetView topLeftCell="A26" workbookViewId="0">
      <selection activeCell="C61" sqref="C61"/>
    </sheetView>
  </sheetViews>
  <sheetFormatPr defaultColWidth="15.109375" defaultRowHeight="15" customHeight="1" x14ac:dyDescent="0.3"/>
  <cols>
    <col min="1" max="1" width="15.109375" style="3"/>
    <col min="2" max="2" width="15" customWidth="1"/>
    <col min="3" max="3" width="21.33203125" customWidth="1"/>
    <col min="4" max="4" width="36.109375" customWidth="1"/>
    <col min="5" max="5" width="28.44140625" customWidth="1"/>
    <col min="6" max="7" width="7.6640625" customWidth="1"/>
    <col min="8" max="8" width="15" customWidth="1"/>
    <col min="9" max="9" width="10.6640625" customWidth="1"/>
    <col min="10" max="28" width="7.6640625" customWidth="1"/>
  </cols>
  <sheetData>
    <row r="1" spans="1:14" ht="14.25" customHeight="1" x14ac:dyDescent="0.3">
      <c r="A1" s="6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95</v>
      </c>
      <c r="J1" s="2">
        <v>8.14</v>
      </c>
      <c r="K1" s="2">
        <v>8.15</v>
      </c>
      <c r="L1">
        <v>8.16</v>
      </c>
      <c r="M1" s="6">
        <v>8.17</v>
      </c>
    </row>
    <row r="2" spans="1:14" ht="14.25" customHeight="1" x14ac:dyDescent="0.3">
      <c r="A2" s="3">
        <v>1</v>
      </c>
      <c r="B2" s="3" t="s">
        <v>48</v>
      </c>
      <c r="C2" s="2" t="s">
        <v>32</v>
      </c>
      <c r="D2" s="2" t="s">
        <v>49</v>
      </c>
      <c r="E2" s="2" t="s">
        <v>11</v>
      </c>
      <c r="F2" s="2" t="s">
        <v>16</v>
      </c>
      <c r="H2" s="6" t="s">
        <v>4</v>
      </c>
      <c r="I2" s="6" t="s">
        <v>96</v>
      </c>
      <c r="L2" s="6"/>
      <c r="M2" s="6">
        <v>1</v>
      </c>
    </row>
    <row r="3" spans="1:14" ht="14.25" customHeight="1" x14ac:dyDescent="0.3">
      <c r="A3" s="3">
        <v>2</v>
      </c>
      <c r="B3" s="1" t="s">
        <v>35</v>
      </c>
      <c r="C3" s="2" t="s">
        <v>32</v>
      </c>
      <c r="D3" s="2" t="s">
        <v>36</v>
      </c>
      <c r="E3" s="2" t="s">
        <v>37</v>
      </c>
      <c r="F3" s="2" t="s">
        <v>16</v>
      </c>
      <c r="H3" s="6" t="s">
        <v>4</v>
      </c>
      <c r="I3" s="2" t="s">
        <v>96</v>
      </c>
      <c r="J3" s="3"/>
      <c r="K3" s="3"/>
      <c r="M3" s="7"/>
      <c r="N3" s="7"/>
    </row>
    <row r="4" spans="1:14" ht="14.25" customHeight="1" x14ac:dyDescent="0.3">
      <c r="A4" s="3">
        <v>3</v>
      </c>
      <c r="B4" s="1" t="s">
        <v>31</v>
      </c>
      <c r="C4" s="2" t="s">
        <v>32</v>
      </c>
      <c r="D4" s="2" t="s">
        <v>33</v>
      </c>
      <c r="E4" s="2" t="s">
        <v>34</v>
      </c>
      <c r="F4" s="2" t="s">
        <v>16</v>
      </c>
      <c r="H4" s="2" t="s">
        <v>4</v>
      </c>
      <c r="I4" s="2" t="s">
        <v>97</v>
      </c>
      <c r="M4" s="7"/>
      <c r="N4" s="7"/>
    </row>
    <row r="5" spans="1:14" ht="14.25" customHeight="1" x14ac:dyDescent="0.3">
      <c r="A5" s="3">
        <v>4</v>
      </c>
      <c r="B5" s="1" t="s">
        <v>40</v>
      </c>
      <c r="C5" s="2" t="s">
        <v>32</v>
      </c>
      <c r="D5" s="2" t="s">
        <v>41</v>
      </c>
      <c r="E5" s="2" t="s">
        <v>42</v>
      </c>
      <c r="F5" s="2" t="s">
        <v>16</v>
      </c>
      <c r="H5" s="2" t="s">
        <v>43</v>
      </c>
      <c r="I5" s="2" t="s">
        <v>44</v>
      </c>
      <c r="J5" s="2">
        <v>0.5</v>
      </c>
      <c r="K5" s="2">
        <v>1</v>
      </c>
      <c r="L5">
        <v>1</v>
      </c>
      <c r="M5" s="2">
        <v>1</v>
      </c>
    </row>
    <row r="6" spans="1:14" ht="14.25" customHeight="1" x14ac:dyDescent="0.3">
      <c r="A6" s="3">
        <v>5</v>
      </c>
      <c r="B6" s="1" t="s">
        <v>45</v>
      </c>
      <c r="C6" s="2" t="s">
        <v>32</v>
      </c>
      <c r="D6" s="3"/>
      <c r="E6" s="2" t="s">
        <v>46</v>
      </c>
      <c r="F6" s="2" t="s">
        <v>16</v>
      </c>
      <c r="H6" s="2" t="s">
        <v>47</v>
      </c>
      <c r="I6" s="2" t="s">
        <v>44</v>
      </c>
    </row>
    <row r="7" spans="1:14" ht="14.25" customHeight="1" x14ac:dyDescent="0.3">
      <c r="A7" s="3">
        <v>6</v>
      </c>
      <c r="B7" s="1" t="s">
        <v>57</v>
      </c>
      <c r="C7" s="2" t="s">
        <v>32</v>
      </c>
      <c r="D7" s="2" t="s">
        <v>59</v>
      </c>
      <c r="E7" s="2" t="s">
        <v>54</v>
      </c>
      <c r="F7" s="3"/>
      <c r="H7" s="3"/>
    </row>
    <row r="8" spans="1:14" ht="14.25" customHeight="1" x14ac:dyDescent="0.3">
      <c r="A8" s="3">
        <v>7</v>
      </c>
      <c r="B8" s="1" t="s">
        <v>13</v>
      </c>
      <c r="C8" s="2" t="s">
        <v>28</v>
      </c>
      <c r="D8" s="2" t="s">
        <v>17</v>
      </c>
      <c r="E8" s="2" t="s">
        <v>11</v>
      </c>
      <c r="H8" s="2" t="s">
        <v>18</v>
      </c>
      <c r="I8" s="2" t="s">
        <v>19</v>
      </c>
      <c r="J8" s="2">
        <v>1</v>
      </c>
      <c r="K8" s="2"/>
    </row>
    <row r="9" spans="1:14" ht="14.25" customHeight="1" x14ac:dyDescent="0.3">
      <c r="A9" s="3">
        <v>8</v>
      </c>
      <c r="B9" s="1" t="s">
        <v>27</v>
      </c>
      <c r="C9" s="2" t="s">
        <v>28</v>
      </c>
      <c r="D9" s="2" t="s">
        <v>29</v>
      </c>
      <c r="E9" s="2" t="s">
        <v>30</v>
      </c>
      <c r="F9" s="3"/>
      <c r="H9" s="2" t="s">
        <v>18</v>
      </c>
      <c r="I9" s="2">
        <v>8.16</v>
      </c>
      <c r="J9" s="3"/>
      <c r="K9" s="5">
        <v>-0.5</v>
      </c>
      <c r="L9">
        <v>0.5</v>
      </c>
    </row>
    <row r="10" spans="1:14" ht="14.25" customHeight="1" x14ac:dyDescent="0.3">
      <c r="A10" s="3">
        <v>9</v>
      </c>
      <c r="B10" s="1" t="s">
        <v>21</v>
      </c>
      <c r="C10" s="2" t="s">
        <v>15</v>
      </c>
      <c r="D10" s="2" t="s">
        <v>23</v>
      </c>
      <c r="E10" s="2" t="s">
        <v>25</v>
      </c>
      <c r="F10" s="3"/>
      <c r="H10" s="2" t="s">
        <v>18</v>
      </c>
      <c r="I10" s="2">
        <v>8.17</v>
      </c>
      <c r="M10">
        <v>1</v>
      </c>
    </row>
    <row r="11" spans="1:14" ht="14.25" customHeight="1" x14ac:dyDescent="0.3">
      <c r="A11" s="3">
        <v>10</v>
      </c>
      <c r="B11" s="1" t="s">
        <v>38</v>
      </c>
      <c r="C11" s="2" t="s">
        <v>15</v>
      </c>
      <c r="D11" s="2" t="s">
        <v>39</v>
      </c>
      <c r="E11" s="2" t="s">
        <v>11</v>
      </c>
      <c r="F11" s="3"/>
      <c r="H11" s="2" t="s">
        <v>18</v>
      </c>
      <c r="I11" s="2">
        <v>8.18</v>
      </c>
    </row>
    <row r="12" spans="1:14" ht="14.25" customHeight="1" x14ac:dyDescent="0.3">
      <c r="A12" s="3">
        <v>11</v>
      </c>
      <c r="B12" s="1" t="s">
        <v>50</v>
      </c>
      <c r="C12" s="2" t="s">
        <v>8</v>
      </c>
      <c r="E12" s="2" t="s">
        <v>46</v>
      </c>
      <c r="H12" s="2" t="s">
        <v>47</v>
      </c>
      <c r="I12" s="2" t="s">
        <v>51</v>
      </c>
      <c r="K12" s="2">
        <v>1</v>
      </c>
      <c r="L12" s="6">
        <v>1</v>
      </c>
    </row>
    <row r="13" spans="1:14" ht="14.25" customHeight="1" x14ac:dyDescent="0.3">
      <c r="A13" s="3">
        <v>12</v>
      </c>
      <c r="B13" s="1" t="s">
        <v>56</v>
      </c>
      <c r="C13" s="2" t="s">
        <v>8</v>
      </c>
      <c r="D13" s="3"/>
      <c r="E13" s="2" t="s">
        <v>54</v>
      </c>
      <c r="F13" s="3"/>
      <c r="H13" s="2"/>
    </row>
    <row r="14" spans="1:14" ht="14.25" customHeight="1" x14ac:dyDescent="0.3">
      <c r="A14" s="3">
        <v>13</v>
      </c>
      <c r="B14" s="1" t="s">
        <v>6</v>
      </c>
      <c r="C14" s="2" t="s">
        <v>8</v>
      </c>
      <c r="D14" s="2" t="s">
        <v>10</v>
      </c>
      <c r="E14" s="2" t="s">
        <v>11</v>
      </c>
      <c r="H14" s="3"/>
    </row>
    <row r="15" spans="1:14" ht="14.25" customHeight="1" x14ac:dyDescent="0.3">
      <c r="A15" s="3">
        <v>14</v>
      </c>
      <c r="B15" s="1" t="s">
        <v>52</v>
      </c>
      <c r="C15" s="2" t="s">
        <v>8</v>
      </c>
      <c r="D15" s="2" t="s">
        <v>53</v>
      </c>
      <c r="E15" s="2" t="s">
        <v>54</v>
      </c>
      <c r="F15" s="2" t="s">
        <v>55</v>
      </c>
      <c r="H15" s="2"/>
    </row>
    <row r="16" spans="1:14" ht="14.25" customHeight="1" x14ac:dyDescent="0.3">
      <c r="A16" s="3">
        <v>15</v>
      </c>
      <c r="B16" s="1" t="s">
        <v>67</v>
      </c>
      <c r="C16" s="2" t="s">
        <v>68</v>
      </c>
      <c r="E16" s="2" t="s">
        <v>54</v>
      </c>
      <c r="H16" s="2"/>
      <c r="I16" s="3"/>
    </row>
    <row r="17" spans="1:38" ht="14.25" customHeight="1" x14ac:dyDescent="0.3">
      <c r="A17" s="3">
        <v>16</v>
      </c>
      <c r="B17" s="1" t="s">
        <v>62</v>
      </c>
      <c r="C17" s="2" t="s">
        <v>61</v>
      </c>
      <c r="H17" s="2" t="s">
        <v>47</v>
      </c>
      <c r="I17" s="2">
        <v>8.19</v>
      </c>
      <c r="AL17">
        <f>AJ17*AK17</f>
        <v>0</v>
      </c>
    </row>
    <row r="18" spans="1:38" ht="14.25" customHeight="1" x14ac:dyDescent="0.3">
      <c r="A18" s="3">
        <v>17</v>
      </c>
      <c r="B18" s="1" t="s">
        <v>63</v>
      </c>
      <c r="C18" s="2" t="s">
        <v>61</v>
      </c>
      <c r="H18" s="2"/>
    </row>
    <row r="19" spans="1:38" ht="14.25" customHeight="1" x14ac:dyDescent="0.3">
      <c r="A19" s="3">
        <v>18</v>
      </c>
      <c r="B19" s="1" t="s">
        <v>60</v>
      </c>
      <c r="C19" s="2" t="s">
        <v>61</v>
      </c>
      <c r="H19" s="2" t="s">
        <v>47</v>
      </c>
      <c r="I19" s="2">
        <v>8.18</v>
      </c>
      <c r="L19">
        <f>I19/5</f>
        <v>1.6359999999999999</v>
      </c>
    </row>
    <row r="20" spans="1:38" ht="14.25" customHeight="1" x14ac:dyDescent="0.3">
      <c r="A20" s="3">
        <v>20</v>
      </c>
      <c r="B20" s="1"/>
    </row>
    <row r="21" spans="1:38" ht="14.25" customHeight="1" x14ac:dyDescent="0.3">
      <c r="A21" s="3">
        <v>21</v>
      </c>
      <c r="B21" s="1"/>
      <c r="C21" s="3"/>
      <c r="E21" s="3"/>
      <c r="H21" s="3"/>
    </row>
    <row r="22" spans="1:38" ht="14.25" customHeight="1" x14ac:dyDescent="0.3"/>
    <row r="23" spans="1:38" ht="14.25" customHeight="1" x14ac:dyDescent="0.3"/>
    <row r="24" spans="1:38" ht="14.25" customHeight="1" x14ac:dyDescent="0.3"/>
    <row r="25" spans="1:38" ht="14.25" customHeight="1" x14ac:dyDescent="0.3"/>
    <row r="26" spans="1:38" ht="14.25" customHeight="1" x14ac:dyDescent="0.3">
      <c r="C26" s="6" t="s">
        <v>123</v>
      </c>
      <c r="D26" s="6" t="s">
        <v>124</v>
      </c>
      <c r="E26" s="6" t="s">
        <v>125</v>
      </c>
      <c r="F26" s="6" t="s">
        <v>126</v>
      </c>
    </row>
    <row r="27" spans="1:38" ht="14.25" customHeight="1" x14ac:dyDescent="0.3">
      <c r="B27" s="31" t="s">
        <v>119</v>
      </c>
      <c r="C27" s="36">
        <v>0.1</v>
      </c>
      <c r="D27" s="38"/>
      <c r="E27" s="38"/>
    </row>
    <row r="28" spans="1:38" ht="14.25" customHeight="1" x14ac:dyDescent="0.3">
      <c r="B28" s="32" t="s">
        <v>12</v>
      </c>
      <c r="C28" s="37">
        <v>1.92</v>
      </c>
      <c r="D28" s="38">
        <f t="shared" ref="D28:D46" si="0">C28/3</f>
        <v>0.64</v>
      </c>
      <c r="E28" s="38">
        <f t="shared" ref="E28:E46" si="1">ROUND(C28/3,0)</f>
        <v>1</v>
      </c>
      <c r="F28" s="39">
        <f>C28+Calc_Plan!AI4</f>
        <v>1.92</v>
      </c>
    </row>
    <row r="29" spans="1:38" ht="14.25" customHeight="1" x14ac:dyDescent="0.3">
      <c r="B29" s="32" t="s">
        <v>24</v>
      </c>
      <c r="C29" s="37">
        <v>2.88</v>
      </c>
      <c r="D29" s="38">
        <f t="shared" si="0"/>
        <v>0.96</v>
      </c>
      <c r="E29" s="38">
        <f t="shared" si="1"/>
        <v>1</v>
      </c>
      <c r="F29" s="39">
        <f>C29+Calc_Plan!AI5</f>
        <v>2.88</v>
      </c>
    </row>
    <row r="30" spans="1:38" ht="14.25" customHeight="1" x14ac:dyDescent="0.3">
      <c r="B30" s="32" t="s">
        <v>58</v>
      </c>
      <c r="C30" s="37">
        <v>1.44</v>
      </c>
      <c r="D30" s="38">
        <f t="shared" si="0"/>
        <v>0.48</v>
      </c>
      <c r="E30" s="38">
        <f t="shared" si="1"/>
        <v>0</v>
      </c>
      <c r="F30" s="39">
        <f>C30+Calc_Plan!AI6</f>
        <v>1.44</v>
      </c>
    </row>
    <row r="31" spans="1:38" ht="14.25" customHeight="1" x14ac:dyDescent="0.3">
      <c r="B31" s="32" t="s">
        <v>70</v>
      </c>
      <c r="C31" s="37">
        <v>9.36</v>
      </c>
      <c r="D31" s="38">
        <f t="shared" si="0"/>
        <v>3.1199999999999997</v>
      </c>
      <c r="E31" s="38">
        <f t="shared" si="1"/>
        <v>3</v>
      </c>
      <c r="F31" s="39">
        <f>C31+Calc_Plan!AI7</f>
        <v>9.36</v>
      </c>
    </row>
    <row r="32" spans="1:38" ht="14.25" customHeight="1" x14ac:dyDescent="0.3">
      <c r="B32" s="32" t="s">
        <v>72</v>
      </c>
      <c r="C32" s="37">
        <v>14.879999999999999</v>
      </c>
      <c r="D32" s="38">
        <f t="shared" si="0"/>
        <v>4.96</v>
      </c>
      <c r="E32" s="38">
        <f t="shared" si="1"/>
        <v>5</v>
      </c>
      <c r="F32" s="39">
        <f>C32+Calc_Plan!AI8</f>
        <v>14.879999999999999</v>
      </c>
    </row>
    <row r="33" spans="2:6" ht="14.25" customHeight="1" x14ac:dyDescent="0.3">
      <c r="B33" s="32" t="s">
        <v>66</v>
      </c>
      <c r="C33" s="37">
        <v>6.96</v>
      </c>
      <c r="D33" s="38">
        <f t="shared" si="0"/>
        <v>2.3199999999999998</v>
      </c>
      <c r="E33" s="38">
        <f t="shared" si="1"/>
        <v>2</v>
      </c>
      <c r="F33" s="39">
        <f>C33+Calc_Plan!AI9</f>
        <v>6.96</v>
      </c>
    </row>
    <row r="34" spans="2:6" ht="14.25" customHeight="1" x14ac:dyDescent="0.3">
      <c r="B34" s="32" t="s">
        <v>69</v>
      </c>
      <c r="C34" s="37">
        <v>7.1999999999999993</v>
      </c>
      <c r="D34" s="38">
        <f t="shared" si="0"/>
        <v>2.4</v>
      </c>
      <c r="E34" s="38">
        <f t="shared" si="1"/>
        <v>2</v>
      </c>
      <c r="F34" s="39">
        <f>C34+Calc_Plan!AI10</f>
        <v>7.1999999999999993</v>
      </c>
    </row>
    <row r="35" spans="2:6" ht="14.25" customHeight="1" x14ac:dyDescent="0.3">
      <c r="B35" s="31" t="s">
        <v>88</v>
      </c>
      <c r="C35" s="37">
        <v>0</v>
      </c>
      <c r="D35" s="38">
        <f t="shared" si="0"/>
        <v>0</v>
      </c>
      <c r="E35" s="38">
        <f t="shared" si="1"/>
        <v>0</v>
      </c>
      <c r="F35" s="39">
        <f>C35+Calc_Plan!AI11</f>
        <v>0</v>
      </c>
    </row>
    <row r="36" spans="2:6" ht="14.25" customHeight="1" x14ac:dyDescent="0.3">
      <c r="B36" s="32" t="s">
        <v>15</v>
      </c>
      <c r="C36" s="37">
        <v>7.68</v>
      </c>
      <c r="D36" s="38">
        <f t="shared" si="0"/>
        <v>2.56</v>
      </c>
      <c r="E36" s="38">
        <f t="shared" si="1"/>
        <v>3</v>
      </c>
      <c r="F36" s="39">
        <f>C36+Calc_Plan!AI12</f>
        <v>13.68</v>
      </c>
    </row>
    <row r="37" spans="2:6" ht="14.25" customHeight="1" x14ac:dyDescent="0.3">
      <c r="B37" s="32" t="s">
        <v>8</v>
      </c>
      <c r="C37" s="37">
        <v>5.48</v>
      </c>
      <c r="D37" s="38">
        <f t="shared" si="0"/>
        <v>1.8266666666666669</v>
      </c>
      <c r="E37" s="38">
        <f t="shared" si="1"/>
        <v>2</v>
      </c>
      <c r="F37" s="39">
        <f>C37+Calc_Plan!AI13</f>
        <v>18.48</v>
      </c>
    </row>
    <row r="38" spans="2:6" ht="14.25" customHeight="1" x14ac:dyDescent="0.3">
      <c r="B38" s="32" t="s">
        <v>68</v>
      </c>
      <c r="C38" s="37">
        <v>7.1999999999999993</v>
      </c>
      <c r="D38" s="38">
        <f t="shared" si="0"/>
        <v>2.4</v>
      </c>
      <c r="E38" s="38">
        <f t="shared" si="1"/>
        <v>2</v>
      </c>
      <c r="F38" s="39">
        <f>C38+Calc_Plan!AI14</f>
        <v>7.1999999999999993</v>
      </c>
    </row>
    <row r="39" spans="2:6" ht="14.25" customHeight="1" x14ac:dyDescent="0.3">
      <c r="B39" s="32" t="s">
        <v>28</v>
      </c>
      <c r="C39" s="37">
        <v>8.0599999999999987</v>
      </c>
      <c r="D39" s="38">
        <f t="shared" si="0"/>
        <v>2.6866666666666661</v>
      </c>
      <c r="E39" s="38">
        <f t="shared" si="1"/>
        <v>3</v>
      </c>
      <c r="F39" s="39">
        <f>C39+Calc_Plan!AI15</f>
        <v>10.559999999999999</v>
      </c>
    </row>
    <row r="40" spans="2:6" ht="14.25" customHeight="1" x14ac:dyDescent="0.3">
      <c r="B40" s="32" t="s">
        <v>61</v>
      </c>
      <c r="C40" s="37">
        <v>12.25</v>
      </c>
      <c r="D40" s="38">
        <f t="shared" si="0"/>
        <v>4.083333333333333</v>
      </c>
      <c r="E40" s="38">
        <f t="shared" si="1"/>
        <v>4</v>
      </c>
      <c r="F40" s="39">
        <f>C40+Calc_Plan!AI16</f>
        <v>18</v>
      </c>
    </row>
    <row r="41" spans="2:6" ht="14.25" customHeight="1" x14ac:dyDescent="0.3">
      <c r="B41" s="32" t="s">
        <v>32</v>
      </c>
      <c r="C41" s="37">
        <v>9.8000000000000007</v>
      </c>
      <c r="D41" s="38">
        <f t="shared" si="0"/>
        <v>3.2666666666666671</v>
      </c>
      <c r="E41" s="38">
        <f t="shared" si="1"/>
        <v>3</v>
      </c>
      <c r="F41" s="39">
        <f>C41+Calc_Plan!AI17</f>
        <v>26.849999999999998</v>
      </c>
    </row>
    <row r="42" spans="2:6" ht="14.25" customHeight="1" x14ac:dyDescent="0.3">
      <c r="B42" s="31" t="s">
        <v>120</v>
      </c>
      <c r="C42" s="37">
        <v>0</v>
      </c>
      <c r="D42" s="38">
        <f t="shared" si="0"/>
        <v>0</v>
      </c>
      <c r="E42" s="38">
        <f t="shared" si="1"/>
        <v>0</v>
      </c>
      <c r="F42" s="39">
        <f>C42+Calc_Plan!AI18</f>
        <v>0</v>
      </c>
    </row>
    <row r="43" spans="2:6" ht="14.25" customHeight="1" x14ac:dyDescent="0.3">
      <c r="B43" s="32" t="s">
        <v>65</v>
      </c>
      <c r="C43" s="37">
        <v>3.6799999999999997</v>
      </c>
      <c r="D43" s="38">
        <f t="shared" si="0"/>
        <v>1.2266666666666666</v>
      </c>
      <c r="E43" s="38">
        <f t="shared" si="1"/>
        <v>1</v>
      </c>
      <c r="F43" s="39">
        <f>C43+Calc_Plan!AI19</f>
        <v>4.68</v>
      </c>
    </row>
    <row r="44" spans="2:6" ht="14.25" customHeight="1" x14ac:dyDescent="0.3">
      <c r="B44" s="32" t="s">
        <v>64</v>
      </c>
      <c r="C44" s="37">
        <v>17.52</v>
      </c>
      <c r="D44" s="38">
        <f t="shared" si="0"/>
        <v>5.84</v>
      </c>
      <c r="E44" s="38">
        <f t="shared" si="1"/>
        <v>6</v>
      </c>
      <c r="F44" s="39">
        <f>C44+Calc_Plan!AI20</f>
        <v>23.52</v>
      </c>
    </row>
    <row r="45" spans="2:6" ht="14.25" customHeight="1" x14ac:dyDescent="0.3">
      <c r="B45" s="32" t="s">
        <v>87</v>
      </c>
      <c r="C45" s="37">
        <v>22.39</v>
      </c>
      <c r="D45" s="38">
        <f t="shared" si="0"/>
        <v>7.4633333333333338</v>
      </c>
      <c r="E45" s="38">
        <f t="shared" si="1"/>
        <v>7</v>
      </c>
      <c r="F45" s="39">
        <f>C45+Calc_Plan!AI21</f>
        <v>26.64</v>
      </c>
    </row>
    <row r="46" spans="2:6" ht="14.25" customHeight="1" x14ac:dyDescent="0.3">
      <c r="B46" s="30" t="s">
        <v>116</v>
      </c>
      <c r="C46" s="38">
        <v>136.33000000000001</v>
      </c>
      <c r="D46" s="38">
        <f t="shared" si="0"/>
        <v>45.443333333333335</v>
      </c>
      <c r="E46" s="38">
        <f t="shared" si="1"/>
        <v>45</v>
      </c>
      <c r="F46" s="39">
        <f>SUM(F28:F45)</f>
        <v>194.25</v>
      </c>
    </row>
    <row r="47" spans="2:6" ht="14.25" customHeight="1" x14ac:dyDescent="0.3"/>
    <row r="48" spans="2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sortState ref="A2:L21">
    <sortCondition ref="A2:A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7"/>
  <sheetViews>
    <sheetView topLeftCell="A45" workbookViewId="0">
      <selection activeCell="C106" sqref="C106"/>
    </sheetView>
  </sheetViews>
  <sheetFormatPr defaultColWidth="15.109375" defaultRowHeight="15" customHeight="1" x14ac:dyDescent="0.3"/>
  <cols>
    <col min="1" max="1" width="7.6640625" customWidth="1"/>
    <col min="2" max="2" width="22.33203125" bestFit="1" customWidth="1"/>
    <col min="3" max="26" width="7.6640625" customWidth="1"/>
    <col min="28" max="28" width="9" customWidth="1"/>
  </cols>
  <sheetData>
    <row r="1" spans="1:59" ht="14.25" customHeight="1" x14ac:dyDescent="0.3">
      <c r="B1" s="1" t="s">
        <v>12</v>
      </c>
      <c r="C1" s="1" t="s">
        <v>24</v>
      </c>
      <c r="D1" s="1" t="s">
        <v>58</v>
      </c>
      <c r="E1" s="1" t="s">
        <v>66</v>
      </c>
      <c r="F1" s="1" t="s">
        <v>69</v>
      </c>
      <c r="G1" s="1" t="s">
        <v>70</v>
      </c>
      <c r="H1" s="1" t="s">
        <v>72</v>
      </c>
      <c r="I1" s="3" t="s">
        <v>48</v>
      </c>
      <c r="J1" s="3" t="s">
        <v>35</v>
      </c>
      <c r="K1" s="3" t="s">
        <v>31</v>
      </c>
      <c r="L1" s="3" t="s">
        <v>40</v>
      </c>
      <c r="M1" s="3" t="s">
        <v>45</v>
      </c>
      <c r="N1" s="3" t="s">
        <v>57</v>
      </c>
      <c r="O1" s="3" t="s">
        <v>13</v>
      </c>
      <c r="P1" s="3" t="s">
        <v>27</v>
      </c>
      <c r="Q1" s="3" t="s">
        <v>21</v>
      </c>
      <c r="R1" s="3" t="s">
        <v>38</v>
      </c>
      <c r="S1" s="3" t="s">
        <v>50</v>
      </c>
      <c r="T1" s="3" t="s">
        <v>56</v>
      </c>
      <c r="U1" s="3" t="s">
        <v>6</v>
      </c>
      <c r="V1" s="3" t="s">
        <v>52</v>
      </c>
      <c r="W1" s="3" t="s">
        <v>67</v>
      </c>
      <c r="X1" s="3" t="s">
        <v>62</v>
      </c>
      <c r="Y1" s="3" t="s">
        <v>63</v>
      </c>
      <c r="Z1" s="3" t="s">
        <v>60</v>
      </c>
      <c r="AA1" s="3" t="s">
        <v>64</v>
      </c>
      <c r="AB1" s="3" t="s">
        <v>65</v>
      </c>
      <c r="AC1" s="1" t="s">
        <v>87</v>
      </c>
    </row>
    <row r="2" spans="1:59" ht="14.25" customHeight="1" x14ac:dyDescent="0.3">
      <c r="A2" s="6" t="s">
        <v>99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</row>
    <row r="3" spans="1:59" ht="14.25" customHeight="1" x14ac:dyDescent="0.3">
      <c r="A3" s="6" t="s">
        <v>98</v>
      </c>
      <c r="B3" s="1">
        <f>VLOOKUP(B1,Schedule!$B$2:$F$29,4)</f>
        <v>16</v>
      </c>
      <c r="C3" s="1">
        <f>VLOOKUP(C1,Schedule!$B$2:$F$29,4)</f>
        <v>6</v>
      </c>
      <c r="D3" s="1">
        <f>VLOOKUP(D1,Schedule!$B$2:$F$29,4)</f>
        <v>3</v>
      </c>
      <c r="E3" s="1">
        <f>VLOOKUP(E1,Schedule!$B$2:$F$29,4)</f>
        <v>14</v>
      </c>
      <c r="F3" s="1">
        <f>VLOOKUP(F1,Schedule!$B$2:$F$29,4)</f>
        <v>25</v>
      </c>
      <c r="G3" s="1">
        <f>VLOOKUP(G1,Schedule!$B$2:$F$29,4)</f>
        <v>3</v>
      </c>
      <c r="H3" s="1">
        <f>VLOOKUP(H1,Schedule!$B$2:$F$29,4)</f>
        <v>82</v>
      </c>
      <c r="I3" s="1">
        <f>VLOOKUP(I1,Schedule!$B$2:$F$29,4)</f>
        <v>14</v>
      </c>
      <c r="J3" s="1">
        <f>VLOOKUP(J1,Schedule!$B$2:$F$29,4)</f>
        <v>3</v>
      </c>
      <c r="K3" s="1">
        <f>VLOOKUP(K1,Schedule!$B$2:$F$29,4)</f>
        <v>3</v>
      </c>
      <c r="L3" s="1">
        <f>VLOOKUP(L1,Schedule!$B$2:$F$29,4)</f>
        <v>24</v>
      </c>
      <c r="M3" s="1">
        <f>VLOOKUP(M1,Schedule!$B$2:$F$29,4)</f>
        <v>13</v>
      </c>
      <c r="N3" s="1">
        <f>VLOOKUP(N1,Schedule!$B$2:$F$29,4)</f>
        <v>25</v>
      </c>
      <c r="O3" s="1">
        <f>VLOOKUP(O1,Schedule!$B$2:$F$29,4)</f>
        <v>16</v>
      </c>
      <c r="P3" s="1">
        <f>VLOOKUP(P1,Schedule!$B$2:$F$29,4)</f>
        <v>25</v>
      </c>
      <c r="Q3" s="1">
        <f>VLOOKUP(Q1,Schedule!$B$2:$F$29,4)</f>
        <v>14</v>
      </c>
      <c r="R3" s="1">
        <f>VLOOKUP(R1,Schedule!$B$2:$F$29,4)</f>
        <v>25</v>
      </c>
      <c r="S3" s="1">
        <f>VLOOKUP(S1,Schedule!$B$2:$F$29,4)</f>
        <v>3</v>
      </c>
      <c r="T3" s="1">
        <f>VLOOKUP(T1,Schedule!$B$2:$F$29,4)</f>
        <v>0</v>
      </c>
      <c r="U3" s="1">
        <f>VLOOKUP(U1,Schedule!$B$2:$F$29,4)</f>
        <v>3</v>
      </c>
      <c r="V3" s="1">
        <f>VLOOKUP(V1,Schedule!$B$2:$F$29,4)</f>
        <v>25</v>
      </c>
      <c r="W3" s="1">
        <f>VLOOKUP(W1,Schedule!$B$2:$F$29,4)</f>
        <v>17</v>
      </c>
      <c r="X3" s="1">
        <f>VLOOKUP(X1,Schedule!$B$2:$F$29,4)</f>
        <v>3</v>
      </c>
      <c r="Y3" s="1">
        <f>VLOOKUP(Y1,Schedule!$B$2:$F$29,4)</f>
        <v>0</v>
      </c>
      <c r="Z3" s="1">
        <f>VLOOKUP(Z1,Schedule!$B$2:$F$29,4)</f>
        <v>3</v>
      </c>
      <c r="AA3" s="1">
        <f>VLOOKUP(AA1,Schedule!$B$2:$F$29,4)</f>
        <v>3</v>
      </c>
      <c r="AB3" s="1">
        <f>VLOOKUP(AB1,Schedule!$B$2:$F$29,4)</f>
        <v>3</v>
      </c>
      <c r="AC3" s="1">
        <f>VLOOKUP(AC1,Schedule!$B$2:$F$29,4)</f>
        <v>17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9" ht="14.25" customHeight="1" x14ac:dyDescent="0.3">
      <c r="B4" s="1" t="s">
        <v>12</v>
      </c>
      <c r="C4" s="1" t="s">
        <v>24</v>
      </c>
      <c r="D4" s="1" t="s">
        <v>58</v>
      </c>
      <c r="E4" s="1" t="s">
        <v>66</v>
      </c>
      <c r="F4" s="1" t="s">
        <v>69</v>
      </c>
      <c r="G4" s="1" t="s">
        <v>70</v>
      </c>
      <c r="H4" s="1" t="s">
        <v>72</v>
      </c>
      <c r="I4" s="3" t="s">
        <v>48</v>
      </c>
      <c r="J4" s="3" t="s">
        <v>35</v>
      </c>
      <c r="K4" s="3" t="s">
        <v>31</v>
      </c>
      <c r="L4" s="3" t="s">
        <v>40</v>
      </c>
      <c r="M4" s="3" t="s">
        <v>45</v>
      </c>
      <c r="N4" s="3" t="s">
        <v>57</v>
      </c>
      <c r="O4" s="3" t="s">
        <v>13</v>
      </c>
      <c r="P4" s="3" t="s">
        <v>27</v>
      </c>
      <c r="Q4" s="3" t="s">
        <v>21</v>
      </c>
      <c r="R4" s="3" t="s">
        <v>38</v>
      </c>
      <c r="S4" s="3" t="s">
        <v>50</v>
      </c>
      <c r="T4" s="3" t="s">
        <v>56</v>
      </c>
      <c r="U4" s="3" t="s">
        <v>6</v>
      </c>
      <c r="V4" s="3" t="s">
        <v>52</v>
      </c>
      <c r="W4" s="3" t="s">
        <v>67</v>
      </c>
      <c r="X4" s="3" t="s">
        <v>62</v>
      </c>
      <c r="Y4" s="3" t="s">
        <v>63</v>
      </c>
      <c r="Z4" s="3" t="s">
        <v>60</v>
      </c>
      <c r="AA4" s="3" t="s">
        <v>64</v>
      </c>
      <c r="AB4" s="3" t="s">
        <v>65</v>
      </c>
      <c r="AC4" s="1" t="s">
        <v>87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9" ht="14.25" customHeight="1" x14ac:dyDescent="0.3">
      <c r="A5" s="3"/>
      <c r="B5" s="1"/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3"/>
      <c r="BG5" s="3"/>
    </row>
    <row r="6" spans="1:59" ht="14.25" customHeight="1" x14ac:dyDescent="0.3">
      <c r="B6" s="1" t="s">
        <v>12</v>
      </c>
      <c r="C6" t="str">
        <f>IF(COUNTIF($B$6:B6,B6)&lt;5,B6,VLOOKUP(B6,$B$11:$F$38,5,FALSE))</f>
        <v>AAA</v>
      </c>
      <c r="D6" s="3" t="str">
        <f>IF(COUNTIF($B$6:C6,C6)&lt;5,C6,VLOOKUP(C6,$B$11:$F$38,5,FALSE))</f>
        <v>AAA</v>
      </c>
      <c r="E6" s="3" t="str">
        <f>IF(COUNTIF($B$6:D6,D6)&lt;5,D6,VLOOKUP(D6,$B$11:$F$38,5,FALSE))</f>
        <v>AAA</v>
      </c>
      <c r="F6" s="3" t="str">
        <f>IF(COUNTIF($B$6:E6,E6)&lt;5,E6,VLOOKUP(E6,$B$11:$F$38,5,FALSE))</f>
        <v>AAA</v>
      </c>
      <c r="G6" s="3" t="str">
        <f>IF(COUNTIF($B$6:F6,F6)&lt;5,F6,HLOOKUP(HLOOKUP(F6, $B$1:$AC$4,2,FALSE)+1, $B$2:$AC$4,3,FALSE))</f>
        <v>Bailey &amp; Simon</v>
      </c>
      <c r="H6" s="3" t="str">
        <f>IF(COUNTIF($B$6:G6,G6)&lt;5,G6,HLOOKUP(HLOOKUP(G6, $B$1:$AC$4,2,FALSE)+1, $B$2:$AC$4,3,FALSE))</f>
        <v>Bailey &amp; Simon</v>
      </c>
      <c r="I6" s="3" t="str">
        <f>IF(COUNTIF($B$6:H6,H6)&lt;5,H6,HLOOKUP(HLOOKUP(H6, $B$1:$AC$4,2,FALSE)+1, $B$2:$AC$4,3,FALSE))</f>
        <v>Bailey &amp; Simon</v>
      </c>
      <c r="J6" s="3" t="str">
        <f>IF(COUNTIF($B$6:I6,I6)&lt;5,I6,HLOOKUP(HLOOKUP(I6, $B$1:$AC$4,2,FALSE)+1, $B$2:$AC$4,3,FALSE))</f>
        <v>Bailey &amp; Simon</v>
      </c>
      <c r="K6" s="3" t="str">
        <f>IF(COUNTIF($B$6:J6,J6)&lt;5,J6,HLOOKUP(HLOOKUP(J6, $B$1:$AC$4,2,FALSE)+1, $B$2:$AC$4,3,FALSE))</f>
        <v>Bailey &amp; Simon</v>
      </c>
      <c r="L6" s="3" t="str">
        <f>IF(COUNTIF($B$6:K6,K6)&lt;5,K6,HLOOKUP(HLOOKUP(K6, $B$1:$AC$4,2,FALSE)+1, $B$2:$AC$4,3,FALSE))</f>
        <v>Bailey &amp; Simon Discussion</v>
      </c>
      <c r="M6" s="3" t="str">
        <f>IF(COUNTIF($B$6:L6,L6)&lt;5,L6,HLOOKUP(HLOOKUP(L6, $B$1:$AC$4,2,FALSE)+1, $B$2:$AC$4,3,FALSE))</f>
        <v>Bailey &amp; Simon Discussion</v>
      </c>
      <c r="N6" s="3" t="str">
        <f>IF(COUNTIF($B$6:M6,M6)&lt;5,M6,HLOOKUP(HLOOKUP(M6, $B$1:$AC$4,2,FALSE)+1, $B$2:$AC$4,3,FALSE))</f>
        <v>Bailey &amp; Simon Discussion</v>
      </c>
      <c r="O6" s="3" t="str">
        <f>IF(COUNTIF($B$6:N6,N6)&lt;5,N6,HLOOKUP(HLOOKUP(N6, $B$1:$AC$4,2,FALSE)+1, $B$2:$AC$4,3,FALSE))</f>
        <v>Bailey &amp; Simon Discussion</v>
      </c>
      <c r="P6" s="3" t="str">
        <f>IF(COUNTIF($B$6:O6,O6)&lt;5,O6,HLOOKUP(HLOOKUP(O6, $B$1:$AC$4,2,FALSE)+1, $B$2:$AC$4,3,FALSE))</f>
        <v>Bailey &amp; Simon Discussion</v>
      </c>
      <c r="Q6" s="3" t="str">
        <f>IF(COUNTIF($B$6:P6,P6)&lt;5,P6,HLOOKUP(HLOOKUP(P6, $B$1:$AC$4,2,FALSE)+1, $B$2:$AC$4,3,FALSE))</f>
        <v>Mahler1</v>
      </c>
      <c r="R6" s="3" t="str">
        <f>IF(COUNTIF($B$6:Q6,Q6)&lt;5,Q6,HLOOKUP(HLOOKUP(Q6, $B$1:$AC$4,2,FALSE)+1, $B$2:$AC$4,3,FALSE))</f>
        <v>Mahler1</v>
      </c>
      <c r="S6" s="3" t="str">
        <f>IF(COUNTIF($B$6:R6,R6)&lt;5,R6,HLOOKUP(HLOOKUP(R6, $B$1:$AC$4,2,FALSE)+1, $B$2:$AC$4,3,FALSE))</f>
        <v>Mahler1</v>
      </c>
      <c r="T6" s="3" t="str">
        <f>IF(COUNTIF($B$6:S6,S6)&lt;5,S6,HLOOKUP(HLOOKUP(S6, $B$1:$AC$4,2,FALSE)+1, $B$2:$AC$4,3,FALSE))</f>
        <v>Mahler1</v>
      </c>
      <c r="U6" s="3" t="str">
        <f>IF(COUNTIF($B$6:T6,T6)&lt;5,T6,HLOOKUP(HLOOKUP(T6, $B$1:$AC$4,2,FALSE)+1, $B$2:$AC$4,3,FALSE))</f>
        <v>Mahler1</v>
      </c>
      <c r="V6" s="3" t="str">
        <f>IF(COUNTIF($B$6:U6,U6)&lt;5,U6,HLOOKUP(HLOOKUP(U6, $B$1:$AC$4,2,FALSE)+1, $B$2:$AC$4,3,FALSE))</f>
        <v>Robertson</v>
      </c>
      <c r="W6" s="3" t="str">
        <f>IF(COUNTIF($B$6:V6,V6)&lt;5,V6,HLOOKUP(HLOOKUP(V6, $B$1:$AC$4,2,FALSE)+1, $B$2:$AC$4,3,FALSE))</f>
        <v>Robertson</v>
      </c>
      <c r="X6" s="3" t="str">
        <f>IF(COUNTIF($B$6:W6,W6)&lt;5,W6,HLOOKUP(HLOOKUP(W6, $B$1:$AC$4,2,FALSE)+1, $B$2:$AC$4,3,FALSE))</f>
        <v>Robertson</v>
      </c>
      <c r="Y6" s="3" t="str">
        <f>IF(COUNTIF($B$6:X6,X6)&lt;5,X6,HLOOKUP(HLOOKUP(X6, $B$1:$AC$4,2,FALSE)+1, $B$2:$AC$4,3,FALSE))</f>
        <v>Robertson</v>
      </c>
      <c r="Z6" s="3" t="str">
        <f>IF(COUNTIF($B$6:Y6,Y6)&lt;5,Y6,HLOOKUP(HLOOKUP(Y6, $B$1:$AC$4,2,FALSE)+1, $B$2:$AC$4,3,FALSE))</f>
        <v>Robertson</v>
      </c>
      <c r="AA6" s="3" t="str">
        <f>IF(COUNTIF($B$6:Z6,Z6)&lt;5,Z6,HLOOKUP(HLOOKUP(Z6, $B$1:$AC$4,2,FALSE)+1, $B$2:$AC$4,3,FALSE))</f>
        <v>Couret &amp; Venter</v>
      </c>
      <c r="AB6" s="3" t="str">
        <f>IF(COUNTIF($B$6:AA6,AA6)&lt;5,AA6,HLOOKUP(HLOOKUP(AA6, $B$1:$AC$4,2,FALSE)+1, $B$2:$AC$4,3,FALSE))</f>
        <v>Couret &amp; Venter</v>
      </c>
      <c r="AC6" s="3" t="str">
        <f>IF(COUNTIF($B$6:AB6,AB6)&lt;5,AB6,HLOOKUP(HLOOKUP(AB6, $B$1:$AC$4,2,FALSE)+1, $B$2:$AC$4,3,FALSE))</f>
        <v>Couret &amp; Venter</v>
      </c>
      <c r="AD6" s="3" t="str">
        <f>IF(COUNTIF($B$6:AC6,AC6)&lt;5,AC6,HLOOKUP(HLOOKUP(AC6, $B$1:$AC$4,2,FALSE)+1, $B$2:$AC$4,3,FALSE))</f>
        <v>Couret &amp; Venter</v>
      </c>
      <c r="AE6" s="3" t="str">
        <f>IF(COUNTIF($B$6:AD6,AD6)&lt;5,AD6,HLOOKUP(HLOOKUP(AD6, $B$1:$AC$4,2,FALSE)+1, $B$2:$AC$4,3,FALSE))</f>
        <v>Couret &amp; Venter</v>
      </c>
      <c r="AF6" s="3" t="str">
        <f>IF(COUNTIF($B$6:AE6,AE6)&lt;5,AE6,HLOOKUP(HLOOKUP(AE6, $B$1:$AC$4,2,FALSE)+1, $B$2:$AC$4,3,FALSE))</f>
        <v>GLM</v>
      </c>
      <c r="AG6" s="3" t="str">
        <f>IF(COUNTIF($B$6:AF6,AF6)&lt;5,AF6,HLOOKUP(HLOOKUP(AF6, $B$1:$AC$4,2,FALSE)+1, $B$2:$AC$4,3,FALSE))</f>
        <v>GLM</v>
      </c>
      <c r="AH6" s="3" t="str">
        <f>IF(COUNTIF($B$6:AG6,AG6)&lt;5,AG6,HLOOKUP(HLOOKUP(AG6, $B$1:$AC$4,2,FALSE)+1, $B$2:$AC$4,3,FALSE))</f>
        <v>GLM</v>
      </c>
      <c r="AI6" s="3" t="str">
        <f>IF(COUNTIF($B$6:AH6,AH6)&lt;5,AH6,HLOOKUP(HLOOKUP(AH6, $B$1:$AC$4,2,FALSE)+1, $B$2:$AC$4,3,FALSE))</f>
        <v>GLM</v>
      </c>
      <c r="AJ6" s="3" t="str">
        <f>IF(COUNTIF($B$6:AI6,AI6)&lt;5,AI6,HLOOKUP(HLOOKUP(AI6, $B$1:$AC$4,2,FALSE)+1, $B$2:$AC$4,3,FALSE))</f>
        <v>GLM</v>
      </c>
      <c r="AK6" s="3" t="str">
        <f>IF(COUNTIF($B$6:AJ6,AJ6)&lt;5,AJ6,HLOOKUP(HLOOKUP(AJ6, $B$1:$AC$4,2,FALSE)+1, $B$2:$AC$4,3,FALSE))</f>
        <v>Lee2</v>
      </c>
      <c r="AL6" s="3" t="str">
        <f>IF(COUNTIF($B$6:AK6,AK6)&lt;5,AK6,HLOOKUP(HLOOKUP(AK6, $B$1:$AC$4,2,FALSE)+1, $B$2:$AC$4,3,FALSE))</f>
        <v>Lee2</v>
      </c>
      <c r="AM6" s="3" t="str">
        <f>IF(COUNTIF($B$6:AL6,AL6)&lt;5,AL6,HLOOKUP(HLOOKUP(AL6, $B$1:$AC$4,2,FALSE)+1, $B$2:$AC$4,3,FALSE))</f>
        <v>Lee2</v>
      </c>
      <c r="AN6" s="3" t="str">
        <f>IF(COUNTIF($B$6:AM6,AM6)&lt;5,AM6,HLOOKUP(HLOOKUP(AM6, $B$1:$AC$4,2,FALSE)+1, $B$2:$AC$4,3,FALSE))</f>
        <v>Lee2</v>
      </c>
      <c r="AO6" s="3" t="str">
        <f>IF(COUNTIF($B$6:AN6,AN6)&lt;5,AN6,HLOOKUP(HLOOKUP(AN6, $B$1:$AC$4,2,FALSE)+1, $B$2:$AC$4,3,FALSE))</f>
        <v>Lee2</v>
      </c>
      <c r="AP6" s="3" t="str">
        <f>IF(COUNTIF($B$6:AO6,AO6)&lt;5,AO6,HLOOKUP(HLOOKUP(AO6, $B$1:$AC$4,2,FALSE)+1, $B$2:$AC$4,3,FALSE))</f>
        <v>Gilliam &amp; Snader2</v>
      </c>
      <c r="AQ6" s="3" t="str">
        <f>IF(COUNTIF($B$6:AP6,AP6)&lt;5,AP6,HLOOKUP(HLOOKUP(AP6, $B$1:$AC$4,2,FALSE)+1, $B$2:$AC$4,3,FALSE))</f>
        <v>Gilliam &amp; Snader2</v>
      </c>
      <c r="AR6" s="3" t="str">
        <f>IF(COUNTIF($B$6:AQ6,AQ6)&lt;5,AQ6,HLOOKUP(HLOOKUP(AQ6, $B$1:$AC$4,2,FALSE)+1, $B$2:$AC$4,3,FALSE))</f>
        <v>Gilliam &amp; Snader2</v>
      </c>
      <c r="AS6" s="3" t="str">
        <f>IF(COUNTIF($B$6:AR6,AR6)&lt;5,AR6,HLOOKUP(HLOOKUP(AR6, $B$1:$AC$4,2,FALSE)+1, $B$2:$AC$4,3,FALSE))</f>
        <v>Gilliam &amp; Snader2</v>
      </c>
      <c r="AT6" s="3" t="str">
        <f>IF(COUNTIF($B$6:AS6,AS6)&lt;5,AS6,HLOOKUP(HLOOKUP(AS6, $B$1:$AC$4,2,FALSE)+1, $B$2:$AC$4,3,FALSE))</f>
        <v>Gilliam &amp; Snader2</v>
      </c>
      <c r="AU6" s="3" t="str">
        <f>IF(COUNTIF($B$6:AT6,AT6)&lt;5,AT6,HLOOKUP(HLOOKUP(AT6, $B$1:$AC$4,2,FALSE)+1, $B$2:$AC$4,3,FALSE))</f>
        <v>Brosius</v>
      </c>
      <c r="AV6" s="3" t="str">
        <f>IF(COUNTIF($B$6:AU6,AU6)&lt;5,AU6,HLOOKUP(HLOOKUP(AU6, $B$1:$AC$4,2,FALSE)+1, $B$2:$AC$4,3,FALSE))</f>
        <v>Brosius</v>
      </c>
      <c r="AW6" s="3" t="str">
        <f>IF(COUNTIF($B$6:AV6,AV6)&lt;5,AV6,HLOOKUP(HLOOKUP(AV6, $B$1:$AC$4,2,FALSE)+1, $B$2:$AC$4,3,FALSE))</f>
        <v>Brosius</v>
      </c>
      <c r="AX6" s="3" t="str">
        <f>IF(COUNTIF($B$6:AW6,AW6)&lt;5,AW6,HLOOKUP(HLOOKUP(AW6, $B$1:$AC$4,2,FALSE)+1, $B$2:$AC$4,3,FALSE))</f>
        <v>Brosius</v>
      </c>
      <c r="AY6" s="3" t="str">
        <f>IF(COUNTIF($B$6:AX6,AX6)&lt;5,AX6,HLOOKUP(HLOOKUP(AX6, $B$1:$AC$4,2,FALSE)+1, $B$2:$AC$4,3,FALSE))</f>
        <v>Brosius</v>
      </c>
      <c r="AZ6" s="3" t="str">
        <f>IF(COUNTIF($B$6:AY6,AY6)&lt;5,AY6,HLOOKUP(HLOOKUP(AY6, $B$1:$AC$4,2,FALSE)+1, $B$2:$AC$4,3,FALSE))</f>
        <v>Skurnick</v>
      </c>
      <c r="BA6" s="3" t="str">
        <f>IF(COUNTIF($B$6:AZ6,AZ6)&lt;5,AZ6,HLOOKUP(HLOOKUP(AZ6, $B$1:$AC$4,2,FALSE)+1, $B$2:$AC$4,3,FALSE))</f>
        <v>Skurnick</v>
      </c>
      <c r="BB6" s="3" t="str">
        <f>IF(COUNTIF($B$6:BA6,BA6)&lt;5,BA6,HLOOKUP(HLOOKUP(BA6, $B$1:$AC$4,2,FALSE)+1, $B$2:$AC$4,3,FALSE))</f>
        <v>Skurnick</v>
      </c>
      <c r="BC6" s="3" t="str">
        <f>IF(COUNTIF($B$6:BB6,BB6)&lt;5,BB6,HLOOKUP(HLOOKUP(BB6, $B$1:$AC$4,2,FALSE)+1, $B$2:$AC$4,3,FALSE))</f>
        <v>Skurnick</v>
      </c>
      <c r="BD6" s="3" t="str">
        <f>IF(COUNTIF($B$6:BC6,BC6)&lt;5,BC6,HLOOKUP(HLOOKUP(BC6, $B$1:$AC$4,2,FALSE)+1, $B$2:$AC$4,3,FALSE))</f>
        <v>Skurnick</v>
      </c>
      <c r="BE6" s="3" t="str">
        <f>IF(COUNTIF($B$6:BD6,BD6)&lt;5,BD6,HLOOKUP(HLOOKUP(BD6, $B$1:$AC$4,2,FALSE)+1, $B$2:$AC$4,3,FALSE))</f>
        <v>Skurnick Discussion</v>
      </c>
      <c r="BF6" s="3" t="str">
        <f>IF(COUNTIF($B$6:BE6,BE6)&lt;5,BE6,HLOOKUP(HLOOKUP(BE6, $B$1:$AC$4,2,FALSE)+1, $B$2:$AC$4,3,FALSE))</f>
        <v>Skurnick Discussion</v>
      </c>
      <c r="BG6" s="3" t="str">
        <f>IF(COUNTIF($B$6:BF6,BF6)&lt;5,BF6,HLOOKUP(HLOOKUP(BF6, $B$1:$AC$4,2,FALSE)+1, $B$2:$AC$4,3,FALSE))</f>
        <v>Skurnick Discussion</v>
      </c>
    </row>
    <row r="7" spans="1:59" ht="14.25" customHeight="1" x14ac:dyDescent="0.3"/>
    <row r="8" spans="1:59" ht="14.25" customHeight="1" x14ac:dyDescent="0.3">
      <c r="B8" s="1" t="s">
        <v>12</v>
      </c>
      <c r="C8" s="6" t="s">
        <v>100</v>
      </c>
    </row>
    <row r="9" spans="1:59" ht="14.25" customHeight="1" x14ac:dyDescent="0.3">
      <c r="B9" s="3" t="str">
        <f>IF(COUNTIF($B$8:B8,B8)&lt;5,B8,HLOOKUP(HLOOKUP(B8, $B$1:$AC$4,2,FALSE)+1, $B$2:$AC$4,3,FALSE))</f>
        <v>AAA</v>
      </c>
      <c r="C9" s="6" t="s">
        <v>101</v>
      </c>
    </row>
    <row r="10" spans="1:59" ht="14.25" customHeight="1" x14ac:dyDescent="0.3">
      <c r="B10" s="3" t="str">
        <f>IF(COUNTIF($B$8:B9,B9)&lt;5,B9,HLOOKUP(HLOOKUP(B9, $B$1:$AC$4,2,FALSE)+1, $B$2:$AC$4,3,FALSE))</f>
        <v>AAA</v>
      </c>
      <c r="C10" s="6" t="s">
        <v>102</v>
      </c>
    </row>
    <row r="11" spans="1:59" ht="14.25" customHeight="1" x14ac:dyDescent="0.3">
      <c r="B11" s="3" t="str">
        <f>IF(COUNTIF($B$8:B10,B10)&lt;5,B10,HLOOKUP(HLOOKUP(B10, $B$1:$AC$4,2,FALSE)+1, $B$2:$AC$4,3,FALSE))</f>
        <v>AAA</v>
      </c>
      <c r="C11" s="6" t="s">
        <v>4</v>
      </c>
      <c r="D11" s="1"/>
      <c r="E11" s="1"/>
      <c r="F11" s="3"/>
    </row>
    <row r="12" spans="1:59" ht="14.25" customHeight="1" x14ac:dyDescent="0.3">
      <c r="B12" s="3" t="str">
        <f>IF(COUNTIF($B$8:B11,B11)&lt;5,B11,HLOOKUP(HLOOKUP(B11, $B$1:$AC$4,2,FALSE)+1, $B$2:$AC$4,3,FALSE))</f>
        <v>AAA</v>
      </c>
      <c r="C12" s="1"/>
      <c r="D12" s="1"/>
      <c r="E12" s="1"/>
      <c r="F12" s="3"/>
    </row>
    <row r="13" spans="1:59" ht="14.25" customHeight="1" x14ac:dyDescent="0.3">
      <c r="B13" s="3" t="str">
        <f>IF(COUNTIF($B$8:B12,B12)&lt;5,B12,HLOOKUP(HLOOKUP(B12, $B$1:$AC$4,2,FALSE)+1, $B$2:$AC$4,3,FALSE))</f>
        <v>Bailey &amp; Simon</v>
      </c>
      <c r="C13" s="6" t="s">
        <v>100</v>
      </c>
      <c r="D13" s="1"/>
      <c r="E13" s="1"/>
      <c r="F13" s="3"/>
    </row>
    <row r="14" spans="1:59" ht="14.25" customHeight="1" x14ac:dyDescent="0.3">
      <c r="B14" s="3" t="str">
        <f>IF(COUNTIF($B$8:B13,B13)&lt;5,B13,HLOOKUP(HLOOKUP(B13, $B$1:$AC$4,2,FALSE)+1, $B$2:$AC$4,3,FALSE))</f>
        <v>Bailey &amp; Simon</v>
      </c>
      <c r="C14" s="6" t="s">
        <v>101</v>
      </c>
      <c r="D14" s="1"/>
      <c r="E14" s="1"/>
      <c r="F14" s="3"/>
    </row>
    <row r="15" spans="1:59" ht="14.25" customHeight="1" x14ac:dyDescent="0.3">
      <c r="B15" s="3" t="str">
        <f>IF(COUNTIF($B$8:B14,B14)&lt;5,B14,HLOOKUP(HLOOKUP(B14, $B$1:$AC$4,2,FALSE)+1, $B$2:$AC$4,3,FALSE))</f>
        <v>Bailey &amp; Simon</v>
      </c>
      <c r="C15" s="6" t="s">
        <v>102</v>
      </c>
      <c r="D15" s="1"/>
      <c r="E15" s="1"/>
      <c r="F15" s="3"/>
    </row>
    <row r="16" spans="1:59" ht="14.25" customHeight="1" x14ac:dyDescent="0.3">
      <c r="B16" s="3" t="str">
        <f>IF(COUNTIF($B$8:B15,B15)&lt;5,B15,HLOOKUP(HLOOKUP(B15, $B$1:$AC$4,2,FALSE)+1, $B$2:$AC$4,3,FALSE))</f>
        <v>Bailey &amp; Simon</v>
      </c>
      <c r="C16" s="6" t="s">
        <v>4</v>
      </c>
      <c r="D16" s="1"/>
      <c r="E16" s="1"/>
      <c r="F16" s="3"/>
    </row>
    <row r="17" spans="2:6" ht="14.25" customHeight="1" x14ac:dyDescent="0.3">
      <c r="B17" s="3" t="str">
        <f>IF(COUNTIF($B$8:B16,B16)&lt;5,B16,HLOOKUP(HLOOKUP(B16, $B$1:$AC$4,2,FALSE)+1, $B$2:$AC$4,3,FALSE))</f>
        <v>Bailey &amp; Simon</v>
      </c>
      <c r="C17" s="1"/>
      <c r="D17" s="1"/>
      <c r="E17" s="1"/>
      <c r="F17" s="3"/>
    </row>
    <row r="18" spans="2:6" ht="14.25" customHeight="1" x14ac:dyDescent="0.3">
      <c r="B18" s="3" t="str">
        <f>IF(COUNTIF($B$8:B17,B17)&lt;5,B17,HLOOKUP(HLOOKUP(B17, $B$1:$AC$4,2,FALSE)+1, $B$2:$AC$4,3,FALSE))</f>
        <v>Bailey &amp; Simon Discussion</v>
      </c>
      <c r="C18" s="6" t="s">
        <v>100</v>
      </c>
      <c r="D18" s="3"/>
      <c r="E18" s="3"/>
      <c r="F18" s="3"/>
    </row>
    <row r="19" spans="2:6" ht="14.25" customHeight="1" x14ac:dyDescent="0.3">
      <c r="B19" s="3" t="str">
        <f>IF(COUNTIF($B$8:B18,B18)&lt;5,B18,HLOOKUP(HLOOKUP(B18, $B$1:$AC$4,2,FALSE)+1, $B$2:$AC$4,3,FALSE))</f>
        <v>Bailey &amp; Simon Discussion</v>
      </c>
      <c r="C19" s="6" t="s">
        <v>101</v>
      </c>
      <c r="D19" s="3"/>
      <c r="E19" s="3"/>
      <c r="F19" s="3"/>
    </row>
    <row r="20" spans="2:6" ht="14.25" customHeight="1" x14ac:dyDescent="0.3">
      <c r="B20" s="3" t="str">
        <f>IF(COUNTIF($B$8:B19,B19)&lt;5,B19,HLOOKUP(HLOOKUP(B19, $B$1:$AC$4,2,FALSE)+1, $B$2:$AC$4,3,FALSE))</f>
        <v>Bailey &amp; Simon Discussion</v>
      </c>
      <c r="C20" s="6" t="s">
        <v>102</v>
      </c>
      <c r="D20" s="3"/>
      <c r="E20" s="3"/>
      <c r="F20" s="3"/>
    </row>
    <row r="21" spans="2:6" ht="14.25" customHeight="1" x14ac:dyDescent="0.3">
      <c r="B21" s="3" t="str">
        <f>IF(COUNTIF($B$8:B20,B20)&lt;5,B20,HLOOKUP(HLOOKUP(B20, $B$1:$AC$4,2,FALSE)+1, $B$2:$AC$4,3,FALSE))</f>
        <v>Bailey &amp; Simon Discussion</v>
      </c>
      <c r="C21" s="6" t="s">
        <v>4</v>
      </c>
      <c r="D21" s="3"/>
      <c r="E21" s="3"/>
      <c r="F21" s="3"/>
    </row>
    <row r="22" spans="2:6" ht="14.25" customHeight="1" x14ac:dyDescent="0.3">
      <c r="B22" s="3" t="str">
        <f>IF(COUNTIF($B$8:B21,B21)&lt;5,B21,HLOOKUP(HLOOKUP(B21, $B$1:$AC$4,2,FALSE)+1, $B$2:$AC$4,3,FALSE))</f>
        <v>Bailey &amp; Simon Discussion</v>
      </c>
      <c r="C22" s="1"/>
      <c r="D22" s="3"/>
      <c r="E22" s="3"/>
      <c r="F22" s="3"/>
    </row>
    <row r="23" spans="2:6" ht="14.25" customHeight="1" x14ac:dyDescent="0.3">
      <c r="B23" s="3" t="str">
        <f>IF(COUNTIF($B$8:B22,B22)&lt;5,B22,HLOOKUP(HLOOKUP(B22, $B$1:$AC$4,2,FALSE)+1, $B$2:$AC$4,3,FALSE))</f>
        <v>Mahler1</v>
      </c>
      <c r="C23" s="6" t="s">
        <v>100</v>
      </c>
      <c r="D23" s="3"/>
      <c r="E23" s="3"/>
      <c r="F23" s="3"/>
    </row>
    <row r="24" spans="2:6" ht="14.25" customHeight="1" x14ac:dyDescent="0.3">
      <c r="B24" s="3" t="str">
        <f>IF(COUNTIF($B$8:B23,B23)&lt;5,B23,HLOOKUP(HLOOKUP(B23, $B$1:$AC$4,2,FALSE)+1, $B$2:$AC$4,3,FALSE))</f>
        <v>Mahler1</v>
      </c>
      <c r="C24" s="6" t="s">
        <v>101</v>
      </c>
      <c r="D24" s="3"/>
      <c r="E24" s="3"/>
      <c r="F24" s="3"/>
    </row>
    <row r="25" spans="2:6" ht="14.25" customHeight="1" x14ac:dyDescent="0.3">
      <c r="B25" s="3" t="str">
        <f>IF(COUNTIF($B$8:B24,B24)&lt;5,B24,HLOOKUP(HLOOKUP(B24, $B$1:$AC$4,2,FALSE)+1, $B$2:$AC$4,3,FALSE))</f>
        <v>Mahler1</v>
      </c>
      <c r="C25" s="6" t="s">
        <v>102</v>
      </c>
      <c r="D25" s="3"/>
      <c r="E25" s="3"/>
      <c r="F25" s="3"/>
    </row>
    <row r="26" spans="2:6" ht="14.25" customHeight="1" x14ac:dyDescent="0.3">
      <c r="B26" s="3" t="str">
        <f>IF(COUNTIF($B$8:B25,B25)&lt;5,B25,HLOOKUP(HLOOKUP(B25, $B$1:$AC$4,2,FALSE)+1, $B$2:$AC$4,3,FALSE))</f>
        <v>Mahler1</v>
      </c>
      <c r="C26" s="6" t="s">
        <v>4</v>
      </c>
      <c r="D26" s="3"/>
      <c r="E26" s="3"/>
      <c r="F26" s="3"/>
    </row>
    <row r="27" spans="2:6" ht="14.25" customHeight="1" x14ac:dyDescent="0.3">
      <c r="B27" s="3" t="str">
        <f>IF(COUNTIF($B$8:B26,B26)&lt;5,B26,HLOOKUP(HLOOKUP(B26, $B$1:$AC$4,2,FALSE)+1, $B$2:$AC$4,3,FALSE))</f>
        <v>Mahler1</v>
      </c>
      <c r="C27" s="1"/>
      <c r="D27" s="3"/>
      <c r="E27" s="3"/>
      <c r="F27" s="3"/>
    </row>
    <row r="28" spans="2:6" ht="14.25" customHeight="1" x14ac:dyDescent="0.3">
      <c r="B28" s="3" t="str">
        <f>IF(COUNTIF($B$8:B27,B27)&lt;5,B27,HLOOKUP(HLOOKUP(B27, $B$1:$AC$4,2,FALSE)+1, $B$2:$AC$4,3,FALSE))</f>
        <v>Robertson</v>
      </c>
      <c r="C28" s="6" t="s">
        <v>100</v>
      </c>
      <c r="D28" s="3"/>
      <c r="E28" s="3"/>
      <c r="F28" s="3"/>
    </row>
    <row r="29" spans="2:6" ht="14.25" customHeight="1" x14ac:dyDescent="0.3">
      <c r="B29" s="3" t="str">
        <f>IF(COUNTIF($B$8:B28,B28)&lt;5,B28,HLOOKUP(HLOOKUP(B28, $B$1:$AC$4,2,FALSE)+1, $B$2:$AC$4,3,FALSE))</f>
        <v>Robertson</v>
      </c>
      <c r="C29" s="6" t="s">
        <v>101</v>
      </c>
      <c r="D29" s="3"/>
      <c r="E29" s="3"/>
      <c r="F29" s="3"/>
    </row>
    <row r="30" spans="2:6" ht="14.25" customHeight="1" x14ac:dyDescent="0.3">
      <c r="B30" s="3" t="str">
        <f>IF(COUNTIF($B$8:B29,B29)&lt;5,B29,HLOOKUP(HLOOKUP(B29, $B$1:$AC$4,2,FALSE)+1, $B$2:$AC$4,3,FALSE))</f>
        <v>Robertson</v>
      </c>
      <c r="C30" s="6" t="s">
        <v>102</v>
      </c>
      <c r="D30" s="3"/>
      <c r="E30" s="3"/>
      <c r="F30" s="3"/>
    </row>
    <row r="31" spans="2:6" ht="14.25" customHeight="1" x14ac:dyDescent="0.3">
      <c r="B31" s="3" t="str">
        <f>IF(COUNTIF($B$8:B30,B30)&lt;5,B30,HLOOKUP(HLOOKUP(B30, $B$1:$AC$4,2,FALSE)+1, $B$2:$AC$4,3,FALSE))</f>
        <v>Robertson</v>
      </c>
      <c r="C31" s="6" t="s">
        <v>4</v>
      </c>
      <c r="D31" s="3"/>
      <c r="E31" s="3"/>
      <c r="F31" s="3"/>
    </row>
    <row r="32" spans="2:6" ht="14.25" customHeight="1" x14ac:dyDescent="0.3">
      <c r="B32" s="3" t="str">
        <f>IF(COUNTIF($B$8:B31,B31)&lt;5,B31,HLOOKUP(HLOOKUP(B31, $B$1:$AC$4,2,FALSE)+1, $B$2:$AC$4,3,FALSE))</f>
        <v>Robertson</v>
      </c>
      <c r="C32" s="1"/>
      <c r="D32" s="3"/>
      <c r="E32" s="3"/>
      <c r="F32" s="3"/>
    </row>
    <row r="33" spans="2:6" ht="14.25" customHeight="1" x14ac:dyDescent="0.3">
      <c r="B33" s="3" t="str">
        <f>IF(COUNTIF($B$8:B32,B32)&lt;5,B32,HLOOKUP(HLOOKUP(B32, $B$1:$AC$4,2,FALSE)+1, $B$2:$AC$4,3,FALSE))</f>
        <v>Couret &amp; Venter</v>
      </c>
      <c r="C33" s="6" t="s">
        <v>100</v>
      </c>
      <c r="D33" s="3"/>
      <c r="E33" s="3"/>
      <c r="F33" s="3"/>
    </row>
    <row r="34" spans="2:6" ht="14.25" customHeight="1" x14ac:dyDescent="0.3">
      <c r="B34" s="3" t="str">
        <f>IF(COUNTIF($B$8:B33,B33)&lt;5,B33,HLOOKUP(HLOOKUP(B33, $B$1:$AC$4,2,FALSE)+1, $B$2:$AC$4,3,FALSE))</f>
        <v>Couret &amp; Venter</v>
      </c>
      <c r="C34" s="6" t="s">
        <v>101</v>
      </c>
      <c r="D34" s="3"/>
      <c r="E34" s="3"/>
      <c r="F34" s="3"/>
    </row>
    <row r="35" spans="2:6" ht="14.25" customHeight="1" x14ac:dyDescent="0.3">
      <c r="B35" s="3" t="str">
        <f>IF(COUNTIF($B$8:B34,B34)&lt;5,B34,HLOOKUP(HLOOKUP(B34, $B$1:$AC$4,2,FALSE)+1, $B$2:$AC$4,3,FALSE))</f>
        <v>Couret &amp; Venter</v>
      </c>
      <c r="C35" s="6" t="s">
        <v>102</v>
      </c>
      <c r="D35" s="3"/>
      <c r="E35" s="3"/>
      <c r="F35" s="3"/>
    </row>
    <row r="36" spans="2:6" ht="14.25" customHeight="1" x14ac:dyDescent="0.3">
      <c r="B36" s="3" t="str">
        <f>IF(COUNTIF($B$8:B35,B35)&lt;5,B35,HLOOKUP(HLOOKUP(B35, $B$1:$AC$4,2,FALSE)+1, $B$2:$AC$4,3,FALSE))</f>
        <v>Couret &amp; Venter</v>
      </c>
      <c r="C36" s="6" t="s">
        <v>4</v>
      </c>
      <c r="D36" s="3"/>
      <c r="E36" s="3"/>
      <c r="F36" s="3"/>
    </row>
    <row r="37" spans="2:6" ht="14.25" customHeight="1" x14ac:dyDescent="0.3">
      <c r="B37" s="3" t="str">
        <f>IF(COUNTIF($B$8:B36,B36)&lt;5,B36,HLOOKUP(HLOOKUP(B36, $B$1:$AC$4,2,FALSE)+1, $B$2:$AC$4,3,FALSE))</f>
        <v>Couret &amp; Venter</v>
      </c>
      <c r="C37" s="1"/>
      <c r="D37" s="3"/>
      <c r="E37" s="3"/>
      <c r="F37" s="3"/>
    </row>
    <row r="38" spans="2:6" ht="14.25" customHeight="1" x14ac:dyDescent="0.3">
      <c r="B38" s="3" t="str">
        <f>IF(COUNTIF($B$8:B37,B37)&lt;5,B37,HLOOKUP(HLOOKUP(B37, $B$1:$AC$4,2,FALSE)+1, $B$2:$AC$4,3,FALSE))</f>
        <v>GLM</v>
      </c>
      <c r="C38" s="6" t="s">
        <v>100</v>
      </c>
      <c r="D38" s="1"/>
      <c r="E38" s="1"/>
      <c r="F38" s="3"/>
    </row>
    <row r="39" spans="2:6" ht="14.25" customHeight="1" x14ac:dyDescent="0.3">
      <c r="B39" s="3" t="str">
        <f>IF(COUNTIF($B$8:B38,B38)&lt;5,B38,HLOOKUP(HLOOKUP(B38, $B$1:$AC$4,2,FALSE)+1, $B$2:$AC$4,3,FALSE))</f>
        <v>GLM</v>
      </c>
      <c r="C39" s="6" t="s">
        <v>101</v>
      </c>
    </row>
    <row r="40" spans="2:6" ht="14.25" customHeight="1" x14ac:dyDescent="0.3">
      <c r="B40" s="3" t="str">
        <f>IF(COUNTIF($B$8:B39,B39)&lt;5,B39,HLOOKUP(HLOOKUP(B39, $B$1:$AC$4,2,FALSE)+1, $B$2:$AC$4,3,FALSE))</f>
        <v>GLM</v>
      </c>
      <c r="C40" s="6" t="s">
        <v>102</v>
      </c>
    </row>
    <row r="41" spans="2:6" ht="14.25" customHeight="1" x14ac:dyDescent="0.3">
      <c r="B41" s="3" t="str">
        <f>IF(COUNTIF($B$8:B40,B40)&lt;5,B40,HLOOKUP(HLOOKUP(B40, $B$1:$AC$4,2,FALSE)+1, $B$2:$AC$4,3,FALSE))</f>
        <v>GLM</v>
      </c>
      <c r="C41" s="6" t="s">
        <v>4</v>
      </c>
    </row>
    <row r="42" spans="2:6" ht="14.25" customHeight="1" x14ac:dyDescent="0.3">
      <c r="B42" s="3" t="str">
        <f>IF(COUNTIF($B$8:B41,B41)&lt;5,B41,HLOOKUP(HLOOKUP(B41, $B$1:$AC$4,2,FALSE)+1, $B$2:$AC$4,3,FALSE))</f>
        <v>GLM</v>
      </c>
      <c r="C42" s="1"/>
    </row>
    <row r="43" spans="2:6" ht="14.25" customHeight="1" x14ac:dyDescent="0.3">
      <c r="B43" s="3" t="str">
        <f>IF(COUNTIF($B$8:B42,B42)&lt;5,B42,HLOOKUP(HLOOKUP(B42, $B$1:$AC$4,2,FALSE)+1, $B$2:$AC$4,3,FALSE))</f>
        <v>Lee2</v>
      </c>
      <c r="C43" s="6" t="s">
        <v>100</v>
      </c>
    </row>
    <row r="44" spans="2:6" ht="14.25" customHeight="1" x14ac:dyDescent="0.3">
      <c r="B44" s="3" t="str">
        <f>IF(COUNTIF($B$8:B43,B43)&lt;5,B43,HLOOKUP(HLOOKUP(B43, $B$1:$AC$4,2,FALSE)+1, $B$2:$AC$4,3,FALSE))</f>
        <v>Lee2</v>
      </c>
      <c r="C44" s="6" t="s">
        <v>101</v>
      </c>
    </row>
    <row r="45" spans="2:6" ht="14.25" customHeight="1" x14ac:dyDescent="0.3">
      <c r="B45" s="3" t="str">
        <f>IF(COUNTIF($B$8:B44,B44)&lt;5,B44,HLOOKUP(HLOOKUP(B44, $B$1:$AC$4,2,FALSE)+1, $B$2:$AC$4,3,FALSE))</f>
        <v>Lee2</v>
      </c>
      <c r="C45" s="6" t="s">
        <v>102</v>
      </c>
    </row>
    <row r="46" spans="2:6" ht="14.25" customHeight="1" x14ac:dyDescent="0.3">
      <c r="B46" s="3" t="str">
        <f>IF(COUNTIF($B$8:B45,B45)&lt;5,B45,HLOOKUP(HLOOKUP(B45, $B$1:$AC$4,2,FALSE)+1, $B$2:$AC$4,3,FALSE))</f>
        <v>Lee2</v>
      </c>
      <c r="C46" s="6" t="s">
        <v>4</v>
      </c>
    </row>
    <row r="47" spans="2:6" ht="14.25" customHeight="1" x14ac:dyDescent="0.3">
      <c r="B47" s="3" t="str">
        <f>IF(COUNTIF($B$8:B46,B46)&lt;5,B46,HLOOKUP(HLOOKUP(B46, $B$1:$AC$4,2,FALSE)+1, $B$2:$AC$4,3,FALSE))</f>
        <v>Lee2</v>
      </c>
      <c r="C47" s="1"/>
    </row>
    <row r="48" spans="2:6" ht="14.25" customHeight="1" x14ac:dyDescent="0.3">
      <c r="B48" s="3" t="str">
        <f>IF(COUNTIF($B$8:B47,B47)&lt;5,B47,HLOOKUP(HLOOKUP(B47, $B$1:$AC$4,2,FALSE)+1, $B$2:$AC$4,3,FALSE))</f>
        <v>Gilliam &amp; Snader2</v>
      </c>
      <c r="C48" s="6" t="s">
        <v>100</v>
      </c>
    </row>
    <row r="49" spans="2:3" ht="14.25" customHeight="1" x14ac:dyDescent="0.3">
      <c r="B49" s="3" t="str">
        <f>IF(COUNTIF($B$8:B48,B48)&lt;5,B48,HLOOKUP(HLOOKUP(B48, $B$1:$AC$4,2,FALSE)+1, $B$2:$AC$4,3,FALSE))</f>
        <v>Gilliam &amp; Snader2</v>
      </c>
      <c r="C49" s="6" t="s">
        <v>101</v>
      </c>
    </row>
    <row r="50" spans="2:3" ht="14.25" customHeight="1" x14ac:dyDescent="0.3">
      <c r="B50" s="3" t="str">
        <f>IF(COUNTIF($B$8:B49,B49)&lt;5,B49,HLOOKUP(HLOOKUP(B49, $B$1:$AC$4,2,FALSE)+1, $B$2:$AC$4,3,FALSE))</f>
        <v>Gilliam &amp; Snader2</v>
      </c>
      <c r="C50" s="6" t="s">
        <v>102</v>
      </c>
    </row>
    <row r="51" spans="2:3" ht="14.25" customHeight="1" x14ac:dyDescent="0.3">
      <c r="B51" s="3" t="str">
        <f>IF(COUNTIF($B$8:B50,B50)&lt;5,B50,HLOOKUP(HLOOKUP(B50, $B$1:$AC$4,2,FALSE)+1, $B$2:$AC$4,3,FALSE))</f>
        <v>Gilliam &amp; Snader2</v>
      </c>
      <c r="C51" s="6" t="s">
        <v>4</v>
      </c>
    </row>
    <row r="52" spans="2:3" ht="14.25" customHeight="1" x14ac:dyDescent="0.3">
      <c r="B52" s="3" t="str">
        <f>IF(COUNTIF($B$8:B51,B51)&lt;5,B51,HLOOKUP(HLOOKUP(B51, $B$1:$AC$4,2,FALSE)+1, $B$2:$AC$4,3,FALSE))</f>
        <v>Gilliam &amp; Snader2</v>
      </c>
      <c r="C52" s="1"/>
    </row>
    <row r="53" spans="2:3" ht="14.25" customHeight="1" x14ac:dyDescent="0.3">
      <c r="B53" s="3" t="str">
        <f>IF(COUNTIF($B$8:B52,B52)&lt;5,B52,HLOOKUP(HLOOKUP(B52, $B$1:$AC$4,2,FALSE)+1, $B$2:$AC$4,3,FALSE))</f>
        <v>Brosius</v>
      </c>
      <c r="C53" s="6" t="s">
        <v>100</v>
      </c>
    </row>
    <row r="54" spans="2:3" ht="14.25" customHeight="1" x14ac:dyDescent="0.3">
      <c r="B54" s="3" t="str">
        <f>IF(COUNTIF($B$8:B53,B53)&lt;5,B53,HLOOKUP(HLOOKUP(B53, $B$1:$AC$4,2,FALSE)+1, $B$2:$AC$4,3,FALSE))</f>
        <v>Brosius</v>
      </c>
      <c r="C54" s="6" t="s">
        <v>101</v>
      </c>
    </row>
    <row r="55" spans="2:3" ht="14.25" customHeight="1" x14ac:dyDescent="0.3">
      <c r="B55" s="3" t="str">
        <f>IF(COUNTIF($B$8:B54,B54)&lt;5,B54,HLOOKUP(HLOOKUP(B54, $B$1:$AC$4,2,FALSE)+1, $B$2:$AC$4,3,FALSE))</f>
        <v>Brosius</v>
      </c>
      <c r="C55" s="6" t="s">
        <v>102</v>
      </c>
    </row>
    <row r="56" spans="2:3" ht="14.25" customHeight="1" x14ac:dyDescent="0.3">
      <c r="B56" s="3" t="str">
        <f>IF(COUNTIF($B$8:B55,B55)&lt;5,B55,HLOOKUP(HLOOKUP(B55, $B$1:$AC$4,2,FALSE)+1, $B$2:$AC$4,3,FALSE))</f>
        <v>Brosius</v>
      </c>
      <c r="C56" s="6" t="s">
        <v>4</v>
      </c>
    </row>
    <row r="57" spans="2:3" ht="14.25" customHeight="1" x14ac:dyDescent="0.3">
      <c r="B57" s="3" t="str">
        <f>IF(COUNTIF($B$8:B56,B56)&lt;5,B56,HLOOKUP(HLOOKUP(B56, $B$1:$AC$4,2,FALSE)+1, $B$2:$AC$4,3,FALSE))</f>
        <v>Brosius</v>
      </c>
      <c r="C57" s="1"/>
    </row>
    <row r="58" spans="2:3" ht="14.25" customHeight="1" x14ac:dyDescent="0.3">
      <c r="B58" s="3" t="str">
        <f>IF(COUNTIF($B$8:B57,B57)&lt;5,B57,HLOOKUP(HLOOKUP(B57, $B$1:$AC$4,2,FALSE)+1, $B$2:$AC$4,3,FALSE))</f>
        <v>Skurnick</v>
      </c>
      <c r="C58" s="6" t="s">
        <v>100</v>
      </c>
    </row>
    <row r="59" spans="2:3" ht="14.25" customHeight="1" x14ac:dyDescent="0.3">
      <c r="B59" s="3" t="str">
        <f>IF(COUNTIF($B$8:B58,B58)&lt;5,B58,HLOOKUP(HLOOKUP(B58, $B$1:$AC$4,2,FALSE)+1, $B$2:$AC$4,3,FALSE))</f>
        <v>Skurnick</v>
      </c>
      <c r="C59" s="6" t="s">
        <v>101</v>
      </c>
    </row>
    <row r="60" spans="2:3" ht="14.25" customHeight="1" x14ac:dyDescent="0.3">
      <c r="B60" s="3" t="str">
        <f>IF(COUNTIF($B$8:B59,B59)&lt;5,B59,HLOOKUP(HLOOKUP(B59, $B$1:$AC$4,2,FALSE)+1, $B$2:$AC$4,3,FALSE))</f>
        <v>Skurnick</v>
      </c>
      <c r="C60" s="6" t="s">
        <v>102</v>
      </c>
    </row>
    <row r="61" spans="2:3" ht="14.25" customHeight="1" x14ac:dyDescent="0.3">
      <c r="B61" s="3" t="str">
        <f>IF(COUNTIF($B$8:B60,B60)&lt;5,B60,HLOOKUP(HLOOKUP(B60, $B$1:$AC$4,2,FALSE)+1, $B$2:$AC$4,3,FALSE))</f>
        <v>Skurnick</v>
      </c>
      <c r="C61" s="6" t="s">
        <v>4</v>
      </c>
    </row>
    <row r="62" spans="2:3" ht="14.25" customHeight="1" x14ac:dyDescent="0.3">
      <c r="B62" s="3" t="str">
        <f>IF(COUNTIF($B$8:B61,B61)&lt;5,B61,HLOOKUP(HLOOKUP(B61, $B$1:$AC$4,2,FALSE)+1, $B$2:$AC$4,3,FALSE))</f>
        <v>Skurnick</v>
      </c>
      <c r="C62" s="1"/>
    </row>
    <row r="63" spans="2:3" ht="14.25" customHeight="1" x14ac:dyDescent="0.3">
      <c r="B63" s="3" t="str">
        <f>IF(COUNTIF($B$8:B62,B62)&lt;5,B62,HLOOKUP(HLOOKUP(B62, $B$1:$AC$4,2,FALSE)+1, $B$2:$AC$4,3,FALSE))</f>
        <v>Skurnick Discussion</v>
      </c>
      <c r="C63" s="6" t="s">
        <v>100</v>
      </c>
    </row>
    <row r="64" spans="2:3" ht="14.25" customHeight="1" x14ac:dyDescent="0.3">
      <c r="B64" s="3" t="str">
        <f>IF(COUNTIF($B$8:B63,B63)&lt;5,B63,HLOOKUP(HLOOKUP(B63, $B$1:$AC$4,2,FALSE)+1, $B$2:$AC$4,3,FALSE))</f>
        <v>Skurnick Discussion</v>
      </c>
      <c r="C64" s="6" t="s">
        <v>101</v>
      </c>
    </row>
    <row r="65" spans="2:3" ht="14.25" customHeight="1" x14ac:dyDescent="0.3">
      <c r="B65" s="3" t="str">
        <f>IF(COUNTIF($B$8:B64,B64)&lt;5,B64,HLOOKUP(HLOOKUP(B64, $B$1:$AC$4,2,FALSE)+1, $B$2:$AC$4,3,FALSE))</f>
        <v>Skurnick Discussion</v>
      </c>
      <c r="C65" s="6" t="s">
        <v>102</v>
      </c>
    </row>
    <row r="66" spans="2:3" ht="14.25" customHeight="1" x14ac:dyDescent="0.3">
      <c r="B66" s="3" t="str">
        <f>IF(COUNTIF($B$8:B65,B65)&lt;5,B65,HLOOKUP(HLOOKUP(B65, $B$1:$AC$4,2,FALSE)+1, $B$2:$AC$4,3,FALSE))</f>
        <v>Skurnick Discussion</v>
      </c>
      <c r="C66" s="6" t="s">
        <v>4</v>
      </c>
    </row>
    <row r="67" spans="2:3" ht="14.25" customHeight="1" x14ac:dyDescent="0.3">
      <c r="B67" s="3" t="str">
        <f>IF(COUNTIF($B$8:B66,B66)&lt;5,B66,HLOOKUP(HLOOKUP(B66, $B$1:$AC$4,2,FALSE)+1, $B$2:$AC$4,3,FALSE))</f>
        <v>Skurnick Discussion</v>
      </c>
      <c r="C67" s="1"/>
    </row>
    <row r="68" spans="2:3" ht="14.25" customHeight="1" x14ac:dyDescent="0.3">
      <c r="B68" s="3" t="str">
        <f>IF(COUNTIF($B$8:B67,B67)&lt;5,B67,HLOOKUP(HLOOKUP(B67, $B$1:$AC$4,2,FALSE)+1, $B$2:$AC$4,3,FALSE))</f>
        <v>NCCI2</v>
      </c>
      <c r="C68" s="6" t="s">
        <v>100</v>
      </c>
    </row>
    <row r="69" spans="2:3" ht="14.25" customHeight="1" x14ac:dyDescent="0.3">
      <c r="B69" s="3" t="str">
        <f>IF(COUNTIF($B$8:B68,B68)&lt;5,B68,HLOOKUP(HLOOKUP(B68, $B$1:$AC$4,2,FALSE)+1, $B$2:$AC$4,3,FALSE))</f>
        <v>NCCI2</v>
      </c>
      <c r="C69" s="6" t="s">
        <v>101</v>
      </c>
    </row>
    <row r="70" spans="2:3" ht="14.25" customHeight="1" x14ac:dyDescent="0.3">
      <c r="B70" s="3" t="str">
        <f>IF(COUNTIF($B$8:B69,B69)&lt;5,B69,HLOOKUP(HLOOKUP(B69, $B$1:$AC$4,2,FALSE)+1, $B$2:$AC$4,3,FALSE))</f>
        <v>NCCI2</v>
      </c>
      <c r="C70" s="6" t="s">
        <v>102</v>
      </c>
    </row>
    <row r="71" spans="2:3" ht="14.25" customHeight="1" x14ac:dyDescent="0.3">
      <c r="B71" s="3" t="str">
        <f>IF(COUNTIF($B$8:B70,B70)&lt;5,B70,HLOOKUP(HLOOKUP(B70, $B$1:$AC$4,2,FALSE)+1, $B$2:$AC$4,3,FALSE))</f>
        <v>NCCI2</v>
      </c>
      <c r="C71" s="6" t="s">
        <v>4</v>
      </c>
    </row>
    <row r="72" spans="2:3" ht="14.25" customHeight="1" x14ac:dyDescent="0.3">
      <c r="B72" s="3" t="str">
        <f>IF(COUNTIF($B$8:B71,B71)&lt;5,B71,HLOOKUP(HLOOKUP(B71, $B$1:$AC$4,2,FALSE)+1, $B$2:$AC$4,3,FALSE))</f>
        <v>NCCI2</v>
      </c>
      <c r="C72" s="1"/>
    </row>
    <row r="73" spans="2:3" ht="14.25" customHeight="1" x14ac:dyDescent="0.3">
      <c r="B73" s="3" t="str">
        <f>IF(COUNTIF($B$8:B72,B72)&lt;5,B72,HLOOKUP(HLOOKUP(B72, $B$1:$AC$4,2,FALSE)+1, $B$2:$AC$4,3,FALSE))</f>
        <v>Lee1</v>
      </c>
      <c r="C73" s="6" t="s">
        <v>100</v>
      </c>
    </row>
    <row r="74" spans="2:3" ht="14.25" customHeight="1" x14ac:dyDescent="0.3">
      <c r="B74" s="3" t="str">
        <f>IF(COUNTIF($B$8:B73,B73)&lt;5,B73,HLOOKUP(HLOOKUP(B73, $B$1:$AC$4,2,FALSE)+1, $B$2:$AC$4,3,FALSE))</f>
        <v>Lee1</v>
      </c>
      <c r="C74" s="6" t="s">
        <v>101</v>
      </c>
    </row>
    <row r="75" spans="2:3" ht="14.25" customHeight="1" x14ac:dyDescent="0.3">
      <c r="B75" s="3" t="str">
        <f>IF(COUNTIF($B$8:B74,B74)&lt;5,B74,HLOOKUP(HLOOKUP(B74, $B$1:$AC$4,2,FALSE)+1, $B$2:$AC$4,3,FALSE))</f>
        <v>Lee1</v>
      </c>
      <c r="C75" s="6" t="s">
        <v>102</v>
      </c>
    </row>
    <row r="76" spans="2:3" ht="14.25" customHeight="1" x14ac:dyDescent="0.3">
      <c r="B76" s="3" t="str">
        <f>IF(COUNTIF($B$8:B75,B75)&lt;5,B75,HLOOKUP(HLOOKUP(B75, $B$1:$AC$4,2,FALSE)+1, $B$2:$AC$4,3,FALSE))</f>
        <v>Lee1</v>
      </c>
      <c r="C76" s="6" t="s">
        <v>4</v>
      </c>
    </row>
    <row r="77" spans="2:3" ht="14.25" customHeight="1" x14ac:dyDescent="0.3">
      <c r="B77" s="3" t="str">
        <f>IF(COUNTIF($B$8:B76,B76)&lt;5,B76,HLOOKUP(HLOOKUP(B76, $B$1:$AC$4,2,FALSE)+1, $B$2:$AC$4,3,FALSE))</f>
        <v>Lee1</v>
      </c>
      <c r="C77" s="1"/>
    </row>
    <row r="78" spans="2:3" ht="14.25" customHeight="1" x14ac:dyDescent="0.3">
      <c r="B78" s="3" t="str">
        <f>IF(COUNTIF($B$8:B77,B77)&lt;5,B77,HLOOKUP(HLOOKUP(B77, $B$1:$AC$4,2,FALSE)+1, $B$2:$AC$4,3,FALSE))</f>
        <v>Miccolis</v>
      </c>
      <c r="C78" s="6" t="s">
        <v>100</v>
      </c>
    </row>
    <row r="79" spans="2:3" ht="14.25" customHeight="1" x14ac:dyDescent="0.3">
      <c r="B79" s="3" t="str">
        <f>IF(COUNTIF($B$8:B78,B78)&lt;5,B78,HLOOKUP(HLOOKUP(B78, $B$1:$AC$4,2,FALSE)+1, $B$2:$AC$4,3,FALSE))</f>
        <v>Miccolis</v>
      </c>
      <c r="C79" s="6" t="s">
        <v>101</v>
      </c>
    </row>
    <row r="80" spans="2:3" ht="14.25" customHeight="1" x14ac:dyDescent="0.3">
      <c r="B80" s="3" t="str">
        <f>IF(COUNTIF($B$8:B79,B79)&lt;5,B79,HLOOKUP(HLOOKUP(B79, $B$1:$AC$4,2,FALSE)+1, $B$2:$AC$4,3,FALSE))</f>
        <v>Miccolis</v>
      </c>
      <c r="C80" s="6" t="s">
        <v>102</v>
      </c>
    </row>
    <row r="81" spans="2:3" ht="14.25" customHeight="1" x14ac:dyDescent="0.3">
      <c r="B81" s="3" t="str">
        <f>IF(COUNTIF($B$8:B80,B80)&lt;5,B80,HLOOKUP(HLOOKUP(B80, $B$1:$AC$4,2,FALSE)+1, $B$2:$AC$4,3,FALSE))</f>
        <v>Miccolis</v>
      </c>
      <c r="C81" s="6" t="s">
        <v>4</v>
      </c>
    </row>
    <row r="82" spans="2:3" ht="14.25" customHeight="1" x14ac:dyDescent="0.3">
      <c r="B82" s="3" t="str">
        <f>IF(COUNTIF($B$8:B81,B81)&lt;5,B81,HLOOKUP(HLOOKUP(B81, $B$1:$AC$4,2,FALSE)+1, $B$2:$AC$4,3,FALSE))</f>
        <v>Miccolis</v>
      </c>
      <c r="C82" s="1"/>
    </row>
    <row r="83" spans="2:3" ht="14.25" customHeight="1" x14ac:dyDescent="0.3">
      <c r="B83" s="3" t="str">
        <f>IF(COUNTIF($B$8:B82,B82)&lt;5,B82,HLOOKUP(HLOOKUP(B82, $B$1:$AC$4,2,FALSE)+1, $B$2:$AC$4,3,FALSE))</f>
        <v>Mahler2</v>
      </c>
      <c r="C83" s="6" t="s">
        <v>100</v>
      </c>
    </row>
    <row r="84" spans="2:3" ht="14.25" customHeight="1" x14ac:dyDescent="0.3">
      <c r="B84" s="3" t="str">
        <f>IF(COUNTIF($B$8:B83,B83)&lt;5,B83,HLOOKUP(HLOOKUP(B83, $B$1:$AC$4,2,FALSE)+1, $B$2:$AC$4,3,FALSE))</f>
        <v>Mahler2</v>
      </c>
      <c r="C84" s="6" t="s">
        <v>101</v>
      </c>
    </row>
    <row r="85" spans="2:3" ht="14.25" customHeight="1" x14ac:dyDescent="0.3">
      <c r="B85" s="3" t="str">
        <f>IF(COUNTIF($B$8:B84,B84)&lt;5,B84,HLOOKUP(HLOOKUP(B84, $B$1:$AC$4,2,FALSE)+1, $B$2:$AC$4,3,FALSE))</f>
        <v>Mahler2</v>
      </c>
      <c r="C85" s="6" t="s">
        <v>102</v>
      </c>
    </row>
    <row r="86" spans="2:3" ht="14.25" customHeight="1" x14ac:dyDescent="0.3">
      <c r="B86" s="3" t="str">
        <f>IF(COUNTIF($B$8:B85,B85)&lt;5,B85,HLOOKUP(HLOOKUP(B85, $B$1:$AC$4,2,FALSE)+1, $B$2:$AC$4,3,FALSE))</f>
        <v>Mahler2</v>
      </c>
      <c r="C86" s="6" t="s">
        <v>4</v>
      </c>
    </row>
    <row r="87" spans="2:3" ht="14.25" customHeight="1" x14ac:dyDescent="0.3">
      <c r="B87" s="3" t="str">
        <f>IF(COUNTIF($B$8:B86,B86)&lt;5,B86,HLOOKUP(HLOOKUP(B86, $B$1:$AC$4,2,FALSE)+1, $B$2:$AC$4,3,FALSE))</f>
        <v>Mahler2</v>
      </c>
      <c r="C87" s="1"/>
    </row>
    <row r="88" spans="2:3" ht="14.25" customHeight="1" x14ac:dyDescent="0.3">
      <c r="B88" s="3" t="str">
        <f>IF(COUNTIF($B$8:B87,B87)&lt;5,B87,HLOOKUP(HLOOKUP(B87, $B$1:$AC$4,2,FALSE)+1, $B$2:$AC$4,3,FALSE))</f>
        <v>Mahler3</v>
      </c>
      <c r="C88" s="6" t="s">
        <v>100</v>
      </c>
    </row>
    <row r="89" spans="2:3" ht="14.25" customHeight="1" x14ac:dyDescent="0.3">
      <c r="B89" s="3" t="str">
        <f>IF(COUNTIF($B$8:B88,B88)&lt;5,B88,HLOOKUP(HLOOKUP(B88, $B$1:$AC$4,2,FALSE)+1, $B$2:$AC$4,3,FALSE))</f>
        <v>Mahler3</v>
      </c>
      <c r="C89" s="6" t="s">
        <v>101</v>
      </c>
    </row>
    <row r="90" spans="2:3" ht="14.25" customHeight="1" x14ac:dyDescent="0.3">
      <c r="B90" s="3" t="str">
        <f>IF(COUNTIF($B$8:B89,B89)&lt;5,B89,HLOOKUP(HLOOKUP(B89, $B$1:$AC$4,2,FALSE)+1, $B$2:$AC$4,3,FALSE))</f>
        <v>Mahler3</v>
      </c>
      <c r="C90" s="6" t="s">
        <v>102</v>
      </c>
    </row>
    <row r="91" spans="2:3" ht="14.25" customHeight="1" x14ac:dyDescent="0.3">
      <c r="B91" s="3" t="str">
        <f>IF(COUNTIF($B$8:B90,B90)&lt;5,B90,HLOOKUP(HLOOKUP(B90, $B$1:$AC$4,2,FALSE)+1, $B$2:$AC$4,3,FALSE))</f>
        <v>Mahler3</v>
      </c>
      <c r="C91" s="6" t="s">
        <v>4</v>
      </c>
    </row>
    <row r="92" spans="2:3" ht="14.25" customHeight="1" x14ac:dyDescent="0.3">
      <c r="B92" s="3" t="str">
        <f>IF(COUNTIF($B$8:B91,B91)&lt;5,B91,HLOOKUP(HLOOKUP(B91, $B$1:$AC$4,2,FALSE)+1, $B$2:$AC$4,3,FALSE))</f>
        <v>Mahler3</v>
      </c>
      <c r="C92" s="1"/>
    </row>
    <row r="93" spans="2:3" ht="14.25" customHeight="1" x14ac:dyDescent="0.3">
      <c r="B93" s="3" t="str">
        <f>IF(COUNTIF($B$8:B92,B92)&lt;5,B92,HLOOKUP(HLOOKUP(B92, $B$1:$AC$4,2,FALSE)+1, $B$2:$AC$4,3,FALSE))</f>
        <v>Gillam</v>
      </c>
      <c r="C93" s="6" t="s">
        <v>100</v>
      </c>
    </row>
    <row r="94" spans="2:3" ht="14.25" customHeight="1" x14ac:dyDescent="0.3">
      <c r="B94" s="3" t="str">
        <f>IF(COUNTIF($B$8:B93,B93)&lt;5,B93,HLOOKUP(HLOOKUP(B93, $B$1:$AC$4,2,FALSE)+1, $B$2:$AC$4,3,FALSE))</f>
        <v>Gillam</v>
      </c>
      <c r="C94" s="6" t="s">
        <v>101</v>
      </c>
    </row>
    <row r="95" spans="2:3" ht="14.25" customHeight="1" x14ac:dyDescent="0.3">
      <c r="B95" s="3" t="str">
        <f>IF(COUNTIF($B$8:B94,B94)&lt;5,B94,HLOOKUP(HLOOKUP(B94, $B$1:$AC$4,2,FALSE)+1, $B$2:$AC$4,3,FALSE))</f>
        <v>Gillam</v>
      </c>
      <c r="C95" s="6" t="s">
        <v>102</v>
      </c>
    </row>
    <row r="96" spans="2:3" ht="14.25" customHeight="1" x14ac:dyDescent="0.3">
      <c r="B96" s="3" t="str">
        <f>IF(COUNTIF($B$8:B95,B95)&lt;5,B95,HLOOKUP(HLOOKUP(B95, $B$1:$AC$4,2,FALSE)+1, $B$2:$AC$4,3,FALSE))</f>
        <v>Gillam</v>
      </c>
      <c r="C96" s="6" t="s">
        <v>4</v>
      </c>
    </row>
    <row r="97" spans="2:3" ht="14.25" customHeight="1" x14ac:dyDescent="0.3">
      <c r="B97" s="3" t="str">
        <f>IF(COUNTIF($B$8:B96,B96)&lt;5,B96,HLOOKUP(HLOOKUP(B96, $B$1:$AC$4,2,FALSE)+1, $B$2:$AC$4,3,FALSE))</f>
        <v>Gillam</v>
      </c>
      <c r="C97" s="1"/>
    </row>
    <row r="98" spans="2:3" ht="14.25" customHeight="1" x14ac:dyDescent="0.3">
      <c r="B98" s="3" t="str">
        <f>IF(COUNTIF($B$8:B97,B97)&lt;5,B97,HLOOKUP(HLOOKUP(B97, $B$1:$AC$4,2,FALSE)+1, $B$2:$AC$4,3,FALSE))</f>
        <v>Venter</v>
      </c>
      <c r="C98" s="6" t="s">
        <v>100</v>
      </c>
    </row>
    <row r="99" spans="2:3" ht="14.25" customHeight="1" x14ac:dyDescent="0.3">
      <c r="B99" s="3" t="str">
        <f>IF(COUNTIF($B$8:B98,B98)&lt;5,B98,HLOOKUP(HLOOKUP(B98, $B$1:$AC$4,2,FALSE)+1, $B$2:$AC$4,3,FALSE))</f>
        <v>Venter</v>
      </c>
      <c r="C99" s="6" t="s">
        <v>101</v>
      </c>
    </row>
    <row r="100" spans="2:3" ht="14.25" customHeight="1" x14ac:dyDescent="0.3">
      <c r="B100" s="3" t="str">
        <f>IF(COUNTIF($B$8:B99,B99)&lt;5,B99,HLOOKUP(HLOOKUP(B99, $B$1:$AC$4,2,FALSE)+1, $B$2:$AC$4,3,FALSE))</f>
        <v>Venter</v>
      </c>
      <c r="C100" s="6" t="s">
        <v>102</v>
      </c>
    </row>
    <row r="101" spans="2:3" ht="14.25" customHeight="1" x14ac:dyDescent="0.3">
      <c r="B101" s="3" t="str">
        <f>IF(COUNTIF($B$8:B100,B100)&lt;5,B100,HLOOKUP(HLOOKUP(B100, $B$1:$AC$4,2,FALSE)+1, $B$2:$AC$4,3,FALSE))</f>
        <v>Venter</v>
      </c>
      <c r="C101" s="6" t="s">
        <v>4</v>
      </c>
    </row>
    <row r="102" spans="2:3" ht="14.25" customHeight="1" x14ac:dyDescent="0.3">
      <c r="B102" s="3" t="str">
        <f>IF(COUNTIF($B$8:B101,B101)&lt;5,B101,HLOOKUP(HLOOKUP(B101, $B$1:$AC$4,2,FALSE)+1, $B$2:$AC$4,3,FALSE))</f>
        <v>Venter</v>
      </c>
      <c r="C102" s="1"/>
    </row>
    <row r="103" spans="2:3" ht="14.25" customHeight="1" x14ac:dyDescent="0.3">
      <c r="B103" s="3" t="str">
        <f>IF(COUNTIF($B$8:B102,B102)&lt;5,B102,HLOOKUP(HLOOKUP(B102, $B$1:$AC$4,2,FALSE)+1, $B$2:$AC$4,3,FALSE))</f>
        <v>Gilliam &amp; Snader1</v>
      </c>
      <c r="C103" s="6" t="s">
        <v>100</v>
      </c>
    </row>
    <row r="104" spans="2:3" ht="14.25" customHeight="1" x14ac:dyDescent="0.3">
      <c r="B104" s="3" t="str">
        <f>IF(COUNTIF($B$8:B103,B103)&lt;5,B103,HLOOKUP(HLOOKUP(B103, $B$1:$AC$4,2,FALSE)+1, $B$2:$AC$4,3,FALSE))</f>
        <v>Gilliam &amp; Snader1</v>
      </c>
      <c r="C104" s="6" t="s">
        <v>101</v>
      </c>
    </row>
    <row r="105" spans="2:3" ht="14.25" customHeight="1" x14ac:dyDescent="0.3">
      <c r="B105" s="3" t="str">
        <f>IF(COUNTIF($B$8:B104,B104)&lt;5,B104,HLOOKUP(HLOOKUP(B104, $B$1:$AC$4,2,FALSE)+1, $B$2:$AC$4,3,FALSE))</f>
        <v>Gilliam &amp; Snader1</v>
      </c>
      <c r="C105" s="6" t="s">
        <v>102</v>
      </c>
    </row>
    <row r="106" spans="2:3" ht="14.25" customHeight="1" x14ac:dyDescent="0.3">
      <c r="B106" s="3" t="str">
        <f>IF(COUNTIF($B$8:B105,B105)&lt;5,B105,HLOOKUP(HLOOKUP(B105, $B$1:$AC$4,2,FALSE)+1, $B$2:$AC$4,3,FALSE))</f>
        <v>Gilliam &amp; Snader1</v>
      </c>
      <c r="C106" s="6" t="s">
        <v>4</v>
      </c>
    </row>
    <row r="107" spans="2:3" ht="14.25" customHeight="1" x14ac:dyDescent="0.3">
      <c r="B107" s="3" t="str">
        <f>IF(COUNTIF($B$8:B106,B106)&lt;5,B106,HLOOKUP(HLOOKUP(B106, $B$1:$AC$4,2,FALSE)+1, $B$2:$AC$4,3,FALSE))</f>
        <v>Gilliam &amp; Snader1</v>
      </c>
      <c r="C107" s="1"/>
    </row>
    <row r="108" spans="2:3" ht="14.25" customHeight="1" x14ac:dyDescent="0.3">
      <c r="B108" s="3" t="str">
        <f>IF(COUNTIF($B$8:B107,B107)&lt;5,B107,HLOOKUP(HLOOKUP(B107, $B$1:$AC$4,2,FALSE)+1, $B$2:$AC$4,3,FALSE))</f>
        <v>NCCI1</v>
      </c>
      <c r="C108" s="6" t="s">
        <v>100</v>
      </c>
    </row>
    <row r="109" spans="2:3" ht="14.25" customHeight="1" x14ac:dyDescent="0.3">
      <c r="B109" s="3" t="str">
        <f>IF(COUNTIF($B$8:B108,B108)&lt;5,B108,HLOOKUP(HLOOKUP(B108, $B$1:$AC$4,2,FALSE)+1, $B$2:$AC$4,3,FALSE))</f>
        <v>NCCI1</v>
      </c>
      <c r="C109" s="6" t="s">
        <v>101</v>
      </c>
    </row>
    <row r="110" spans="2:3" ht="14.25" customHeight="1" x14ac:dyDescent="0.3">
      <c r="B110" s="3" t="str">
        <f>IF(COUNTIF($B$8:B109,B109)&lt;5,B109,HLOOKUP(HLOOKUP(B109, $B$1:$AC$4,2,FALSE)+1, $B$2:$AC$4,3,FALSE))</f>
        <v>NCCI1</v>
      </c>
      <c r="C110" s="6" t="s">
        <v>102</v>
      </c>
    </row>
    <row r="111" spans="2:3" ht="14.25" customHeight="1" x14ac:dyDescent="0.3">
      <c r="B111" s="3" t="str">
        <f>IF(COUNTIF($B$8:B110,B110)&lt;5,B110,HLOOKUP(HLOOKUP(B110, $B$1:$AC$4,2,FALSE)+1, $B$2:$AC$4,3,FALSE))</f>
        <v>NCCI1</v>
      </c>
      <c r="C111" s="6" t="s">
        <v>4</v>
      </c>
    </row>
    <row r="112" spans="2:3" ht="14.25" customHeight="1" x14ac:dyDescent="0.3">
      <c r="B112" s="3" t="str">
        <f>IF(COUNTIF($B$8:B111,B111)&lt;5,B111,HLOOKUP(HLOOKUP(B111, $B$1:$AC$4,2,FALSE)+1, $B$2:$AC$4,3,FALSE))</f>
        <v>NCCI1</v>
      </c>
      <c r="C112" s="1"/>
    </row>
    <row r="113" spans="2:3" ht="14.25" customHeight="1" x14ac:dyDescent="0.3">
      <c r="B113" s="3" t="str">
        <f>IF(COUNTIF($B$8:B112,B112)&lt;5,B112,HLOOKUP(HLOOKUP(B112, $B$1:$AC$4,2,FALSE)+1, $B$2:$AC$4,3,FALSE))</f>
        <v>ISO</v>
      </c>
      <c r="C113" s="6" t="s">
        <v>100</v>
      </c>
    </row>
    <row r="114" spans="2:3" ht="14.25" customHeight="1" x14ac:dyDescent="0.3">
      <c r="B114" s="3" t="str">
        <f>IF(COUNTIF($B$8:B113,B113)&lt;5,B113,HLOOKUP(HLOOKUP(B113, $B$1:$AC$4,2,FALSE)+1, $B$2:$AC$4,3,FALSE))</f>
        <v>ISO</v>
      </c>
      <c r="C114" s="6" t="s">
        <v>101</v>
      </c>
    </row>
    <row r="115" spans="2:3" ht="14.25" customHeight="1" x14ac:dyDescent="0.3">
      <c r="B115" s="3" t="str">
        <f>IF(COUNTIF($B$8:B114,B114)&lt;5,B114,HLOOKUP(HLOOKUP(B114, $B$1:$AC$4,2,FALSE)+1, $B$2:$AC$4,3,FALSE))</f>
        <v>ISO</v>
      </c>
      <c r="C115" s="6" t="s">
        <v>102</v>
      </c>
    </row>
    <row r="116" spans="2:3" ht="14.25" customHeight="1" x14ac:dyDescent="0.3">
      <c r="B116" s="3" t="str">
        <f>IF(COUNTIF($B$8:B115,B115)&lt;5,B115,HLOOKUP(HLOOKUP(B115, $B$1:$AC$4,2,FALSE)+1, $B$2:$AC$4,3,FALSE))</f>
        <v>ISO</v>
      </c>
      <c r="C116" s="6" t="s">
        <v>4</v>
      </c>
    </row>
    <row r="117" spans="2:3" ht="14.25" customHeight="1" x14ac:dyDescent="0.3">
      <c r="B117" s="3" t="str">
        <f>IF(COUNTIF($B$8:B116,B116)&lt;5,B116,HLOOKUP(HLOOKUP(B116, $B$1:$AC$4,2,FALSE)+1, $B$2:$AC$4,3,FALSE))</f>
        <v>ISO</v>
      </c>
      <c r="C117" s="1"/>
    </row>
    <row r="118" spans="2:3" ht="14.25" customHeight="1" x14ac:dyDescent="0.3">
      <c r="B118" s="3" t="str">
        <f>IF(COUNTIF($B$8:B117,B117)&lt;5,B117,HLOOKUP(HLOOKUP(B117, $B$1:$AC$4,2,FALSE)+1, $B$2:$AC$4,3,FALSE))</f>
        <v>Gilliam &amp; Snader3</v>
      </c>
      <c r="C118" s="6" t="s">
        <v>100</v>
      </c>
    </row>
    <row r="119" spans="2:3" ht="14.25" customHeight="1" x14ac:dyDescent="0.3">
      <c r="B119" s="3" t="str">
        <f>IF(COUNTIF($B$8:B118,B118)&lt;5,B118,HLOOKUP(HLOOKUP(B118, $B$1:$AC$4,2,FALSE)+1, $B$2:$AC$4,3,FALSE))</f>
        <v>Gilliam &amp; Snader3</v>
      </c>
      <c r="C119" s="6" t="s">
        <v>101</v>
      </c>
    </row>
    <row r="120" spans="2:3" ht="14.25" customHeight="1" x14ac:dyDescent="0.3">
      <c r="B120" s="3" t="str">
        <f>IF(COUNTIF($B$8:B119,B119)&lt;5,B119,HLOOKUP(HLOOKUP(B119, $B$1:$AC$4,2,FALSE)+1, $B$2:$AC$4,3,FALSE))</f>
        <v>Gilliam &amp; Snader3</v>
      </c>
      <c r="C120" s="6" t="s">
        <v>102</v>
      </c>
    </row>
    <row r="121" spans="2:3" ht="14.25" customHeight="1" x14ac:dyDescent="0.3">
      <c r="B121" s="3" t="str">
        <f>IF(COUNTIF($B$8:B120,B120)&lt;5,B120,HLOOKUP(HLOOKUP(B120, $B$1:$AC$4,2,FALSE)+1, $B$2:$AC$4,3,FALSE))</f>
        <v>Gilliam &amp; Snader3</v>
      </c>
      <c r="C121" s="6" t="s">
        <v>4</v>
      </c>
    </row>
    <row r="122" spans="2:3" ht="14.25" customHeight="1" x14ac:dyDescent="0.3">
      <c r="B122" s="3" t="str">
        <f>IF(COUNTIF($B$8:B121,B121)&lt;5,B121,HLOOKUP(HLOOKUP(B121, $B$1:$AC$4,2,FALSE)+1, $B$2:$AC$4,3,FALSE))</f>
        <v>Gilliam &amp; Snader3</v>
      </c>
      <c r="C122" s="1"/>
    </row>
    <row r="123" spans="2:3" ht="14.25" customHeight="1" x14ac:dyDescent="0.3">
      <c r="B123" s="3" t="str">
        <f>IF(COUNTIF($B$8:B122,B122)&lt;5,B122,HLOOKUP(HLOOKUP(B122, $B$1:$AC$4,2,FALSE)+1, $B$2:$AC$4,3,FALSE))</f>
        <v>Teng</v>
      </c>
      <c r="C123" s="6" t="s">
        <v>100</v>
      </c>
    </row>
    <row r="124" spans="2:3" ht="14.25" customHeight="1" x14ac:dyDescent="0.3">
      <c r="B124" s="3" t="str">
        <f>IF(COUNTIF($B$8:B123,B123)&lt;5,B123,HLOOKUP(HLOOKUP(B123, $B$1:$AC$4,2,FALSE)+1, $B$2:$AC$4,3,FALSE))</f>
        <v>Teng</v>
      </c>
      <c r="C124" s="6" t="s">
        <v>101</v>
      </c>
    </row>
    <row r="125" spans="2:3" ht="14.25" customHeight="1" x14ac:dyDescent="0.3">
      <c r="B125" s="3" t="str">
        <f>IF(COUNTIF($B$8:B124,B124)&lt;5,B124,HLOOKUP(HLOOKUP(B124, $B$1:$AC$4,2,FALSE)+1, $B$2:$AC$4,3,FALSE))</f>
        <v>Teng</v>
      </c>
      <c r="C125" s="6" t="s">
        <v>102</v>
      </c>
    </row>
    <row r="126" spans="2:3" ht="14.25" customHeight="1" x14ac:dyDescent="0.3">
      <c r="B126" s="3" t="str">
        <f>IF(COUNTIF($B$8:B125,B125)&lt;5,B125,HLOOKUP(HLOOKUP(B125, $B$1:$AC$4,2,FALSE)+1, $B$2:$AC$4,3,FALSE))</f>
        <v>Teng</v>
      </c>
      <c r="C126" s="6" t="s">
        <v>4</v>
      </c>
    </row>
    <row r="127" spans="2:3" ht="14.25" customHeight="1" x14ac:dyDescent="0.3">
      <c r="B127" s="3" t="str">
        <f>IF(COUNTIF($B$8:B126,B126)&lt;5,B126,HLOOKUP(HLOOKUP(B126, $B$1:$AC$4,2,FALSE)+1, $B$2:$AC$4,3,FALSE))</f>
        <v>Teng</v>
      </c>
      <c r="C127" s="1"/>
    </row>
    <row r="128" spans="2:3" ht="14.25" customHeight="1" x14ac:dyDescent="0.3">
      <c r="B128" s="3" t="str">
        <f>IF(COUNTIF($B$8:B127,B127)&lt;5,B127,HLOOKUP(HLOOKUP(B127, $B$1:$AC$4,2,FALSE)+1, $B$2:$AC$4,3,FALSE))</f>
        <v>Fisher</v>
      </c>
      <c r="C128" s="6" t="s">
        <v>100</v>
      </c>
    </row>
    <row r="129" spans="2:3" ht="14.25" customHeight="1" x14ac:dyDescent="0.3">
      <c r="B129" s="3" t="str">
        <f>IF(COUNTIF($B$8:B128,B128)&lt;5,B128,HLOOKUP(HLOOKUP(B128, $B$1:$AC$4,2,FALSE)+1, $B$2:$AC$4,3,FALSE))</f>
        <v>Fisher</v>
      </c>
      <c r="C129" s="6" t="s">
        <v>101</v>
      </c>
    </row>
    <row r="130" spans="2:3" ht="14.25" customHeight="1" x14ac:dyDescent="0.3">
      <c r="B130" s="3" t="str">
        <f>IF(COUNTIF($B$8:B129,B129)&lt;5,B129,HLOOKUP(HLOOKUP(B129, $B$1:$AC$4,2,FALSE)+1, $B$2:$AC$4,3,FALSE))</f>
        <v>Fisher</v>
      </c>
      <c r="C130" s="6" t="s">
        <v>102</v>
      </c>
    </row>
    <row r="131" spans="2:3" ht="14.25" customHeight="1" x14ac:dyDescent="0.3">
      <c r="B131" s="3" t="str">
        <f>IF(COUNTIF($B$8:B130,B130)&lt;5,B130,HLOOKUP(HLOOKUP(B130, $B$1:$AC$4,2,FALSE)+1, $B$2:$AC$4,3,FALSE))</f>
        <v>Fisher</v>
      </c>
      <c r="C131" s="6" t="s">
        <v>4</v>
      </c>
    </row>
    <row r="132" spans="2:3" ht="14.25" customHeight="1" x14ac:dyDescent="0.3">
      <c r="B132" s="3" t="str">
        <f>IF(COUNTIF($B$8:B131,B131)&lt;5,B131,HLOOKUP(HLOOKUP(B131, $B$1:$AC$4,2,FALSE)+1, $B$2:$AC$4,3,FALSE))</f>
        <v>Fisher</v>
      </c>
      <c r="C132" s="1"/>
    </row>
    <row r="133" spans="2:3" ht="14.25" customHeight="1" x14ac:dyDescent="0.3">
      <c r="B133" s="3" t="str">
        <f>IF(COUNTIF($B$8:B132,B132)&lt;5,B132,HLOOKUP(HLOOKUP(B132, $B$1:$AC$4,2,FALSE)+1, $B$2:$AC$4,3,FALSE))</f>
        <v>Clark</v>
      </c>
      <c r="C133" s="6" t="s">
        <v>100</v>
      </c>
    </row>
    <row r="134" spans="2:3" ht="14.25" customHeight="1" x14ac:dyDescent="0.3">
      <c r="B134" s="3" t="str">
        <f>IF(COUNTIF($B$8:B133,B133)&lt;5,B133,HLOOKUP(HLOOKUP(B133, $B$1:$AC$4,2,FALSE)+1, $B$2:$AC$4,3,FALSE))</f>
        <v>Clark</v>
      </c>
      <c r="C134" s="6" t="s">
        <v>101</v>
      </c>
    </row>
    <row r="135" spans="2:3" ht="14.25" customHeight="1" x14ac:dyDescent="0.3">
      <c r="B135" s="3" t="str">
        <f>IF(COUNTIF($B$8:B134,B134)&lt;5,B134,HLOOKUP(HLOOKUP(B134, $B$1:$AC$4,2,FALSE)+1, $B$2:$AC$4,3,FALSE))</f>
        <v>Clark</v>
      </c>
      <c r="C135" s="6" t="s">
        <v>102</v>
      </c>
    </row>
    <row r="136" spans="2:3" ht="14.25" customHeight="1" x14ac:dyDescent="0.3">
      <c r="B136" s="3" t="str">
        <f>IF(COUNTIF($B$8:B135,B135)&lt;5,B135,HLOOKUP(HLOOKUP(B135, $B$1:$AC$4,2,FALSE)+1, $B$2:$AC$4,3,FALSE))</f>
        <v>Clark</v>
      </c>
      <c r="C136" s="6" t="s">
        <v>4</v>
      </c>
    </row>
    <row r="137" spans="2:3" ht="14.25" customHeight="1" x14ac:dyDescent="0.3">
      <c r="B137" s="3" t="str">
        <f>IF(COUNTIF($B$8:B136,B136)&lt;5,B136,HLOOKUP(HLOOKUP(B136, $B$1:$AC$4,2,FALSE)+1, $B$2:$AC$4,3,FALSE))</f>
        <v>Clark</v>
      </c>
      <c r="C137" s="1"/>
    </row>
    <row r="138" spans="2:3" ht="14.25" customHeight="1" x14ac:dyDescent="0.3">
      <c r="B138" s="3" t="str">
        <f>IF(COUNTIF($B$8:B137,B137)&lt;5,B137,HLOOKUP(HLOOKUP(B137, $B$1:$AC$4,2,FALSE)+1, $B$2:$AC$4,3,FALSE))</f>
        <v>Bernegger</v>
      </c>
      <c r="C138" s="6" t="s">
        <v>100</v>
      </c>
    </row>
    <row r="139" spans="2:3" ht="14.25" customHeight="1" x14ac:dyDescent="0.3">
      <c r="B139" s="3" t="str">
        <f>IF(COUNTIF($B$8:B138,B138)&lt;5,B138,HLOOKUP(HLOOKUP(B138, $B$1:$AC$4,2,FALSE)+1, $B$2:$AC$4,3,FALSE))</f>
        <v>Bernegger</v>
      </c>
      <c r="C139" s="6" t="s">
        <v>101</v>
      </c>
    </row>
    <row r="140" spans="2:3" ht="14.25" customHeight="1" x14ac:dyDescent="0.3">
      <c r="B140" s="3" t="str">
        <f>IF(COUNTIF($B$8:B139,B139)&lt;5,B139,HLOOKUP(HLOOKUP(B139, $B$1:$AC$4,2,FALSE)+1, $B$2:$AC$4,3,FALSE))</f>
        <v>Bernegger</v>
      </c>
      <c r="C140" s="6" t="s">
        <v>102</v>
      </c>
    </row>
    <row r="141" spans="2:3" ht="14.25" customHeight="1" x14ac:dyDescent="0.3">
      <c r="B141" s="3" t="str">
        <f>IF(COUNTIF($B$8:B140,B140)&lt;5,B140,HLOOKUP(HLOOKUP(B140, $B$1:$AC$4,2,FALSE)+1, $B$2:$AC$4,3,FALSE))</f>
        <v>Bernegger</v>
      </c>
      <c r="C141" s="6" t="s">
        <v>4</v>
      </c>
    </row>
    <row r="142" spans="2:3" ht="14.25" customHeight="1" x14ac:dyDescent="0.3">
      <c r="B142" s="3" t="str">
        <f>IF(COUNTIF($B$8:B141,B141)&lt;5,B141,HLOOKUP(HLOOKUP(B141, $B$1:$AC$4,2,FALSE)+1, $B$2:$AC$4,3,FALSE))</f>
        <v>Bernegger</v>
      </c>
      <c r="C142" s="1"/>
    </row>
    <row r="143" spans="2:3" ht="14.25" customHeight="1" x14ac:dyDescent="0.3">
      <c r="B143" s="3" t="str">
        <f>IF(COUNTIF($B$8:B142,B142)&lt;5,B142,HLOOKUP(HLOOKUP(B142, $B$1:$AC$4,2,FALSE)+1, $B$2:$AC$4,3,FALSE))</f>
        <v>Grossi &amp; Kunreuther</v>
      </c>
      <c r="C143" s="6" t="s">
        <v>100</v>
      </c>
    </row>
    <row r="144" spans="2:3" ht="14.25" customHeight="1" x14ac:dyDescent="0.3">
      <c r="B144" s="3" t="str">
        <f>IF(COUNTIF($B$8:B143,B143)&lt;5,B143,HLOOKUP(HLOOKUP(B143, $B$1:$AC$4,2,FALSE)+1, $B$2:$AC$4,3,FALSE))</f>
        <v>Grossi &amp; Kunreuther</v>
      </c>
      <c r="C144" s="6" t="s">
        <v>101</v>
      </c>
    </row>
    <row r="145" spans="2:9" ht="14.25" customHeight="1" x14ac:dyDescent="0.3">
      <c r="B145" s="3" t="str">
        <f>IF(COUNTIF($B$8:B144,B144)&lt;5,B144,HLOOKUP(HLOOKUP(B144, $B$1:$AC$4,2,FALSE)+1, $B$2:$AC$4,3,FALSE))</f>
        <v>Grossi &amp; Kunreuther</v>
      </c>
      <c r="C145" s="6" t="s">
        <v>102</v>
      </c>
    </row>
    <row r="146" spans="2:9" ht="14.25" customHeight="1" x14ac:dyDescent="0.3">
      <c r="B146" s="3" t="str">
        <f>IF(COUNTIF($B$8:B145,B145)&lt;5,B145,HLOOKUP(HLOOKUP(B145, $B$1:$AC$4,2,FALSE)+1, $B$2:$AC$4,3,FALSE))</f>
        <v>Grossi &amp; Kunreuther</v>
      </c>
      <c r="C146" s="6" t="s">
        <v>4</v>
      </c>
    </row>
    <row r="147" spans="2:9" ht="14.25" customHeight="1" x14ac:dyDescent="0.3">
      <c r="B147" s="3" t="str">
        <f>IF(COUNTIF($B$8:B146,B146)&lt;5,B146,HLOOKUP(HLOOKUP(B146, $B$1:$AC$4,2,FALSE)+1, $B$2:$AC$4,3,FALSE))</f>
        <v>Grossi &amp; Kunreuther</v>
      </c>
      <c r="C147" s="1"/>
    </row>
    <row r="148" spans="2:9" ht="14.25" customHeight="1" x14ac:dyDescent="0.3">
      <c r="I148" s="3"/>
    </row>
    <row r="149" spans="2:9" ht="14.25" customHeight="1" x14ac:dyDescent="0.3">
      <c r="I149" s="3"/>
    </row>
    <row r="150" spans="2:9" ht="14.25" customHeight="1" x14ac:dyDescent="0.3">
      <c r="I150" s="3"/>
    </row>
    <row r="151" spans="2:9" ht="14.25" customHeight="1" x14ac:dyDescent="0.3">
      <c r="I151" s="3"/>
    </row>
    <row r="152" spans="2:9" ht="14.25" customHeight="1" x14ac:dyDescent="0.3">
      <c r="I152" s="3"/>
    </row>
    <row r="153" spans="2:9" ht="14.25" customHeight="1" x14ac:dyDescent="0.3">
      <c r="I153" s="3"/>
    </row>
    <row r="154" spans="2:9" ht="14.25" customHeight="1" x14ac:dyDescent="0.3">
      <c r="I154" s="3"/>
    </row>
    <row r="155" spans="2:9" ht="14.25" customHeight="1" x14ac:dyDescent="0.3">
      <c r="I155" s="3"/>
    </row>
    <row r="156" spans="2:9" ht="14.25" customHeight="1" x14ac:dyDescent="0.3">
      <c r="I156" s="3"/>
    </row>
    <row r="157" spans="2:9" ht="14.25" customHeight="1" x14ac:dyDescent="0.3">
      <c r="I157" s="3"/>
    </row>
    <row r="158" spans="2:9" ht="14.25" customHeight="1" x14ac:dyDescent="0.3">
      <c r="I158" s="3"/>
    </row>
    <row r="159" spans="2:9" ht="14.25" customHeight="1" x14ac:dyDescent="0.3">
      <c r="I159" s="3"/>
    </row>
    <row r="160" spans="2:9" ht="14.25" customHeight="1" x14ac:dyDescent="0.3">
      <c r="I160" s="3"/>
    </row>
    <row r="161" spans="9:9" ht="14.25" customHeight="1" x14ac:dyDescent="0.3">
      <c r="I161" s="3"/>
    </row>
    <row r="162" spans="9:9" ht="14.25" customHeight="1" x14ac:dyDescent="0.3">
      <c r="I162" s="3"/>
    </row>
    <row r="163" spans="9:9" ht="14.25" customHeight="1" x14ac:dyDescent="0.3">
      <c r="I163" s="3"/>
    </row>
    <row r="164" spans="9:9" ht="14.25" customHeight="1" x14ac:dyDescent="0.3">
      <c r="I164" s="3"/>
    </row>
    <row r="165" spans="9:9" ht="14.25" customHeight="1" x14ac:dyDescent="0.3">
      <c r="I165" s="3"/>
    </row>
    <row r="166" spans="9:9" ht="14.25" customHeight="1" x14ac:dyDescent="0.3">
      <c r="I166" s="3"/>
    </row>
    <row r="167" spans="9:9" ht="14.25" customHeight="1" x14ac:dyDescent="0.3">
      <c r="I167" s="3"/>
    </row>
    <row r="168" spans="9:9" ht="14.25" customHeight="1" x14ac:dyDescent="0.3">
      <c r="I168" s="3"/>
    </row>
    <row r="169" spans="9:9" ht="14.25" customHeight="1" x14ac:dyDescent="0.3">
      <c r="I169" s="3"/>
    </row>
    <row r="170" spans="9:9" ht="14.25" customHeight="1" x14ac:dyDescent="0.3">
      <c r="I170" s="3"/>
    </row>
    <row r="171" spans="9:9" ht="14.25" customHeight="1" x14ac:dyDescent="0.3">
      <c r="I171" s="3"/>
    </row>
    <row r="172" spans="9:9" ht="14.25" customHeight="1" x14ac:dyDescent="0.3">
      <c r="I172" s="3"/>
    </row>
    <row r="173" spans="9:9" ht="14.25" customHeight="1" x14ac:dyDescent="0.3">
      <c r="I173" s="3"/>
    </row>
    <row r="174" spans="9:9" ht="14.25" customHeight="1" x14ac:dyDescent="0.3">
      <c r="I174" s="3"/>
    </row>
    <row r="175" spans="9:9" ht="14.25" customHeight="1" x14ac:dyDescent="0.3">
      <c r="I175" s="3"/>
    </row>
    <row r="176" spans="9:9" ht="14.25" customHeight="1" x14ac:dyDescent="0.3">
      <c r="I176" s="3"/>
    </row>
    <row r="177" spans="9:9" ht="14.25" customHeight="1" x14ac:dyDescent="0.3">
      <c r="I177" s="3"/>
    </row>
    <row r="178" spans="9:9" ht="14.25" customHeight="1" x14ac:dyDescent="0.3">
      <c r="I178" s="3"/>
    </row>
    <row r="179" spans="9:9" ht="14.25" customHeight="1" x14ac:dyDescent="0.3">
      <c r="I179" s="3"/>
    </row>
    <row r="180" spans="9:9" ht="14.25" customHeight="1" x14ac:dyDescent="0.3">
      <c r="I180" s="3"/>
    </row>
    <row r="181" spans="9:9" ht="14.25" customHeight="1" x14ac:dyDescent="0.3">
      <c r="I181" s="3"/>
    </row>
    <row r="182" spans="9:9" ht="14.25" customHeight="1" x14ac:dyDescent="0.3">
      <c r="I182" s="3"/>
    </row>
    <row r="183" spans="9:9" ht="14.25" customHeight="1" x14ac:dyDescent="0.3">
      <c r="I183" s="3"/>
    </row>
    <row r="184" spans="9:9" ht="14.25" customHeight="1" x14ac:dyDescent="0.3">
      <c r="I184" s="3"/>
    </row>
    <row r="185" spans="9:9" ht="14.25" customHeight="1" x14ac:dyDescent="0.3">
      <c r="I185" s="3"/>
    </row>
    <row r="186" spans="9:9" ht="14.25" customHeight="1" x14ac:dyDescent="0.3">
      <c r="I186" s="3"/>
    </row>
    <row r="187" spans="9:9" ht="14.25" customHeight="1" x14ac:dyDescent="0.3">
      <c r="I187" s="3"/>
    </row>
    <row r="188" spans="9:9" ht="14.25" customHeight="1" x14ac:dyDescent="0.3">
      <c r="I188" s="3"/>
    </row>
    <row r="189" spans="9:9" ht="14.25" customHeight="1" x14ac:dyDescent="0.3">
      <c r="I189" s="3"/>
    </row>
    <row r="190" spans="9:9" ht="14.25" customHeight="1" x14ac:dyDescent="0.3">
      <c r="I190" s="3"/>
    </row>
    <row r="191" spans="9:9" ht="14.25" customHeight="1" x14ac:dyDescent="0.3">
      <c r="I191" s="3"/>
    </row>
    <row r="192" spans="9:9" ht="14.25" customHeight="1" x14ac:dyDescent="0.3">
      <c r="I192" s="3"/>
    </row>
    <row r="193" spans="9:9" ht="14.25" customHeight="1" x14ac:dyDescent="0.3">
      <c r="I193" s="3"/>
    </row>
    <row r="194" spans="9:9" ht="14.25" customHeight="1" x14ac:dyDescent="0.3">
      <c r="I194" s="3"/>
    </row>
    <row r="195" spans="9:9" ht="14.25" customHeight="1" x14ac:dyDescent="0.3">
      <c r="I195" s="3"/>
    </row>
    <row r="196" spans="9:9" ht="14.25" customHeight="1" x14ac:dyDescent="0.3">
      <c r="I196" s="3"/>
    </row>
    <row r="197" spans="9:9" ht="14.25" customHeight="1" x14ac:dyDescent="0.3">
      <c r="I197" s="3"/>
    </row>
    <row r="198" spans="9:9" ht="14.25" customHeight="1" x14ac:dyDescent="0.3">
      <c r="I198" s="3"/>
    </row>
    <row r="199" spans="9:9" ht="14.25" customHeight="1" x14ac:dyDescent="0.3">
      <c r="I199" s="3"/>
    </row>
    <row r="200" spans="9:9" ht="14.25" customHeight="1" x14ac:dyDescent="0.3">
      <c r="I200" s="3"/>
    </row>
    <row r="201" spans="9:9" ht="14.25" customHeight="1" x14ac:dyDescent="0.3">
      <c r="I201" s="3"/>
    </row>
    <row r="202" spans="9:9" ht="14.25" customHeight="1" x14ac:dyDescent="0.3">
      <c r="I202" s="3"/>
    </row>
    <row r="203" spans="9:9" ht="14.25" customHeight="1" x14ac:dyDescent="0.3">
      <c r="I203" s="3"/>
    </row>
    <row r="204" spans="9:9" ht="14.25" customHeight="1" x14ac:dyDescent="0.3">
      <c r="I204" s="3"/>
    </row>
    <row r="205" spans="9:9" ht="14.25" customHeight="1" x14ac:dyDescent="0.3">
      <c r="I205" s="3"/>
    </row>
    <row r="206" spans="9:9" ht="14.25" customHeight="1" x14ac:dyDescent="0.3">
      <c r="I206" s="3"/>
    </row>
    <row r="207" spans="9:9" ht="14.25" customHeight="1" x14ac:dyDescent="0.3">
      <c r="I207" s="3"/>
    </row>
    <row r="208" spans="9:9" ht="14.25" customHeight="1" x14ac:dyDescent="0.3">
      <c r="I208" s="3"/>
    </row>
    <row r="209" spans="9:9" ht="14.25" customHeight="1" x14ac:dyDescent="0.3">
      <c r="I209" s="3"/>
    </row>
    <row r="210" spans="9:9" ht="14.25" customHeight="1" x14ac:dyDescent="0.3">
      <c r="I210" s="3"/>
    </row>
    <row r="211" spans="9:9" ht="14.25" customHeight="1" x14ac:dyDescent="0.3">
      <c r="I211" s="3"/>
    </row>
    <row r="212" spans="9:9" ht="14.25" customHeight="1" x14ac:dyDescent="0.3">
      <c r="I212" s="3"/>
    </row>
    <row r="213" spans="9:9" ht="14.25" customHeight="1" x14ac:dyDescent="0.3">
      <c r="I213" s="3"/>
    </row>
    <row r="214" spans="9:9" ht="14.25" customHeight="1" x14ac:dyDescent="0.3">
      <c r="I214" s="3"/>
    </row>
    <row r="215" spans="9:9" ht="14.25" customHeight="1" x14ac:dyDescent="0.3">
      <c r="I215" s="3"/>
    </row>
    <row r="216" spans="9:9" ht="14.25" customHeight="1" x14ac:dyDescent="0.3">
      <c r="I216" s="3"/>
    </row>
    <row r="217" spans="9:9" ht="14.25" customHeight="1" x14ac:dyDescent="0.3">
      <c r="I217" s="3"/>
    </row>
    <row r="218" spans="9:9" ht="14.25" customHeight="1" x14ac:dyDescent="0.3">
      <c r="I218" s="3"/>
    </row>
    <row r="219" spans="9:9" ht="14.25" customHeight="1" x14ac:dyDescent="0.3">
      <c r="I219" s="3"/>
    </row>
    <row r="220" spans="9:9" ht="14.25" customHeight="1" x14ac:dyDescent="0.3">
      <c r="I220" s="3"/>
    </row>
    <row r="221" spans="9:9" ht="14.25" customHeight="1" x14ac:dyDescent="0.3">
      <c r="I221" s="3"/>
    </row>
    <row r="222" spans="9:9" ht="14.25" customHeight="1" x14ac:dyDescent="0.3">
      <c r="I222" s="3"/>
    </row>
    <row r="223" spans="9:9" ht="14.25" customHeight="1" x14ac:dyDescent="0.3">
      <c r="I223" s="3"/>
    </row>
    <row r="224" spans="9:9" ht="14.25" customHeight="1" x14ac:dyDescent="0.3">
      <c r="I224" s="3"/>
    </row>
    <row r="225" spans="9:9" ht="14.25" customHeight="1" x14ac:dyDescent="0.3">
      <c r="I225" s="3"/>
    </row>
    <row r="226" spans="9:9" ht="14.25" customHeight="1" x14ac:dyDescent="0.3">
      <c r="I226" s="3"/>
    </row>
    <row r="227" spans="9:9" ht="14.25" customHeight="1" x14ac:dyDescent="0.3">
      <c r="I227" s="3"/>
    </row>
    <row r="228" spans="9:9" ht="14.25" customHeight="1" x14ac:dyDescent="0.3">
      <c r="I228" s="3"/>
    </row>
    <row r="229" spans="9:9" ht="14.25" customHeight="1" x14ac:dyDescent="0.3">
      <c r="I229" s="3"/>
    </row>
    <row r="230" spans="9:9" ht="14.25" customHeight="1" x14ac:dyDescent="0.3">
      <c r="I230" s="3"/>
    </row>
    <row r="231" spans="9:9" ht="14.25" customHeight="1" x14ac:dyDescent="0.3">
      <c r="I231" s="3"/>
    </row>
    <row r="232" spans="9:9" ht="14.25" customHeight="1" x14ac:dyDescent="0.3">
      <c r="I232" s="3"/>
    </row>
    <row r="233" spans="9:9" ht="14.25" customHeight="1" x14ac:dyDescent="0.3">
      <c r="I233" s="3"/>
    </row>
    <row r="234" spans="9:9" ht="14.25" customHeight="1" x14ac:dyDescent="0.3">
      <c r="I234" s="3"/>
    </row>
    <row r="235" spans="9:9" ht="14.25" customHeight="1" x14ac:dyDescent="0.3">
      <c r="I235" s="3"/>
    </row>
    <row r="236" spans="9:9" ht="14.25" customHeight="1" x14ac:dyDescent="0.3">
      <c r="I236" s="3"/>
    </row>
    <row r="237" spans="9:9" ht="14.25" customHeight="1" x14ac:dyDescent="0.3">
      <c r="I237" s="3"/>
    </row>
    <row r="238" spans="9:9" ht="14.25" customHeight="1" x14ac:dyDescent="0.3">
      <c r="I238" s="3"/>
    </row>
    <row r="239" spans="9:9" ht="14.25" customHeight="1" x14ac:dyDescent="0.3">
      <c r="I239" s="3"/>
    </row>
    <row r="240" spans="9:9" ht="14.25" customHeight="1" x14ac:dyDescent="0.3">
      <c r="I240" s="3"/>
    </row>
    <row r="241" spans="9:9" ht="14.25" customHeight="1" x14ac:dyDescent="0.3">
      <c r="I241" s="3"/>
    </row>
    <row r="242" spans="9:9" ht="14.25" customHeight="1" x14ac:dyDescent="0.3">
      <c r="I242" s="3"/>
    </row>
    <row r="243" spans="9:9" ht="14.25" customHeight="1" x14ac:dyDescent="0.3">
      <c r="I243" s="3"/>
    </row>
    <row r="244" spans="9:9" ht="14.25" customHeight="1" x14ac:dyDescent="0.3">
      <c r="I244" s="3"/>
    </row>
    <row r="245" spans="9:9" ht="14.25" customHeight="1" x14ac:dyDescent="0.3">
      <c r="I245" s="3"/>
    </row>
    <row r="246" spans="9:9" ht="14.25" customHeight="1" x14ac:dyDescent="0.3">
      <c r="I246" s="3"/>
    </row>
    <row r="247" spans="9:9" ht="14.25" customHeight="1" x14ac:dyDescent="0.3">
      <c r="I247" s="3"/>
    </row>
    <row r="248" spans="9:9" ht="14.25" customHeight="1" x14ac:dyDescent="0.3">
      <c r="I248" s="3"/>
    </row>
    <row r="249" spans="9:9" ht="14.25" customHeight="1" x14ac:dyDescent="0.3">
      <c r="I249" s="3"/>
    </row>
    <row r="250" spans="9:9" ht="14.25" customHeight="1" x14ac:dyDescent="0.3">
      <c r="I250" s="3"/>
    </row>
    <row r="251" spans="9:9" ht="14.25" customHeight="1" x14ac:dyDescent="0.3">
      <c r="I251" s="3"/>
    </row>
    <row r="252" spans="9:9" ht="14.25" customHeight="1" x14ac:dyDescent="0.3">
      <c r="I252" s="3"/>
    </row>
    <row r="253" spans="9:9" ht="14.25" customHeight="1" x14ac:dyDescent="0.3">
      <c r="I253" s="3"/>
    </row>
    <row r="254" spans="9:9" ht="14.25" customHeight="1" x14ac:dyDescent="0.3">
      <c r="I254" s="3"/>
    </row>
    <row r="255" spans="9:9" ht="14.25" customHeight="1" x14ac:dyDescent="0.3">
      <c r="I255" s="3"/>
    </row>
    <row r="256" spans="9:9" ht="14.25" customHeight="1" x14ac:dyDescent="0.3">
      <c r="I256" s="3"/>
    </row>
    <row r="257" spans="9:9" ht="14.25" customHeight="1" x14ac:dyDescent="0.3">
      <c r="I257" s="3"/>
    </row>
    <row r="258" spans="9:9" ht="14.25" customHeight="1" x14ac:dyDescent="0.3">
      <c r="I258" s="3"/>
    </row>
    <row r="259" spans="9:9" ht="14.25" customHeight="1" x14ac:dyDescent="0.3">
      <c r="I259" s="3"/>
    </row>
    <row r="260" spans="9:9" ht="14.25" customHeight="1" x14ac:dyDescent="0.3">
      <c r="I260" s="3"/>
    </row>
    <row r="261" spans="9:9" ht="14.25" customHeight="1" x14ac:dyDescent="0.3">
      <c r="I261" s="3"/>
    </row>
    <row r="262" spans="9:9" ht="14.25" customHeight="1" x14ac:dyDescent="0.3">
      <c r="I262" s="3"/>
    </row>
    <row r="263" spans="9:9" ht="14.25" customHeight="1" x14ac:dyDescent="0.3">
      <c r="I263" s="3"/>
    </row>
    <row r="264" spans="9:9" ht="14.25" customHeight="1" x14ac:dyDescent="0.3">
      <c r="I264" s="3"/>
    </row>
    <row r="265" spans="9:9" ht="14.25" customHeight="1" x14ac:dyDescent="0.3">
      <c r="I265" s="3"/>
    </row>
    <row r="266" spans="9:9" ht="14.25" customHeight="1" x14ac:dyDescent="0.3">
      <c r="I266" s="3"/>
    </row>
    <row r="267" spans="9:9" ht="14.25" customHeight="1" x14ac:dyDescent="0.3">
      <c r="I267" s="3"/>
    </row>
    <row r="268" spans="9:9" ht="14.25" customHeight="1" x14ac:dyDescent="0.3">
      <c r="I268" s="3"/>
    </row>
    <row r="269" spans="9:9" ht="14.25" customHeight="1" x14ac:dyDescent="0.3">
      <c r="I269" s="3"/>
    </row>
    <row r="270" spans="9:9" ht="14.25" customHeight="1" x14ac:dyDescent="0.3">
      <c r="I270" s="3"/>
    </row>
    <row r="271" spans="9:9" ht="14.25" customHeight="1" x14ac:dyDescent="0.3">
      <c r="I271" s="3"/>
    </row>
    <row r="272" spans="9:9" ht="14.25" customHeight="1" x14ac:dyDescent="0.3">
      <c r="I272" s="3"/>
    </row>
    <row r="273" spans="9:9" ht="14.25" customHeight="1" x14ac:dyDescent="0.3">
      <c r="I273" s="3"/>
    </row>
    <row r="274" spans="9:9" ht="14.25" customHeight="1" x14ac:dyDescent="0.3">
      <c r="I274" s="3"/>
    </row>
    <row r="275" spans="9:9" ht="14.25" customHeight="1" x14ac:dyDescent="0.3">
      <c r="I275" s="3"/>
    </row>
    <row r="276" spans="9:9" ht="14.25" customHeight="1" x14ac:dyDescent="0.3">
      <c r="I276" s="3"/>
    </row>
    <row r="277" spans="9:9" ht="14.25" customHeight="1" x14ac:dyDescent="0.3">
      <c r="I277" s="3"/>
    </row>
    <row r="278" spans="9:9" ht="14.25" customHeight="1" x14ac:dyDescent="0.3">
      <c r="I278" s="3"/>
    </row>
    <row r="279" spans="9:9" ht="14.25" customHeight="1" x14ac:dyDescent="0.3">
      <c r="I279" s="3"/>
    </row>
    <row r="280" spans="9:9" ht="14.25" customHeight="1" x14ac:dyDescent="0.3">
      <c r="I280" s="3"/>
    </row>
    <row r="281" spans="9:9" ht="14.25" customHeight="1" x14ac:dyDescent="0.3">
      <c r="I281" s="3"/>
    </row>
    <row r="282" spans="9:9" ht="14.25" customHeight="1" x14ac:dyDescent="0.3">
      <c r="I282" s="3"/>
    </row>
    <row r="283" spans="9:9" ht="14.25" customHeight="1" x14ac:dyDescent="0.3">
      <c r="I283" s="3"/>
    </row>
    <row r="284" spans="9:9" ht="14.25" customHeight="1" x14ac:dyDescent="0.3">
      <c r="I284" s="3"/>
    </row>
    <row r="285" spans="9:9" ht="14.25" customHeight="1" x14ac:dyDescent="0.3">
      <c r="I285" s="3"/>
    </row>
    <row r="286" spans="9:9" ht="14.25" customHeight="1" x14ac:dyDescent="0.3">
      <c r="I286" s="3"/>
    </row>
    <row r="287" spans="9:9" ht="14.25" customHeight="1" x14ac:dyDescent="0.3">
      <c r="I287" s="3"/>
    </row>
    <row r="288" spans="9:9" ht="14.25" customHeight="1" x14ac:dyDescent="0.3">
      <c r="I288" s="3"/>
    </row>
    <row r="289" spans="9:9" ht="14.25" customHeight="1" x14ac:dyDescent="0.3">
      <c r="I289" s="3"/>
    </row>
    <row r="290" spans="9:9" ht="14.25" customHeight="1" x14ac:dyDescent="0.3">
      <c r="I290" s="3"/>
    </row>
    <row r="291" spans="9:9" ht="14.25" customHeight="1" x14ac:dyDescent="0.3">
      <c r="I291" s="3"/>
    </row>
    <row r="292" spans="9:9" ht="14.25" customHeight="1" x14ac:dyDescent="0.3">
      <c r="I292" s="3"/>
    </row>
    <row r="293" spans="9:9" ht="14.25" customHeight="1" x14ac:dyDescent="0.3">
      <c r="I293" s="3"/>
    </row>
    <row r="294" spans="9:9" ht="14.25" customHeight="1" x14ac:dyDescent="0.3">
      <c r="I294" s="3"/>
    </row>
    <row r="295" spans="9:9" ht="14.25" customHeight="1" x14ac:dyDescent="0.3">
      <c r="I295" s="3"/>
    </row>
    <row r="296" spans="9:9" ht="14.25" customHeight="1" x14ac:dyDescent="0.3">
      <c r="I296" s="3"/>
    </row>
    <row r="297" spans="9:9" ht="14.25" customHeight="1" x14ac:dyDescent="0.3">
      <c r="I297" s="3"/>
    </row>
    <row r="298" spans="9:9" ht="14.25" customHeight="1" x14ac:dyDescent="0.3">
      <c r="I298" s="3"/>
    </row>
    <row r="299" spans="9:9" ht="14.25" customHeight="1" x14ac:dyDescent="0.3">
      <c r="I299" s="3"/>
    </row>
    <row r="300" spans="9:9" ht="14.25" customHeight="1" x14ac:dyDescent="0.3">
      <c r="I300" s="3"/>
    </row>
    <row r="301" spans="9:9" ht="14.25" customHeight="1" x14ac:dyDescent="0.3">
      <c r="I301" s="3"/>
    </row>
    <row r="302" spans="9:9" ht="14.25" customHeight="1" x14ac:dyDescent="0.3">
      <c r="I302" s="3"/>
    </row>
    <row r="303" spans="9:9" ht="14.25" customHeight="1" x14ac:dyDescent="0.3">
      <c r="I303" s="3"/>
    </row>
    <row r="304" spans="9:9" ht="14.25" customHeight="1" x14ac:dyDescent="0.3">
      <c r="I304" s="3"/>
    </row>
    <row r="305" spans="9:9" ht="14.25" customHeight="1" x14ac:dyDescent="0.3">
      <c r="I305" s="3"/>
    </row>
    <row r="306" spans="9:9" ht="14.25" customHeight="1" x14ac:dyDescent="0.3">
      <c r="I306" s="3"/>
    </row>
    <row r="307" spans="9:9" ht="14.25" customHeight="1" x14ac:dyDescent="0.3">
      <c r="I307" s="3"/>
    </row>
    <row r="308" spans="9:9" ht="14.25" customHeight="1" x14ac:dyDescent="0.3">
      <c r="I308" s="3"/>
    </row>
    <row r="309" spans="9:9" ht="14.25" customHeight="1" x14ac:dyDescent="0.3">
      <c r="I309" s="3"/>
    </row>
    <row r="310" spans="9:9" ht="14.25" customHeight="1" x14ac:dyDescent="0.3">
      <c r="I310" s="3"/>
    </row>
    <row r="311" spans="9:9" ht="14.25" customHeight="1" x14ac:dyDescent="0.3">
      <c r="I311" s="3"/>
    </row>
    <row r="312" spans="9:9" ht="14.25" customHeight="1" x14ac:dyDescent="0.3">
      <c r="I312" s="3"/>
    </row>
    <row r="313" spans="9:9" ht="14.25" customHeight="1" x14ac:dyDescent="0.3">
      <c r="I313" s="3"/>
    </row>
    <row r="314" spans="9:9" ht="14.25" customHeight="1" x14ac:dyDescent="0.3">
      <c r="I314" s="3"/>
    </row>
    <row r="315" spans="9:9" ht="14.25" customHeight="1" x14ac:dyDescent="0.3">
      <c r="I315" s="3"/>
    </row>
    <row r="316" spans="9:9" ht="14.25" customHeight="1" x14ac:dyDescent="0.3">
      <c r="I316" s="3"/>
    </row>
    <row r="317" spans="9:9" ht="14.25" customHeight="1" x14ac:dyDescent="0.3">
      <c r="I317" s="3"/>
    </row>
    <row r="318" spans="9:9" ht="14.25" customHeight="1" x14ac:dyDescent="0.3">
      <c r="I318" s="3"/>
    </row>
    <row r="319" spans="9:9" ht="14.25" customHeight="1" x14ac:dyDescent="0.3">
      <c r="I319" s="3"/>
    </row>
    <row r="320" spans="9:9" ht="14.25" customHeight="1" x14ac:dyDescent="0.3">
      <c r="I320" s="3"/>
    </row>
    <row r="321" spans="9:9" ht="14.25" customHeight="1" x14ac:dyDescent="0.3">
      <c r="I321" s="3"/>
    </row>
    <row r="322" spans="9:9" ht="14.25" customHeight="1" x14ac:dyDescent="0.3">
      <c r="I322" s="3"/>
    </row>
    <row r="323" spans="9:9" ht="14.25" customHeight="1" x14ac:dyDescent="0.3">
      <c r="I323" s="3"/>
    </row>
    <row r="324" spans="9:9" ht="14.25" customHeight="1" x14ac:dyDescent="0.3">
      <c r="I324" s="3"/>
    </row>
    <row r="325" spans="9:9" ht="14.25" customHeight="1" x14ac:dyDescent="0.3">
      <c r="I325" s="3"/>
    </row>
    <row r="326" spans="9:9" ht="14.25" customHeight="1" x14ac:dyDescent="0.3">
      <c r="I326" s="3"/>
    </row>
    <row r="327" spans="9:9" ht="14.25" customHeight="1" x14ac:dyDescent="0.3">
      <c r="I327" s="3"/>
    </row>
    <row r="328" spans="9:9" ht="14.25" customHeight="1" x14ac:dyDescent="0.3">
      <c r="I328" s="3"/>
    </row>
    <row r="329" spans="9:9" ht="14.25" customHeight="1" x14ac:dyDescent="0.3">
      <c r="I329" s="3"/>
    </row>
    <row r="330" spans="9:9" ht="14.25" customHeight="1" x14ac:dyDescent="0.3">
      <c r="I330" s="3"/>
    </row>
    <row r="331" spans="9:9" ht="14.25" customHeight="1" x14ac:dyDescent="0.3">
      <c r="I331" s="3"/>
    </row>
    <row r="332" spans="9:9" ht="14.25" customHeight="1" x14ac:dyDescent="0.3">
      <c r="I332" s="3"/>
    </row>
    <row r="333" spans="9:9" ht="14.25" customHeight="1" x14ac:dyDescent="0.3">
      <c r="I333" s="3"/>
    </row>
    <row r="334" spans="9:9" ht="14.25" customHeight="1" x14ac:dyDescent="0.3">
      <c r="I334" s="3"/>
    </row>
    <row r="335" spans="9:9" ht="14.25" customHeight="1" x14ac:dyDescent="0.3">
      <c r="I335" s="3"/>
    </row>
    <row r="336" spans="9:9" ht="14.25" customHeight="1" x14ac:dyDescent="0.3">
      <c r="I336" s="3"/>
    </row>
    <row r="337" spans="9:9" ht="14.25" customHeight="1" x14ac:dyDescent="0.3">
      <c r="I337" s="3"/>
    </row>
    <row r="338" spans="9:9" ht="14.25" customHeight="1" x14ac:dyDescent="0.3">
      <c r="I338" s="3"/>
    </row>
    <row r="339" spans="9:9" ht="14.25" customHeight="1" x14ac:dyDescent="0.3">
      <c r="I339" s="3"/>
    </row>
    <row r="340" spans="9:9" ht="14.25" customHeight="1" x14ac:dyDescent="0.3">
      <c r="I340" s="3"/>
    </row>
    <row r="341" spans="9:9" ht="14.25" customHeight="1" x14ac:dyDescent="0.3">
      <c r="I341" s="3"/>
    </row>
    <row r="342" spans="9:9" ht="14.25" customHeight="1" x14ac:dyDescent="0.3">
      <c r="I342" s="3"/>
    </row>
    <row r="343" spans="9:9" ht="14.25" customHeight="1" x14ac:dyDescent="0.3">
      <c r="I343" s="3"/>
    </row>
    <row r="344" spans="9:9" ht="14.25" customHeight="1" x14ac:dyDescent="0.3">
      <c r="I344" s="3"/>
    </row>
    <row r="345" spans="9:9" ht="14.25" customHeight="1" x14ac:dyDescent="0.3">
      <c r="I345" s="3"/>
    </row>
    <row r="346" spans="9:9" ht="14.25" customHeight="1" x14ac:dyDescent="0.3">
      <c r="I346" s="3"/>
    </row>
    <row r="347" spans="9:9" ht="14.25" customHeight="1" x14ac:dyDescent="0.3">
      <c r="I347" s="3"/>
    </row>
    <row r="348" spans="9:9" ht="14.25" customHeight="1" x14ac:dyDescent="0.3">
      <c r="I348" s="3"/>
    </row>
    <row r="349" spans="9:9" ht="14.25" customHeight="1" x14ac:dyDescent="0.3">
      <c r="I349" s="3"/>
    </row>
    <row r="350" spans="9:9" ht="14.25" customHeight="1" x14ac:dyDescent="0.3">
      <c r="I350" s="3"/>
    </row>
    <row r="351" spans="9:9" ht="14.25" customHeight="1" x14ac:dyDescent="0.3">
      <c r="I351" s="3"/>
    </row>
    <row r="352" spans="9:9" ht="14.25" customHeight="1" x14ac:dyDescent="0.3">
      <c r="I352" s="3"/>
    </row>
    <row r="353" spans="9:9" ht="14.25" customHeight="1" x14ac:dyDescent="0.3">
      <c r="I353" s="3"/>
    </row>
    <row r="354" spans="9:9" ht="14.25" customHeight="1" x14ac:dyDescent="0.3">
      <c r="I354" s="3"/>
    </row>
    <row r="355" spans="9:9" ht="14.25" customHeight="1" x14ac:dyDescent="0.3">
      <c r="I355" s="3"/>
    </row>
    <row r="356" spans="9:9" ht="14.25" customHeight="1" x14ac:dyDescent="0.3">
      <c r="I356" s="3"/>
    </row>
    <row r="357" spans="9:9" ht="14.25" customHeight="1" x14ac:dyDescent="0.3">
      <c r="I357" s="3"/>
    </row>
    <row r="358" spans="9:9" ht="14.25" customHeight="1" x14ac:dyDescent="0.3">
      <c r="I358" s="3"/>
    </row>
    <row r="359" spans="9:9" ht="14.25" customHeight="1" x14ac:dyDescent="0.3">
      <c r="I359" s="3"/>
    </row>
    <row r="360" spans="9:9" ht="14.25" customHeight="1" x14ac:dyDescent="0.3">
      <c r="I360" s="3"/>
    </row>
    <row r="361" spans="9:9" ht="14.25" customHeight="1" x14ac:dyDescent="0.3">
      <c r="I361" s="3"/>
    </row>
    <row r="362" spans="9:9" ht="14.25" customHeight="1" x14ac:dyDescent="0.3">
      <c r="I362" s="3"/>
    </row>
    <row r="363" spans="9:9" ht="14.25" customHeight="1" x14ac:dyDescent="0.3">
      <c r="I363" s="3"/>
    </row>
    <row r="364" spans="9:9" ht="14.25" customHeight="1" x14ac:dyDescent="0.3">
      <c r="I364" s="3"/>
    </row>
    <row r="365" spans="9:9" ht="14.25" customHeight="1" x14ac:dyDescent="0.3">
      <c r="I365" s="3"/>
    </row>
    <row r="366" spans="9:9" ht="14.25" customHeight="1" x14ac:dyDescent="0.3">
      <c r="I366" s="3"/>
    </row>
    <row r="367" spans="9:9" ht="14.25" customHeight="1" x14ac:dyDescent="0.3">
      <c r="I367" s="3"/>
    </row>
    <row r="368" spans="9:9" ht="14.25" customHeight="1" x14ac:dyDescent="0.3">
      <c r="I368" s="3"/>
    </row>
    <row r="369" spans="9:9" ht="14.25" customHeight="1" x14ac:dyDescent="0.3">
      <c r="I369" s="3"/>
    </row>
    <row r="370" spans="9:9" ht="14.25" customHeight="1" x14ac:dyDescent="0.3">
      <c r="I370" s="3"/>
    </row>
    <row r="371" spans="9:9" ht="14.25" customHeight="1" x14ac:dyDescent="0.3">
      <c r="I371" s="3"/>
    </row>
    <row r="372" spans="9:9" ht="14.25" customHeight="1" x14ac:dyDescent="0.3">
      <c r="I372" s="3"/>
    </row>
    <row r="373" spans="9:9" ht="14.25" customHeight="1" x14ac:dyDescent="0.3">
      <c r="I373" s="3"/>
    </row>
    <row r="374" spans="9:9" ht="14.25" customHeight="1" x14ac:dyDescent="0.3">
      <c r="I374" s="3"/>
    </row>
    <row r="375" spans="9:9" ht="14.25" customHeight="1" x14ac:dyDescent="0.3">
      <c r="I375" s="3"/>
    </row>
    <row r="376" spans="9:9" ht="14.25" customHeight="1" x14ac:dyDescent="0.3">
      <c r="I376" s="3"/>
    </row>
    <row r="377" spans="9:9" ht="14.25" customHeight="1" x14ac:dyDescent="0.3">
      <c r="I377" s="3"/>
    </row>
    <row r="378" spans="9:9" ht="14.25" customHeight="1" x14ac:dyDescent="0.3">
      <c r="I378" s="3"/>
    </row>
    <row r="379" spans="9:9" ht="14.25" customHeight="1" x14ac:dyDescent="0.3">
      <c r="I379" s="3"/>
    </row>
    <row r="380" spans="9:9" ht="14.25" customHeight="1" x14ac:dyDescent="0.3">
      <c r="I380" s="3"/>
    </row>
    <row r="381" spans="9:9" ht="14.25" customHeight="1" x14ac:dyDescent="0.3">
      <c r="I381" s="3"/>
    </row>
    <row r="382" spans="9:9" ht="14.25" customHeight="1" x14ac:dyDescent="0.3"/>
    <row r="383" spans="9:9" ht="14.25" customHeight="1" x14ac:dyDescent="0.3"/>
    <row r="384" spans="9:9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52"/>
  <sheetViews>
    <sheetView tabSelected="1" topLeftCell="A2" workbookViewId="0">
      <pane xSplit="8" ySplit="1" topLeftCell="AL33" activePane="bottomRight" state="frozen"/>
      <selection activeCell="A2" sqref="A2"/>
      <selection pane="topRight" activeCell="G2" sqref="G2"/>
      <selection pane="bottomLeft" activeCell="A3" sqref="A3"/>
      <selection pane="bottomRight" activeCell="AU48" sqref="AU48"/>
    </sheetView>
  </sheetViews>
  <sheetFormatPr defaultColWidth="8.6640625" defaultRowHeight="14.4" x14ac:dyDescent="0.3"/>
  <cols>
    <col min="1" max="1" width="9.44140625" style="8" bestFit="1" customWidth="1"/>
    <col min="2" max="2" width="9.44140625" style="8" customWidth="1"/>
    <col min="3" max="3" width="10.6640625" style="8" customWidth="1"/>
    <col min="4" max="4" width="11.6640625" style="8" customWidth="1"/>
    <col min="5" max="5" width="13.6640625" style="8" customWidth="1"/>
    <col min="6" max="7" width="8.6640625" style="8" customWidth="1"/>
    <col min="8" max="8" width="4.6640625" style="8" customWidth="1"/>
    <col min="9" max="25" width="9.44140625" style="13" bestFit="1" customWidth="1"/>
    <col min="26" max="34" width="8.44140625" style="13" bestFit="1" customWidth="1"/>
    <col min="35" max="47" width="9.44140625" style="13" bestFit="1" customWidth="1"/>
    <col min="48" max="48" width="9.44140625" style="46" bestFit="1" customWidth="1"/>
    <col min="49" max="54" width="9.44140625" style="13" bestFit="1" customWidth="1"/>
    <col min="55" max="55" width="9.44140625" style="46" bestFit="1" customWidth="1"/>
    <col min="56" max="64" width="9.44140625" style="13" bestFit="1" customWidth="1"/>
    <col min="65" max="69" width="10.44140625" style="13" bestFit="1" customWidth="1"/>
    <col min="70" max="70" width="10.44140625" style="19" bestFit="1" customWidth="1"/>
    <col min="71" max="75" width="10.44140625" style="13" bestFit="1" customWidth="1"/>
    <col min="76" max="76" width="10.44140625" style="19" bestFit="1" customWidth="1"/>
    <col min="77" max="83" width="10.44140625" style="13" bestFit="1" customWidth="1"/>
    <col min="84" max="16384" width="8.6640625" style="8"/>
  </cols>
  <sheetData>
    <row r="1" spans="1:83" x14ac:dyDescent="0.3">
      <c r="A1" s="9">
        <f ca="1">TODAY()</f>
        <v>42635</v>
      </c>
      <c r="B1" s="9"/>
      <c r="I1" s="12" t="s">
        <v>103</v>
      </c>
      <c r="J1" s="12" t="s">
        <v>104</v>
      </c>
      <c r="K1" s="12" t="s">
        <v>105</v>
      </c>
      <c r="L1" s="12" t="s">
        <v>106</v>
      </c>
      <c r="M1" s="12" t="s">
        <v>107</v>
      </c>
      <c r="N1" s="12" t="s">
        <v>108</v>
      </c>
      <c r="O1" s="12" t="s">
        <v>109</v>
      </c>
      <c r="P1" s="12" t="s">
        <v>103</v>
      </c>
      <c r="Q1" s="12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103</v>
      </c>
      <c r="X1" s="12" t="s">
        <v>104</v>
      </c>
      <c r="Y1" s="12" t="s">
        <v>105</v>
      </c>
      <c r="Z1" s="12" t="s">
        <v>106</v>
      </c>
      <c r="AA1" s="12" t="s">
        <v>107</v>
      </c>
      <c r="AB1" s="12" t="s">
        <v>108</v>
      </c>
      <c r="AC1" s="12" t="s">
        <v>109</v>
      </c>
      <c r="AD1" s="12" t="s">
        <v>103</v>
      </c>
      <c r="AE1" s="12" t="s">
        <v>104</v>
      </c>
      <c r="AF1" s="12" t="s">
        <v>105</v>
      </c>
      <c r="AG1" s="12" t="s">
        <v>106</v>
      </c>
      <c r="AH1" s="12" t="s">
        <v>107</v>
      </c>
      <c r="AI1" s="12" t="s">
        <v>108</v>
      </c>
      <c r="AJ1" s="12" t="s">
        <v>109</v>
      </c>
      <c r="AK1" s="12" t="s">
        <v>103</v>
      </c>
      <c r="AL1" s="12" t="s">
        <v>104</v>
      </c>
      <c r="AM1" s="12" t="s">
        <v>105</v>
      </c>
      <c r="AN1" s="12" t="s">
        <v>106</v>
      </c>
      <c r="AO1" s="12" t="s">
        <v>107</v>
      </c>
      <c r="AP1" s="12" t="s">
        <v>108</v>
      </c>
      <c r="AQ1" s="12" t="s">
        <v>109</v>
      </c>
      <c r="AR1" s="12" t="s">
        <v>103</v>
      </c>
      <c r="AS1" s="12" t="s">
        <v>104</v>
      </c>
      <c r="AT1" s="12" t="s">
        <v>105</v>
      </c>
      <c r="AU1" s="12" t="s">
        <v>106</v>
      </c>
      <c r="AV1" s="44" t="s">
        <v>107</v>
      </c>
      <c r="AW1" s="12" t="s">
        <v>108</v>
      </c>
      <c r="AX1" s="12" t="s">
        <v>109</v>
      </c>
      <c r="AY1" s="12" t="s">
        <v>103</v>
      </c>
      <c r="AZ1" s="12" t="s">
        <v>104</v>
      </c>
      <c r="BA1" s="12" t="s">
        <v>105</v>
      </c>
      <c r="BB1" s="12" t="s">
        <v>106</v>
      </c>
      <c r="BC1" s="44" t="s">
        <v>107</v>
      </c>
      <c r="BD1" s="12" t="s">
        <v>108</v>
      </c>
      <c r="BE1" s="12" t="s">
        <v>109</v>
      </c>
      <c r="BF1" s="12" t="s">
        <v>103</v>
      </c>
      <c r="BG1" s="12" t="s">
        <v>104</v>
      </c>
      <c r="BH1" s="12" t="s">
        <v>105</v>
      </c>
      <c r="BI1" s="12" t="s">
        <v>106</v>
      </c>
      <c r="BJ1" s="12" t="s">
        <v>107</v>
      </c>
      <c r="BK1" s="12" t="s">
        <v>108</v>
      </c>
      <c r="BL1" s="12" t="s">
        <v>109</v>
      </c>
      <c r="BM1" s="12" t="s">
        <v>103</v>
      </c>
      <c r="BN1" s="12" t="s">
        <v>104</v>
      </c>
      <c r="BO1" s="12" t="s">
        <v>105</v>
      </c>
      <c r="BP1" s="12" t="s">
        <v>106</v>
      </c>
      <c r="BQ1" s="12" t="s">
        <v>107</v>
      </c>
      <c r="BR1" s="18" t="s">
        <v>108</v>
      </c>
      <c r="BS1" s="12" t="s">
        <v>109</v>
      </c>
      <c r="BT1" s="12" t="s">
        <v>103</v>
      </c>
      <c r="BU1" s="12" t="s">
        <v>104</v>
      </c>
      <c r="BV1" s="12" t="s">
        <v>105</v>
      </c>
      <c r="BW1" s="12" t="s">
        <v>106</v>
      </c>
      <c r="BX1" s="18" t="s">
        <v>107</v>
      </c>
      <c r="BY1" s="12" t="s">
        <v>108</v>
      </c>
      <c r="BZ1" s="12" t="s">
        <v>109</v>
      </c>
      <c r="CA1" s="12" t="s">
        <v>103</v>
      </c>
      <c r="CB1" s="12" t="s">
        <v>104</v>
      </c>
      <c r="CC1" s="12" t="s">
        <v>105</v>
      </c>
      <c r="CD1" s="12" t="s">
        <v>106</v>
      </c>
      <c r="CE1" s="12" t="s">
        <v>107</v>
      </c>
    </row>
    <row r="2" spans="1:83" x14ac:dyDescent="0.3">
      <c r="A2" s="10" t="s">
        <v>95</v>
      </c>
      <c r="B2" s="10" t="s">
        <v>118</v>
      </c>
      <c r="C2" s="10" t="s">
        <v>110</v>
      </c>
      <c r="D2" s="2" t="s">
        <v>1</v>
      </c>
      <c r="E2" s="10" t="s">
        <v>111</v>
      </c>
      <c r="F2" s="8" t="s">
        <v>112</v>
      </c>
      <c r="G2" s="10" t="s">
        <v>127</v>
      </c>
      <c r="H2" s="10" t="s">
        <v>98</v>
      </c>
      <c r="I2" s="11">
        <v>42597</v>
      </c>
      <c r="J2" s="11">
        <v>42598</v>
      </c>
      <c r="K2" s="11">
        <v>42599</v>
      </c>
      <c r="L2" s="11">
        <v>42600</v>
      </c>
      <c r="M2" s="11">
        <v>42601</v>
      </c>
      <c r="N2" s="11">
        <v>42602</v>
      </c>
      <c r="O2" s="11">
        <v>42603</v>
      </c>
      <c r="P2" s="11">
        <v>42604</v>
      </c>
      <c r="Q2" s="11">
        <v>42605</v>
      </c>
      <c r="R2" s="11">
        <v>42606</v>
      </c>
      <c r="S2" s="11">
        <v>42607</v>
      </c>
      <c r="T2" s="11">
        <v>42608</v>
      </c>
      <c r="U2" s="11">
        <v>42609</v>
      </c>
      <c r="V2" s="11">
        <v>42610</v>
      </c>
      <c r="W2" s="11">
        <v>42611</v>
      </c>
      <c r="X2" s="11">
        <v>42612</v>
      </c>
      <c r="Y2" s="11">
        <v>42613</v>
      </c>
      <c r="Z2" s="11">
        <v>42614</v>
      </c>
      <c r="AA2" s="11">
        <v>42615</v>
      </c>
      <c r="AB2" s="11">
        <v>42616</v>
      </c>
      <c r="AC2" s="11">
        <v>42617</v>
      </c>
      <c r="AD2" s="11">
        <v>42618</v>
      </c>
      <c r="AE2" s="11">
        <v>42619</v>
      </c>
      <c r="AF2" s="11">
        <v>42620</v>
      </c>
      <c r="AG2" s="11">
        <v>42621</v>
      </c>
      <c r="AH2" s="11">
        <v>42622</v>
      </c>
      <c r="AI2" s="11">
        <v>42623</v>
      </c>
      <c r="AJ2" s="11">
        <v>42624</v>
      </c>
      <c r="AK2" s="11">
        <v>42625</v>
      </c>
      <c r="AL2" s="11">
        <v>42626</v>
      </c>
      <c r="AM2" s="11">
        <v>42627</v>
      </c>
      <c r="AN2" s="11">
        <v>42628</v>
      </c>
      <c r="AO2" s="11">
        <v>42629</v>
      </c>
      <c r="AP2" s="11">
        <v>42630</v>
      </c>
      <c r="AQ2" s="11">
        <v>42631</v>
      </c>
      <c r="AR2" s="11">
        <v>42632</v>
      </c>
      <c r="AS2" s="11">
        <v>42633</v>
      </c>
      <c r="AT2" s="11">
        <v>42634</v>
      </c>
      <c r="AU2" s="11">
        <v>42635</v>
      </c>
      <c r="AV2" s="45">
        <v>42636</v>
      </c>
      <c r="AW2" s="11">
        <v>42637</v>
      </c>
      <c r="AX2" s="11">
        <v>42638</v>
      </c>
      <c r="AY2" s="11">
        <v>42639</v>
      </c>
      <c r="AZ2" s="11">
        <v>42640</v>
      </c>
      <c r="BA2" s="11">
        <v>42641</v>
      </c>
      <c r="BB2" s="11">
        <v>42642</v>
      </c>
      <c r="BC2" s="45">
        <v>42643</v>
      </c>
      <c r="BD2" s="11">
        <v>42644</v>
      </c>
      <c r="BE2" s="11">
        <v>42645</v>
      </c>
      <c r="BF2" s="11">
        <v>42646</v>
      </c>
      <c r="BG2" s="11">
        <v>42647</v>
      </c>
      <c r="BH2" s="11">
        <v>42648</v>
      </c>
      <c r="BI2" s="11">
        <v>42649</v>
      </c>
      <c r="BJ2" s="11">
        <v>42650</v>
      </c>
      <c r="BK2" s="11">
        <v>42651</v>
      </c>
      <c r="BL2" s="11">
        <v>42652</v>
      </c>
      <c r="BM2" s="11">
        <v>42653</v>
      </c>
      <c r="BN2" s="11">
        <v>42654</v>
      </c>
      <c r="BO2" s="11">
        <v>42655</v>
      </c>
      <c r="BP2" s="11">
        <v>42656</v>
      </c>
      <c r="BQ2" s="11">
        <v>42657</v>
      </c>
      <c r="BR2" s="17">
        <v>42658</v>
      </c>
      <c r="BS2" s="11">
        <v>42659</v>
      </c>
      <c r="BT2" s="11">
        <v>42660</v>
      </c>
      <c r="BU2" s="11">
        <v>42661</v>
      </c>
      <c r="BV2" s="11">
        <v>42662</v>
      </c>
      <c r="BW2" s="11">
        <v>42663</v>
      </c>
      <c r="BX2" s="17">
        <v>42664</v>
      </c>
      <c r="BY2" s="11">
        <v>42665</v>
      </c>
      <c r="BZ2" s="11">
        <v>42666</v>
      </c>
      <c r="CA2" s="11">
        <v>42667</v>
      </c>
      <c r="CB2" s="11">
        <v>42668</v>
      </c>
      <c r="CC2" s="11">
        <v>42669</v>
      </c>
      <c r="CD2" s="11">
        <v>42670</v>
      </c>
      <c r="CE2" s="11">
        <v>42671</v>
      </c>
    </row>
    <row r="3" spans="1:83" x14ac:dyDescent="0.3">
      <c r="B3" s="10" t="s">
        <v>119</v>
      </c>
      <c r="C3" s="10" t="s">
        <v>12</v>
      </c>
      <c r="D3" s="8" t="str">
        <f>IF(ISERROR(VLOOKUP(C3,'Updated Planning'!$B$2:$C$21,2,FALSE)),Schedule_Updated!C3,VLOOKUP(C3,'Updated Planning'!$B$2:$C$21,2,FALSE))</f>
        <v>AAA</v>
      </c>
      <c r="E3" s="8" t="s">
        <v>100</v>
      </c>
      <c r="F3" s="8">
        <f t="shared" ref="F3:F34" si="0">SUM(I3:XFD3)</f>
        <v>0</v>
      </c>
      <c r="G3" s="8">
        <f>VLOOKUP(D3,'Updated Planning'!$B$28:$F$46,5,FALSE)</f>
        <v>1.92</v>
      </c>
      <c r="H3" s="8">
        <f>VLOOKUP(C3,Schedule!$B$2:$E$29,4,FALSE)</f>
        <v>16</v>
      </c>
      <c r="BR3" s="13"/>
      <c r="BX3" s="13"/>
    </row>
    <row r="4" spans="1:83" x14ac:dyDescent="0.3">
      <c r="B4" s="10" t="s">
        <v>119</v>
      </c>
      <c r="C4" s="8" t="s">
        <v>12</v>
      </c>
      <c r="D4" s="8" t="str">
        <f>IF(ISERROR(VLOOKUP(C4,'Updated Planning'!$B$2:$C$21,2,FALSE)),Schedule_Updated!C4,VLOOKUP(C4,'Updated Planning'!$B$2:$C$21,2,FALSE))</f>
        <v>AAA</v>
      </c>
      <c r="E4" s="8" t="s">
        <v>101</v>
      </c>
      <c r="F4" s="8">
        <f t="shared" si="0"/>
        <v>0</v>
      </c>
      <c r="G4" s="8">
        <f>VLOOKUP(D4,'Updated Planning'!$B$28:$F$46,5,FALSE)</f>
        <v>1.92</v>
      </c>
      <c r="H4" s="8">
        <f>VLOOKUP(C4,Schedule!$B$2:$E$29,4,FALSE)</f>
        <v>16</v>
      </c>
    </row>
    <row r="5" spans="1:83" x14ac:dyDescent="0.3">
      <c r="B5" s="10" t="s">
        <v>119</v>
      </c>
      <c r="C5" s="8" t="s">
        <v>12</v>
      </c>
      <c r="D5" s="8" t="str">
        <f>IF(ISERROR(VLOOKUP(C5,'Updated Planning'!$B$2:$C$21,2,FALSE)),Schedule_Updated!C5,VLOOKUP(C5,'Updated Planning'!$B$2:$C$21,2,FALSE))</f>
        <v>AAA</v>
      </c>
      <c r="E5" s="8" t="s">
        <v>102</v>
      </c>
      <c r="F5" s="8">
        <f t="shared" si="0"/>
        <v>0</v>
      </c>
      <c r="G5" s="8">
        <f>VLOOKUP(D5,'Updated Planning'!$B$28:$F$46,5,FALSE)</f>
        <v>1.92</v>
      </c>
      <c r="H5" s="8">
        <f>VLOOKUP(C5,Schedule!$B$2:$E$29,4,FALSE)</f>
        <v>16</v>
      </c>
      <c r="BR5" s="13"/>
      <c r="BX5" s="13"/>
    </row>
    <row r="6" spans="1:83" x14ac:dyDescent="0.3">
      <c r="B6" s="10" t="s">
        <v>119</v>
      </c>
      <c r="C6" s="8" t="s">
        <v>12</v>
      </c>
      <c r="D6" s="8" t="str">
        <f>IF(ISERROR(VLOOKUP(C6,'Updated Planning'!$B$2:$C$21,2,FALSE)),Schedule_Updated!C6,VLOOKUP(C6,'Updated Planning'!$B$2:$C$21,2,FALSE))</f>
        <v>AAA</v>
      </c>
      <c r="E6" s="8" t="s">
        <v>4</v>
      </c>
      <c r="F6" s="8">
        <f t="shared" si="0"/>
        <v>0</v>
      </c>
      <c r="G6" s="8">
        <f>VLOOKUP(D6,'Updated Planning'!$B$28:$F$46,5,FALSE)</f>
        <v>1.92</v>
      </c>
      <c r="H6" s="8">
        <f>VLOOKUP(C6,Schedule!$B$2:$E$29,4,FALSE)</f>
        <v>16</v>
      </c>
    </row>
    <row r="7" spans="1:83" x14ac:dyDescent="0.3">
      <c r="B7" s="10" t="s">
        <v>119</v>
      </c>
      <c r="C7" s="8" t="s">
        <v>12</v>
      </c>
      <c r="D7" s="8" t="str">
        <f>IF(ISERROR(VLOOKUP(C7,'Updated Planning'!$B$2:$C$21,2,FALSE)),Schedule_Updated!C7,VLOOKUP(C7,'Updated Planning'!$B$2:$C$21,2,FALSE))</f>
        <v>AAA</v>
      </c>
      <c r="E7" s="8" t="s">
        <v>151</v>
      </c>
      <c r="F7" s="8">
        <f t="shared" si="0"/>
        <v>0</v>
      </c>
      <c r="G7" s="8">
        <f>VLOOKUP(D7,'Updated Planning'!$B$28:$F$46,5,FALSE)</f>
        <v>1.92</v>
      </c>
      <c r="H7" s="8">
        <f>VLOOKUP(C7,Schedule!$B$2:$E$29,4,FALSE)</f>
        <v>16</v>
      </c>
      <c r="BR7" s="13"/>
      <c r="BX7" s="13"/>
    </row>
    <row r="8" spans="1:83" x14ac:dyDescent="0.3">
      <c r="B8" s="10" t="s">
        <v>119</v>
      </c>
      <c r="C8" s="8" t="s">
        <v>24</v>
      </c>
      <c r="D8" s="8" t="str">
        <f>IF(ISERROR(VLOOKUP(C8,'Updated Planning'!$B$2:$C$21,2,FALSE)),Schedule_Updated!C8,VLOOKUP(C8,'Updated Planning'!$B$2:$C$21,2,FALSE))</f>
        <v>Bailey &amp; Simon</v>
      </c>
      <c r="E8" s="8" t="s">
        <v>100</v>
      </c>
      <c r="F8" s="8">
        <f t="shared" si="0"/>
        <v>0</v>
      </c>
      <c r="G8" s="8">
        <f>VLOOKUP(D8,'Updated Planning'!$B$28:$F$46,5,FALSE)</f>
        <v>2.88</v>
      </c>
      <c r="H8" s="8">
        <f>VLOOKUP(C8,Schedule!$B$2:$E$29,4,FALSE)</f>
        <v>6</v>
      </c>
      <c r="BR8" s="13"/>
      <c r="BX8" s="13"/>
    </row>
    <row r="9" spans="1:83" x14ac:dyDescent="0.3">
      <c r="B9" s="10" t="s">
        <v>119</v>
      </c>
      <c r="C9" s="8" t="s">
        <v>24</v>
      </c>
      <c r="D9" s="8" t="str">
        <f>IF(ISERROR(VLOOKUP(C9,'Updated Planning'!$B$2:$C$21,2,FALSE)),Schedule_Updated!C9,VLOOKUP(C9,'Updated Planning'!$B$2:$C$21,2,FALSE))</f>
        <v>Bailey &amp; Simon</v>
      </c>
      <c r="E9" s="8" t="s">
        <v>101</v>
      </c>
      <c r="F9" s="8">
        <f t="shared" si="0"/>
        <v>0.5</v>
      </c>
      <c r="G9" s="8">
        <f>VLOOKUP(D9,'Updated Planning'!$B$28:$F$46,5,FALSE)</f>
        <v>2.88</v>
      </c>
      <c r="H9" s="8">
        <f>VLOOKUP(C9,Schedule!$B$2:$E$29,4,FALSE)</f>
        <v>6</v>
      </c>
      <c r="AI9" s="13">
        <v>0.5</v>
      </c>
    </row>
    <row r="10" spans="1:83" x14ac:dyDescent="0.3">
      <c r="B10" s="10" t="s">
        <v>119</v>
      </c>
      <c r="C10" s="8" t="s">
        <v>24</v>
      </c>
      <c r="D10" s="8" t="str">
        <f>IF(ISERROR(VLOOKUP(C10,'Updated Planning'!$B$2:$C$21,2,FALSE)),Schedule_Updated!C10,VLOOKUP(C10,'Updated Planning'!$B$2:$C$21,2,FALSE))</f>
        <v>Bailey &amp; Simon</v>
      </c>
      <c r="E10" s="8" t="s">
        <v>102</v>
      </c>
      <c r="F10" s="8">
        <f t="shared" si="0"/>
        <v>0</v>
      </c>
      <c r="G10" s="8">
        <f>VLOOKUP(D10,'Updated Planning'!$B$28:$F$46,5,FALSE)</f>
        <v>2.88</v>
      </c>
      <c r="H10" s="8">
        <f>VLOOKUP(C10,Schedule!$B$2:$E$29,4,FALSE)</f>
        <v>6</v>
      </c>
      <c r="BR10" s="13"/>
      <c r="BX10" s="13"/>
    </row>
    <row r="11" spans="1:83" x14ac:dyDescent="0.3">
      <c r="B11" s="10" t="s">
        <v>119</v>
      </c>
      <c r="C11" s="8" t="s">
        <v>24</v>
      </c>
      <c r="D11" s="8" t="str">
        <f>IF(ISERROR(VLOOKUP(C11,'Updated Planning'!$B$2:$C$21,2,FALSE)),Schedule_Updated!C11,VLOOKUP(C11,'Updated Planning'!$B$2:$C$21,2,FALSE))</f>
        <v>Bailey &amp; Simon</v>
      </c>
      <c r="E11" s="8" t="s">
        <v>4</v>
      </c>
      <c r="F11" s="8">
        <f t="shared" si="0"/>
        <v>1.3333333333333333</v>
      </c>
      <c r="G11" s="8">
        <f>VLOOKUP(D11,'Updated Planning'!$B$28:$F$46,5,FALSE)</f>
        <v>2.88</v>
      </c>
      <c r="H11" s="8">
        <f>VLOOKUP(C11,Schedule!$B$2:$E$29,4,FALSE)</f>
        <v>6</v>
      </c>
      <c r="AQ11" s="13">
        <v>1</v>
      </c>
      <c r="AR11" s="13">
        <f>1/3</f>
        <v>0.33333333333333331</v>
      </c>
    </row>
    <row r="12" spans="1:83" x14ac:dyDescent="0.3">
      <c r="B12" s="10" t="s">
        <v>119</v>
      </c>
      <c r="C12" s="8" t="s">
        <v>24</v>
      </c>
      <c r="D12" s="8" t="str">
        <f>IF(ISERROR(VLOOKUP(C12,'Updated Planning'!$B$2:$C$21,2,FALSE)),Schedule_Updated!C12,VLOOKUP(C12,'Updated Planning'!$B$2:$C$21,2,FALSE))</f>
        <v>Bailey &amp; Simon</v>
      </c>
      <c r="E12" s="8" t="s">
        <v>151</v>
      </c>
      <c r="F12" s="8">
        <f t="shared" si="0"/>
        <v>0</v>
      </c>
      <c r="G12" s="8">
        <f>VLOOKUP(D12,'Updated Planning'!$B$28:$F$46,5,FALSE)</f>
        <v>2.88</v>
      </c>
      <c r="H12" s="8">
        <f>VLOOKUP(C12,Schedule!$B$2:$E$29,4,FALSE)</f>
        <v>6</v>
      </c>
      <c r="BR12" s="13"/>
      <c r="BX12" s="13"/>
    </row>
    <row r="13" spans="1:83" x14ac:dyDescent="0.3">
      <c r="B13" s="10" t="s">
        <v>119</v>
      </c>
      <c r="C13" s="8" t="s">
        <v>58</v>
      </c>
      <c r="D13" s="8" t="str">
        <f>IF(ISERROR(VLOOKUP(C13,'Updated Planning'!$B$2:$C$21,2,FALSE)),Schedule_Updated!C13,VLOOKUP(C13,'Updated Planning'!$B$2:$C$21,2,FALSE))</f>
        <v>Bailey &amp; Simon Discussion</v>
      </c>
      <c r="E13" s="8" t="s">
        <v>100</v>
      </c>
      <c r="F13" s="8">
        <f t="shared" si="0"/>
        <v>0</v>
      </c>
      <c r="G13" s="8">
        <f>VLOOKUP(D13,'Updated Planning'!$B$28:$F$46,5,FALSE)</f>
        <v>1.44</v>
      </c>
      <c r="H13" s="8">
        <f>VLOOKUP(C13,Schedule!$B$2:$E$29,4,FALSE)</f>
        <v>3</v>
      </c>
      <c r="BR13" s="13"/>
      <c r="BX13" s="13"/>
    </row>
    <row r="14" spans="1:83" x14ac:dyDescent="0.3">
      <c r="B14" s="10" t="s">
        <v>119</v>
      </c>
      <c r="C14" s="8" t="s">
        <v>58</v>
      </c>
      <c r="D14" s="8" t="str">
        <f>IF(ISERROR(VLOOKUP(C14,'Updated Planning'!$B$2:$C$21,2,FALSE)),Schedule_Updated!C14,VLOOKUP(C14,'Updated Planning'!$B$2:$C$21,2,FALSE))</f>
        <v>Bailey &amp; Simon Discussion</v>
      </c>
      <c r="E14" s="8" t="s">
        <v>101</v>
      </c>
      <c r="F14" s="8">
        <f t="shared" si="0"/>
        <v>1</v>
      </c>
      <c r="G14" s="8">
        <f>VLOOKUP(D14,'Updated Planning'!$B$28:$F$46,5,FALSE)</f>
        <v>1.44</v>
      </c>
      <c r="H14" s="8">
        <f>VLOOKUP(C14,Schedule!$B$2:$E$29,4,FALSE)</f>
        <v>3</v>
      </c>
      <c r="AI14" s="13">
        <v>0.5</v>
      </c>
      <c r="AJ14" s="13">
        <v>0.5</v>
      </c>
    </row>
    <row r="15" spans="1:83" x14ac:dyDescent="0.3">
      <c r="B15" s="10" t="s">
        <v>119</v>
      </c>
      <c r="C15" s="8" t="s">
        <v>58</v>
      </c>
      <c r="D15" s="8" t="str">
        <f>IF(ISERROR(VLOOKUP(C15,'Updated Planning'!$B$2:$C$21,2,FALSE)),Schedule_Updated!C15,VLOOKUP(C15,'Updated Planning'!$B$2:$C$21,2,FALSE))</f>
        <v>Bailey &amp; Simon Discussion</v>
      </c>
      <c r="E15" s="8" t="s">
        <v>102</v>
      </c>
      <c r="F15" s="8">
        <f t="shared" si="0"/>
        <v>0</v>
      </c>
      <c r="G15" s="8">
        <f>VLOOKUP(D15,'Updated Planning'!$B$28:$F$46,5,FALSE)</f>
        <v>1.44</v>
      </c>
      <c r="H15" s="8">
        <f>VLOOKUP(C15,Schedule!$B$2:$E$29,4,FALSE)</f>
        <v>3</v>
      </c>
      <c r="BR15" s="13"/>
      <c r="BX15" s="13"/>
    </row>
    <row r="16" spans="1:83" x14ac:dyDescent="0.3">
      <c r="B16" s="10" t="s">
        <v>119</v>
      </c>
      <c r="C16" s="8" t="s">
        <v>58</v>
      </c>
      <c r="D16" s="8" t="str">
        <f>IF(ISERROR(VLOOKUP(C16,'Updated Planning'!$B$2:$C$21,2,FALSE)),Schedule_Updated!C16,VLOOKUP(C16,'Updated Planning'!$B$2:$C$21,2,FALSE))</f>
        <v>Bailey &amp; Simon Discussion</v>
      </c>
      <c r="E16" s="8" t="s">
        <v>4</v>
      </c>
      <c r="F16" s="8">
        <f t="shared" si="0"/>
        <v>0</v>
      </c>
      <c r="G16" s="8">
        <f>VLOOKUP(D16,'Updated Planning'!$B$28:$F$46,5,FALSE)</f>
        <v>1.44</v>
      </c>
      <c r="H16" s="8">
        <f>VLOOKUP(C16,Schedule!$B$2:$E$29,4,FALSE)</f>
        <v>3</v>
      </c>
    </row>
    <row r="17" spans="2:76" x14ac:dyDescent="0.3">
      <c r="B17" s="10" t="s">
        <v>119</v>
      </c>
      <c r="C17" s="8" t="s">
        <v>58</v>
      </c>
      <c r="D17" s="8" t="str">
        <f>IF(ISERROR(VLOOKUP(C17,'Updated Planning'!$B$2:$C$21,2,FALSE)),Schedule_Updated!C17,VLOOKUP(C17,'Updated Planning'!$B$2:$C$21,2,FALSE))</f>
        <v>Bailey &amp; Simon Discussion</v>
      </c>
      <c r="E17" s="8" t="s">
        <v>151</v>
      </c>
      <c r="F17" s="8">
        <f t="shared" si="0"/>
        <v>0</v>
      </c>
      <c r="G17" s="8">
        <f>VLOOKUP(D17,'Updated Planning'!$B$28:$F$46,5,FALSE)</f>
        <v>1.44</v>
      </c>
      <c r="H17" s="8">
        <f>VLOOKUP(C17,Schedule!$B$2:$E$29,4,FALSE)</f>
        <v>3</v>
      </c>
      <c r="BR17" s="13"/>
      <c r="BX17" s="13"/>
    </row>
    <row r="18" spans="2:76" x14ac:dyDescent="0.3">
      <c r="B18" s="10" t="s">
        <v>119</v>
      </c>
      <c r="C18" s="8" t="s">
        <v>66</v>
      </c>
      <c r="D18" s="8" t="str">
        <f>IF(ISERROR(VLOOKUP(C18,'Updated Planning'!$B$2:$C$21,2,FALSE)),Schedule_Updated!C18,VLOOKUP(C18,'Updated Planning'!$B$2:$C$21,2,FALSE))</f>
        <v>Mahler1</v>
      </c>
      <c r="E18" s="8" t="s">
        <v>100</v>
      </c>
      <c r="F18" s="8">
        <f t="shared" si="0"/>
        <v>0</v>
      </c>
      <c r="G18" s="8">
        <f>VLOOKUP(D18,'Updated Planning'!$B$28:$F$46,5,FALSE)</f>
        <v>6.96</v>
      </c>
      <c r="H18" s="8">
        <f>VLOOKUP(C18,Schedule!$B$2:$E$29,4,FALSE)</f>
        <v>58</v>
      </c>
      <c r="BR18" s="13"/>
      <c r="BX18" s="13"/>
    </row>
    <row r="19" spans="2:76" x14ac:dyDescent="0.3">
      <c r="B19" s="10" t="s">
        <v>119</v>
      </c>
      <c r="C19" s="8" t="s">
        <v>66</v>
      </c>
      <c r="D19" s="8" t="str">
        <f>IF(ISERROR(VLOOKUP(C19,'Updated Planning'!$B$2:$C$21,2,FALSE)),Schedule_Updated!C19,VLOOKUP(C19,'Updated Planning'!$B$2:$C$21,2,FALSE))</f>
        <v>Mahler1</v>
      </c>
      <c r="E19" s="8" t="s">
        <v>101</v>
      </c>
      <c r="F19" s="8">
        <f t="shared" si="0"/>
        <v>0.5</v>
      </c>
      <c r="G19" s="8">
        <f>VLOOKUP(D19,'Updated Planning'!$B$28:$F$46,5,FALSE)</f>
        <v>6.96</v>
      </c>
      <c r="H19" s="8">
        <f>VLOOKUP(C19,Schedule!$B$2:$E$29,4,FALSE)</f>
        <v>58</v>
      </c>
      <c r="AJ19" s="13">
        <v>0.5</v>
      </c>
    </row>
    <row r="20" spans="2:76" x14ac:dyDescent="0.3">
      <c r="B20" s="10" t="s">
        <v>119</v>
      </c>
      <c r="C20" s="8" t="s">
        <v>66</v>
      </c>
      <c r="D20" s="8" t="str">
        <f>IF(ISERROR(VLOOKUP(C20,'Updated Planning'!$B$2:$C$21,2,FALSE)),Schedule_Updated!C20,VLOOKUP(C20,'Updated Planning'!$B$2:$C$21,2,FALSE))</f>
        <v>Mahler1</v>
      </c>
      <c r="E20" s="8" t="s">
        <v>102</v>
      </c>
      <c r="F20" s="8">
        <f t="shared" si="0"/>
        <v>0</v>
      </c>
      <c r="G20" s="8">
        <f>VLOOKUP(D20,'Updated Planning'!$B$28:$F$46,5,FALSE)</f>
        <v>6.96</v>
      </c>
      <c r="H20" s="8">
        <f>VLOOKUP(C20,Schedule!$B$2:$E$29,4,FALSE)</f>
        <v>58</v>
      </c>
      <c r="BR20" s="13"/>
      <c r="BX20" s="13"/>
    </row>
    <row r="21" spans="2:76" x14ac:dyDescent="0.3">
      <c r="B21" s="10" t="s">
        <v>119</v>
      </c>
      <c r="C21" s="8" t="s">
        <v>66</v>
      </c>
      <c r="D21" s="8" t="str">
        <f>IF(ISERROR(VLOOKUP(C21,'Updated Planning'!$B$2:$C$21,2,FALSE)),Schedule_Updated!C21,VLOOKUP(C21,'Updated Planning'!$B$2:$C$21,2,FALSE))</f>
        <v>Mahler1</v>
      </c>
      <c r="E21" s="8" t="s">
        <v>4</v>
      </c>
      <c r="F21" s="8">
        <f t="shared" si="0"/>
        <v>0.33333333333333331</v>
      </c>
      <c r="G21" s="8">
        <f>VLOOKUP(D21,'Updated Planning'!$B$28:$F$46,5,FALSE)</f>
        <v>6.96</v>
      </c>
      <c r="H21" s="8">
        <f>VLOOKUP(C21,Schedule!$B$2:$E$29,4,FALSE)</f>
        <v>58</v>
      </c>
      <c r="AR21" s="13">
        <f>1/3</f>
        <v>0.33333333333333331</v>
      </c>
    </row>
    <row r="22" spans="2:76" x14ac:dyDescent="0.3">
      <c r="B22" s="10" t="s">
        <v>119</v>
      </c>
      <c r="C22" s="8" t="s">
        <v>66</v>
      </c>
      <c r="D22" s="8" t="str">
        <f>IF(ISERROR(VLOOKUP(C22,'Updated Planning'!$B$2:$C$21,2,FALSE)),Schedule_Updated!C22,VLOOKUP(C22,'Updated Planning'!$B$2:$C$21,2,FALSE))</f>
        <v>Mahler1</v>
      </c>
      <c r="E22" s="8" t="s">
        <v>151</v>
      </c>
      <c r="F22" s="8">
        <f t="shared" si="0"/>
        <v>0</v>
      </c>
      <c r="G22" s="8">
        <f>VLOOKUP(D22,'Updated Planning'!$B$28:$F$46,5,FALSE)</f>
        <v>6.96</v>
      </c>
      <c r="H22" s="8">
        <f>VLOOKUP(C22,Schedule!$B$2:$E$29,4,FALSE)</f>
        <v>58</v>
      </c>
      <c r="BR22" s="13"/>
      <c r="BX22" s="13"/>
    </row>
    <row r="23" spans="2:76" x14ac:dyDescent="0.3">
      <c r="B23" s="10" t="s">
        <v>119</v>
      </c>
      <c r="C23" s="8" t="s">
        <v>69</v>
      </c>
      <c r="D23" s="8" t="str">
        <f>IF(ISERROR(VLOOKUP(C23,'Updated Planning'!$B$2:$C$21,2,FALSE)),Schedule_Updated!C23,VLOOKUP(C23,'Updated Planning'!$B$2:$C$21,2,FALSE))</f>
        <v>Robertson</v>
      </c>
      <c r="E23" s="8" t="s">
        <v>100</v>
      </c>
      <c r="F23" s="8">
        <f t="shared" si="0"/>
        <v>0</v>
      </c>
      <c r="G23" s="8">
        <f>VLOOKUP(D23,'Updated Planning'!$B$28:$F$46,5,FALSE)</f>
        <v>7.1999999999999993</v>
      </c>
      <c r="H23" s="8">
        <f>VLOOKUP(C23,Schedule!$B$2:$E$29,4,FALSE)</f>
        <v>20</v>
      </c>
      <c r="BR23" s="13"/>
      <c r="BX23" s="13"/>
    </row>
    <row r="24" spans="2:76" x14ac:dyDescent="0.3">
      <c r="B24" s="10" t="s">
        <v>119</v>
      </c>
      <c r="C24" s="8" t="s">
        <v>69</v>
      </c>
      <c r="D24" s="8" t="str">
        <f>IF(ISERROR(VLOOKUP(C24,'Updated Planning'!$B$2:$C$21,2,FALSE)),Schedule_Updated!C24,VLOOKUP(C24,'Updated Planning'!$B$2:$C$21,2,FALSE))</f>
        <v>Robertson</v>
      </c>
      <c r="E24" s="8" t="s">
        <v>101</v>
      </c>
      <c r="F24" s="8">
        <f t="shared" si="0"/>
        <v>2</v>
      </c>
      <c r="G24" s="8">
        <f>VLOOKUP(D24,'Updated Planning'!$B$28:$F$46,5,FALSE)</f>
        <v>7.1999999999999993</v>
      </c>
      <c r="H24" s="8">
        <f>VLOOKUP(C24,Schedule!$B$2:$E$29,4,FALSE)</f>
        <v>20</v>
      </c>
      <c r="AP24" s="13">
        <v>2</v>
      </c>
    </row>
    <row r="25" spans="2:76" x14ac:dyDescent="0.3">
      <c r="B25" s="10" t="s">
        <v>119</v>
      </c>
      <c r="C25" s="8" t="s">
        <v>69</v>
      </c>
      <c r="D25" s="8" t="str">
        <f>IF(ISERROR(VLOOKUP(C25,'Updated Planning'!$B$2:$C$21,2,FALSE)),Schedule_Updated!C25,VLOOKUP(C25,'Updated Planning'!$B$2:$C$21,2,FALSE))</f>
        <v>Robertson</v>
      </c>
      <c r="E25" s="8" t="s">
        <v>102</v>
      </c>
      <c r="F25" s="8">
        <f t="shared" si="0"/>
        <v>0</v>
      </c>
      <c r="G25" s="8">
        <f>VLOOKUP(D25,'Updated Planning'!$B$28:$F$46,5,FALSE)</f>
        <v>7.1999999999999993</v>
      </c>
      <c r="H25" s="8">
        <f>VLOOKUP(C25,Schedule!$B$2:$E$29,4,FALSE)</f>
        <v>20</v>
      </c>
      <c r="BR25" s="13"/>
      <c r="BX25" s="13"/>
    </row>
    <row r="26" spans="2:76" x14ac:dyDescent="0.3">
      <c r="B26" s="10" t="s">
        <v>119</v>
      </c>
      <c r="C26" s="8" t="s">
        <v>69</v>
      </c>
      <c r="D26" s="8" t="str">
        <f>IF(ISERROR(VLOOKUP(C26,'Updated Planning'!$B$2:$C$21,2,FALSE)),Schedule_Updated!C26,VLOOKUP(C26,'Updated Planning'!$B$2:$C$21,2,FALSE))</f>
        <v>Robertson</v>
      </c>
      <c r="E26" s="8" t="s">
        <v>4</v>
      </c>
      <c r="F26" s="8">
        <f t="shared" si="0"/>
        <v>0.25</v>
      </c>
      <c r="G26" s="8">
        <f>VLOOKUP(D26,'Updated Planning'!$B$28:$F$46,5,FALSE)</f>
        <v>7.1999999999999993</v>
      </c>
      <c r="H26" s="8">
        <f>VLOOKUP(C26,Schedule!$B$2:$E$29,4,FALSE)</f>
        <v>20</v>
      </c>
      <c r="AS26" s="13">
        <v>0.25</v>
      </c>
    </row>
    <row r="27" spans="2:76" x14ac:dyDescent="0.3">
      <c r="B27" s="10" t="s">
        <v>119</v>
      </c>
      <c r="C27" s="8" t="s">
        <v>69</v>
      </c>
      <c r="D27" s="8" t="str">
        <f>IF(ISERROR(VLOOKUP(C27,'Updated Planning'!$B$2:$C$21,2,FALSE)),Schedule_Updated!C27,VLOOKUP(C27,'Updated Planning'!$B$2:$C$21,2,FALSE))</f>
        <v>Robertson</v>
      </c>
      <c r="E27" s="8" t="s">
        <v>151</v>
      </c>
      <c r="F27" s="8">
        <f t="shared" si="0"/>
        <v>0</v>
      </c>
      <c r="G27" s="8">
        <f>VLOOKUP(D27,'Updated Planning'!$B$28:$F$46,5,FALSE)</f>
        <v>7.1999999999999993</v>
      </c>
      <c r="H27" s="8">
        <f>VLOOKUP(C27,Schedule!$B$2:$E$29,4,FALSE)</f>
        <v>20</v>
      </c>
      <c r="BR27" s="13"/>
      <c r="BX27" s="13"/>
    </row>
    <row r="28" spans="2:76" x14ac:dyDescent="0.3">
      <c r="B28" s="10" t="s">
        <v>119</v>
      </c>
      <c r="C28" s="8" t="s">
        <v>70</v>
      </c>
      <c r="D28" s="8" t="str">
        <f>IF(ISERROR(VLOOKUP(C28,'Updated Planning'!$B$2:$C$21,2,FALSE)),Schedule_Updated!C28,VLOOKUP(C28,'Updated Planning'!$B$2:$C$21,2,FALSE))</f>
        <v>Couret &amp; Venter</v>
      </c>
      <c r="E28" s="8" t="s">
        <v>100</v>
      </c>
      <c r="F28" s="8">
        <f t="shared" si="0"/>
        <v>0</v>
      </c>
      <c r="G28" s="8">
        <f>VLOOKUP(D28,'Updated Planning'!$B$28:$F$46,5,FALSE)</f>
        <v>9.36</v>
      </c>
      <c r="H28" s="8">
        <f>VLOOKUP(C28,Schedule!$B$2:$E$29,4,FALSE)</f>
        <v>13</v>
      </c>
      <c r="BR28" s="13"/>
      <c r="BX28" s="13"/>
    </row>
    <row r="29" spans="2:76" x14ac:dyDescent="0.3">
      <c r="B29" s="10" t="s">
        <v>119</v>
      </c>
      <c r="C29" s="8" t="s">
        <v>70</v>
      </c>
      <c r="D29" s="8" t="str">
        <f>IF(ISERROR(VLOOKUP(C29,'Updated Planning'!$B$2:$C$21,2,FALSE)),Schedule_Updated!C29,VLOOKUP(C29,'Updated Planning'!$B$2:$C$21,2,FALSE))</f>
        <v>Couret &amp; Venter</v>
      </c>
      <c r="E29" s="8" t="s">
        <v>101</v>
      </c>
      <c r="F29" s="8">
        <f t="shared" si="0"/>
        <v>0</v>
      </c>
      <c r="G29" s="8">
        <f>VLOOKUP(D29,'Updated Planning'!$B$28:$F$46,5,FALSE)</f>
        <v>9.36</v>
      </c>
      <c r="H29" s="8">
        <f>VLOOKUP(C29,Schedule!$B$2:$E$29,4,FALSE)</f>
        <v>13</v>
      </c>
    </row>
    <row r="30" spans="2:76" x14ac:dyDescent="0.3">
      <c r="B30" s="10" t="s">
        <v>119</v>
      </c>
      <c r="C30" s="8" t="s">
        <v>70</v>
      </c>
      <c r="D30" s="8" t="str">
        <f>IF(ISERROR(VLOOKUP(C30,'Updated Planning'!$B$2:$C$21,2,FALSE)),Schedule_Updated!C30,VLOOKUP(C30,'Updated Planning'!$B$2:$C$21,2,FALSE))</f>
        <v>Couret &amp; Venter</v>
      </c>
      <c r="E30" s="8" t="s">
        <v>102</v>
      </c>
      <c r="F30" s="8">
        <f t="shared" si="0"/>
        <v>0</v>
      </c>
      <c r="G30" s="8">
        <f>VLOOKUP(D30,'Updated Planning'!$B$28:$F$46,5,FALSE)</f>
        <v>9.36</v>
      </c>
      <c r="H30" s="8">
        <f>VLOOKUP(C30,Schedule!$B$2:$E$29,4,FALSE)</f>
        <v>13</v>
      </c>
      <c r="BR30" s="13"/>
      <c r="BX30" s="13"/>
    </row>
    <row r="31" spans="2:76" x14ac:dyDescent="0.3">
      <c r="B31" s="10" t="s">
        <v>119</v>
      </c>
      <c r="C31" s="8" t="s">
        <v>70</v>
      </c>
      <c r="D31" s="8" t="str">
        <f>IF(ISERROR(VLOOKUP(C31,'Updated Planning'!$B$2:$C$21,2,FALSE)),Schedule_Updated!C31,VLOOKUP(C31,'Updated Planning'!$B$2:$C$21,2,FALSE))</f>
        <v>Couret &amp; Venter</v>
      </c>
      <c r="E31" s="8" t="s">
        <v>4</v>
      </c>
      <c r="F31" s="8">
        <f t="shared" si="0"/>
        <v>0</v>
      </c>
      <c r="G31" s="8">
        <f>VLOOKUP(D31,'Updated Planning'!$B$28:$F$46,5,FALSE)</f>
        <v>9.36</v>
      </c>
      <c r="H31" s="8">
        <f>VLOOKUP(C31,Schedule!$B$2:$E$29,4,FALSE)</f>
        <v>13</v>
      </c>
    </row>
    <row r="32" spans="2:76" x14ac:dyDescent="0.3">
      <c r="B32" s="10" t="s">
        <v>119</v>
      </c>
      <c r="C32" s="8" t="s">
        <v>70</v>
      </c>
      <c r="D32" s="8" t="str">
        <f>IF(ISERROR(VLOOKUP(C32,'Updated Planning'!$B$2:$C$21,2,FALSE)),Schedule_Updated!C32,VLOOKUP(C32,'Updated Planning'!$B$2:$C$21,2,FALSE))</f>
        <v>Couret &amp; Venter</v>
      </c>
      <c r="E32" s="8" t="s">
        <v>151</v>
      </c>
      <c r="F32" s="8">
        <f t="shared" si="0"/>
        <v>0</v>
      </c>
      <c r="G32" s="8">
        <f>VLOOKUP(D32,'Updated Planning'!$B$28:$F$46,5,FALSE)</f>
        <v>9.36</v>
      </c>
      <c r="H32" s="8">
        <f>VLOOKUP(C32,Schedule!$B$2:$E$29,4,FALSE)</f>
        <v>13</v>
      </c>
      <c r="BR32" s="13"/>
      <c r="BX32" s="13"/>
    </row>
    <row r="33" spans="2:76" x14ac:dyDescent="0.3">
      <c r="B33" s="10" t="s">
        <v>119</v>
      </c>
      <c r="C33" s="8" t="s">
        <v>72</v>
      </c>
      <c r="D33" s="8" t="str">
        <f>IF(ISERROR(VLOOKUP(C33,'Updated Planning'!$B$2:$C$21,2,FALSE)),Schedule_Updated!C33,VLOOKUP(C33,'Updated Planning'!$B$2:$C$21,2,FALSE))</f>
        <v>GLM</v>
      </c>
      <c r="E33" s="8" t="s">
        <v>100</v>
      </c>
      <c r="F33" s="8">
        <f t="shared" si="0"/>
        <v>0</v>
      </c>
      <c r="G33" s="8">
        <f>VLOOKUP(D33,'Updated Planning'!$B$28:$F$46,5,FALSE)</f>
        <v>14.879999999999999</v>
      </c>
      <c r="H33" s="8">
        <f>VLOOKUP(C33,Schedule!$B$2:$E$29,4,FALSE)</f>
        <v>82</v>
      </c>
      <c r="BR33" s="13"/>
      <c r="BX33" s="13"/>
    </row>
    <row r="34" spans="2:76" x14ac:dyDescent="0.3">
      <c r="B34" s="10" t="s">
        <v>119</v>
      </c>
      <c r="C34" s="8" t="s">
        <v>72</v>
      </c>
      <c r="D34" s="8" t="str">
        <f>IF(ISERROR(VLOOKUP(C34,'Updated Planning'!$B$2:$C$21,2,FALSE)),Schedule_Updated!C34,VLOOKUP(C34,'Updated Planning'!$B$2:$C$21,2,FALSE))</f>
        <v>GLM</v>
      </c>
      <c r="E34" s="8" t="s">
        <v>101</v>
      </c>
      <c r="F34" s="8">
        <f t="shared" si="0"/>
        <v>0</v>
      </c>
      <c r="G34" s="8">
        <f>VLOOKUP(D34,'Updated Planning'!$B$28:$F$46,5,FALSE)</f>
        <v>14.879999999999999</v>
      </c>
      <c r="H34" s="8">
        <f>VLOOKUP(C34,Schedule!$B$2:$E$29,4,FALSE)</f>
        <v>82</v>
      </c>
    </row>
    <row r="35" spans="2:76" x14ac:dyDescent="0.3">
      <c r="B35" s="10" t="s">
        <v>119</v>
      </c>
      <c r="C35" s="8" t="s">
        <v>72</v>
      </c>
      <c r="D35" s="8" t="str">
        <f>IF(ISERROR(VLOOKUP(C35,'Updated Planning'!$B$2:$C$21,2,FALSE)),Schedule_Updated!C35,VLOOKUP(C35,'Updated Planning'!$B$2:$C$21,2,FALSE))</f>
        <v>GLM</v>
      </c>
      <c r="E35" s="8" t="s">
        <v>102</v>
      </c>
      <c r="F35" s="8">
        <f t="shared" ref="F35:F68" si="1">SUM(I35:XFD35)</f>
        <v>0</v>
      </c>
      <c r="G35" s="8">
        <f>VLOOKUP(D35,'Updated Planning'!$B$28:$F$46,5,FALSE)</f>
        <v>14.879999999999999</v>
      </c>
      <c r="H35" s="8">
        <f>VLOOKUP(C35,Schedule!$B$2:$E$29,4,FALSE)</f>
        <v>82</v>
      </c>
      <c r="BR35" s="13"/>
      <c r="BX35" s="13"/>
    </row>
    <row r="36" spans="2:76" x14ac:dyDescent="0.3">
      <c r="B36" s="10" t="s">
        <v>119</v>
      </c>
      <c r="C36" s="8" t="s">
        <v>72</v>
      </c>
      <c r="D36" s="8" t="str">
        <f>IF(ISERROR(VLOOKUP(C36,'Updated Planning'!$B$2:$C$21,2,FALSE)),Schedule_Updated!C36,VLOOKUP(C36,'Updated Planning'!$B$2:$C$21,2,FALSE))</f>
        <v>GLM</v>
      </c>
      <c r="E36" s="8" t="s">
        <v>4</v>
      </c>
      <c r="F36" s="8">
        <f t="shared" si="1"/>
        <v>0</v>
      </c>
      <c r="G36" s="8">
        <f>VLOOKUP(D36,'Updated Planning'!$B$28:$F$46,5,FALSE)</f>
        <v>14.879999999999999</v>
      </c>
      <c r="H36" s="8">
        <f>VLOOKUP(C36,Schedule!$B$2:$E$29,4,FALSE)</f>
        <v>82</v>
      </c>
    </row>
    <row r="37" spans="2:76" x14ac:dyDescent="0.3">
      <c r="B37" s="10" t="s">
        <v>119</v>
      </c>
      <c r="C37" s="8" t="s">
        <v>72</v>
      </c>
      <c r="D37" s="8" t="str">
        <f>IF(ISERROR(VLOOKUP(C37,'Updated Planning'!$B$2:$C$21,2,FALSE)),Schedule_Updated!C37,VLOOKUP(C37,'Updated Planning'!$B$2:$C$21,2,FALSE))</f>
        <v>GLM</v>
      </c>
      <c r="E37" s="8" t="s">
        <v>151</v>
      </c>
      <c r="F37" s="8">
        <f t="shared" si="1"/>
        <v>0</v>
      </c>
      <c r="G37" s="8">
        <f>VLOOKUP(D37,'Updated Planning'!$B$28:$F$46,5,FALSE)</f>
        <v>14.879999999999999</v>
      </c>
      <c r="H37" s="8">
        <f>VLOOKUP(C37,Schedule!$B$2:$E$29,4,FALSE)</f>
        <v>82</v>
      </c>
      <c r="BR37" s="13"/>
      <c r="BX37" s="13"/>
    </row>
    <row r="38" spans="2:76" x14ac:dyDescent="0.3">
      <c r="B38" s="10" t="s">
        <v>88</v>
      </c>
      <c r="C38" s="8" t="s">
        <v>48</v>
      </c>
      <c r="D38" s="8" t="str">
        <f>IF(ISERROR(VLOOKUP(C38,'Updated Planning'!$B$2:$C$21,2,FALSE)),Schedule_Updated!C38,VLOOKUP(C38,'Updated Planning'!$B$2:$C$21,2,FALSE))</f>
        <v>Retrospective</v>
      </c>
      <c r="E38" s="8" t="s">
        <v>100</v>
      </c>
      <c r="F38" s="8">
        <f t="shared" si="1"/>
        <v>0</v>
      </c>
      <c r="G38" s="8">
        <f>VLOOKUP(D38,'Updated Planning'!$B$28:$F$46,5,FALSE)</f>
        <v>26.849999999999998</v>
      </c>
      <c r="H38" s="8">
        <f>VLOOKUP(C38,Schedule!$B$2:$E$29,4,FALSE)</f>
        <v>14</v>
      </c>
      <c r="BR38" s="13"/>
      <c r="BX38" s="13"/>
    </row>
    <row r="39" spans="2:76" x14ac:dyDescent="0.3">
      <c r="B39" s="10" t="s">
        <v>88</v>
      </c>
      <c r="C39" s="8" t="s">
        <v>48</v>
      </c>
      <c r="D39" s="8" t="str">
        <f>IF(ISERROR(VLOOKUP(C39,'Updated Planning'!$B$2:$C$21,2,FALSE)),Schedule_Updated!C39,VLOOKUP(C39,'Updated Planning'!$B$2:$C$21,2,FALSE))</f>
        <v>Retrospective</v>
      </c>
      <c r="E39" s="8" t="s">
        <v>101</v>
      </c>
      <c r="F39" s="8">
        <f t="shared" si="1"/>
        <v>0</v>
      </c>
      <c r="G39" s="8">
        <f>VLOOKUP(D39,'Updated Planning'!$B$28:$F$46,5,FALSE)</f>
        <v>26.849999999999998</v>
      </c>
      <c r="H39" s="8">
        <f>VLOOKUP(C39,Schedule!$B$2:$E$29,4,FALSE)</f>
        <v>14</v>
      </c>
    </row>
    <row r="40" spans="2:76" x14ac:dyDescent="0.3">
      <c r="B40" s="10" t="s">
        <v>88</v>
      </c>
      <c r="C40" s="8" t="s">
        <v>48</v>
      </c>
      <c r="D40" s="8" t="str">
        <f>IF(ISERROR(VLOOKUP(C40,'Updated Planning'!$B$2:$C$21,2,FALSE)),Schedule_Updated!C40,VLOOKUP(C40,'Updated Planning'!$B$2:$C$21,2,FALSE))</f>
        <v>Retrospective</v>
      </c>
      <c r="E40" s="8" t="s">
        <v>102</v>
      </c>
      <c r="F40" s="8">
        <f t="shared" si="1"/>
        <v>1.25</v>
      </c>
      <c r="G40" s="8">
        <f>VLOOKUP(D40,'Updated Planning'!$B$28:$F$46,5,FALSE)</f>
        <v>26.849999999999998</v>
      </c>
      <c r="H40" s="8">
        <f>VLOOKUP(C40,Schedule!$B$2:$E$29,4,FALSE)</f>
        <v>14</v>
      </c>
      <c r="N40" s="13">
        <v>0.25</v>
      </c>
      <c r="U40" s="13">
        <v>1</v>
      </c>
      <c r="BR40" s="13"/>
      <c r="BX40" s="13"/>
    </row>
    <row r="41" spans="2:76" x14ac:dyDescent="0.3">
      <c r="B41" s="10" t="s">
        <v>88</v>
      </c>
      <c r="C41" s="8" t="s">
        <v>48</v>
      </c>
      <c r="D41" s="8" t="str">
        <f>IF(ISERROR(VLOOKUP(C41,'Updated Planning'!$B$2:$C$21,2,FALSE)),Schedule_Updated!C41,VLOOKUP(C41,'Updated Planning'!$B$2:$C$21,2,FALSE))</f>
        <v>Retrospective</v>
      </c>
      <c r="E41" s="8" t="s">
        <v>4</v>
      </c>
      <c r="F41" s="8">
        <f t="shared" si="1"/>
        <v>3.5</v>
      </c>
      <c r="G41" s="8">
        <f>VLOOKUP(D41,'Updated Planning'!$B$28:$F$46,5,FALSE)</f>
        <v>26.849999999999998</v>
      </c>
      <c r="H41" s="8">
        <f>VLOOKUP(C41,Schedule!$B$2:$E$29,4,FALSE)</f>
        <v>14</v>
      </c>
      <c r="K41" s="13">
        <v>1.5</v>
      </c>
      <c r="U41" s="13">
        <v>2</v>
      </c>
    </row>
    <row r="42" spans="2:76" x14ac:dyDescent="0.3">
      <c r="B42" s="10" t="s">
        <v>88</v>
      </c>
      <c r="C42" s="8" t="s">
        <v>48</v>
      </c>
      <c r="D42" s="8" t="str">
        <f>IF(ISERROR(VLOOKUP(C42,'Updated Planning'!$B$2:$C$21,2,FALSE)),Schedule_Updated!C42,VLOOKUP(C42,'Updated Planning'!$B$2:$C$21,2,FALSE))</f>
        <v>Retrospective</v>
      </c>
      <c r="E42" s="8" t="s">
        <v>151</v>
      </c>
      <c r="F42" s="8">
        <f t="shared" si="1"/>
        <v>0</v>
      </c>
      <c r="G42" s="8">
        <f>VLOOKUP(D42,'Updated Planning'!$B$28:$F$46,5,FALSE)</f>
        <v>26.849999999999998</v>
      </c>
      <c r="H42" s="8">
        <f>VLOOKUP(C42,Schedule!$B$2:$E$29,4,FALSE)</f>
        <v>14</v>
      </c>
      <c r="BR42" s="13"/>
      <c r="BX42" s="13"/>
    </row>
    <row r="43" spans="2:76" x14ac:dyDescent="0.3">
      <c r="B43" s="10" t="s">
        <v>88</v>
      </c>
      <c r="C43" s="8" t="s">
        <v>35</v>
      </c>
      <c r="D43" s="8" t="str">
        <f>IF(ISERROR(VLOOKUP(C43,'Updated Planning'!$B$2:$C$21,2,FALSE)),Schedule_Updated!C43,VLOOKUP(C43,'Updated Planning'!$B$2:$C$21,2,FALSE))</f>
        <v>Retrospective</v>
      </c>
      <c r="E43" s="8" t="s">
        <v>100</v>
      </c>
      <c r="F43" s="8">
        <f t="shared" si="1"/>
        <v>0</v>
      </c>
      <c r="G43" s="8">
        <f>VLOOKUP(D43,'Updated Planning'!$B$28:$F$46,5,FALSE)</f>
        <v>26.849999999999998</v>
      </c>
      <c r="H43" s="8">
        <f>VLOOKUP(C43,Schedule!$B$2:$E$29,4,FALSE)</f>
        <v>37</v>
      </c>
      <c r="BR43" s="13"/>
      <c r="BX43" s="13"/>
    </row>
    <row r="44" spans="2:76" x14ac:dyDescent="0.3">
      <c r="B44" s="10" t="s">
        <v>88</v>
      </c>
      <c r="C44" s="8" t="s">
        <v>35</v>
      </c>
      <c r="D44" s="8" t="str">
        <f>IF(ISERROR(VLOOKUP(C44,'Updated Planning'!$B$2:$C$21,2,FALSE)),Schedule_Updated!C44,VLOOKUP(C44,'Updated Planning'!$B$2:$C$21,2,FALSE))</f>
        <v>Retrospective</v>
      </c>
      <c r="E44" s="8" t="s">
        <v>101</v>
      </c>
      <c r="F44" s="8">
        <f t="shared" si="1"/>
        <v>0</v>
      </c>
      <c r="G44" s="8">
        <f>VLOOKUP(D44,'Updated Planning'!$B$28:$F$46,5,FALSE)</f>
        <v>26.849999999999998</v>
      </c>
      <c r="H44" s="8">
        <f>VLOOKUP(C44,Schedule!$B$2:$E$29,4,FALSE)</f>
        <v>37</v>
      </c>
    </row>
    <row r="45" spans="2:76" x14ac:dyDescent="0.3">
      <c r="B45" s="10" t="s">
        <v>88</v>
      </c>
      <c r="C45" s="8" t="s">
        <v>35</v>
      </c>
      <c r="D45" s="8" t="str">
        <f>IF(ISERROR(VLOOKUP(C45,'Updated Planning'!$B$2:$C$21,2,FALSE)),Schedule_Updated!C45,VLOOKUP(C45,'Updated Planning'!$B$2:$C$21,2,FALSE))</f>
        <v>Retrospective</v>
      </c>
      <c r="E45" s="8" t="s">
        <v>102</v>
      </c>
      <c r="F45" s="8">
        <f t="shared" si="1"/>
        <v>1.3</v>
      </c>
      <c r="G45" s="8">
        <f>VLOOKUP(D45,'Updated Planning'!$B$28:$F$46,5,FALSE)</f>
        <v>26.849999999999998</v>
      </c>
      <c r="H45" s="8">
        <f>VLOOKUP(C45,Schedule!$B$2:$E$29,4,FALSE)</f>
        <v>37</v>
      </c>
      <c r="L45" s="13">
        <v>0.3</v>
      </c>
      <c r="N45" s="13">
        <v>1</v>
      </c>
      <c r="BR45" s="13"/>
      <c r="BX45" s="13"/>
    </row>
    <row r="46" spans="2:76" x14ac:dyDescent="0.3">
      <c r="B46" s="10" t="s">
        <v>88</v>
      </c>
      <c r="C46" s="8" t="s">
        <v>35</v>
      </c>
      <c r="D46" s="8" t="str">
        <f>IF(ISERROR(VLOOKUP(C46,'Updated Planning'!$B$2:$C$21,2,FALSE)),Schedule_Updated!C46,VLOOKUP(C46,'Updated Planning'!$B$2:$C$21,2,FALSE))</f>
        <v>Retrospective</v>
      </c>
      <c r="E46" s="8" t="s">
        <v>4</v>
      </c>
      <c r="F46" s="8">
        <f t="shared" si="1"/>
        <v>5.45</v>
      </c>
      <c r="G46" s="8">
        <f>VLOOKUP(D46,'Updated Planning'!$B$28:$F$46,5,FALSE)</f>
        <v>26.849999999999998</v>
      </c>
      <c r="H46" s="8">
        <f>VLOOKUP(C46,Schedule!$B$2:$E$29,4,FALSE)</f>
        <v>37</v>
      </c>
      <c r="L46" s="13">
        <v>0.7</v>
      </c>
      <c r="U46" s="13">
        <v>1</v>
      </c>
      <c r="X46" s="13">
        <v>1</v>
      </c>
      <c r="Y46" s="13">
        <v>0.75</v>
      </c>
      <c r="AB46" s="13">
        <v>2</v>
      </c>
    </row>
    <row r="47" spans="2:76" x14ac:dyDescent="0.3">
      <c r="B47" s="10" t="s">
        <v>88</v>
      </c>
      <c r="C47" s="8" t="s">
        <v>35</v>
      </c>
      <c r="D47" s="8" t="str">
        <f>IF(ISERROR(VLOOKUP(C47,'Updated Planning'!$B$2:$C$21,2,FALSE)),Schedule_Updated!C47,VLOOKUP(C47,'Updated Planning'!$B$2:$C$21,2,FALSE))</f>
        <v>Retrospective</v>
      </c>
      <c r="E47" s="8" t="s">
        <v>151</v>
      </c>
      <c r="F47" s="8">
        <f t="shared" si="1"/>
        <v>2.666666666666667</v>
      </c>
      <c r="G47" s="8">
        <f>VLOOKUP(D47,'Updated Planning'!$B$28:$F$46,5,FALSE)</f>
        <v>26.849999999999998</v>
      </c>
      <c r="H47" s="8">
        <f>VLOOKUP(C47,Schedule!$B$2:$E$29,4,FALSE)</f>
        <v>37</v>
      </c>
      <c r="AT47" s="13">
        <f>5/3</f>
        <v>1.6666666666666667</v>
      </c>
      <c r="AU47" s="13">
        <v>1</v>
      </c>
      <c r="BR47" s="13"/>
      <c r="BX47" s="13"/>
    </row>
    <row r="48" spans="2:76" x14ac:dyDescent="0.3">
      <c r="B48" s="10" t="s">
        <v>88</v>
      </c>
      <c r="C48" s="8" t="s">
        <v>31</v>
      </c>
      <c r="D48" s="8" t="str">
        <f>IF(ISERROR(VLOOKUP(C48,'Updated Planning'!$B$2:$C$21,2,FALSE)),Schedule_Updated!C48,VLOOKUP(C48,'Updated Planning'!$B$2:$C$21,2,FALSE))</f>
        <v>Retrospective</v>
      </c>
      <c r="E48" s="8" t="s">
        <v>100</v>
      </c>
      <c r="F48" s="8">
        <f t="shared" si="1"/>
        <v>0</v>
      </c>
      <c r="G48" s="8">
        <f>VLOOKUP(D48,'Updated Planning'!$B$28:$F$46,5,FALSE)</f>
        <v>26.849999999999998</v>
      </c>
      <c r="H48" s="8">
        <f>VLOOKUP(C48,Schedule!$B$2:$E$29,4,FALSE)</f>
        <v>14</v>
      </c>
      <c r="BR48" s="13"/>
      <c r="BX48" s="13"/>
    </row>
    <row r="49" spans="1:76" x14ac:dyDescent="0.3">
      <c r="B49" s="10" t="s">
        <v>88</v>
      </c>
      <c r="C49" s="8" t="s">
        <v>31</v>
      </c>
      <c r="D49" s="8" t="str">
        <f>IF(ISERROR(VLOOKUP(C49,'Updated Planning'!$B$2:$C$21,2,FALSE)),Schedule_Updated!C49,VLOOKUP(C49,'Updated Planning'!$B$2:$C$21,2,FALSE))</f>
        <v>Retrospective</v>
      </c>
      <c r="E49" s="8" t="s">
        <v>101</v>
      </c>
      <c r="F49" s="8">
        <f t="shared" si="1"/>
        <v>0</v>
      </c>
      <c r="G49" s="8">
        <f>VLOOKUP(D49,'Updated Planning'!$B$28:$F$46,5,FALSE)</f>
        <v>26.849999999999998</v>
      </c>
      <c r="H49" s="8">
        <f>VLOOKUP(C49,Schedule!$B$2:$E$29,4,FALSE)</f>
        <v>14</v>
      </c>
    </row>
    <row r="50" spans="1:76" x14ac:dyDescent="0.3">
      <c r="B50" s="10" t="s">
        <v>88</v>
      </c>
      <c r="C50" s="8" t="s">
        <v>31</v>
      </c>
      <c r="D50" s="8" t="str">
        <f>IF(ISERROR(VLOOKUP(C50,'Updated Planning'!$B$2:$C$21,2,FALSE)),Schedule_Updated!C50,VLOOKUP(C50,'Updated Planning'!$B$2:$C$21,2,FALSE))</f>
        <v>Retrospective</v>
      </c>
      <c r="E50" s="8" t="s">
        <v>102</v>
      </c>
      <c r="F50" s="8">
        <f t="shared" si="1"/>
        <v>0.5</v>
      </c>
      <c r="G50" s="8">
        <f>VLOOKUP(D50,'Updated Planning'!$B$28:$F$46,5,FALSE)</f>
        <v>26.849999999999998</v>
      </c>
      <c r="H50" s="8">
        <f>VLOOKUP(C50,Schedule!$B$2:$E$29,4,FALSE)</f>
        <v>14</v>
      </c>
      <c r="N50" s="13">
        <v>0.5</v>
      </c>
      <c r="BR50" s="13"/>
      <c r="BX50" s="13"/>
    </row>
    <row r="51" spans="1:76" x14ac:dyDescent="0.3">
      <c r="B51" s="10" t="s">
        <v>88</v>
      </c>
      <c r="C51" s="8" t="s">
        <v>31</v>
      </c>
      <c r="D51" s="8" t="str">
        <f>IF(ISERROR(VLOOKUP(C51,'Updated Planning'!$B$2:$C$21,2,FALSE)),Schedule_Updated!C51,VLOOKUP(C51,'Updated Planning'!$B$2:$C$21,2,FALSE))</f>
        <v>Retrospective</v>
      </c>
      <c r="E51" s="8" t="s">
        <v>4</v>
      </c>
      <c r="F51" s="8">
        <f t="shared" si="1"/>
        <v>1</v>
      </c>
      <c r="G51" s="8">
        <f>VLOOKUP(D51,'Updated Planning'!$B$28:$F$46,5,FALSE)</f>
        <v>26.849999999999998</v>
      </c>
      <c r="H51" s="8">
        <f>VLOOKUP(C51,Schedule!$B$2:$E$29,4,FALSE)</f>
        <v>14</v>
      </c>
      <c r="AE51" s="13">
        <v>1</v>
      </c>
    </row>
    <row r="52" spans="1:76" x14ac:dyDescent="0.3">
      <c r="B52" s="10" t="s">
        <v>88</v>
      </c>
      <c r="C52" s="8" t="s">
        <v>31</v>
      </c>
      <c r="D52" s="8" t="str">
        <f>IF(ISERROR(VLOOKUP(C52,'Updated Planning'!$B$2:$C$21,2,FALSE)),Schedule_Updated!C52,VLOOKUP(C52,'Updated Planning'!$B$2:$C$21,2,FALSE))</f>
        <v>Retrospective</v>
      </c>
      <c r="E52" s="8" t="s">
        <v>151</v>
      </c>
      <c r="F52" s="8">
        <f t="shared" si="1"/>
        <v>0.66666666666666663</v>
      </c>
      <c r="G52" s="8">
        <f>VLOOKUP(D52,'Updated Planning'!$B$28:$F$46,5,FALSE)</f>
        <v>26.849999999999998</v>
      </c>
      <c r="H52" s="8">
        <f>VLOOKUP(C52,Schedule!$B$2:$E$29,4,FALSE)</f>
        <v>14</v>
      </c>
      <c r="AS52" s="13">
        <f>2/3</f>
        <v>0.66666666666666663</v>
      </c>
      <c r="BR52" s="13"/>
      <c r="BX52" s="13"/>
    </row>
    <row r="53" spans="1:76" x14ac:dyDescent="0.3">
      <c r="A53" s="10"/>
      <c r="B53" s="10" t="s">
        <v>88</v>
      </c>
      <c r="C53" s="8" t="s">
        <v>40</v>
      </c>
      <c r="D53" s="8" t="str">
        <f>IF(ISERROR(VLOOKUP(C53,'Updated Planning'!$B$2:$C$21,2,FALSE)),Schedule_Updated!C53,VLOOKUP(C53,'Updated Planning'!$B$2:$C$21,2,FALSE))</f>
        <v>Retrospective</v>
      </c>
      <c r="E53" s="8" t="s">
        <v>100</v>
      </c>
      <c r="F53" s="8">
        <f t="shared" si="1"/>
        <v>5.05</v>
      </c>
      <c r="G53" s="8">
        <f>VLOOKUP(D53,'Updated Planning'!$B$28:$F$46,5,FALSE)</f>
        <v>26.849999999999998</v>
      </c>
      <c r="H53" s="8">
        <f>VLOOKUP(C53,Schedule!$B$2:$E$29,4,FALSE)</f>
        <v>24</v>
      </c>
      <c r="I53" s="13">
        <v>1</v>
      </c>
      <c r="J53" s="13">
        <v>1</v>
      </c>
      <c r="L53" s="13">
        <v>0.8</v>
      </c>
      <c r="N53" s="13">
        <v>2.25</v>
      </c>
      <c r="BR53" s="13"/>
      <c r="BX53" s="13"/>
    </row>
    <row r="54" spans="1:76" x14ac:dyDescent="0.3">
      <c r="A54" s="10"/>
      <c r="B54" s="10" t="s">
        <v>88</v>
      </c>
      <c r="C54" s="8" t="s">
        <v>40</v>
      </c>
      <c r="D54" s="8" t="str">
        <f>IF(ISERROR(VLOOKUP(C54,'Updated Planning'!$B$2:$C$21,2,FALSE)),Schedule_Updated!C54,VLOOKUP(C54,'Updated Planning'!$B$2:$C$21,2,FALSE))</f>
        <v>Retrospective</v>
      </c>
      <c r="E54" s="8" t="s">
        <v>101</v>
      </c>
      <c r="F54" s="8">
        <f t="shared" si="1"/>
        <v>0</v>
      </c>
      <c r="G54" s="8">
        <f>VLOOKUP(D54,'Updated Planning'!$B$28:$F$46,5,FALSE)</f>
        <v>26.849999999999998</v>
      </c>
      <c r="H54" s="8">
        <f>VLOOKUP(C54,Schedule!$B$2:$E$29,4,FALSE)</f>
        <v>24</v>
      </c>
    </row>
    <row r="55" spans="1:76" x14ac:dyDescent="0.3">
      <c r="A55" s="15"/>
      <c r="B55" s="10" t="s">
        <v>88</v>
      </c>
      <c r="C55" s="8" t="s">
        <v>40</v>
      </c>
      <c r="D55" s="8" t="str">
        <f>IF(ISERROR(VLOOKUP(C55,'Updated Planning'!$B$2:$C$21,2,FALSE)),Schedule_Updated!C55,VLOOKUP(C55,'Updated Planning'!$B$2:$C$21,2,FALSE))</f>
        <v>Retrospective</v>
      </c>
      <c r="E55" s="8" t="s">
        <v>102</v>
      </c>
      <c r="F55" s="8">
        <f t="shared" si="1"/>
        <v>0</v>
      </c>
      <c r="G55" s="8">
        <f>VLOOKUP(D55,'Updated Planning'!$B$28:$F$46,5,FALSE)</f>
        <v>26.849999999999998</v>
      </c>
      <c r="H55" s="8">
        <f>VLOOKUP(C55,Schedule!$B$2:$E$29,4,FALSE)</f>
        <v>24</v>
      </c>
      <c r="BR55" s="13"/>
      <c r="BX55" s="13"/>
    </row>
    <row r="56" spans="1:76" x14ac:dyDescent="0.3">
      <c r="A56" s="10"/>
      <c r="B56" s="10" t="s">
        <v>88</v>
      </c>
      <c r="C56" s="8" t="s">
        <v>40</v>
      </c>
      <c r="D56" s="8" t="str">
        <f>IF(ISERROR(VLOOKUP(C56,'Updated Planning'!$B$2:$C$21,2,FALSE)),Schedule_Updated!C56,VLOOKUP(C56,'Updated Planning'!$B$2:$C$21,2,FALSE))</f>
        <v>Retrospective</v>
      </c>
      <c r="E56" s="8" t="s">
        <v>4</v>
      </c>
      <c r="F56" s="8">
        <f t="shared" si="1"/>
        <v>1.5</v>
      </c>
      <c r="G56" s="8">
        <f>VLOOKUP(D56,'Updated Planning'!$B$28:$F$46,5,FALSE)</f>
        <v>26.849999999999998</v>
      </c>
      <c r="H56" s="8">
        <f>VLOOKUP(C56,Schedule!$B$2:$E$29,4,FALSE)</f>
        <v>24</v>
      </c>
      <c r="AH56" s="13">
        <v>0.5</v>
      </c>
      <c r="AI56" s="13">
        <v>1</v>
      </c>
    </row>
    <row r="57" spans="1:76" x14ac:dyDescent="0.3">
      <c r="A57" s="10"/>
      <c r="B57" s="10" t="s">
        <v>88</v>
      </c>
      <c r="C57" s="8" t="s">
        <v>40</v>
      </c>
      <c r="D57" s="8" t="str">
        <f>IF(ISERROR(VLOOKUP(C57,'Updated Planning'!$B$2:$C$21,2,FALSE)),Schedule_Updated!C57,VLOOKUP(C57,'Updated Planning'!$B$2:$C$21,2,FALSE))</f>
        <v>Retrospective</v>
      </c>
      <c r="E57" s="8" t="s">
        <v>151</v>
      </c>
      <c r="F57" s="8">
        <f t="shared" si="1"/>
        <v>0</v>
      </c>
      <c r="G57" s="8">
        <f>VLOOKUP(D57,'Updated Planning'!$B$28:$F$46,5,FALSE)</f>
        <v>26.849999999999998</v>
      </c>
      <c r="H57" s="8">
        <f>VLOOKUP(C57,Schedule!$B$2:$E$29,4,FALSE)</f>
        <v>24</v>
      </c>
      <c r="BR57" s="13"/>
      <c r="BX57" s="13"/>
    </row>
    <row r="58" spans="1:76" x14ac:dyDescent="0.3">
      <c r="A58" s="10"/>
      <c r="B58" s="10" t="s">
        <v>88</v>
      </c>
      <c r="C58" s="8" t="s">
        <v>45</v>
      </c>
      <c r="D58" s="8" t="str">
        <f>IF(ISERROR(VLOOKUP(C58,'Updated Planning'!$B$2:$C$21,2,FALSE)),Schedule_Updated!C58,VLOOKUP(C58,'Updated Planning'!$B$2:$C$21,2,FALSE))</f>
        <v>Retrospective</v>
      </c>
      <c r="E58" s="8" t="s">
        <v>100</v>
      </c>
      <c r="F58" s="8">
        <f t="shared" si="1"/>
        <v>0</v>
      </c>
      <c r="G58" s="8">
        <f>VLOOKUP(D58,'Updated Planning'!$B$28:$F$46,5,FALSE)</f>
        <v>26.849999999999998</v>
      </c>
      <c r="H58" s="8">
        <f>VLOOKUP(C58,Schedule!$B$2:$E$29,4,FALSE)</f>
        <v>13</v>
      </c>
      <c r="BR58" s="13"/>
      <c r="BX58" s="13"/>
    </row>
    <row r="59" spans="1:76" x14ac:dyDescent="0.3">
      <c r="B59" s="10" t="s">
        <v>88</v>
      </c>
      <c r="C59" s="8" t="s">
        <v>45</v>
      </c>
      <c r="D59" s="8" t="str">
        <f>IF(ISERROR(VLOOKUP(C59,'Updated Planning'!$B$2:$C$21,2,FALSE)),Schedule_Updated!C59,VLOOKUP(C59,'Updated Planning'!$B$2:$C$21,2,FALSE))</f>
        <v>Retrospective</v>
      </c>
      <c r="E59" s="8" t="s">
        <v>101</v>
      </c>
      <c r="F59" s="8">
        <f t="shared" si="1"/>
        <v>0</v>
      </c>
      <c r="G59" s="8">
        <f>VLOOKUP(D59,'Updated Planning'!$B$28:$F$46,5,FALSE)</f>
        <v>26.849999999999998</v>
      </c>
      <c r="H59" s="8">
        <f>VLOOKUP(C59,Schedule!$B$2:$E$29,4,FALSE)</f>
        <v>13</v>
      </c>
    </row>
    <row r="60" spans="1:76" x14ac:dyDescent="0.3">
      <c r="A60" s="15"/>
      <c r="B60" s="10" t="s">
        <v>88</v>
      </c>
      <c r="C60" s="8" t="s">
        <v>45</v>
      </c>
      <c r="D60" s="8" t="str">
        <f>IF(ISERROR(VLOOKUP(C60,'Updated Planning'!$B$2:$C$21,2,FALSE)),Schedule_Updated!C60,VLOOKUP(C60,'Updated Planning'!$B$2:$C$21,2,FALSE))</f>
        <v>Retrospective</v>
      </c>
      <c r="E60" s="8" t="s">
        <v>102</v>
      </c>
      <c r="F60" s="8">
        <f t="shared" si="1"/>
        <v>0</v>
      </c>
      <c r="G60" s="8">
        <f>VLOOKUP(D60,'Updated Planning'!$B$28:$F$46,5,FALSE)</f>
        <v>26.849999999999998</v>
      </c>
      <c r="H60" s="8">
        <f>VLOOKUP(C60,Schedule!$B$2:$E$29,4,FALSE)</f>
        <v>13</v>
      </c>
      <c r="BR60" s="13"/>
      <c r="BX60" s="13"/>
    </row>
    <row r="61" spans="1:76" x14ac:dyDescent="0.3">
      <c r="A61" s="10"/>
      <c r="B61" s="10" t="s">
        <v>88</v>
      </c>
      <c r="C61" s="8" t="s">
        <v>45</v>
      </c>
      <c r="D61" s="8" t="str">
        <f>IF(ISERROR(VLOOKUP(C61,'Updated Planning'!$B$2:$C$21,2,FALSE)),Schedule_Updated!C61,VLOOKUP(C61,'Updated Planning'!$B$2:$C$21,2,FALSE))</f>
        <v>Retrospective</v>
      </c>
      <c r="E61" s="8" t="s">
        <v>4</v>
      </c>
      <c r="F61" s="8">
        <f t="shared" si="1"/>
        <v>2.5</v>
      </c>
      <c r="G61" s="8">
        <f>VLOOKUP(D61,'Updated Planning'!$B$28:$F$46,5,FALSE)</f>
        <v>26.849999999999998</v>
      </c>
      <c r="H61" s="8">
        <f>VLOOKUP(C61,Schedule!$B$2:$E$29,4,FALSE)</f>
        <v>13</v>
      </c>
      <c r="AH61" s="13">
        <v>1</v>
      </c>
      <c r="AI61" s="13">
        <v>1.5</v>
      </c>
    </row>
    <row r="62" spans="1:76" x14ac:dyDescent="0.3">
      <c r="B62" s="10" t="s">
        <v>88</v>
      </c>
      <c r="C62" s="8" t="s">
        <v>45</v>
      </c>
      <c r="D62" s="8" t="str">
        <f>IF(ISERROR(VLOOKUP(C62,'Updated Planning'!$B$2:$C$21,2,FALSE)),Schedule_Updated!C62,VLOOKUP(C62,'Updated Planning'!$B$2:$C$21,2,FALSE))</f>
        <v>Retrospective</v>
      </c>
      <c r="E62" s="8" t="s">
        <v>151</v>
      </c>
      <c r="F62" s="8">
        <f t="shared" si="1"/>
        <v>0</v>
      </c>
      <c r="G62" s="8">
        <f>VLOOKUP(D62,'Updated Planning'!$B$28:$F$46,5,FALSE)</f>
        <v>26.849999999999998</v>
      </c>
      <c r="H62" s="8">
        <f>VLOOKUP(C62,Schedule!$B$2:$E$29,4,FALSE)</f>
        <v>13</v>
      </c>
      <c r="BR62" s="13"/>
      <c r="BX62" s="13"/>
    </row>
    <row r="63" spans="1:76" x14ac:dyDescent="0.3">
      <c r="B63" s="10" t="s">
        <v>88</v>
      </c>
      <c r="C63" s="8" t="s">
        <v>57</v>
      </c>
      <c r="D63" s="8" t="str">
        <f>IF(ISERROR(VLOOKUP(C63,'Updated Planning'!$B$2:$C$21,2,FALSE)),Schedule_Updated!C63,VLOOKUP(C63,'Updated Planning'!$B$2:$C$21,2,FALSE))</f>
        <v>Retrospective</v>
      </c>
      <c r="E63" s="8" t="s">
        <v>100</v>
      </c>
      <c r="F63" s="8">
        <f t="shared" si="1"/>
        <v>0</v>
      </c>
      <c r="G63" s="8">
        <f>VLOOKUP(D63,'Updated Planning'!$B$28:$F$46,5,FALSE)</f>
        <v>26.849999999999998</v>
      </c>
      <c r="H63" s="8">
        <v>10</v>
      </c>
      <c r="BR63" s="13"/>
      <c r="BX63" s="13"/>
    </row>
    <row r="64" spans="1:76" x14ac:dyDescent="0.3">
      <c r="B64" s="10" t="s">
        <v>88</v>
      </c>
      <c r="C64" s="8" t="s">
        <v>57</v>
      </c>
      <c r="D64" s="8" t="str">
        <f>IF(ISERROR(VLOOKUP(C64,'Updated Planning'!$B$2:$C$21,2,FALSE)),Schedule_Updated!C64,VLOOKUP(C64,'Updated Planning'!$B$2:$C$21,2,FALSE))</f>
        <v>Retrospective</v>
      </c>
      <c r="E64" s="8" t="s">
        <v>101</v>
      </c>
      <c r="F64" s="8">
        <f t="shared" si="1"/>
        <v>0</v>
      </c>
      <c r="G64" s="8">
        <f>VLOOKUP(D64,'Updated Planning'!$B$28:$F$46,5,FALSE)</f>
        <v>26.849999999999998</v>
      </c>
      <c r="H64" s="8">
        <v>10</v>
      </c>
    </row>
    <row r="65" spans="1:76" x14ac:dyDescent="0.3">
      <c r="B65" s="10" t="s">
        <v>88</v>
      </c>
      <c r="C65" s="8" t="s">
        <v>57</v>
      </c>
      <c r="D65" s="8" t="str">
        <f>IF(ISERROR(VLOOKUP(C65,'Updated Planning'!$B$2:$C$21,2,FALSE)),Schedule_Updated!C65,VLOOKUP(C65,'Updated Planning'!$B$2:$C$21,2,FALSE))</f>
        <v>Retrospective</v>
      </c>
      <c r="E65" s="8" t="s">
        <v>102</v>
      </c>
      <c r="F65" s="8">
        <f t="shared" si="1"/>
        <v>0</v>
      </c>
      <c r="G65" s="8">
        <f>VLOOKUP(D65,'Updated Planning'!$B$28:$F$46,5,FALSE)</f>
        <v>26.849999999999998</v>
      </c>
      <c r="H65" s="8">
        <v>10</v>
      </c>
      <c r="BR65" s="13"/>
      <c r="BX65" s="13"/>
    </row>
    <row r="66" spans="1:76" x14ac:dyDescent="0.3">
      <c r="B66" s="10" t="s">
        <v>88</v>
      </c>
      <c r="C66" s="8" t="s">
        <v>57</v>
      </c>
      <c r="D66" s="8" t="str">
        <f>IF(ISERROR(VLOOKUP(C66,'Updated Planning'!$B$2:$C$21,2,FALSE)),Schedule_Updated!C66,VLOOKUP(C66,'Updated Planning'!$B$2:$C$21,2,FALSE))</f>
        <v>Retrospective</v>
      </c>
      <c r="E66" s="8" t="s">
        <v>4</v>
      </c>
      <c r="F66" s="8">
        <f t="shared" si="1"/>
        <v>0</v>
      </c>
      <c r="G66" s="8">
        <f>VLOOKUP(D66,'Updated Planning'!$B$28:$F$46,5,FALSE)</f>
        <v>26.849999999999998</v>
      </c>
      <c r="H66" s="8">
        <v>10</v>
      </c>
    </row>
    <row r="67" spans="1:76" x14ac:dyDescent="0.3">
      <c r="B67" s="10" t="s">
        <v>88</v>
      </c>
      <c r="C67" s="8" t="s">
        <v>57</v>
      </c>
      <c r="D67" s="8" t="str">
        <f>IF(ISERROR(VLOOKUP(C67,'Updated Planning'!$B$2:$C$21,2,FALSE)),Schedule_Updated!C67,VLOOKUP(C67,'Updated Planning'!$B$2:$C$21,2,FALSE))</f>
        <v>Retrospective</v>
      </c>
      <c r="E67" s="8" t="s">
        <v>151</v>
      </c>
      <c r="F67" s="8">
        <f t="shared" ref="F67:F98" si="2">SUM(I67:XFD67)</f>
        <v>0</v>
      </c>
      <c r="G67" s="8">
        <f>VLOOKUP(D67,'Updated Planning'!$B$28:$F$46,5,FALSE)</f>
        <v>26.849999999999998</v>
      </c>
      <c r="H67" s="8">
        <v>10</v>
      </c>
      <c r="BR67" s="13"/>
      <c r="BX67" s="13"/>
    </row>
    <row r="68" spans="1:76" x14ac:dyDescent="0.3">
      <c r="B68" s="10" t="s">
        <v>88</v>
      </c>
      <c r="C68" s="8" t="s">
        <v>13</v>
      </c>
      <c r="D68" s="8" t="str">
        <f>IF(ISERROR(VLOOKUP(C68,'Updated Planning'!$B$2:$C$21,2,FALSE)),Schedule_Updated!C68,VLOOKUP(C68,'Updated Planning'!$B$2:$C$21,2,FALSE))</f>
        <v>ILF/Excess</v>
      </c>
      <c r="E68" s="8" t="s">
        <v>100</v>
      </c>
      <c r="F68" s="8">
        <f t="shared" si="1"/>
        <v>0</v>
      </c>
      <c r="G68" s="8">
        <f>VLOOKUP(D68,'Updated Planning'!$B$28:$F$46,5,FALSE)</f>
        <v>10.559999999999999</v>
      </c>
      <c r="H68" s="8">
        <f>VLOOKUP(C68,Schedule!$B$2:$E$29,4,FALSE)</f>
        <v>16</v>
      </c>
      <c r="BR68" s="13"/>
      <c r="BX68" s="13"/>
    </row>
    <row r="69" spans="1:76" x14ac:dyDescent="0.3">
      <c r="A69" s="2"/>
      <c r="B69" s="10" t="s">
        <v>88</v>
      </c>
      <c r="C69" s="8" t="s">
        <v>13</v>
      </c>
      <c r="D69" s="8" t="str">
        <f>IF(ISERROR(VLOOKUP(C69,'Updated Planning'!$B$2:$C$21,2,FALSE)),Schedule_Updated!C69,VLOOKUP(C69,'Updated Planning'!$B$2:$C$21,2,FALSE))</f>
        <v>ILF/Excess</v>
      </c>
      <c r="E69" s="8" t="s">
        <v>101</v>
      </c>
      <c r="F69" s="8">
        <f t="shared" si="2"/>
        <v>0.5</v>
      </c>
      <c r="G69" s="8">
        <f>VLOOKUP(D69,'Updated Planning'!$B$28:$F$46,5,FALSE)</f>
        <v>10.559999999999999</v>
      </c>
      <c r="H69" s="8">
        <f>VLOOKUP(C69,Schedule!$B$2:$E$29,4,FALSE)</f>
        <v>16</v>
      </c>
      <c r="I69" s="13">
        <v>0.5</v>
      </c>
    </row>
    <row r="70" spans="1:76" x14ac:dyDescent="0.3">
      <c r="B70" s="10" t="s">
        <v>88</v>
      </c>
      <c r="C70" s="8" t="s">
        <v>13</v>
      </c>
      <c r="D70" s="8" t="str">
        <f>IF(ISERROR(VLOOKUP(C70,'Updated Planning'!$B$2:$C$21,2,FALSE)),Schedule_Updated!C70,VLOOKUP(C70,'Updated Planning'!$B$2:$C$21,2,FALSE))</f>
        <v>ILF/Excess</v>
      </c>
      <c r="E70" s="8" t="s">
        <v>102</v>
      </c>
      <c r="F70" s="8">
        <f t="shared" si="2"/>
        <v>1.25</v>
      </c>
      <c r="G70" s="8">
        <f>VLOOKUP(D70,'Updated Planning'!$B$28:$F$46,5,FALSE)</f>
        <v>10.559999999999999</v>
      </c>
      <c r="H70" s="8">
        <f>VLOOKUP(C70,Schedule!$B$2:$E$29,4,FALSE)</f>
        <v>16</v>
      </c>
      <c r="S70" s="13">
        <v>1</v>
      </c>
      <c r="T70" s="13">
        <v>0.25</v>
      </c>
      <c r="BR70" s="13"/>
      <c r="BX70" s="13"/>
    </row>
    <row r="71" spans="1:76" x14ac:dyDescent="0.3">
      <c r="B71" s="10" t="s">
        <v>88</v>
      </c>
      <c r="C71" s="8" t="s">
        <v>13</v>
      </c>
      <c r="D71" s="8" t="str">
        <f>IF(ISERROR(VLOOKUP(C71,'Updated Planning'!$B$2:$C$21,2,FALSE)),Schedule_Updated!C71,VLOOKUP(C71,'Updated Planning'!$B$2:$C$21,2,FALSE))</f>
        <v>ILF/Excess</v>
      </c>
      <c r="E71" s="8" t="s">
        <v>4</v>
      </c>
      <c r="F71" s="8">
        <f t="shared" si="2"/>
        <v>2.25</v>
      </c>
      <c r="G71" s="8">
        <f>VLOOKUP(D71,'Updated Planning'!$B$28:$F$46,5,FALSE)</f>
        <v>10.559999999999999</v>
      </c>
      <c r="H71" s="8">
        <f>VLOOKUP(C71,Schedule!$B$2:$E$29,4,FALSE)</f>
        <v>16</v>
      </c>
      <c r="AD71" s="13">
        <v>1.5</v>
      </c>
      <c r="AF71" s="13">
        <v>0.75</v>
      </c>
    </row>
    <row r="72" spans="1:76" x14ac:dyDescent="0.3">
      <c r="B72" s="10" t="s">
        <v>88</v>
      </c>
      <c r="C72" s="8" t="s">
        <v>13</v>
      </c>
      <c r="D72" s="8" t="str">
        <f>IF(ISERROR(VLOOKUP(C72,'Updated Planning'!$B$2:$C$21,2,FALSE)),Schedule_Updated!C72,VLOOKUP(C72,'Updated Planning'!$B$2:$C$21,2,FALSE))</f>
        <v>ILF/Excess</v>
      </c>
      <c r="E72" s="8" t="s">
        <v>151</v>
      </c>
      <c r="F72" s="8">
        <f t="shared" si="2"/>
        <v>0</v>
      </c>
      <c r="G72" s="8">
        <f>VLOOKUP(D72,'Updated Planning'!$B$28:$F$46,5,FALSE)</f>
        <v>10.559999999999999</v>
      </c>
      <c r="H72" s="8">
        <f>VLOOKUP(C72,Schedule!$B$2:$E$29,4,FALSE)</f>
        <v>16</v>
      </c>
      <c r="BR72" s="13"/>
      <c r="BX72" s="13"/>
    </row>
    <row r="73" spans="1:76" x14ac:dyDescent="0.3">
      <c r="B73" s="10" t="s">
        <v>88</v>
      </c>
      <c r="C73" s="8" t="s">
        <v>27</v>
      </c>
      <c r="D73" s="8" t="str">
        <f>IF(ISERROR(VLOOKUP(C73,'Updated Planning'!$B$2:$C$21,2,FALSE)),Schedule_Updated!C73,VLOOKUP(C73,'Updated Planning'!$B$2:$C$21,2,FALSE))</f>
        <v>ILF/Excess</v>
      </c>
      <c r="E73" s="8" t="s">
        <v>100</v>
      </c>
      <c r="F73" s="8">
        <f t="shared" si="2"/>
        <v>0</v>
      </c>
      <c r="G73" s="8">
        <f>VLOOKUP(D73,'Updated Planning'!$B$28:$F$46,5,FALSE)</f>
        <v>10.559999999999999</v>
      </c>
      <c r="H73" s="8">
        <f>VLOOKUP(C73,Schedule!$B$2:$E$29,4,FALSE)</f>
        <v>28</v>
      </c>
      <c r="BR73" s="13"/>
      <c r="BX73" s="13"/>
    </row>
    <row r="74" spans="1:76" x14ac:dyDescent="0.3">
      <c r="A74" s="2"/>
      <c r="B74" s="10" t="s">
        <v>88</v>
      </c>
      <c r="C74" s="8" t="s">
        <v>27</v>
      </c>
      <c r="D74" s="8" t="str">
        <f>IF(ISERROR(VLOOKUP(C74,'Updated Planning'!$B$2:$C$21,2,FALSE)),Schedule_Updated!C74,VLOOKUP(C74,'Updated Planning'!$B$2:$C$21,2,FALSE))</f>
        <v>ILF/Excess</v>
      </c>
      <c r="E74" s="8" t="s">
        <v>101</v>
      </c>
      <c r="F74" s="8">
        <f t="shared" si="2"/>
        <v>1</v>
      </c>
      <c r="G74" s="8">
        <f>VLOOKUP(D74,'Updated Planning'!$B$28:$F$46,5,FALSE)</f>
        <v>10.559999999999999</v>
      </c>
      <c r="H74" s="8">
        <f>VLOOKUP(C74,Schedule!$B$2:$E$29,4,FALSE)</f>
        <v>28</v>
      </c>
      <c r="I74" s="13">
        <v>0.5</v>
      </c>
      <c r="J74" s="13">
        <v>0.5</v>
      </c>
    </row>
    <row r="75" spans="1:76" x14ac:dyDescent="0.3">
      <c r="B75" s="10" t="s">
        <v>88</v>
      </c>
      <c r="C75" s="8" t="s">
        <v>27</v>
      </c>
      <c r="D75" s="8" t="str">
        <f>IF(ISERROR(VLOOKUP(C75,'Updated Planning'!$B$2:$C$21,2,FALSE)),Schedule_Updated!C75,VLOOKUP(C75,'Updated Planning'!$B$2:$C$21,2,FALSE))</f>
        <v>ILF/Excess</v>
      </c>
      <c r="E75" s="8" t="s">
        <v>102</v>
      </c>
      <c r="F75" s="8">
        <f t="shared" si="2"/>
        <v>1.5</v>
      </c>
      <c r="G75" s="8">
        <f>VLOOKUP(D75,'Updated Planning'!$B$28:$F$46,5,FALSE)</f>
        <v>10.559999999999999</v>
      </c>
      <c r="H75" s="8">
        <f>VLOOKUP(C75,Schedule!$B$2:$E$29,4,FALSE)</f>
        <v>28</v>
      </c>
      <c r="T75" s="13">
        <v>1.5</v>
      </c>
      <c r="BR75" s="13"/>
      <c r="BX75" s="13"/>
    </row>
    <row r="76" spans="1:76" x14ac:dyDescent="0.3">
      <c r="B76" s="10" t="s">
        <v>88</v>
      </c>
      <c r="C76" s="8" t="s">
        <v>27</v>
      </c>
      <c r="D76" s="8" t="str">
        <f>IF(ISERROR(VLOOKUP(C76,'Updated Planning'!$B$2:$C$21,2,FALSE)),Schedule_Updated!C76,VLOOKUP(C76,'Updated Planning'!$B$2:$C$21,2,FALSE))</f>
        <v>ILF/Excess</v>
      </c>
      <c r="E76" s="8" t="s">
        <v>4</v>
      </c>
      <c r="F76" s="8">
        <f t="shared" si="2"/>
        <v>2.25</v>
      </c>
      <c r="G76" s="8">
        <f>VLOOKUP(D76,'Updated Planning'!$B$28:$F$46,5,FALSE)</f>
        <v>10.559999999999999</v>
      </c>
      <c r="H76" s="8">
        <f>VLOOKUP(C76,Schedule!$B$2:$E$29,4,FALSE)</f>
        <v>28</v>
      </c>
      <c r="AD76" s="13">
        <v>1.5</v>
      </c>
      <c r="AF76" s="13">
        <v>0.75</v>
      </c>
    </row>
    <row r="77" spans="1:76" x14ac:dyDescent="0.3">
      <c r="B77" s="10" t="s">
        <v>88</v>
      </c>
      <c r="C77" s="8" t="s">
        <v>27</v>
      </c>
      <c r="D77" s="8" t="str">
        <f>IF(ISERROR(VLOOKUP(C77,'Updated Planning'!$B$2:$C$21,2,FALSE)),Schedule_Updated!C77,VLOOKUP(C77,'Updated Planning'!$B$2:$C$21,2,FALSE))</f>
        <v>ILF/Excess</v>
      </c>
      <c r="E77" s="8" t="s">
        <v>151</v>
      </c>
      <c r="F77" s="8">
        <f t="shared" si="2"/>
        <v>0</v>
      </c>
      <c r="G77" s="8">
        <f>VLOOKUP(D77,'Updated Planning'!$B$28:$F$46,5,FALSE)</f>
        <v>10.559999999999999</v>
      </c>
      <c r="H77" s="8">
        <f>VLOOKUP(C77,Schedule!$B$2:$E$29,4,FALSE)</f>
        <v>28</v>
      </c>
      <c r="BR77" s="13"/>
      <c r="BX77" s="13"/>
    </row>
    <row r="78" spans="1:76" x14ac:dyDescent="0.3">
      <c r="B78" s="10" t="s">
        <v>88</v>
      </c>
      <c r="C78" s="8" t="s">
        <v>21</v>
      </c>
      <c r="D78" s="8" t="str">
        <f>IF(ISERROR(VLOOKUP(C78,'Updated Planning'!$B$2:$C$21,2,FALSE)),Schedule_Updated!C78,VLOOKUP(C78,'Updated Planning'!$B$2:$C$21,2,FALSE))</f>
        <v xml:space="preserve">Excess factor </v>
      </c>
      <c r="E78" s="8" t="s">
        <v>100</v>
      </c>
      <c r="F78" s="8">
        <f t="shared" si="2"/>
        <v>0</v>
      </c>
      <c r="G78" s="8">
        <f>VLOOKUP(D78,'Updated Planning'!$B$28:$F$46,5,FALSE)</f>
        <v>13.68</v>
      </c>
      <c r="H78" s="8">
        <f>VLOOKUP(C78,Schedule!$B$2:$E$29,4,FALSE)</f>
        <v>32</v>
      </c>
      <c r="BR78" s="13"/>
      <c r="BX78" s="13"/>
    </row>
    <row r="79" spans="1:76" x14ac:dyDescent="0.3">
      <c r="A79" s="2"/>
      <c r="B79" s="10" t="s">
        <v>88</v>
      </c>
      <c r="C79" s="8" t="s">
        <v>21</v>
      </c>
      <c r="D79" s="8" t="str">
        <f>IF(ISERROR(VLOOKUP(C79,'Updated Planning'!$B$2:$C$21,2,FALSE)),Schedule_Updated!C79,VLOOKUP(C79,'Updated Planning'!$B$2:$C$21,2,FALSE))</f>
        <v xml:space="preserve">Excess factor </v>
      </c>
      <c r="E79" s="8" t="s">
        <v>101</v>
      </c>
      <c r="F79" s="8">
        <f t="shared" si="2"/>
        <v>1</v>
      </c>
      <c r="G79" s="8">
        <f>VLOOKUP(D79,'Updated Planning'!$B$28:$F$46,5,FALSE)</f>
        <v>13.68</v>
      </c>
      <c r="H79" s="8">
        <f>VLOOKUP(C79,Schedule!$B$2:$E$29,4,FALSE)</f>
        <v>32</v>
      </c>
      <c r="K79" s="13">
        <v>1</v>
      </c>
    </row>
    <row r="80" spans="1:76" x14ac:dyDescent="0.3">
      <c r="B80" s="10" t="s">
        <v>88</v>
      </c>
      <c r="C80" s="8" t="s">
        <v>21</v>
      </c>
      <c r="D80" s="8" t="str">
        <f>IF(ISERROR(VLOOKUP(C80,'Updated Planning'!$B$2:$C$21,2,FALSE)),Schedule_Updated!C80,VLOOKUP(C80,'Updated Planning'!$B$2:$C$21,2,FALSE))</f>
        <v xml:space="preserve">Excess factor </v>
      </c>
      <c r="E80" s="8" t="s">
        <v>102</v>
      </c>
      <c r="F80" s="8">
        <f t="shared" si="2"/>
        <v>1.25</v>
      </c>
      <c r="G80" s="8">
        <f>VLOOKUP(D80,'Updated Planning'!$B$28:$F$46,5,FALSE)</f>
        <v>13.68</v>
      </c>
      <c r="H80" s="8">
        <f>VLOOKUP(C80,Schedule!$B$2:$E$29,4,FALSE)</f>
        <v>32</v>
      </c>
      <c r="U80" s="13">
        <v>1.25</v>
      </c>
      <c r="BR80" s="13"/>
      <c r="BX80" s="13"/>
    </row>
    <row r="81" spans="1:76" x14ac:dyDescent="0.3">
      <c r="B81" s="10" t="s">
        <v>88</v>
      </c>
      <c r="C81" s="8" t="s">
        <v>21</v>
      </c>
      <c r="D81" s="8" t="str">
        <f>IF(ISERROR(VLOOKUP(C81,'Updated Planning'!$B$2:$C$21,2,FALSE)),Schedule_Updated!C81,VLOOKUP(C81,'Updated Planning'!$B$2:$C$21,2,FALSE))</f>
        <v xml:space="preserve">Excess factor </v>
      </c>
      <c r="E81" s="8" t="s">
        <v>4</v>
      </c>
      <c r="F81" s="8">
        <f t="shared" si="2"/>
        <v>1.5</v>
      </c>
      <c r="G81" s="8">
        <f>VLOOKUP(D81,'Updated Planning'!$B$28:$F$46,5,FALSE)</f>
        <v>13.68</v>
      </c>
      <c r="H81" s="8">
        <f>VLOOKUP(C81,Schedule!$B$2:$E$29,4,FALSE)</f>
        <v>32</v>
      </c>
      <c r="AG81" s="13">
        <v>1.5</v>
      </c>
    </row>
    <row r="82" spans="1:76" x14ac:dyDescent="0.3">
      <c r="B82" s="10" t="s">
        <v>88</v>
      </c>
      <c r="C82" s="8" t="s">
        <v>21</v>
      </c>
      <c r="D82" s="8" t="str">
        <f>IF(ISERROR(VLOOKUP(C82,'Updated Planning'!$B$2:$C$21,2,FALSE)),Schedule_Updated!C82,VLOOKUP(C82,'Updated Planning'!$B$2:$C$21,2,FALSE))</f>
        <v xml:space="preserve">Excess factor </v>
      </c>
      <c r="E82" s="8" t="s">
        <v>151</v>
      </c>
      <c r="F82" s="8">
        <f t="shared" si="2"/>
        <v>0</v>
      </c>
      <c r="G82" s="8">
        <f>VLOOKUP(D82,'Updated Planning'!$B$28:$F$46,5,FALSE)</f>
        <v>13.68</v>
      </c>
      <c r="H82" s="8">
        <f>VLOOKUP(C82,Schedule!$B$2:$E$29,4,FALSE)</f>
        <v>32</v>
      </c>
      <c r="BR82" s="13"/>
      <c r="BX82" s="13"/>
    </row>
    <row r="83" spans="1:76" x14ac:dyDescent="0.3">
      <c r="B83" s="10" t="s">
        <v>88</v>
      </c>
      <c r="C83" s="8" t="s">
        <v>38</v>
      </c>
      <c r="D83" s="8" t="str">
        <f>IF(ISERROR(VLOOKUP(C83,'Updated Planning'!$B$2:$C$21,2,FALSE)),Schedule_Updated!C83,VLOOKUP(C83,'Updated Planning'!$B$2:$C$21,2,FALSE))</f>
        <v xml:space="preserve">Excess factor </v>
      </c>
      <c r="E83" s="8" t="s">
        <v>100</v>
      </c>
      <c r="F83" s="8">
        <f t="shared" si="2"/>
        <v>0</v>
      </c>
      <c r="G83" s="8">
        <f>VLOOKUP(D83,'Updated Planning'!$B$28:$F$46,5,FALSE)</f>
        <v>13.68</v>
      </c>
      <c r="H83" s="8">
        <f>VLOOKUP(C83,Schedule!$B$2:$E$29,4,FALSE)</f>
        <v>25</v>
      </c>
      <c r="BR83" s="13"/>
      <c r="BX83" s="13"/>
    </row>
    <row r="84" spans="1:76" x14ac:dyDescent="0.3">
      <c r="A84" s="2"/>
      <c r="B84" s="10" t="s">
        <v>88</v>
      </c>
      <c r="C84" s="8" t="s">
        <v>38</v>
      </c>
      <c r="D84" s="8" t="str">
        <f>IF(ISERROR(VLOOKUP(C84,'Updated Planning'!$B$2:$C$21,2,FALSE)),Schedule_Updated!C84,VLOOKUP(C84,'Updated Planning'!$B$2:$C$21,2,FALSE))</f>
        <v xml:space="preserve">Excess factor </v>
      </c>
      <c r="E84" s="8" t="s">
        <v>101</v>
      </c>
      <c r="F84" s="8">
        <f t="shared" si="2"/>
        <v>1</v>
      </c>
      <c r="G84" s="8">
        <f>VLOOKUP(D84,'Updated Planning'!$B$28:$F$46,5,FALSE)</f>
        <v>13.68</v>
      </c>
      <c r="H84" s="8">
        <f>VLOOKUP(C84,Schedule!$B$2:$E$29,4,FALSE)</f>
        <v>25</v>
      </c>
      <c r="L84" s="13">
        <v>0.5</v>
      </c>
      <c r="W84" s="13">
        <v>0.5</v>
      </c>
    </row>
    <row r="85" spans="1:76" x14ac:dyDescent="0.3">
      <c r="B85" s="10" t="s">
        <v>88</v>
      </c>
      <c r="C85" s="8" t="s">
        <v>38</v>
      </c>
      <c r="D85" s="8" t="str">
        <f>IF(ISERROR(VLOOKUP(C85,'Updated Planning'!$B$2:$C$21,2,FALSE)),Schedule_Updated!C85,VLOOKUP(C85,'Updated Planning'!$B$2:$C$21,2,FALSE))</f>
        <v xml:space="preserve">Excess factor </v>
      </c>
      <c r="E85" s="8" t="s">
        <v>102</v>
      </c>
      <c r="F85" s="8">
        <f t="shared" si="2"/>
        <v>1</v>
      </c>
      <c r="G85" s="8">
        <f>VLOOKUP(D85,'Updated Planning'!$B$28:$F$46,5,FALSE)</f>
        <v>13.68</v>
      </c>
      <c r="H85" s="8">
        <f>VLOOKUP(C85,Schedule!$B$2:$E$29,4,FALSE)</f>
        <v>25</v>
      </c>
      <c r="AA85" s="13">
        <v>1</v>
      </c>
      <c r="BR85" s="13"/>
      <c r="BX85" s="13"/>
    </row>
    <row r="86" spans="1:76" x14ac:dyDescent="0.3">
      <c r="B86" s="10" t="s">
        <v>88</v>
      </c>
      <c r="C86" s="8" t="s">
        <v>38</v>
      </c>
      <c r="D86" s="8" t="str">
        <f>IF(ISERROR(VLOOKUP(C86,'Updated Planning'!$B$2:$C$21,2,FALSE)),Schedule_Updated!C86,VLOOKUP(C86,'Updated Planning'!$B$2:$C$21,2,FALSE))</f>
        <v xml:space="preserve">Excess factor </v>
      </c>
      <c r="E86" s="8" t="s">
        <v>4</v>
      </c>
      <c r="F86" s="8">
        <f t="shared" si="2"/>
        <v>0.75</v>
      </c>
      <c r="G86" s="8">
        <f>VLOOKUP(D86,'Updated Planning'!$B$28:$F$46,5,FALSE)</f>
        <v>13.68</v>
      </c>
      <c r="H86" s="8">
        <f>VLOOKUP(C86,Schedule!$B$2:$E$29,4,FALSE)</f>
        <v>25</v>
      </c>
      <c r="AL86" s="13">
        <v>0.75</v>
      </c>
    </row>
    <row r="87" spans="1:76" x14ac:dyDescent="0.3">
      <c r="B87" s="10" t="s">
        <v>88</v>
      </c>
      <c r="C87" s="8" t="s">
        <v>38</v>
      </c>
      <c r="D87" s="8" t="str">
        <f>IF(ISERROR(VLOOKUP(C87,'Updated Planning'!$B$2:$C$21,2,FALSE)),Schedule_Updated!C87,VLOOKUP(C87,'Updated Planning'!$B$2:$C$21,2,FALSE))</f>
        <v xml:space="preserve">Excess factor </v>
      </c>
      <c r="E87" s="8" t="s">
        <v>151</v>
      </c>
      <c r="F87" s="8">
        <f t="shared" si="2"/>
        <v>0</v>
      </c>
      <c r="G87" s="8">
        <f>VLOOKUP(D87,'Updated Planning'!$B$28:$F$46,5,FALSE)</f>
        <v>13.68</v>
      </c>
      <c r="H87" s="8">
        <f>VLOOKUP(C87,Schedule!$B$2:$E$29,4,FALSE)</f>
        <v>25</v>
      </c>
      <c r="BR87" s="13"/>
      <c r="BX87" s="13"/>
    </row>
    <row r="88" spans="1:76" x14ac:dyDescent="0.3">
      <c r="A88" s="2"/>
      <c r="B88" s="10" t="s">
        <v>88</v>
      </c>
      <c r="C88" s="8" t="s">
        <v>50</v>
      </c>
      <c r="D88" s="8" t="str">
        <f>IF(ISERROR(VLOOKUP(C88,'Updated Planning'!$B$2:$C$21,2,FALSE)),Schedule_Updated!C88,VLOOKUP(C88,'Updated Planning'!$B$2:$C$21,2,FALSE))</f>
        <v>Experience</v>
      </c>
      <c r="E88" s="8" t="s">
        <v>100</v>
      </c>
      <c r="F88" s="8">
        <f t="shared" si="2"/>
        <v>2.5</v>
      </c>
      <c r="G88" s="8">
        <f>VLOOKUP(D88,'Updated Planning'!$B$28:$F$46,5,FALSE)</f>
        <v>18.48</v>
      </c>
      <c r="H88" s="8">
        <f>VLOOKUP(C88,Schedule!$B$2:$E$29,4,FALSE)</f>
        <v>25</v>
      </c>
      <c r="I88" s="13">
        <v>1</v>
      </c>
      <c r="J88" s="13">
        <v>1</v>
      </c>
      <c r="Y88" s="13">
        <v>0.5</v>
      </c>
      <c r="BR88" s="13"/>
      <c r="BX88" s="13"/>
    </row>
    <row r="89" spans="1:76" x14ac:dyDescent="0.3">
      <c r="A89" s="14"/>
      <c r="B89" s="10" t="s">
        <v>88</v>
      </c>
      <c r="C89" s="8" t="s">
        <v>50</v>
      </c>
      <c r="D89" s="8" t="str">
        <f>IF(ISERROR(VLOOKUP(C89,'Updated Planning'!$B$2:$C$21,2,FALSE)),Schedule_Updated!C89,VLOOKUP(C89,'Updated Planning'!$B$2:$C$21,2,FALSE))</f>
        <v>Experience</v>
      </c>
      <c r="E89" s="8" t="s">
        <v>101</v>
      </c>
      <c r="F89" s="8">
        <f t="shared" si="2"/>
        <v>3.5</v>
      </c>
      <c r="G89" s="8">
        <f>VLOOKUP(D89,'Updated Planning'!$B$28:$F$46,5,FALSE)</f>
        <v>18.48</v>
      </c>
      <c r="H89" s="8">
        <f>VLOOKUP(C89,Schedule!$B$2:$E$29,4,FALSE)</f>
        <v>25</v>
      </c>
      <c r="O89" s="13">
        <v>1</v>
      </c>
      <c r="P89" s="13">
        <v>1.5</v>
      </c>
      <c r="Q89" s="13">
        <v>1</v>
      </c>
    </row>
    <row r="90" spans="1:76" x14ac:dyDescent="0.3">
      <c r="B90" s="10" t="s">
        <v>88</v>
      </c>
      <c r="C90" s="8" t="s">
        <v>50</v>
      </c>
      <c r="D90" s="8" t="str">
        <f>IF(ISERROR(VLOOKUP(C90,'Updated Planning'!$B$2:$C$21,2,FALSE)),Schedule_Updated!C90,VLOOKUP(C90,'Updated Planning'!$B$2:$C$21,2,FALSE))</f>
        <v>Experience</v>
      </c>
      <c r="E90" s="8" t="s">
        <v>102</v>
      </c>
      <c r="F90" s="8">
        <f t="shared" si="2"/>
        <v>3</v>
      </c>
      <c r="G90" s="8">
        <f>VLOOKUP(D90,'Updated Planning'!$B$28:$F$46,5,FALSE)</f>
        <v>18.48</v>
      </c>
      <c r="H90" s="8">
        <f>VLOOKUP(C90,Schedule!$B$2:$E$29,4,FALSE)</f>
        <v>25</v>
      </c>
      <c r="R90" s="13">
        <v>1</v>
      </c>
      <c r="X90" s="13">
        <v>1.25</v>
      </c>
      <c r="Y90" s="13">
        <v>0.75</v>
      </c>
      <c r="BR90" s="13"/>
      <c r="BX90" s="13"/>
    </row>
    <row r="91" spans="1:76" x14ac:dyDescent="0.3">
      <c r="B91" s="10" t="s">
        <v>88</v>
      </c>
      <c r="C91" s="8" t="s">
        <v>50</v>
      </c>
      <c r="D91" s="8" t="str">
        <f>IF(ISERROR(VLOOKUP(C91,'Updated Planning'!$B$2:$C$21,2,FALSE)),Schedule_Updated!C91,VLOOKUP(C91,'Updated Planning'!$B$2:$C$21,2,FALSE))</f>
        <v>Experience</v>
      </c>
      <c r="E91" s="8" t="s">
        <v>4</v>
      </c>
      <c r="F91" s="8">
        <f t="shared" si="2"/>
        <v>3</v>
      </c>
      <c r="G91" s="8">
        <f>VLOOKUP(D91,'Updated Planning'!$B$28:$F$46,5,FALSE)</f>
        <v>18.48</v>
      </c>
      <c r="H91" s="8">
        <f>VLOOKUP(C91,Schedule!$B$2:$E$29,4,FALSE)</f>
        <v>25</v>
      </c>
      <c r="Y91" s="13">
        <v>0.25</v>
      </c>
      <c r="Z91" s="13">
        <v>1.75</v>
      </c>
      <c r="AA91" s="13">
        <v>1</v>
      </c>
    </row>
    <row r="92" spans="1:76" x14ac:dyDescent="0.3">
      <c r="B92" s="10" t="s">
        <v>88</v>
      </c>
      <c r="C92" s="8" t="s">
        <v>50</v>
      </c>
      <c r="D92" s="8" t="str">
        <f>IF(ISERROR(VLOOKUP(C92,'Updated Planning'!$B$2:$C$21,2,FALSE)),Schedule_Updated!C92,VLOOKUP(C92,'Updated Planning'!$B$2:$C$21,2,FALSE))</f>
        <v>Experience</v>
      </c>
      <c r="E92" s="8" t="s">
        <v>151</v>
      </c>
      <c r="F92" s="8">
        <f t="shared" si="2"/>
        <v>0</v>
      </c>
      <c r="G92" s="8">
        <f>VLOOKUP(D92,'Updated Planning'!$B$28:$F$46,5,FALSE)</f>
        <v>18.48</v>
      </c>
      <c r="H92" s="8">
        <f>VLOOKUP(C92,Schedule!$B$2:$E$29,4,FALSE)</f>
        <v>25</v>
      </c>
      <c r="BR92" s="13"/>
      <c r="BX92" s="13"/>
    </row>
    <row r="93" spans="1:76" x14ac:dyDescent="0.3">
      <c r="B93" s="10" t="s">
        <v>88</v>
      </c>
      <c r="C93" s="8" t="s">
        <v>56</v>
      </c>
      <c r="D93" s="8" t="str">
        <f>IF(ISERROR(VLOOKUP(C93,'Updated Planning'!$B$2:$C$21,2,FALSE)),Schedule_Updated!C93,VLOOKUP(C93,'Updated Planning'!$B$2:$C$21,2,FALSE))</f>
        <v>Experience</v>
      </c>
      <c r="E93" s="8" t="s">
        <v>100</v>
      </c>
      <c r="F93" s="8">
        <f t="shared" si="2"/>
        <v>0</v>
      </c>
      <c r="G93" s="8">
        <f>VLOOKUP(D93,'Updated Planning'!$B$28:$F$46,5,FALSE)</f>
        <v>18.48</v>
      </c>
      <c r="H93" s="8">
        <v>20</v>
      </c>
      <c r="BR93" s="13"/>
      <c r="BX93" s="13"/>
    </row>
    <row r="94" spans="1:76" x14ac:dyDescent="0.3">
      <c r="A94" s="14"/>
      <c r="B94" s="10" t="s">
        <v>88</v>
      </c>
      <c r="C94" s="8" t="s">
        <v>56</v>
      </c>
      <c r="D94" s="8" t="str">
        <f>IF(ISERROR(VLOOKUP(C94,'Updated Planning'!$B$2:$C$21,2,FALSE)),Schedule_Updated!C94,VLOOKUP(C94,'Updated Planning'!$B$2:$C$21,2,FALSE))</f>
        <v>Experience</v>
      </c>
      <c r="E94" s="8" t="s">
        <v>101</v>
      </c>
      <c r="F94" s="8">
        <f t="shared" si="2"/>
        <v>1</v>
      </c>
      <c r="G94" s="8">
        <f>VLOOKUP(D94,'Updated Planning'!$B$28:$F$46,5,FALSE)</f>
        <v>18.48</v>
      </c>
      <c r="H94" s="8">
        <v>20</v>
      </c>
      <c r="Q94" s="13">
        <v>1</v>
      </c>
    </row>
    <row r="95" spans="1:76" x14ac:dyDescent="0.3">
      <c r="B95" s="10" t="s">
        <v>88</v>
      </c>
      <c r="C95" s="8" t="s">
        <v>56</v>
      </c>
      <c r="D95" s="8" t="str">
        <f>IF(ISERROR(VLOOKUP(C95,'Updated Planning'!$B$2:$C$21,2,FALSE)),Schedule_Updated!C95,VLOOKUP(C95,'Updated Planning'!$B$2:$C$21,2,FALSE))</f>
        <v>Experience</v>
      </c>
      <c r="E95" s="8" t="s">
        <v>102</v>
      </c>
      <c r="F95" s="8">
        <f t="shared" si="2"/>
        <v>0</v>
      </c>
      <c r="G95" s="8">
        <f>VLOOKUP(D95,'Updated Planning'!$B$28:$F$46,5,FALSE)</f>
        <v>18.48</v>
      </c>
      <c r="H95" s="8">
        <v>20</v>
      </c>
      <c r="BR95" s="13"/>
      <c r="BX95" s="13"/>
    </row>
    <row r="96" spans="1:76" x14ac:dyDescent="0.3">
      <c r="B96" s="10" t="s">
        <v>88</v>
      </c>
      <c r="C96" s="8" t="s">
        <v>56</v>
      </c>
      <c r="D96" s="8" t="str">
        <f>IF(ISERROR(VLOOKUP(C96,'Updated Planning'!$B$2:$C$21,2,FALSE)),Schedule_Updated!C96,VLOOKUP(C96,'Updated Planning'!$B$2:$C$21,2,FALSE))</f>
        <v>Experience</v>
      </c>
      <c r="E96" s="8" t="s">
        <v>4</v>
      </c>
      <c r="F96" s="8">
        <f t="shared" si="2"/>
        <v>0</v>
      </c>
      <c r="G96" s="8">
        <f>VLOOKUP(D96,'Updated Planning'!$B$28:$F$46,5,FALSE)</f>
        <v>18.48</v>
      </c>
      <c r="H96" s="8">
        <v>20</v>
      </c>
    </row>
    <row r="97" spans="1:76" x14ac:dyDescent="0.3">
      <c r="B97" s="10" t="s">
        <v>88</v>
      </c>
      <c r="C97" s="8" t="s">
        <v>56</v>
      </c>
      <c r="D97" s="8" t="str">
        <f>IF(ISERROR(VLOOKUP(C97,'Updated Planning'!$B$2:$C$21,2,FALSE)),Schedule_Updated!C97,VLOOKUP(C97,'Updated Planning'!$B$2:$C$21,2,FALSE))</f>
        <v>Experience</v>
      </c>
      <c r="E97" s="8" t="s">
        <v>151</v>
      </c>
      <c r="F97" s="8">
        <f t="shared" si="2"/>
        <v>0</v>
      </c>
      <c r="G97" s="8">
        <f>VLOOKUP(D97,'Updated Planning'!$B$28:$F$46,5,FALSE)</f>
        <v>18.48</v>
      </c>
      <c r="H97" s="8">
        <v>20</v>
      </c>
      <c r="BR97" s="13"/>
      <c r="BX97" s="13"/>
    </row>
    <row r="98" spans="1:76" x14ac:dyDescent="0.3">
      <c r="B98" s="10" t="s">
        <v>88</v>
      </c>
      <c r="C98" s="8" t="s">
        <v>6</v>
      </c>
      <c r="D98" s="8" t="str">
        <f>IF(ISERROR(VLOOKUP(C98,'Updated Planning'!$B$2:$C$21,2,FALSE)),Schedule_Updated!C98,VLOOKUP(C98,'Updated Planning'!$B$2:$C$21,2,FALSE))</f>
        <v>Experience</v>
      </c>
      <c r="E98" s="8" t="s">
        <v>100</v>
      </c>
      <c r="F98" s="8">
        <f t="shared" si="2"/>
        <v>0</v>
      </c>
      <c r="G98" s="8">
        <f>VLOOKUP(D98,'Updated Planning'!$B$28:$F$46,5,FALSE)</f>
        <v>18.48</v>
      </c>
      <c r="H98" s="8">
        <f>VLOOKUP(C98,Schedule!$B$2:$E$29,4,FALSE)</f>
        <v>17</v>
      </c>
      <c r="BR98" s="13"/>
      <c r="BX98" s="13"/>
    </row>
    <row r="99" spans="1:76" x14ac:dyDescent="0.3">
      <c r="A99" s="14"/>
      <c r="B99" s="10" t="s">
        <v>88</v>
      </c>
      <c r="C99" s="8" t="s">
        <v>6</v>
      </c>
      <c r="D99" s="8" t="str">
        <f>IF(ISERROR(VLOOKUP(C99,'Updated Planning'!$B$2:$C$21,2,FALSE)),Schedule_Updated!C99,VLOOKUP(C99,'Updated Planning'!$B$2:$C$21,2,FALSE))</f>
        <v>Experience</v>
      </c>
      <c r="E99" s="8" t="s">
        <v>101</v>
      </c>
      <c r="F99" s="8">
        <f t="shared" ref="F99:F130" si="3">SUM(I99:XFD99)</f>
        <v>0</v>
      </c>
      <c r="G99" s="8">
        <f>VLOOKUP(D99,'Updated Planning'!$B$28:$F$46,5,FALSE)</f>
        <v>18.48</v>
      </c>
      <c r="H99" s="8">
        <f>VLOOKUP(C99,Schedule!$B$2:$E$29,4,FALSE)</f>
        <v>17</v>
      </c>
    </row>
    <row r="100" spans="1:76" x14ac:dyDescent="0.3">
      <c r="B100" s="10" t="s">
        <v>88</v>
      </c>
      <c r="C100" s="8" t="s">
        <v>6</v>
      </c>
      <c r="D100" s="8" t="str">
        <f>IF(ISERROR(VLOOKUP(C100,'Updated Planning'!$B$2:$C$21,2,FALSE)),Schedule_Updated!C100,VLOOKUP(C100,'Updated Planning'!$B$2:$C$21,2,FALSE))</f>
        <v>Experience</v>
      </c>
      <c r="E100" s="8" t="s">
        <v>102</v>
      </c>
      <c r="F100" s="8">
        <f t="shared" si="3"/>
        <v>0</v>
      </c>
      <c r="G100" s="8">
        <f>VLOOKUP(D100,'Updated Planning'!$B$28:$F$46,5,FALSE)</f>
        <v>18.48</v>
      </c>
      <c r="H100" s="8">
        <f>VLOOKUP(C100,Schedule!$B$2:$E$29,4,FALSE)</f>
        <v>17</v>
      </c>
      <c r="BR100" s="13"/>
      <c r="BX100" s="13"/>
    </row>
    <row r="101" spans="1:76" x14ac:dyDescent="0.3">
      <c r="B101" s="10" t="s">
        <v>88</v>
      </c>
      <c r="C101" s="8" t="s">
        <v>6</v>
      </c>
      <c r="D101" s="8" t="str">
        <f>IF(ISERROR(VLOOKUP(C101,'Updated Planning'!$B$2:$C$21,2,FALSE)),Schedule_Updated!C101,VLOOKUP(C101,'Updated Planning'!$B$2:$C$21,2,FALSE))</f>
        <v>Experience</v>
      </c>
      <c r="E101" s="8" t="s">
        <v>4</v>
      </c>
      <c r="F101" s="8">
        <f t="shared" si="3"/>
        <v>1</v>
      </c>
      <c r="G101" s="8">
        <f>VLOOKUP(D101,'Updated Planning'!$B$28:$F$46,5,FALSE)</f>
        <v>18.48</v>
      </c>
      <c r="H101" s="8">
        <f>VLOOKUP(C101,Schedule!$B$2:$E$29,4,FALSE)</f>
        <v>17</v>
      </c>
      <c r="AJ101" s="13">
        <v>1</v>
      </c>
    </row>
    <row r="102" spans="1:76" x14ac:dyDescent="0.3">
      <c r="B102" s="10" t="s">
        <v>88</v>
      </c>
      <c r="C102" s="8" t="s">
        <v>6</v>
      </c>
      <c r="D102" s="8" t="str">
        <f>IF(ISERROR(VLOOKUP(C102,'Updated Planning'!$B$2:$C$21,2,FALSE)),Schedule_Updated!C102,VLOOKUP(C102,'Updated Planning'!$B$2:$C$21,2,FALSE))</f>
        <v>Experience</v>
      </c>
      <c r="E102" s="8" t="s">
        <v>151</v>
      </c>
      <c r="F102" s="8">
        <f t="shared" si="3"/>
        <v>0</v>
      </c>
      <c r="G102" s="8">
        <f>VLOOKUP(D102,'Updated Planning'!$B$28:$F$46,5,FALSE)</f>
        <v>18.48</v>
      </c>
      <c r="H102" s="8">
        <f>VLOOKUP(C102,Schedule!$B$2:$E$29,4,FALSE)</f>
        <v>17</v>
      </c>
      <c r="BR102" s="13"/>
      <c r="BX102" s="13"/>
    </row>
    <row r="103" spans="1:76" x14ac:dyDescent="0.3">
      <c r="B103" s="10" t="s">
        <v>88</v>
      </c>
      <c r="C103" s="8" t="s">
        <v>52</v>
      </c>
      <c r="D103" s="8" t="str">
        <f>IF(ISERROR(VLOOKUP(C103,'Updated Planning'!$B$2:$C$21,2,FALSE)),Schedule_Updated!C103,VLOOKUP(C103,'Updated Planning'!$B$2:$C$21,2,FALSE))</f>
        <v>Experience</v>
      </c>
      <c r="E103" s="8" t="s">
        <v>100</v>
      </c>
      <c r="F103" s="8">
        <f t="shared" si="3"/>
        <v>0</v>
      </c>
      <c r="G103" s="8">
        <f>VLOOKUP(D103,'Updated Planning'!$B$28:$F$46,5,FALSE)</f>
        <v>18.48</v>
      </c>
      <c r="H103" s="8">
        <v>15</v>
      </c>
      <c r="BR103" s="13"/>
      <c r="BX103" s="13"/>
    </row>
    <row r="104" spans="1:76" x14ac:dyDescent="0.3">
      <c r="A104" s="14"/>
      <c r="B104" s="10" t="s">
        <v>88</v>
      </c>
      <c r="C104" s="8" t="s">
        <v>52</v>
      </c>
      <c r="D104" s="8" t="str">
        <f>IF(ISERROR(VLOOKUP(C104,'Updated Planning'!$B$2:$C$21,2,FALSE)),Schedule_Updated!C104,VLOOKUP(C104,'Updated Planning'!$B$2:$C$21,2,FALSE))</f>
        <v>Experience</v>
      </c>
      <c r="E104" s="8" t="s">
        <v>101</v>
      </c>
      <c r="F104" s="8">
        <f t="shared" si="3"/>
        <v>0</v>
      </c>
      <c r="G104" s="8">
        <f>VLOOKUP(D104,'Updated Planning'!$B$28:$F$46,5,FALSE)</f>
        <v>18.48</v>
      </c>
      <c r="H104" s="8">
        <v>15</v>
      </c>
    </row>
    <row r="105" spans="1:76" x14ac:dyDescent="0.3">
      <c r="B105" s="10" t="s">
        <v>88</v>
      </c>
      <c r="C105" s="8" t="s">
        <v>52</v>
      </c>
      <c r="D105" s="8" t="str">
        <f>IF(ISERROR(VLOOKUP(C105,'Updated Planning'!$B$2:$C$21,2,FALSE)),Schedule_Updated!C105,VLOOKUP(C105,'Updated Planning'!$B$2:$C$21,2,FALSE))</f>
        <v>Experience</v>
      </c>
      <c r="E105" s="8" t="s">
        <v>102</v>
      </c>
      <c r="F105" s="8">
        <f t="shared" si="3"/>
        <v>0</v>
      </c>
      <c r="G105" s="8">
        <f>VLOOKUP(D105,'Updated Planning'!$B$28:$F$46,5,FALSE)</f>
        <v>18.48</v>
      </c>
      <c r="H105" s="8">
        <v>15</v>
      </c>
      <c r="BR105" s="13"/>
      <c r="BX105" s="13"/>
    </row>
    <row r="106" spans="1:76" x14ac:dyDescent="0.3">
      <c r="B106" s="10" t="s">
        <v>88</v>
      </c>
      <c r="C106" s="8" t="s">
        <v>52</v>
      </c>
      <c r="D106" s="8" t="str">
        <f>IF(ISERROR(VLOOKUP(C106,'Updated Planning'!$B$2:$C$21,2,FALSE)),Schedule_Updated!C106,VLOOKUP(C106,'Updated Planning'!$B$2:$C$21,2,FALSE))</f>
        <v>Experience</v>
      </c>
      <c r="E106" s="8" t="s">
        <v>4</v>
      </c>
      <c r="F106" s="8">
        <f t="shared" si="3"/>
        <v>0</v>
      </c>
      <c r="G106" s="8">
        <f>VLOOKUP(D106,'Updated Planning'!$B$28:$F$46,5,FALSE)</f>
        <v>18.48</v>
      </c>
      <c r="H106" s="8">
        <v>15</v>
      </c>
    </row>
    <row r="107" spans="1:76" x14ac:dyDescent="0.3">
      <c r="B107" s="10" t="s">
        <v>88</v>
      </c>
      <c r="C107" s="8" t="s">
        <v>52</v>
      </c>
      <c r="D107" s="8" t="str">
        <f>IF(ISERROR(VLOOKUP(C107,'Updated Planning'!$B$2:$C$21,2,FALSE)),Schedule_Updated!C107,VLOOKUP(C107,'Updated Planning'!$B$2:$C$21,2,FALSE))</f>
        <v>Experience</v>
      </c>
      <c r="E107" s="8" t="s">
        <v>151</v>
      </c>
      <c r="F107" s="8">
        <f t="shared" si="3"/>
        <v>0</v>
      </c>
      <c r="G107" s="8">
        <f>VLOOKUP(D107,'Updated Planning'!$B$28:$F$46,5,FALSE)</f>
        <v>18.48</v>
      </c>
      <c r="H107" s="8">
        <v>15</v>
      </c>
      <c r="BR107" s="13"/>
      <c r="BX107" s="13"/>
    </row>
    <row r="108" spans="1:76" x14ac:dyDescent="0.3">
      <c r="B108" s="10" t="s">
        <v>88</v>
      </c>
      <c r="C108" s="8" t="s">
        <v>67</v>
      </c>
      <c r="D108" s="8" t="str">
        <f>IF(ISERROR(VLOOKUP(C108,'Updated Planning'!$B$2:$C$21,2,FALSE)),Schedule_Updated!C108,VLOOKUP(C108,'Updated Planning'!$B$2:$C$21,2,FALSE))</f>
        <v>GL Experience &amp; Schedule</v>
      </c>
      <c r="E108" s="8" t="s">
        <v>100</v>
      </c>
      <c r="F108" s="8">
        <f t="shared" si="3"/>
        <v>0</v>
      </c>
      <c r="G108" s="8">
        <f>VLOOKUP(D108,'Updated Planning'!$B$28:$F$46,5,FALSE)</f>
        <v>7.1999999999999993</v>
      </c>
      <c r="H108" s="8">
        <v>20</v>
      </c>
      <c r="BR108" s="13"/>
      <c r="BX108" s="13"/>
    </row>
    <row r="109" spans="1:76" x14ac:dyDescent="0.3">
      <c r="B109" s="10" t="s">
        <v>88</v>
      </c>
      <c r="C109" s="8" t="s">
        <v>67</v>
      </c>
      <c r="D109" s="8" t="str">
        <f>IF(ISERROR(VLOOKUP(C109,'Updated Planning'!$B$2:$C$21,2,FALSE)),Schedule_Updated!C109,VLOOKUP(C109,'Updated Planning'!$B$2:$C$21,2,FALSE))</f>
        <v>GL Experience &amp; Schedule</v>
      </c>
      <c r="E109" s="8" t="s">
        <v>101</v>
      </c>
      <c r="F109" s="8">
        <f t="shared" si="3"/>
        <v>0</v>
      </c>
      <c r="G109" s="8">
        <f>VLOOKUP(D109,'Updated Planning'!$B$28:$F$46,5,FALSE)</f>
        <v>7.1999999999999993</v>
      </c>
      <c r="H109" s="8">
        <v>20</v>
      </c>
    </row>
    <row r="110" spans="1:76" x14ac:dyDescent="0.3">
      <c r="B110" s="10" t="s">
        <v>88</v>
      </c>
      <c r="C110" s="8" t="s">
        <v>67</v>
      </c>
      <c r="D110" s="8" t="str">
        <f>IF(ISERROR(VLOOKUP(C110,'Updated Planning'!$B$2:$C$21,2,FALSE)),Schedule_Updated!C110,VLOOKUP(C110,'Updated Planning'!$B$2:$C$21,2,FALSE))</f>
        <v>GL Experience &amp; Schedule</v>
      </c>
      <c r="E110" s="8" t="s">
        <v>102</v>
      </c>
      <c r="F110" s="8">
        <f t="shared" si="3"/>
        <v>0</v>
      </c>
      <c r="G110" s="8">
        <f>VLOOKUP(D110,'Updated Planning'!$B$28:$F$46,5,FALSE)</f>
        <v>7.1999999999999993</v>
      </c>
      <c r="H110" s="8">
        <v>20</v>
      </c>
      <c r="BR110" s="13"/>
      <c r="BX110" s="13"/>
    </row>
    <row r="111" spans="1:76" x14ac:dyDescent="0.3">
      <c r="B111" s="10" t="s">
        <v>88</v>
      </c>
      <c r="C111" s="8" t="s">
        <v>67</v>
      </c>
      <c r="D111" s="8" t="str">
        <f>IF(ISERROR(VLOOKUP(C111,'Updated Planning'!$B$2:$C$21,2,FALSE)),Schedule_Updated!C111,VLOOKUP(C111,'Updated Planning'!$B$2:$C$21,2,FALSE))</f>
        <v>GL Experience &amp; Schedule</v>
      </c>
      <c r="E111" s="8" t="s">
        <v>4</v>
      </c>
      <c r="F111" s="8">
        <f t="shared" si="3"/>
        <v>0</v>
      </c>
      <c r="G111" s="8">
        <f>VLOOKUP(D111,'Updated Planning'!$B$28:$F$46,5,FALSE)</f>
        <v>7.1999999999999993</v>
      </c>
      <c r="H111" s="8">
        <v>20</v>
      </c>
    </row>
    <row r="112" spans="1:76" x14ac:dyDescent="0.3">
      <c r="B112" s="10" t="s">
        <v>88</v>
      </c>
      <c r="C112" s="8" t="s">
        <v>67</v>
      </c>
      <c r="D112" s="8" t="str">
        <f>IF(ISERROR(VLOOKUP(C112,'Updated Planning'!$B$2:$C$21,2,FALSE)),Schedule_Updated!C112,VLOOKUP(C112,'Updated Planning'!$B$2:$C$21,2,FALSE))</f>
        <v>GL Experience &amp; Schedule</v>
      </c>
      <c r="E112" s="8" t="s">
        <v>151</v>
      </c>
      <c r="F112" s="8">
        <f t="shared" si="3"/>
        <v>0</v>
      </c>
      <c r="G112" s="8">
        <f>VLOOKUP(D112,'Updated Planning'!$B$28:$F$46,5,FALSE)</f>
        <v>7.1999999999999993</v>
      </c>
      <c r="H112" s="8">
        <v>20</v>
      </c>
      <c r="BR112" s="13"/>
      <c r="BX112" s="13"/>
    </row>
    <row r="113" spans="1:76" x14ac:dyDescent="0.3">
      <c r="A113" s="2"/>
      <c r="B113" s="10" t="s">
        <v>88</v>
      </c>
      <c r="C113" s="8" t="s">
        <v>62</v>
      </c>
      <c r="D113" s="8" t="str">
        <f>IF(ISERROR(VLOOKUP(C113,'Updated Planning'!$B$2:$C$21,2,FALSE)),Schedule_Updated!C113,VLOOKUP(C113,'Updated Planning'!$B$2:$C$21,2,FALSE))</f>
        <v>LDD</v>
      </c>
      <c r="E113" s="8" t="s">
        <v>100</v>
      </c>
      <c r="F113" s="8">
        <f t="shared" si="3"/>
        <v>1.8333333333333333</v>
      </c>
      <c r="G113" s="8">
        <f>VLOOKUP(D113,'Updated Planning'!$B$28:$F$46,5,FALSE)</f>
        <v>18</v>
      </c>
      <c r="H113" s="8">
        <f>VLOOKUP(C113,Schedule!$B$2:$E$29,4,FALSE)</f>
        <v>17</v>
      </c>
      <c r="M113" s="13">
        <v>0.5</v>
      </c>
      <c r="AN113" s="13">
        <f>4/3</f>
        <v>1.3333333333333333</v>
      </c>
      <c r="BR113" s="13"/>
      <c r="BX113" s="13"/>
    </row>
    <row r="114" spans="1:76" x14ac:dyDescent="0.3">
      <c r="B114" s="10" t="s">
        <v>88</v>
      </c>
      <c r="C114" s="8" t="s">
        <v>62</v>
      </c>
      <c r="D114" s="8" t="str">
        <f>IF(ISERROR(VLOOKUP(C114,'Updated Planning'!$B$2:$C$21,2,FALSE)),Schedule_Updated!C114,VLOOKUP(C114,'Updated Planning'!$B$2:$C$21,2,FALSE))</f>
        <v>LDD</v>
      </c>
      <c r="E114" s="8" t="s">
        <v>101</v>
      </c>
      <c r="F114" s="8">
        <f t="shared" si="3"/>
        <v>2</v>
      </c>
      <c r="G114" s="8">
        <f>VLOOKUP(D114,'Updated Planning'!$B$28:$F$46,5,FALSE)</f>
        <v>18</v>
      </c>
      <c r="H114" s="8">
        <f>VLOOKUP(C114,Schedule!$B$2:$E$29,4,FALSE)</f>
        <v>17</v>
      </c>
      <c r="AB114" s="13">
        <v>1.5</v>
      </c>
      <c r="AD114" s="13">
        <v>0.5</v>
      </c>
    </row>
    <row r="115" spans="1:76" x14ac:dyDescent="0.3">
      <c r="B115" s="10" t="s">
        <v>88</v>
      </c>
      <c r="C115" s="8" t="s">
        <v>62</v>
      </c>
      <c r="D115" s="8" t="str">
        <f>IF(ISERROR(VLOOKUP(C115,'Updated Planning'!$B$2:$C$21,2,FALSE)),Schedule_Updated!C115,VLOOKUP(C115,'Updated Planning'!$B$2:$C$21,2,FALSE))</f>
        <v>LDD</v>
      </c>
      <c r="E115" s="8" t="s">
        <v>102</v>
      </c>
      <c r="F115" s="8">
        <f t="shared" si="3"/>
        <v>0.5</v>
      </c>
      <c r="G115" s="8">
        <f>VLOOKUP(D115,'Updated Planning'!$B$28:$F$46,5,FALSE)</f>
        <v>18</v>
      </c>
      <c r="H115" s="8">
        <f>VLOOKUP(C115,Schedule!$B$2:$E$29,4,FALSE)</f>
        <v>17</v>
      </c>
      <c r="AE115" s="13">
        <v>0.5</v>
      </c>
      <c r="BR115" s="13"/>
      <c r="BX115" s="13"/>
    </row>
    <row r="116" spans="1:76" x14ac:dyDescent="0.3">
      <c r="B116" s="10" t="s">
        <v>88</v>
      </c>
      <c r="C116" s="8" t="s">
        <v>62</v>
      </c>
      <c r="D116" s="8" t="str">
        <f>IF(ISERROR(VLOOKUP(C116,'Updated Planning'!$B$2:$C$21,2,FALSE)),Schedule_Updated!C116,VLOOKUP(C116,'Updated Planning'!$B$2:$C$21,2,FALSE))</f>
        <v>LDD</v>
      </c>
      <c r="E116" s="8" t="s">
        <v>4</v>
      </c>
      <c r="F116" s="8">
        <f t="shared" si="3"/>
        <v>0</v>
      </c>
      <c r="G116" s="8">
        <f>VLOOKUP(D116,'Updated Planning'!$B$28:$F$46,5,FALSE)</f>
        <v>18</v>
      </c>
      <c r="H116" s="8">
        <f>VLOOKUP(C116,Schedule!$B$2:$E$29,4,FALSE)</f>
        <v>17</v>
      </c>
    </row>
    <row r="117" spans="1:76" x14ac:dyDescent="0.3">
      <c r="B117" s="10" t="s">
        <v>88</v>
      </c>
      <c r="C117" s="8" t="s">
        <v>62</v>
      </c>
      <c r="D117" s="8" t="str">
        <f>IF(ISERROR(VLOOKUP(C117,'Updated Planning'!$B$2:$C$21,2,FALSE)),Schedule_Updated!C117,VLOOKUP(C117,'Updated Planning'!$B$2:$C$21,2,FALSE))</f>
        <v>LDD</v>
      </c>
      <c r="E117" s="8" t="s">
        <v>151</v>
      </c>
      <c r="F117" s="8">
        <f t="shared" si="3"/>
        <v>0</v>
      </c>
      <c r="G117" s="8">
        <f>VLOOKUP(D117,'Updated Planning'!$B$28:$F$46,5,FALSE)</f>
        <v>18</v>
      </c>
      <c r="H117" s="8">
        <f>VLOOKUP(C117,Schedule!$B$2:$E$29,4,FALSE)</f>
        <v>17</v>
      </c>
      <c r="BR117" s="13"/>
      <c r="BX117" s="13"/>
    </row>
    <row r="118" spans="1:76" x14ac:dyDescent="0.3">
      <c r="A118" s="2"/>
      <c r="B118" s="10" t="s">
        <v>88</v>
      </c>
      <c r="C118" s="8" t="s">
        <v>63</v>
      </c>
      <c r="D118" s="8" t="str">
        <f>IF(ISERROR(VLOOKUP(C118,'Updated Planning'!$B$2:$C$21,2,FALSE)),Schedule_Updated!C118,VLOOKUP(C118,'Updated Planning'!$B$2:$C$21,2,FALSE))</f>
        <v>LDD</v>
      </c>
      <c r="E118" s="8" t="s">
        <v>100</v>
      </c>
      <c r="F118" s="8">
        <f t="shared" si="3"/>
        <v>1</v>
      </c>
      <c r="G118" s="8">
        <f>VLOOKUP(D118,'Updated Planning'!$B$28:$F$46,5,FALSE)</f>
        <v>18</v>
      </c>
      <c r="H118" s="8">
        <f>VLOOKUP(C118,Schedule!$B$2:$E$29,4,FALSE)</f>
        <v>25</v>
      </c>
      <c r="L118" s="13">
        <v>1</v>
      </c>
      <c r="BR118" s="13"/>
      <c r="BX118" s="13"/>
    </row>
    <row r="119" spans="1:76" x14ac:dyDescent="0.3">
      <c r="B119" s="10" t="s">
        <v>88</v>
      </c>
      <c r="C119" s="8" t="s">
        <v>63</v>
      </c>
      <c r="D119" s="8" t="str">
        <f>IF(ISERROR(VLOOKUP(C119,'Updated Planning'!$B$2:$C$21,2,FALSE)),Schedule_Updated!C119,VLOOKUP(C119,'Updated Planning'!$B$2:$C$21,2,FALSE))</f>
        <v>LDD</v>
      </c>
      <c r="E119" s="8" t="s">
        <v>101</v>
      </c>
      <c r="F119" s="8">
        <f t="shared" si="3"/>
        <v>1</v>
      </c>
      <c r="G119" s="8">
        <f>VLOOKUP(D119,'Updated Planning'!$B$28:$F$46,5,FALSE)</f>
        <v>18</v>
      </c>
      <c r="H119" s="8">
        <f>VLOOKUP(C119,Schedule!$B$2:$E$29,4,FALSE)</f>
        <v>25</v>
      </c>
      <c r="AB119" s="13">
        <v>0.75</v>
      </c>
      <c r="AD119" s="13">
        <v>0.25</v>
      </c>
    </row>
    <row r="120" spans="1:76" x14ac:dyDescent="0.3">
      <c r="B120" s="10" t="s">
        <v>88</v>
      </c>
      <c r="C120" s="8" t="s">
        <v>63</v>
      </c>
      <c r="D120" s="8" t="str">
        <f>IF(ISERROR(VLOOKUP(C120,'Updated Planning'!$B$2:$C$21,2,FALSE)),Schedule_Updated!C120,VLOOKUP(C120,'Updated Planning'!$B$2:$C$21,2,FALSE))</f>
        <v>LDD</v>
      </c>
      <c r="E120" s="8" t="s">
        <v>102</v>
      </c>
      <c r="F120" s="8">
        <f t="shared" si="3"/>
        <v>0.75</v>
      </c>
      <c r="G120" s="8">
        <f>VLOOKUP(D120,'Updated Planning'!$B$28:$F$46,5,FALSE)</f>
        <v>18</v>
      </c>
      <c r="H120" s="8">
        <f>VLOOKUP(C120,Schedule!$B$2:$E$29,4,FALSE)</f>
        <v>25</v>
      </c>
      <c r="AE120" s="13">
        <v>0.5</v>
      </c>
      <c r="AF120" s="13">
        <v>0.25</v>
      </c>
      <c r="BR120" s="13"/>
      <c r="BX120" s="13"/>
    </row>
    <row r="121" spans="1:76" x14ac:dyDescent="0.3">
      <c r="B121" s="10" t="s">
        <v>88</v>
      </c>
      <c r="C121" s="8" t="s">
        <v>63</v>
      </c>
      <c r="D121" s="8" t="str">
        <f>IF(ISERROR(VLOOKUP(C121,'Updated Planning'!$B$2:$C$21,2,FALSE)),Schedule_Updated!C121,VLOOKUP(C121,'Updated Planning'!$B$2:$C$21,2,FALSE))</f>
        <v>LDD</v>
      </c>
      <c r="E121" s="8" t="s">
        <v>4</v>
      </c>
      <c r="F121" s="8">
        <f t="shared" si="3"/>
        <v>2.5</v>
      </c>
      <c r="G121" s="8">
        <f>VLOOKUP(D121,'Updated Planning'!$B$28:$F$46,5,FALSE)</f>
        <v>18</v>
      </c>
      <c r="H121" s="8">
        <f>VLOOKUP(C121,Schedule!$B$2:$E$29,4,FALSE)</f>
        <v>25</v>
      </c>
      <c r="AP121" s="13">
        <v>1.5</v>
      </c>
      <c r="AQ121" s="13">
        <v>1</v>
      </c>
    </row>
    <row r="122" spans="1:76" x14ac:dyDescent="0.3">
      <c r="B122" s="10" t="s">
        <v>88</v>
      </c>
      <c r="C122" s="8" t="s">
        <v>63</v>
      </c>
      <c r="D122" s="8" t="str">
        <f>IF(ISERROR(VLOOKUP(C122,'Updated Planning'!$B$2:$C$21,2,FALSE)),Schedule_Updated!C122,VLOOKUP(C122,'Updated Planning'!$B$2:$C$21,2,FALSE))</f>
        <v>LDD</v>
      </c>
      <c r="E122" s="8" t="s">
        <v>151</v>
      </c>
      <c r="F122" s="8">
        <f t="shared" si="3"/>
        <v>0</v>
      </c>
      <c r="G122" s="8">
        <f>VLOOKUP(D122,'Updated Planning'!$B$28:$F$46,5,FALSE)</f>
        <v>18</v>
      </c>
      <c r="H122" s="8">
        <f>VLOOKUP(C122,Schedule!$B$2:$E$29,4,FALSE)</f>
        <v>25</v>
      </c>
      <c r="BR122" s="13"/>
      <c r="BX122" s="13"/>
    </row>
    <row r="123" spans="1:76" x14ac:dyDescent="0.3">
      <c r="A123" s="14"/>
      <c r="B123" s="10" t="s">
        <v>88</v>
      </c>
      <c r="C123" s="8" t="s">
        <v>60</v>
      </c>
      <c r="D123" s="8" t="str">
        <f>IF(ISERROR(VLOOKUP(C123,'Updated Planning'!$B$2:$C$21,2,FALSE)),Schedule_Updated!C123,VLOOKUP(C123,'Updated Planning'!$B$2:$C$21,2,FALSE))</f>
        <v>LDD</v>
      </c>
      <c r="E123" s="8" t="s">
        <v>100</v>
      </c>
      <c r="F123" s="8">
        <f t="shared" si="3"/>
        <v>1.5</v>
      </c>
      <c r="G123" s="8">
        <f>VLOOKUP(D123,'Updated Planning'!$B$28:$F$46,5,FALSE)</f>
        <v>18</v>
      </c>
      <c r="H123" s="8">
        <f>VLOOKUP(C123,Schedule!$B$2:$E$29,4,FALSE)</f>
        <v>8</v>
      </c>
      <c r="U123" s="13">
        <v>1.5</v>
      </c>
      <c r="BR123" s="13"/>
      <c r="BX123" s="13"/>
    </row>
    <row r="124" spans="1:76" x14ac:dyDescent="0.3">
      <c r="B124" s="10" t="s">
        <v>88</v>
      </c>
      <c r="C124" s="8" t="s">
        <v>60</v>
      </c>
      <c r="D124" s="8" t="str">
        <f>IF(ISERROR(VLOOKUP(C124,'Updated Planning'!$B$2:$C$21,2,FALSE)),Schedule_Updated!C124,VLOOKUP(C124,'Updated Planning'!$B$2:$C$21,2,FALSE))</f>
        <v>LDD</v>
      </c>
      <c r="E124" s="8" t="s">
        <v>101</v>
      </c>
      <c r="F124" s="8">
        <f t="shared" si="3"/>
        <v>0.75</v>
      </c>
      <c r="G124" s="8">
        <f>VLOOKUP(D124,'Updated Planning'!$B$28:$F$46,5,FALSE)</f>
        <v>18</v>
      </c>
      <c r="H124" s="8">
        <f>VLOOKUP(C124,Schedule!$B$2:$E$29,4,FALSE)</f>
        <v>8</v>
      </c>
      <c r="AB124" s="13">
        <v>0.5</v>
      </c>
      <c r="AD124" s="13">
        <v>0.25</v>
      </c>
    </row>
    <row r="125" spans="1:76" x14ac:dyDescent="0.3">
      <c r="B125" s="10" t="s">
        <v>88</v>
      </c>
      <c r="C125" s="8" t="s">
        <v>60</v>
      </c>
      <c r="D125" s="8" t="str">
        <f>IF(ISERROR(VLOOKUP(C125,'Updated Planning'!$B$2:$C$21,2,FALSE)),Schedule_Updated!C125,VLOOKUP(C125,'Updated Planning'!$B$2:$C$21,2,FALSE))</f>
        <v>LDD</v>
      </c>
      <c r="E125" s="8" t="s">
        <v>102</v>
      </c>
      <c r="F125" s="8">
        <f t="shared" si="3"/>
        <v>0.5</v>
      </c>
      <c r="G125" s="8">
        <f>VLOOKUP(D125,'Updated Planning'!$B$28:$F$46,5,FALSE)</f>
        <v>18</v>
      </c>
      <c r="H125" s="8">
        <f>VLOOKUP(C125,Schedule!$B$2:$E$29,4,FALSE)</f>
        <v>8</v>
      </c>
      <c r="AE125" s="13">
        <v>0.25</v>
      </c>
      <c r="AF125" s="13">
        <v>0.25</v>
      </c>
      <c r="BR125" s="13"/>
      <c r="BX125" s="13"/>
    </row>
    <row r="126" spans="1:76" x14ac:dyDescent="0.3">
      <c r="B126" s="10" t="s">
        <v>88</v>
      </c>
      <c r="C126" s="8" t="s">
        <v>60</v>
      </c>
      <c r="D126" s="8" t="str">
        <f>IF(ISERROR(VLOOKUP(C126,'Updated Planning'!$B$2:$C$21,2,FALSE)),Schedule_Updated!C126,VLOOKUP(C126,'Updated Planning'!$B$2:$C$21,2,FALSE))</f>
        <v>LDD</v>
      </c>
      <c r="E126" s="8" t="s">
        <v>4</v>
      </c>
      <c r="F126" s="8">
        <f t="shared" si="3"/>
        <v>3</v>
      </c>
      <c r="G126" s="8">
        <f>VLOOKUP(D126,'Updated Planning'!$B$28:$F$46,5,FALSE)</f>
        <v>18</v>
      </c>
      <c r="H126" s="8">
        <f>VLOOKUP(C126,Schedule!$B$2:$E$29,4,FALSE)</f>
        <v>8</v>
      </c>
      <c r="AP126" s="13">
        <v>2</v>
      </c>
      <c r="AQ126" s="13">
        <v>1</v>
      </c>
    </row>
    <row r="127" spans="1:76" x14ac:dyDescent="0.3">
      <c r="B127" s="10" t="s">
        <v>88</v>
      </c>
      <c r="C127" s="8" t="s">
        <v>60</v>
      </c>
      <c r="D127" s="8" t="str">
        <f>IF(ISERROR(VLOOKUP(C127,'Updated Planning'!$B$2:$C$21,2,FALSE)),Schedule_Updated!C127,VLOOKUP(C127,'Updated Planning'!$B$2:$C$21,2,FALSE))</f>
        <v>LDD</v>
      </c>
      <c r="E127" s="8" t="s">
        <v>151</v>
      </c>
      <c r="F127" s="8">
        <f t="shared" si="3"/>
        <v>0</v>
      </c>
      <c r="G127" s="8">
        <f>VLOOKUP(D127,'Updated Planning'!$B$28:$F$46,5,FALSE)</f>
        <v>18</v>
      </c>
      <c r="H127" s="8">
        <f>VLOOKUP(C127,Schedule!$B$2:$E$29,4,FALSE)</f>
        <v>8</v>
      </c>
      <c r="BR127" s="13"/>
      <c r="BX127" s="13"/>
    </row>
    <row r="128" spans="1:76" x14ac:dyDescent="0.3">
      <c r="B128" s="10" t="s">
        <v>120</v>
      </c>
      <c r="C128" s="8" t="s">
        <v>64</v>
      </c>
      <c r="D128" s="8" t="str">
        <f>IF(ISERROR(VLOOKUP(C128,'Updated Planning'!$B$2:$C$21,2,FALSE)),Schedule_Updated!C128,VLOOKUP(C128,'Updated Planning'!$B$2:$C$21,2,FALSE))</f>
        <v>Clark</v>
      </c>
      <c r="E128" s="8" t="s">
        <v>100</v>
      </c>
      <c r="F128" s="8">
        <f t="shared" si="3"/>
        <v>6</v>
      </c>
      <c r="G128" s="8">
        <f>VLOOKUP(D128,'Updated Planning'!$B$28:$F$46,5,FALSE)</f>
        <v>23.52</v>
      </c>
      <c r="H128" s="8">
        <f>VLOOKUP(C128,Schedule!$B$2:$E$29,4,FALSE)</f>
        <v>49</v>
      </c>
      <c r="R128" s="13">
        <v>2</v>
      </c>
      <c r="S128" s="13">
        <v>1</v>
      </c>
      <c r="T128" s="13">
        <v>3</v>
      </c>
      <c r="BR128" s="13"/>
      <c r="BX128" s="13"/>
    </row>
    <row r="129" spans="1:76" x14ac:dyDescent="0.3">
      <c r="A129" s="14"/>
      <c r="B129" s="10" t="s">
        <v>120</v>
      </c>
      <c r="C129" s="8" t="s">
        <v>64</v>
      </c>
      <c r="D129" s="8" t="str">
        <f>IF(ISERROR(VLOOKUP(C129,'Updated Planning'!$B$2:$C$21,2,FALSE)),Schedule_Updated!C129,VLOOKUP(C129,'Updated Planning'!$B$2:$C$21,2,FALSE))</f>
        <v>Clark</v>
      </c>
      <c r="E129" s="8" t="s">
        <v>101</v>
      </c>
      <c r="F129" s="8">
        <f t="shared" si="3"/>
        <v>6.0833333333333339</v>
      </c>
      <c r="G129" s="8">
        <f>VLOOKUP(D129,'Updated Planning'!$B$28:$F$46,5,FALSE)</f>
        <v>23.52</v>
      </c>
      <c r="H129" s="8">
        <f>VLOOKUP(C129,Schedule!$B$2:$E$29,4,FALSE)</f>
        <v>49</v>
      </c>
      <c r="AK129" s="13">
        <v>2</v>
      </c>
      <c r="AL129" s="13">
        <v>1.25</v>
      </c>
      <c r="AN129" s="13">
        <f>1/3</f>
        <v>0.33333333333333331</v>
      </c>
      <c r="AQ129" s="13">
        <v>2</v>
      </c>
      <c r="AR129" s="13">
        <v>0.5</v>
      </c>
    </row>
    <row r="130" spans="1:76" x14ac:dyDescent="0.3">
      <c r="B130" s="10" t="s">
        <v>120</v>
      </c>
      <c r="C130" s="8" t="s">
        <v>64</v>
      </c>
      <c r="D130" s="8" t="str">
        <f>IF(ISERROR(VLOOKUP(C130,'Updated Planning'!$B$2:$C$21,2,FALSE)),Schedule_Updated!C130,VLOOKUP(C130,'Updated Planning'!$B$2:$C$21,2,FALSE))</f>
        <v>Clark</v>
      </c>
      <c r="E130" s="8" t="s">
        <v>102</v>
      </c>
      <c r="F130" s="8">
        <f t="shared" si="3"/>
        <v>0</v>
      </c>
      <c r="G130" s="8">
        <f>VLOOKUP(D130,'Updated Planning'!$B$28:$F$46,5,FALSE)</f>
        <v>23.52</v>
      </c>
      <c r="H130" s="8">
        <f>VLOOKUP(C130,Schedule!$B$2:$E$29,4,FALSE)</f>
        <v>49</v>
      </c>
      <c r="BR130" s="13"/>
      <c r="BX130" s="13"/>
    </row>
    <row r="131" spans="1:76" x14ac:dyDescent="0.3">
      <c r="B131" s="10" t="s">
        <v>120</v>
      </c>
      <c r="C131" s="8" t="s">
        <v>64</v>
      </c>
      <c r="D131" s="8" t="str">
        <f>IF(ISERROR(VLOOKUP(C131,'Updated Planning'!$B$2:$C$21,2,FALSE)),Schedule_Updated!C131,VLOOKUP(C131,'Updated Planning'!$B$2:$C$21,2,FALSE))</f>
        <v>Clark</v>
      </c>
      <c r="E131" s="8" t="s">
        <v>4</v>
      </c>
      <c r="F131" s="8">
        <f t="shared" ref="F131:F142" si="4">SUM(I131:XFD131)</f>
        <v>3.75</v>
      </c>
      <c r="G131" s="8">
        <f>VLOOKUP(D131,'Updated Planning'!$B$28:$F$46,5,FALSE)</f>
        <v>23.52</v>
      </c>
      <c r="H131" s="8">
        <f>VLOOKUP(C131,Schedule!$B$2:$E$29,4,FALSE)</f>
        <v>49</v>
      </c>
      <c r="AR131" s="13">
        <v>1.5</v>
      </c>
      <c r="AS131" s="13">
        <v>1.5</v>
      </c>
      <c r="AT131" s="13">
        <v>0.75</v>
      </c>
    </row>
    <row r="132" spans="1:76" x14ac:dyDescent="0.3">
      <c r="B132" s="10" t="s">
        <v>120</v>
      </c>
      <c r="C132" s="8" t="s">
        <v>64</v>
      </c>
      <c r="D132" s="8" t="str">
        <f>IF(ISERROR(VLOOKUP(C132,'Updated Planning'!$B$2:$C$21,2,FALSE)),Schedule_Updated!C132,VLOOKUP(C132,'Updated Planning'!$B$2:$C$21,2,FALSE))</f>
        <v>Clark</v>
      </c>
      <c r="E132" s="8" t="s">
        <v>151</v>
      </c>
      <c r="F132" s="8">
        <f t="shared" si="4"/>
        <v>0</v>
      </c>
      <c r="G132" s="8">
        <f>VLOOKUP(D132,'Updated Planning'!$B$28:$F$46,5,FALSE)</f>
        <v>23.52</v>
      </c>
      <c r="H132" s="8">
        <f>VLOOKUP(C132,Schedule!$B$2:$E$29,4,FALSE)</f>
        <v>49</v>
      </c>
      <c r="BR132" s="13"/>
      <c r="BX132" s="13"/>
    </row>
    <row r="133" spans="1:76" x14ac:dyDescent="0.3">
      <c r="A133" s="14"/>
      <c r="B133" s="10" t="s">
        <v>120</v>
      </c>
      <c r="C133" s="8" t="s">
        <v>65</v>
      </c>
      <c r="D133" s="8" t="str">
        <f>IF(ISERROR(VLOOKUP(C133,'Updated Planning'!$B$2:$C$21,2,FALSE)),Schedule_Updated!C133,VLOOKUP(C133,'Updated Planning'!$B$2:$C$21,2,FALSE))</f>
        <v>Bernegger</v>
      </c>
      <c r="E133" s="8" t="s">
        <v>100</v>
      </c>
      <c r="F133" s="8">
        <f t="shared" si="4"/>
        <v>0.5</v>
      </c>
      <c r="G133" s="8">
        <f>VLOOKUP(D133,'Updated Planning'!$B$28:$F$46,5,FALSE)</f>
        <v>4.68</v>
      </c>
      <c r="H133" s="8">
        <f>VLOOKUP(C133,Schedule!$B$2:$E$29,4,FALSE)</f>
        <v>13</v>
      </c>
      <c r="W133" s="13">
        <v>0.5</v>
      </c>
      <c r="BR133" s="13"/>
      <c r="BX133" s="13"/>
    </row>
    <row r="134" spans="1:76" x14ac:dyDescent="0.3">
      <c r="B134" s="10" t="s">
        <v>120</v>
      </c>
      <c r="C134" s="8" t="s">
        <v>65</v>
      </c>
      <c r="D134" s="8" t="str">
        <f>IF(ISERROR(VLOOKUP(C134,'Updated Planning'!$B$2:$C$21,2,FALSE)),Schedule_Updated!C134,VLOOKUP(C134,'Updated Planning'!$B$2:$C$21,2,FALSE))</f>
        <v>Bernegger</v>
      </c>
      <c r="E134" s="8" t="s">
        <v>101</v>
      </c>
      <c r="F134" s="8">
        <f t="shared" si="4"/>
        <v>0.5</v>
      </c>
      <c r="G134" s="8">
        <f>VLOOKUP(D134,'Updated Planning'!$B$28:$F$46,5,FALSE)</f>
        <v>4.68</v>
      </c>
      <c r="H134" s="8">
        <f>VLOOKUP(C134,Schedule!$B$2:$E$29,4,FALSE)</f>
        <v>13</v>
      </c>
      <c r="W134" s="13">
        <v>0.5</v>
      </c>
    </row>
    <row r="135" spans="1:76" x14ac:dyDescent="0.3">
      <c r="B135" s="10" t="s">
        <v>120</v>
      </c>
      <c r="C135" s="8" t="s">
        <v>65</v>
      </c>
      <c r="D135" s="8" t="str">
        <f>IF(ISERROR(VLOOKUP(C135,'Updated Planning'!$B$2:$C$21,2,FALSE)),Schedule_Updated!C135,VLOOKUP(C135,'Updated Planning'!$B$2:$C$21,2,FALSE))</f>
        <v>Bernegger</v>
      </c>
      <c r="E135" s="8" t="s">
        <v>102</v>
      </c>
      <c r="F135" s="8">
        <f t="shared" si="4"/>
        <v>0</v>
      </c>
      <c r="G135" s="8">
        <f>VLOOKUP(D135,'Updated Planning'!$B$28:$F$46,5,FALSE)</f>
        <v>4.68</v>
      </c>
      <c r="H135" s="8">
        <f>VLOOKUP(C135,Schedule!$B$2:$E$29,4,FALSE)</f>
        <v>13</v>
      </c>
      <c r="BR135" s="13"/>
      <c r="BX135" s="13"/>
    </row>
    <row r="136" spans="1:76" x14ac:dyDescent="0.3">
      <c r="B136" s="10" t="s">
        <v>120</v>
      </c>
      <c r="C136" s="8" t="s">
        <v>65</v>
      </c>
      <c r="D136" s="8" t="str">
        <f>IF(ISERROR(VLOOKUP(C136,'Updated Planning'!$B$2:$C$21,2,FALSE)),Schedule_Updated!C136,VLOOKUP(C136,'Updated Planning'!$B$2:$C$21,2,FALSE))</f>
        <v>Bernegger</v>
      </c>
      <c r="E136" s="8" t="s">
        <v>4</v>
      </c>
      <c r="F136" s="8">
        <f t="shared" si="4"/>
        <v>0</v>
      </c>
      <c r="G136" s="8">
        <f>VLOOKUP(D136,'Updated Planning'!$B$28:$F$46,5,FALSE)</f>
        <v>4.68</v>
      </c>
      <c r="H136" s="8">
        <f>VLOOKUP(C136,Schedule!$B$2:$E$29,4,FALSE)</f>
        <v>13</v>
      </c>
    </row>
    <row r="137" spans="1:76" x14ac:dyDescent="0.3">
      <c r="B137" s="10" t="s">
        <v>120</v>
      </c>
      <c r="C137" s="8" t="s">
        <v>65</v>
      </c>
      <c r="D137" s="8" t="str">
        <f>IF(ISERROR(VLOOKUP(C137,'Updated Planning'!$B$2:$C$21,2,FALSE)),Schedule_Updated!C137,VLOOKUP(C137,'Updated Planning'!$B$2:$C$21,2,FALSE))</f>
        <v>Bernegger</v>
      </c>
      <c r="E137" s="8" t="s">
        <v>151</v>
      </c>
      <c r="F137" s="8">
        <f t="shared" si="4"/>
        <v>0</v>
      </c>
      <c r="G137" s="8">
        <f>VLOOKUP(D137,'Updated Planning'!$B$28:$F$46,5,FALSE)</f>
        <v>4.68</v>
      </c>
      <c r="H137" s="8">
        <f>VLOOKUP(C137,Schedule!$B$2:$E$29,4,FALSE)</f>
        <v>13</v>
      </c>
      <c r="BR137" s="13"/>
      <c r="BX137" s="13"/>
    </row>
    <row r="138" spans="1:76" x14ac:dyDescent="0.3">
      <c r="B138" s="10" t="s">
        <v>120</v>
      </c>
      <c r="C138" s="8" t="s">
        <v>87</v>
      </c>
      <c r="D138" s="8" t="str">
        <f>IF(ISERROR(VLOOKUP(C138,'Updated Planning'!$B$2:$C$21,2,FALSE)),Schedule_Updated!C138,VLOOKUP(C138,'Updated Planning'!$B$2:$C$21,2,FALSE))</f>
        <v>Grossi &amp; Kunreuther</v>
      </c>
      <c r="E138" s="8" t="s">
        <v>100</v>
      </c>
      <c r="F138" s="8">
        <f t="shared" si="4"/>
        <v>6.75</v>
      </c>
      <c r="G138" s="8">
        <f>VLOOKUP(D138,'Updated Planning'!$B$28:$F$46,5,FALSE)</f>
        <v>26.64</v>
      </c>
      <c r="H138" s="8">
        <f>VLOOKUP(C138,Schedule!$B$2:$E$29,4,FALSE)</f>
        <v>111</v>
      </c>
      <c r="X138" s="13">
        <v>1</v>
      </c>
      <c r="Y138" s="13">
        <v>1</v>
      </c>
      <c r="AA138" s="13">
        <v>1</v>
      </c>
      <c r="AB138" s="13">
        <v>0.75</v>
      </c>
      <c r="AC138" s="13">
        <v>0.5</v>
      </c>
      <c r="AE138" s="13">
        <v>1</v>
      </c>
      <c r="AF138" s="13">
        <v>1</v>
      </c>
      <c r="AG138" s="13">
        <v>0.5</v>
      </c>
      <c r="BR138" s="13"/>
      <c r="BX138" s="13"/>
    </row>
    <row r="139" spans="1:76" x14ac:dyDescent="0.3">
      <c r="B139" s="10" t="s">
        <v>120</v>
      </c>
      <c r="C139" s="8" t="s">
        <v>87</v>
      </c>
      <c r="D139" s="8" t="str">
        <f>IF(ISERROR(VLOOKUP(C139,'Updated Planning'!$B$2:$C$21,2,FALSE)),Schedule_Updated!C139,VLOOKUP(C139,'Updated Planning'!$B$2:$C$21,2,FALSE))</f>
        <v>Grossi &amp; Kunreuther</v>
      </c>
      <c r="E139" s="8" t="s">
        <v>101</v>
      </c>
      <c r="F139" s="8">
        <f t="shared" si="4"/>
        <v>2.75</v>
      </c>
      <c r="G139" s="8">
        <f>VLOOKUP(D139,'Updated Planning'!$B$28:$F$46,5,FALSE)</f>
        <v>26.64</v>
      </c>
      <c r="H139" s="8">
        <f>VLOOKUP(C139,Schedule!$B$2:$E$29,4,FALSE)</f>
        <v>111</v>
      </c>
      <c r="AG139" s="13">
        <v>1.25</v>
      </c>
      <c r="AH139" s="13">
        <v>1</v>
      </c>
      <c r="AI139" s="13">
        <v>0.5</v>
      </c>
    </row>
    <row r="140" spans="1:76" x14ac:dyDescent="0.3">
      <c r="B140" s="10" t="s">
        <v>120</v>
      </c>
      <c r="C140" s="8" t="s">
        <v>87</v>
      </c>
      <c r="D140" s="8" t="str">
        <f>IF(ISERROR(VLOOKUP(C140,'Updated Planning'!$B$2:$C$21,2,FALSE)),Schedule_Updated!C140,VLOOKUP(C140,'Updated Planning'!$B$2:$C$21,2,FALSE))</f>
        <v>Grossi &amp; Kunreuther</v>
      </c>
      <c r="E140" s="8" t="s">
        <v>102</v>
      </c>
      <c r="F140" s="8">
        <f t="shared" si="4"/>
        <v>0</v>
      </c>
      <c r="G140" s="8">
        <f>VLOOKUP(D140,'Updated Planning'!$B$28:$F$46,5,FALSE)</f>
        <v>26.64</v>
      </c>
      <c r="H140" s="8">
        <f>VLOOKUP(C140,Schedule!$B$2:$E$29,4,FALSE)</f>
        <v>111</v>
      </c>
      <c r="BR140" s="13"/>
      <c r="BX140" s="13"/>
    </row>
    <row r="141" spans="1:76" x14ac:dyDescent="0.3">
      <c r="B141" s="10" t="s">
        <v>120</v>
      </c>
      <c r="C141" s="8" t="s">
        <v>87</v>
      </c>
      <c r="D141" s="8" t="str">
        <f>IF(ISERROR(VLOOKUP(C141,'Updated Planning'!$B$2:$C$21,2,FALSE)),Schedule_Updated!C141,VLOOKUP(C141,'Updated Planning'!$B$2:$C$21,2,FALSE))</f>
        <v>Grossi &amp; Kunreuther</v>
      </c>
      <c r="E141" s="8" t="s">
        <v>4</v>
      </c>
      <c r="F141" s="8">
        <f t="shared" si="4"/>
        <v>0</v>
      </c>
      <c r="G141" s="8">
        <f>VLOOKUP(D141,'Updated Planning'!$B$28:$F$46,5,FALSE)</f>
        <v>26.64</v>
      </c>
      <c r="H141" s="8">
        <f>VLOOKUP(C141,Schedule!$B$2:$E$29,4,FALSE)</f>
        <v>111</v>
      </c>
    </row>
    <row r="142" spans="1:76" x14ac:dyDescent="0.3">
      <c r="B142" s="10" t="s">
        <v>120</v>
      </c>
      <c r="C142" s="8" t="s">
        <v>87</v>
      </c>
      <c r="D142" s="8" t="str">
        <f>IF(ISERROR(VLOOKUP(C142,'Updated Planning'!$B$2:$C$21,2,FALSE)),Schedule_Updated!C142,VLOOKUP(C142,'Updated Planning'!$B$2:$C$21,2,FALSE))</f>
        <v>Grossi &amp; Kunreuther</v>
      </c>
      <c r="E142" s="8" t="s">
        <v>151</v>
      </c>
      <c r="F142" s="8">
        <f t="shared" si="4"/>
        <v>0</v>
      </c>
      <c r="G142" s="8">
        <f>VLOOKUP(D142,'Updated Planning'!$B$28:$F$46,5,FALSE)</f>
        <v>26.64</v>
      </c>
      <c r="H142" s="8">
        <f>VLOOKUP(C142,Schedule!$B$2:$E$29,4,FALSE)</f>
        <v>111</v>
      </c>
      <c r="BR142" s="13"/>
      <c r="BX142" s="13"/>
    </row>
    <row r="143" spans="1:76" x14ac:dyDescent="0.3">
      <c r="E143" s="16">
        <f>F143/COUNT(I143:XFD143)</f>
        <v>2.6635964912280707</v>
      </c>
      <c r="F143" s="8">
        <f>SUM(I143:XFD143)</f>
        <v>101.21666666666668</v>
      </c>
      <c r="I143" s="13">
        <f>SUM(I3:I142)</f>
        <v>3</v>
      </c>
      <c r="J143" s="13">
        <f>SUM(J3:J142)</f>
        <v>2.5</v>
      </c>
      <c r="K143" s="13">
        <f>SUM(K3:K142)</f>
        <v>2.5</v>
      </c>
      <c r="L143" s="13">
        <f t="shared" ref="L143:AT143" si="5">SUM(L3:L142)</f>
        <v>3.3</v>
      </c>
      <c r="M143" s="13">
        <f t="shared" si="5"/>
        <v>0.5</v>
      </c>
      <c r="N143" s="13">
        <f t="shared" si="5"/>
        <v>4</v>
      </c>
      <c r="O143" s="13">
        <f t="shared" si="5"/>
        <v>1</v>
      </c>
      <c r="P143" s="13">
        <f t="shared" si="5"/>
        <v>1.5</v>
      </c>
      <c r="Q143" s="13">
        <f t="shared" si="5"/>
        <v>2</v>
      </c>
      <c r="R143" s="13">
        <f t="shared" si="5"/>
        <v>3</v>
      </c>
      <c r="S143" s="13">
        <f t="shared" si="5"/>
        <v>2</v>
      </c>
      <c r="T143" s="13">
        <f t="shared" si="5"/>
        <v>4.75</v>
      </c>
      <c r="U143" s="13">
        <f t="shared" si="5"/>
        <v>6.75</v>
      </c>
      <c r="V143" s="13">
        <f t="shared" si="5"/>
        <v>0</v>
      </c>
      <c r="W143" s="13">
        <f t="shared" si="5"/>
        <v>1.5</v>
      </c>
      <c r="X143" s="13">
        <f t="shared" si="5"/>
        <v>3.25</v>
      </c>
      <c r="Y143" s="13">
        <f t="shared" si="5"/>
        <v>3.25</v>
      </c>
      <c r="Z143" s="13">
        <f t="shared" si="5"/>
        <v>1.75</v>
      </c>
      <c r="AA143" s="13">
        <f t="shared" si="5"/>
        <v>3</v>
      </c>
      <c r="AB143" s="13">
        <f t="shared" si="5"/>
        <v>5.5</v>
      </c>
      <c r="AC143" s="13">
        <f t="shared" si="5"/>
        <v>0.5</v>
      </c>
      <c r="AD143" s="13">
        <f t="shared" si="5"/>
        <v>4</v>
      </c>
      <c r="AE143" s="13">
        <f t="shared" si="5"/>
        <v>3.25</v>
      </c>
      <c r="AF143" s="13">
        <f t="shared" si="5"/>
        <v>3</v>
      </c>
      <c r="AG143" s="13">
        <f t="shared" si="5"/>
        <v>3.25</v>
      </c>
      <c r="AH143" s="13">
        <f t="shared" si="5"/>
        <v>2.5</v>
      </c>
      <c r="AI143" s="13">
        <f t="shared" si="5"/>
        <v>4</v>
      </c>
      <c r="AJ143" s="13">
        <f t="shared" si="5"/>
        <v>2</v>
      </c>
      <c r="AK143" s="13">
        <f t="shared" si="5"/>
        <v>2</v>
      </c>
      <c r="AL143" s="13">
        <f t="shared" si="5"/>
        <v>2</v>
      </c>
      <c r="AM143" s="13">
        <f t="shared" si="5"/>
        <v>0</v>
      </c>
      <c r="AN143" s="13">
        <f t="shared" si="5"/>
        <v>1.6666666666666665</v>
      </c>
      <c r="AO143" s="13">
        <f t="shared" si="5"/>
        <v>0</v>
      </c>
      <c r="AP143" s="13">
        <f t="shared" si="5"/>
        <v>5.5</v>
      </c>
      <c r="AQ143" s="13">
        <f t="shared" si="5"/>
        <v>5</v>
      </c>
      <c r="AR143" s="13">
        <f t="shared" si="5"/>
        <v>2.6666666666666665</v>
      </c>
      <c r="AS143" s="13">
        <f t="shared" si="5"/>
        <v>2.4166666666666665</v>
      </c>
      <c r="AT143" s="13">
        <f t="shared" si="5"/>
        <v>2.416666666666667</v>
      </c>
    </row>
    <row r="144" spans="1:76" x14ac:dyDescent="0.3">
      <c r="E144" s="8" t="s">
        <v>115</v>
      </c>
      <c r="F144" s="8">
        <f>SUM(I144:XFD144)</f>
        <v>99</v>
      </c>
      <c r="I144" s="13">
        <v>3</v>
      </c>
      <c r="J144" s="13">
        <v>3</v>
      </c>
      <c r="K144" s="13">
        <v>3</v>
      </c>
      <c r="L144" s="13">
        <v>3</v>
      </c>
      <c r="M144" s="13">
        <v>3</v>
      </c>
      <c r="N144" s="13">
        <v>3</v>
      </c>
      <c r="O144" s="13">
        <v>0</v>
      </c>
      <c r="P144" s="13">
        <v>3</v>
      </c>
      <c r="Q144" s="13">
        <v>3</v>
      </c>
      <c r="R144" s="13">
        <v>3</v>
      </c>
      <c r="S144" s="13">
        <v>3</v>
      </c>
      <c r="T144" s="13">
        <v>3</v>
      </c>
      <c r="U144" s="13">
        <v>3</v>
      </c>
      <c r="V144" s="13">
        <v>0</v>
      </c>
      <c r="W144" s="13">
        <v>3</v>
      </c>
      <c r="X144" s="13">
        <v>3</v>
      </c>
      <c r="Y144" s="13">
        <v>3</v>
      </c>
      <c r="Z144" s="13">
        <v>3</v>
      </c>
      <c r="AA144" s="13">
        <v>3</v>
      </c>
      <c r="AB144" s="13">
        <v>3</v>
      </c>
      <c r="AC144" s="13">
        <v>0</v>
      </c>
      <c r="AD144" s="13">
        <v>3</v>
      </c>
      <c r="AE144" s="13">
        <v>3</v>
      </c>
      <c r="AF144" s="13">
        <v>3</v>
      </c>
      <c r="AG144" s="13">
        <v>3</v>
      </c>
      <c r="AH144" s="13">
        <v>3</v>
      </c>
      <c r="AI144" s="13">
        <v>3</v>
      </c>
      <c r="AJ144" s="13">
        <v>0</v>
      </c>
      <c r="AK144" s="13">
        <v>2</v>
      </c>
      <c r="AL144" s="13">
        <v>2</v>
      </c>
      <c r="AM144" s="13">
        <v>2</v>
      </c>
      <c r="AN144" s="13">
        <v>2</v>
      </c>
      <c r="AO144" s="13">
        <v>2</v>
      </c>
      <c r="AP144" s="13">
        <v>4</v>
      </c>
      <c r="AQ144" s="13">
        <v>4</v>
      </c>
      <c r="AR144" s="13">
        <v>3</v>
      </c>
      <c r="AS144" s="13">
        <v>3</v>
      </c>
      <c r="AT144" s="13">
        <v>3</v>
      </c>
    </row>
    <row r="147" spans="6:83" x14ac:dyDescent="0.3">
      <c r="F147" s="8">
        <f>SUM(I147:XFD147)</f>
        <v>2.2166666666666663</v>
      </c>
      <c r="H147" s="8" t="s">
        <v>113</v>
      </c>
      <c r="I147" s="13">
        <f>I143-I144</f>
        <v>0</v>
      </c>
      <c r="J147" s="13">
        <f>J143-J144</f>
        <v>-0.5</v>
      </c>
      <c r="K147" s="13">
        <f t="shared" ref="K147:N147" si="6">K143-K144</f>
        <v>-0.5</v>
      </c>
      <c r="L147" s="13">
        <f t="shared" si="6"/>
        <v>0.29999999999999982</v>
      </c>
      <c r="M147" s="13">
        <f t="shared" si="6"/>
        <v>-2.5</v>
      </c>
      <c r="N147" s="13">
        <f t="shared" si="6"/>
        <v>1</v>
      </c>
      <c r="O147" s="13">
        <f>O143-O144</f>
        <v>1</v>
      </c>
      <c r="P147" s="13">
        <f>P143-P144</f>
        <v>-1.5</v>
      </c>
      <c r="Q147" s="13">
        <f t="shared" ref="Q147:V147" si="7">Q143-Q144</f>
        <v>-1</v>
      </c>
      <c r="R147" s="13">
        <f t="shared" si="7"/>
        <v>0</v>
      </c>
      <c r="S147" s="13">
        <f t="shared" si="7"/>
        <v>-1</v>
      </c>
      <c r="T147" s="13">
        <f t="shared" si="7"/>
        <v>1.75</v>
      </c>
      <c r="U147" s="13">
        <f t="shared" si="7"/>
        <v>3.75</v>
      </c>
      <c r="V147" s="13">
        <f t="shared" si="7"/>
        <v>0</v>
      </c>
      <c r="W147" s="13">
        <f t="shared" ref="W147:AT147" si="8">W143-W144</f>
        <v>-1.5</v>
      </c>
      <c r="X147" s="13">
        <f t="shared" si="8"/>
        <v>0.25</v>
      </c>
      <c r="Y147" s="13">
        <f t="shared" si="8"/>
        <v>0.25</v>
      </c>
      <c r="Z147" s="13">
        <f t="shared" si="8"/>
        <v>-1.25</v>
      </c>
      <c r="AA147" s="13">
        <f t="shared" si="8"/>
        <v>0</v>
      </c>
      <c r="AB147" s="13">
        <f t="shared" si="8"/>
        <v>2.5</v>
      </c>
      <c r="AC147" s="13">
        <f t="shared" si="8"/>
        <v>0.5</v>
      </c>
      <c r="AD147" s="13">
        <f t="shared" si="8"/>
        <v>1</v>
      </c>
      <c r="AE147" s="13">
        <f t="shared" si="8"/>
        <v>0.25</v>
      </c>
      <c r="AF147" s="13">
        <f t="shared" si="8"/>
        <v>0</v>
      </c>
      <c r="AG147" s="13">
        <f t="shared" si="8"/>
        <v>0.25</v>
      </c>
      <c r="AH147" s="13">
        <f t="shared" si="8"/>
        <v>-0.5</v>
      </c>
      <c r="AI147" s="13">
        <f t="shared" si="8"/>
        <v>1</v>
      </c>
      <c r="AJ147" s="13">
        <f t="shared" si="8"/>
        <v>2</v>
      </c>
      <c r="AK147" s="13">
        <f t="shared" si="8"/>
        <v>0</v>
      </c>
      <c r="AL147" s="13">
        <f t="shared" si="8"/>
        <v>0</v>
      </c>
      <c r="AM147" s="13">
        <f t="shared" si="8"/>
        <v>-2</v>
      </c>
      <c r="AN147" s="13">
        <f t="shared" si="8"/>
        <v>-0.33333333333333348</v>
      </c>
      <c r="AO147" s="13">
        <f t="shared" si="8"/>
        <v>-2</v>
      </c>
      <c r="AP147" s="13">
        <f t="shared" si="8"/>
        <v>1.5</v>
      </c>
      <c r="AQ147" s="13">
        <f t="shared" si="8"/>
        <v>1</v>
      </c>
      <c r="AR147" s="13">
        <f t="shared" si="8"/>
        <v>-0.33333333333333348</v>
      </c>
      <c r="AS147" s="13">
        <f t="shared" si="8"/>
        <v>-0.58333333333333348</v>
      </c>
      <c r="AT147" s="13">
        <f t="shared" si="8"/>
        <v>-0.58333333333333304</v>
      </c>
    </row>
    <row r="148" spans="6:83" x14ac:dyDescent="0.3">
      <c r="J148" s="13">
        <f t="shared" ref="J148:AO148" ca="1" si="9">IF(J2&gt;$A$1,"",I148+J147)</f>
        <v>-0.5</v>
      </c>
      <c r="K148" s="13">
        <f t="shared" ca="1" si="9"/>
        <v>-1</v>
      </c>
      <c r="L148" s="13">
        <f t="shared" ca="1" si="9"/>
        <v>-0.70000000000000018</v>
      </c>
      <c r="M148" s="13">
        <f t="shared" ca="1" si="9"/>
        <v>-3.2</v>
      </c>
      <c r="N148" s="13">
        <f t="shared" ca="1" si="9"/>
        <v>-2.2000000000000002</v>
      </c>
      <c r="O148" s="13">
        <f t="shared" ca="1" si="9"/>
        <v>-1.2000000000000002</v>
      </c>
      <c r="P148" s="13">
        <f t="shared" ca="1" si="9"/>
        <v>-2.7</v>
      </c>
      <c r="Q148" s="13">
        <f t="shared" ca="1" si="9"/>
        <v>-3.7</v>
      </c>
      <c r="R148" s="13">
        <f t="shared" ca="1" si="9"/>
        <v>-3.7</v>
      </c>
      <c r="S148" s="13">
        <f t="shared" ca="1" si="9"/>
        <v>-4.7</v>
      </c>
      <c r="T148" s="13">
        <f t="shared" ca="1" si="9"/>
        <v>-2.95</v>
      </c>
      <c r="U148" s="13">
        <f t="shared" ca="1" si="9"/>
        <v>0.79999999999999982</v>
      </c>
      <c r="V148" s="13">
        <f t="shared" ca="1" si="9"/>
        <v>0.79999999999999982</v>
      </c>
      <c r="W148" s="13">
        <f t="shared" ca="1" si="9"/>
        <v>-0.70000000000000018</v>
      </c>
      <c r="X148" s="13">
        <f t="shared" ca="1" si="9"/>
        <v>-0.45000000000000018</v>
      </c>
      <c r="Y148" s="13">
        <f t="shared" ca="1" si="9"/>
        <v>-0.20000000000000018</v>
      </c>
      <c r="Z148" s="13">
        <f t="shared" ca="1" si="9"/>
        <v>-1.4500000000000002</v>
      </c>
      <c r="AA148" s="13">
        <f t="shared" ca="1" si="9"/>
        <v>-1.4500000000000002</v>
      </c>
      <c r="AB148" s="13">
        <f t="shared" ca="1" si="9"/>
        <v>1.0499999999999998</v>
      </c>
      <c r="AC148" s="13">
        <f t="shared" ca="1" si="9"/>
        <v>1.5499999999999998</v>
      </c>
      <c r="AD148" s="13">
        <f t="shared" ca="1" si="9"/>
        <v>2.5499999999999998</v>
      </c>
      <c r="AE148" s="13">
        <f t="shared" ca="1" si="9"/>
        <v>2.8</v>
      </c>
      <c r="AF148" s="13">
        <f t="shared" ca="1" si="9"/>
        <v>2.8</v>
      </c>
      <c r="AG148" s="13">
        <f t="shared" ca="1" si="9"/>
        <v>3.05</v>
      </c>
      <c r="AH148" s="13">
        <f t="shared" ca="1" si="9"/>
        <v>2.5499999999999998</v>
      </c>
      <c r="AI148" s="13">
        <f t="shared" ca="1" si="9"/>
        <v>3.55</v>
      </c>
      <c r="AJ148" s="13">
        <f t="shared" ca="1" si="9"/>
        <v>5.55</v>
      </c>
      <c r="AK148" s="13">
        <f t="shared" ca="1" si="9"/>
        <v>5.55</v>
      </c>
      <c r="AL148" s="13">
        <f t="shared" ca="1" si="9"/>
        <v>5.55</v>
      </c>
      <c r="AM148" s="13">
        <f t="shared" ca="1" si="9"/>
        <v>3.55</v>
      </c>
      <c r="AN148" s="13">
        <f t="shared" ca="1" si="9"/>
        <v>3.2166666666666663</v>
      </c>
      <c r="AO148" s="13">
        <f t="shared" ca="1" si="9"/>
        <v>1.2166666666666663</v>
      </c>
      <c r="AP148" s="13">
        <f t="shared" ref="AP148:BU148" ca="1" si="10">IF(AP2&gt;$A$1,"",AO148+AP147)</f>
        <v>2.7166666666666663</v>
      </c>
      <c r="AQ148" s="13">
        <f t="shared" ca="1" si="10"/>
        <v>3.7166666666666663</v>
      </c>
      <c r="AR148" s="13">
        <f t="shared" ca="1" si="10"/>
        <v>3.3833333333333329</v>
      </c>
      <c r="AS148" s="13">
        <f t="shared" ca="1" si="10"/>
        <v>2.7999999999999994</v>
      </c>
      <c r="AT148" s="13">
        <f t="shared" ca="1" si="10"/>
        <v>2.2166666666666663</v>
      </c>
      <c r="AU148" s="13">
        <f t="shared" ca="1" si="10"/>
        <v>2.2166666666666663</v>
      </c>
      <c r="AV148" s="46" t="str">
        <f t="shared" ca="1" si="10"/>
        <v/>
      </c>
      <c r="AW148" s="13" t="str">
        <f t="shared" ca="1" si="10"/>
        <v/>
      </c>
      <c r="AX148" s="13" t="str">
        <f t="shared" ca="1" si="10"/>
        <v/>
      </c>
      <c r="AY148" s="13" t="str">
        <f t="shared" ca="1" si="10"/>
        <v/>
      </c>
      <c r="AZ148" s="13" t="str">
        <f t="shared" ca="1" si="10"/>
        <v/>
      </c>
      <c r="BA148" s="13" t="str">
        <f t="shared" ca="1" si="10"/>
        <v/>
      </c>
      <c r="BB148" s="13" t="str">
        <f t="shared" ca="1" si="10"/>
        <v/>
      </c>
      <c r="BC148" s="46" t="str">
        <f t="shared" ca="1" si="10"/>
        <v/>
      </c>
      <c r="BD148" s="13" t="str">
        <f t="shared" ca="1" si="10"/>
        <v/>
      </c>
      <c r="BE148" s="13" t="str">
        <f t="shared" ca="1" si="10"/>
        <v/>
      </c>
      <c r="BF148" s="13" t="str">
        <f t="shared" ca="1" si="10"/>
        <v/>
      </c>
      <c r="BG148" s="13" t="str">
        <f t="shared" ca="1" si="10"/>
        <v/>
      </c>
      <c r="BH148" s="13" t="str">
        <f t="shared" ca="1" si="10"/>
        <v/>
      </c>
      <c r="BI148" s="13" t="str">
        <f t="shared" ca="1" si="10"/>
        <v/>
      </c>
      <c r="BJ148" s="13" t="str">
        <f t="shared" ca="1" si="10"/>
        <v/>
      </c>
      <c r="BK148" s="13" t="str">
        <f t="shared" ca="1" si="10"/>
        <v/>
      </c>
      <c r="BL148" s="13" t="str">
        <f t="shared" ca="1" si="10"/>
        <v/>
      </c>
      <c r="BM148" s="13" t="str">
        <f t="shared" ca="1" si="10"/>
        <v/>
      </c>
      <c r="BN148" s="13" t="str">
        <f t="shared" ca="1" si="10"/>
        <v/>
      </c>
      <c r="BO148" s="13" t="str">
        <f t="shared" ca="1" si="10"/>
        <v/>
      </c>
      <c r="BP148" s="13" t="str">
        <f t="shared" ca="1" si="10"/>
        <v/>
      </c>
      <c r="BQ148" s="13" t="str">
        <f t="shared" ca="1" si="10"/>
        <v/>
      </c>
      <c r="BR148" s="19" t="str">
        <f t="shared" ca="1" si="10"/>
        <v/>
      </c>
      <c r="BS148" s="13" t="str">
        <f t="shared" ca="1" si="10"/>
        <v/>
      </c>
      <c r="BT148" s="13" t="str">
        <f t="shared" ca="1" si="10"/>
        <v/>
      </c>
      <c r="BU148" s="13" t="str">
        <f t="shared" ca="1" si="10"/>
        <v/>
      </c>
      <c r="BV148" s="13" t="str">
        <f t="shared" ref="BV148:CE148" ca="1" si="11">IF(BV2&gt;$A$1,"",BU148+BV147)</f>
        <v/>
      </c>
      <c r="BW148" s="13" t="str">
        <f t="shared" ca="1" si="11"/>
        <v/>
      </c>
      <c r="BX148" s="19" t="str">
        <f t="shared" ca="1" si="11"/>
        <v/>
      </c>
      <c r="BY148" s="13" t="str">
        <f t="shared" ca="1" si="11"/>
        <v/>
      </c>
      <c r="BZ148" s="13" t="str">
        <f t="shared" ca="1" si="11"/>
        <v/>
      </c>
      <c r="CA148" s="13" t="str">
        <f t="shared" ca="1" si="11"/>
        <v/>
      </c>
      <c r="CB148" s="13" t="str">
        <f t="shared" ca="1" si="11"/>
        <v/>
      </c>
      <c r="CC148" s="13" t="str">
        <f t="shared" ca="1" si="11"/>
        <v/>
      </c>
      <c r="CD148" s="13" t="str">
        <f t="shared" ca="1" si="11"/>
        <v/>
      </c>
      <c r="CE148" s="13" t="str">
        <f t="shared" ca="1" si="11"/>
        <v/>
      </c>
    </row>
    <row r="149" spans="6:83" x14ac:dyDescent="0.3">
      <c r="F149" s="8">
        <f>SUM(I149:XFD149)</f>
        <v>9.5</v>
      </c>
      <c r="H149" s="8" t="s">
        <v>114</v>
      </c>
      <c r="J149" s="13">
        <v>1</v>
      </c>
      <c r="L149" s="13">
        <v>1</v>
      </c>
      <c r="M149" s="13">
        <v>1</v>
      </c>
      <c r="Q149" s="13">
        <v>1</v>
      </c>
      <c r="Y149" s="13">
        <v>1</v>
      </c>
      <c r="AE149" s="13">
        <v>1</v>
      </c>
      <c r="AF149" s="13">
        <v>1</v>
      </c>
      <c r="AG149" s="13">
        <v>0.5</v>
      </c>
      <c r="AS149" s="13">
        <v>1</v>
      </c>
      <c r="AT149" s="13">
        <v>1</v>
      </c>
    </row>
    <row r="150" spans="6:83" x14ac:dyDescent="0.3">
      <c r="F150" s="8">
        <f>SUM(I150:XFD150)</f>
        <v>76.5</v>
      </c>
      <c r="AT150" s="13">
        <v>1</v>
      </c>
      <c r="AV150" s="46">
        <v>3.75</v>
      </c>
      <c r="AY150" s="13">
        <v>2</v>
      </c>
      <c r="AZ150" s="13">
        <v>3.75</v>
      </c>
      <c r="BA150" s="13">
        <v>2</v>
      </c>
      <c r="BB150" s="13">
        <v>2</v>
      </c>
      <c r="BC150" s="46">
        <v>2</v>
      </c>
      <c r="BF150" s="13">
        <v>2</v>
      </c>
      <c r="BG150" s="13">
        <v>2</v>
      </c>
      <c r="BH150" s="13">
        <v>2</v>
      </c>
      <c r="BI150" s="13">
        <v>2</v>
      </c>
      <c r="BJ150" s="13">
        <v>3.75</v>
      </c>
      <c r="BM150" s="13">
        <v>2</v>
      </c>
      <c r="BN150" s="13">
        <v>2</v>
      </c>
      <c r="BO150" s="13">
        <v>2</v>
      </c>
      <c r="BP150" s="13">
        <v>2</v>
      </c>
      <c r="BQ150" s="13">
        <v>3.75</v>
      </c>
      <c r="BT150" s="13">
        <v>2</v>
      </c>
      <c r="BU150" s="13">
        <v>2</v>
      </c>
      <c r="BV150" s="13">
        <v>2</v>
      </c>
      <c r="BW150" s="13">
        <v>2</v>
      </c>
      <c r="BX150" s="19">
        <v>4.5</v>
      </c>
      <c r="CA150" s="13">
        <v>4.5</v>
      </c>
      <c r="CB150" s="13">
        <v>4.5</v>
      </c>
      <c r="CC150" s="13">
        <v>7.5</v>
      </c>
      <c r="CD150" s="13">
        <v>7.5</v>
      </c>
    </row>
    <row r="152" spans="6:83" x14ac:dyDescent="0.3">
      <c r="F152" s="8">
        <f>112.5-SUM(F149:F150)</f>
        <v>26.5</v>
      </c>
    </row>
  </sheetData>
  <autoFilter ref="A2:CE144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3"/>
  <sheetViews>
    <sheetView topLeftCell="B1" workbookViewId="0">
      <selection activeCell="K22" sqref="K22"/>
    </sheetView>
  </sheetViews>
  <sheetFormatPr defaultColWidth="8.6640625" defaultRowHeight="14.4" x14ac:dyDescent="0.3"/>
  <cols>
    <col min="11" max="11" width="11" bestFit="1" customWidth="1"/>
  </cols>
  <sheetData>
    <row r="3" spans="4:8" x14ac:dyDescent="0.3">
      <c r="D3">
        <v>0</v>
      </c>
    </row>
    <row r="4" spans="4:8" x14ac:dyDescent="0.3">
      <c r="D4">
        <v>1</v>
      </c>
      <c r="E4">
        <v>100</v>
      </c>
      <c r="G4">
        <f>D4/$D$13</f>
        <v>0.1</v>
      </c>
      <c r="H4">
        <f t="shared" ref="H4:H13" si="0">E4/$E$13</f>
        <v>0.1</v>
      </c>
    </row>
    <row r="5" spans="4:8" x14ac:dyDescent="0.3">
      <c r="D5">
        <v>2</v>
      </c>
      <c r="E5">
        <v>120</v>
      </c>
      <c r="G5" s="3">
        <f t="shared" ref="G5:G13" si="1">D5/$D$13</f>
        <v>0.2</v>
      </c>
      <c r="H5" s="3">
        <f t="shared" si="0"/>
        <v>0.12</v>
      </c>
    </row>
    <row r="6" spans="4:8" x14ac:dyDescent="0.3">
      <c r="D6">
        <v>3</v>
      </c>
      <c r="E6">
        <v>150</v>
      </c>
      <c r="G6" s="3">
        <f t="shared" si="1"/>
        <v>0.3</v>
      </c>
      <c r="H6" s="3">
        <f t="shared" si="0"/>
        <v>0.15</v>
      </c>
    </row>
    <row r="7" spans="4:8" x14ac:dyDescent="0.3">
      <c r="D7">
        <v>4</v>
      </c>
      <c r="E7">
        <v>200</v>
      </c>
      <c r="G7" s="3">
        <f t="shared" si="1"/>
        <v>0.4</v>
      </c>
      <c r="H7" s="3">
        <f t="shared" si="0"/>
        <v>0.2</v>
      </c>
    </row>
    <row r="8" spans="4:8" x14ac:dyDescent="0.3">
      <c r="D8">
        <v>5</v>
      </c>
      <c r="E8">
        <v>300</v>
      </c>
      <c r="G8" s="3">
        <f t="shared" si="1"/>
        <v>0.5</v>
      </c>
      <c r="H8" s="3">
        <f t="shared" si="0"/>
        <v>0.3</v>
      </c>
    </row>
    <row r="9" spans="4:8" x14ac:dyDescent="0.3">
      <c r="D9">
        <v>6</v>
      </c>
      <c r="E9">
        <v>400</v>
      </c>
      <c r="G9" s="3">
        <f t="shared" si="1"/>
        <v>0.6</v>
      </c>
      <c r="H9" s="3">
        <f t="shared" si="0"/>
        <v>0.4</v>
      </c>
    </row>
    <row r="10" spans="4:8" x14ac:dyDescent="0.3">
      <c r="D10">
        <v>7</v>
      </c>
      <c r="E10">
        <v>500</v>
      </c>
      <c r="G10" s="3">
        <f t="shared" si="1"/>
        <v>0.7</v>
      </c>
      <c r="H10" s="3">
        <f t="shared" si="0"/>
        <v>0.5</v>
      </c>
    </row>
    <row r="11" spans="4:8" x14ac:dyDescent="0.3">
      <c r="D11">
        <v>8</v>
      </c>
      <c r="E11">
        <v>600</v>
      </c>
      <c r="G11" s="3">
        <f t="shared" si="1"/>
        <v>0.8</v>
      </c>
      <c r="H11" s="3">
        <f t="shared" si="0"/>
        <v>0.6</v>
      </c>
    </row>
    <row r="12" spans="4:8" x14ac:dyDescent="0.3">
      <c r="D12">
        <v>9</v>
      </c>
      <c r="E12">
        <v>800</v>
      </c>
      <c r="G12" s="3">
        <f t="shared" si="1"/>
        <v>0.9</v>
      </c>
      <c r="H12" s="3">
        <f t="shared" si="0"/>
        <v>0.8</v>
      </c>
    </row>
    <row r="13" spans="4:8" x14ac:dyDescent="0.3">
      <c r="D13">
        <v>10</v>
      </c>
      <c r="E13">
        <v>1000</v>
      </c>
      <c r="G13" s="3">
        <f t="shared" si="1"/>
        <v>1</v>
      </c>
      <c r="H13" s="3">
        <f t="shared" si="0"/>
        <v>1</v>
      </c>
    </row>
    <row r="22" spans="11:13" x14ac:dyDescent="0.3">
      <c r="K22">
        <f>EXP(7)</f>
        <v>1096.6331584284585</v>
      </c>
    </row>
    <row r="23" spans="11:13" x14ac:dyDescent="0.3">
      <c r="M23">
        <f>EXP(0)</f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</vt:lpstr>
      <vt:lpstr>Calc_Plan</vt:lpstr>
      <vt:lpstr>Updated Planning</vt:lpstr>
      <vt:lpstr>Sheet3</vt:lpstr>
      <vt:lpstr>Schedule_Updated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2016-08-16T14:18:40Z</dcterms:created>
  <dcterms:modified xsi:type="dcterms:W3CDTF">2016-09-22T18:29:41Z</dcterms:modified>
</cp:coreProperties>
</file>