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18852" windowHeight="7152"/>
  </bookViews>
  <sheets>
    <sheet name="RobinIRR_Feldblum" sheetId="1" r:id="rId1"/>
  </sheets>
  <calcPr calcId="145621"/>
</workbook>
</file>

<file path=xl/calcChain.xml><?xml version="1.0" encoding="utf-8"?>
<calcChain xmlns="http://schemas.openxmlformats.org/spreadsheetml/2006/main">
  <c r="F26" i="1" l="1"/>
  <c r="F27" i="1"/>
  <c r="B33" i="1"/>
  <c r="B35" i="1"/>
  <c r="C27" i="1"/>
  <c r="G28" i="1"/>
  <c r="F22" i="1"/>
  <c r="F31" i="1" l="1"/>
  <c r="C31" i="1"/>
  <c r="G26" i="1" s="1"/>
  <c r="B31" i="1"/>
  <c r="B32" i="1" s="1"/>
  <c r="F23" i="1"/>
  <c r="C23" i="1"/>
  <c r="B23" i="1"/>
  <c r="G21" i="1"/>
  <c r="G20" i="1"/>
  <c r="G19" i="1"/>
  <c r="G23" i="1" s="1"/>
  <c r="F18" i="1"/>
  <c r="F17" i="1"/>
  <c r="B17" i="1"/>
  <c r="B21" i="1" s="1"/>
  <c r="F16" i="1"/>
  <c r="F25" i="1" s="1"/>
  <c r="B16" i="1"/>
  <c r="AH12" i="1"/>
  <c r="L12" i="1"/>
  <c r="K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I9" i="1"/>
  <c r="H9" i="1"/>
  <c r="L8" i="1"/>
  <c r="K8" i="1"/>
  <c r="I8" i="1"/>
  <c r="H8" i="1"/>
  <c r="AJ7" i="1"/>
  <c r="AJ8" i="1" s="1"/>
  <c r="AI7" i="1"/>
  <c r="AI8" i="1" s="1"/>
  <c r="AH7" i="1"/>
  <c r="AH8" i="1" s="1"/>
  <c r="L7" i="1"/>
  <c r="K7" i="1"/>
  <c r="I7" i="1"/>
  <c r="H7" i="1"/>
  <c r="L6" i="1"/>
  <c r="K6" i="1"/>
  <c r="I6" i="1"/>
  <c r="H6" i="1"/>
  <c r="L5" i="1"/>
  <c r="G18" i="1" s="1"/>
  <c r="K5" i="1"/>
  <c r="J5" i="1"/>
  <c r="C17" i="1" s="1"/>
  <c r="G17" i="1" s="1"/>
  <c r="I5" i="1"/>
  <c r="H5" i="1"/>
  <c r="C16" i="1" s="1"/>
  <c r="G16" i="1" s="1"/>
  <c r="K4" i="1"/>
  <c r="J4" i="1"/>
  <c r="I4" i="1"/>
  <c r="H4" i="1"/>
  <c r="K2" i="1"/>
  <c r="J12" i="1" s="1"/>
  <c r="G25" i="1" l="1"/>
  <c r="G27" i="1"/>
  <c r="J7" i="1"/>
  <c r="J8" i="1"/>
  <c r="J9" i="1"/>
  <c r="F21" i="1"/>
  <c r="J6" i="1"/>
  <c r="G22" i="1"/>
  <c r="F29" i="1" l="1"/>
  <c r="F30" i="1" s="1"/>
  <c r="F32" i="1" s="1"/>
  <c r="G29" i="1" l="1"/>
  <c r="G30" i="1" s="1"/>
  <c r="G32" i="1" s="1"/>
</calcChain>
</file>

<file path=xl/sharedStrings.xml><?xml version="1.0" encoding="utf-8"?>
<sst xmlns="http://schemas.openxmlformats.org/spreadsheetml/2006/main" count="66" uniqueCount="51">
  <si>
    <t>Inputs &amp; Assumptions</t>
  </si>
  <si>
    <t>CF</t>
  </si>
  <si>
    <t>Premium</t>
  </si>
  <si>
    <t>Loss</t>
  </si>
  <si>
    <t>Expense</t>
  </si>
  <si>
    <t>Premium Received</t>
  </si>
  <si>
    <t>Loss Paid</t>
  </si>
  <si>
    <t>Expense Inc &amp; Paid</t>
  </si>
  <si>
    <t>Premium Earned</t>
  </si>
  <si>
    <t>Loss Incurred</t>
  </si>
  <si>
    <t>Fixed Expense</t>
  </si>
  <si>
    <t>Variable Expense</t>
  </si>
  <si>
    <t>Premium to Surplus Ratio</t>
  </si>
  <si>
    <t>Premium Payment</t>
  </si>
  <si>
    <t>Yield on Investments</t>
  </si>
  <si>
    <t>Losses+LAE</t>
  </si>
  <si>
    <t>Rate used for Discounting</t>
  </si>
  <si>
    <t>Acquisition Payment</t>
  </si>
  <si>
    <t>Income Tax Rate</t>
  </si>
  <si>
    <t>Premium Receivable</t>
  </si>
  <si>
    <t>Target Return</t>
  </si>
  <si>
    <t>Earned Premium</t>
  </si>
  <si>
    <t>Premium (Full Value)</t>
  </si>
  <si>
    <t>UEPR</t>
  </si>
  <si>
    <t>Loss (Full Value)</t>
  </si>
  <si>
    <t>Inc Loss</t>
  </si>
  <si>
    <t>Feldblum Schedule</t>
  </si>
  <si>
    <t>Robbin IRR Equivalent</t>
  </si>
  <si>
    <t>time</t>
  </si>
  <si>
    <t>Expense Paid</t>
  </si>
  <si>
    <t>Loss Reserve</t>
  </si>
  <si>
    <t>Earened Premium</t>
  </si>
  <si>
    <t>Fully earned at 1</t>
  </si>
  <si>
    <t>Doesn't matter</t>
  </si>
  <si>
    <t>Inc Expense</t>
  </si>
  <si>
    <t>Inc Exp =paid</t>
  </si>
  <si>
    <t>UW Income (only at time 1)</t>
  </si>
  <si>
    <t>UW Income</t>
  </si>
  <si>
    <t>Prem Receivable</t>
  </si>
  <si>
    <t xml:space="preserve">required Surplus </t>
  </si>
  <si>
    <t>Investable Assets</t>
  </si>
  <si>
    <t>Investment Income</t>
  </si>
  <si>
    <t>Inv Income</t>
  </si>
  <si>
    <t>Tax (only incurred at time 1)</t>
  </si>
  <si>
    <t>Tax</t>
  </si>
  <si>
    <t>After Tax Income</t>
  </si>
  <si>
    <t xml:space="preserve">Surplus Change </t>
  </si>
  <si>
    <t>Contribution</t>
  </si>
  <si>
    <t>Total Assets Pre Distribution</t>
  </si>
  <si>
    <t>Distribution</t>
  </si>
  <si>
    <t>TA Post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</si>
</sst>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8" fontId="0" fillId="2" borderId="0" xfId="0" applyNumberFormat="1" applyFill="1"/>
    <xf numFmtId="6" fontId="0" fillId="2" borderId="0" xfId="0" applyNumberFormat="1" applyFill="1"/>
    <xf numFmtId="10" fontId="0" fillId="2" borderId="0" xfId="0" applyNumberFormat="1" applyFill="1"/>
    <xf numFmtId="43" fontId="0" fillId="2" borderId="0" xfId="1" applyFont="1" applyFill="1"/>
    <xf numFmtId="9" fontId="0" fillId="2" borderId="0" xfId="0" applyNumberFormat="1" applyFill="1"/>
    <xf numFmtId="0" fontId="0" fillId="0" borderId="1" xfId="0" applyBorder="1"/>
    <xf numFmtId="0" fontId="0" fillId="3" borderId="0" xfId="0" applyFill="1"/>
    <xf numFmtId="0" fontId="0" fillId="3" borderId="2" xfId="0" applyFill="1" applyBorder="1"/>
    <xf numFmtId="43" fontId="0" fillId="3" borderId="0" xfId="1" applyFont="1" applyFill="1"/>
    <xf numFmtId="0" fontId="3" fillId="3" borderId="0" xfId="0" applyFont="1" applyFill="1"/>
    <xf numFmtId="43" fontId="3" fillId="3" borderId="0" xfId="1" applyFont="1" applyFill="1"/>
    <xf numFmtId="43" fontId="0" fillId="3" borderId="0" xfId="0" applyNumberFormat="1" applyFill="1"/>
    <xf numFmtId="8" fontId="0" fillId="3" borderId="0" xfId="0" applyNumberFormat="1" applyFill="1"/>
    <xf numFmtId="0" fontId="2" fillId="3" borderId="0" xfId="0" applyFont="1" applyFill="1"/>
    <xf numFmtId="43" fontId="0" fillId="3" borderId="0" xfId="1" applyNumberFormat="1" applyFont="1" applyFill="1"/>
    <xf numFmtId="164" fontId="0" fillId="3" borderId="0" xfId="0" applyNumberFormat="1" applyFill="1"/>
  </cellXfs>
  <cellStyles count="4">
    <cellStyle name="Comma" xfId="1" builtinId="3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5"/>
  <sheetViews>
    <sheetView tabSelected="1" topLeftCell="A8" workbookViewId="0">
      <selection activeCell="F28" sqref="F28"/>
    </sheetView>
  </sheetViews>
  <sheetFormatPr defaultRowHeight="14.4" x14ac:dyDescent="0.3"/>
  <cols>
    <col min="1" max="1" width="22.109375" bestFit="1" customWidth="1"/>
    <col min="3" max="3" width="16.33203125" bestFit="1" customWidth="1"/>
    <col min="4" max="5" width="16.109375" bestFit="1" customWidth="1"/>
    <col min="7" max="7" width="14.5546875" customWidth="1"/>
    <col min="8" max="8" width="18.5546875" customWidth="1"/>
    <col min="9" max="9" width="13" customWidth="1"/>
    <col min="12" max="12" width="11.44140625" customWidth="1"/>
    <col min="13" max="13" width="10" customWidth="1"/>
    <col min="15" max="15" width="15.33203125" customWidth="1"/>
    <col min="16" max="16" width="10" customWidth="1"/>
  </cols>
  <sheetData>
    <row r="2" spans="1:37" s="1" customFormat="1" x14ac:dyDescent="0.3">
      <c r="A2" s="1" t="s">
        <v>0</v>
      </c>
      <c r="K2" s="2">
        <f>B4+B5*B11</f>
        <v>41.95</v>
      </c>
    </row>
    <row r="3" spans="1:37" s="1" customFormat="1" x14ac:dyDescent="0.3"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37" s="1" customFormat="1" x14ac:dyDescent="0.3">
      <c r="A4" s="1" t="s">
        <v>10</v>
      </c>
      <c r="B4" s="3">
        <v>15</v>
      </c>
      <c r="D4" s="1">
        <v>0</v>
      </c>
      <c r="E4" s="4">
        <v>0.4</v>
      </c>
      <c r="F4" s="4">
        <v>0</v>
      </c>
      <c r="G4" s="4">
        <v>0.3</v>
      </c>
      <c r="H4" s="1">
        <f t="shared" ref="H4:H12" si="0">$B$11*E4</f>
        <v>43.120000000000005</v>
      </c>
      <c r="I4" s="5">
        <f t="shared" ref="I4:I12" si="1">$B$12*F4</f>
        <v>0</v>
      </c>
      <c r="J4" s="2">
        <f t="shared" ref="J4:J12" si="2">$K$2*G4</f>
        <v>12.585000000000001</v>
      </c>
      <c r="K4" s="1">
        <f>0</f>
        <v>0</v>
      </c>
      <c r="L4" s="1">
        <v>0</v>
      </c>
    </row>
    <row r="5" spans="1:37" s="1" customFormat="1" x14ac:dyDescent="0.3">
      <c r="A5" s="1" t="s">
        <v>11</v>
      </c>
      <c r="B5" s="6">
        <v>0.25</v>
      </c>
      <c r="D5" s="1">
        <v>1</v>
      </c>
      <c r="E5" s="4">
        <v>0.15</v>
      </c>
      <c r="F5" s="4">
        <v>4.5999999999999999E-2</v>
      </c>
      <c r="G5" s="4">
        <v>0.17499999999999999</v>
      </c>
      <c r="H5" s="1">
        <f t="shared" si="0"/>
        <v>16.169999999999998</v>
      </c>
      <c r="I5" s="5">
        <f t="shared" si="1"/>
        <v>2.9899999999999998</v>
      </c>
      <c r="J5" s="2">
        <f t="shared" si="2"/>
        <v>7.3412499999999996</v>
      </c>
      <c r="K5" s="1">
        <f>$B$11/4</f>
        <v>26.95</v>
      </c>
      <c r="L5" s="1">
        <f>$B$12/4</f>
        <v>16.25</v>
      </c>
      <c r="AG5" s="1">
        <v>0</v>
      </c>
      <c r="AH5" s="1">
        <v>1</v>
      </c>
      <c r="AI5" s="1">
        <v>2</v>
      </c>
      <c r="AJ5" s="1">
        <v>3</v>
      </c>
      <c r="AK5" s="1">
        <v>4</v>
      </c>
    </row>
    <row r="6" spans="1:37" s="1" customFormat="1" x14ac:dyDescent="0.3">
      <c r="A6" s="1" t="s">
        <v>12</v>
      </c>
      <c r="B6" s="1">
        <v>3</v>
      </c>
      <c r="D6" s="1">
        <v>2</v>
      </c>
      <c r="E6" s="4">
        <v>0.15</v>
      </c>
      <c r="F6" s="4">
        <v>7.6999999999999999E-2</v>
      </c>
      <c r="G6" s="4">
        <v>0.17499999999999999</v>
      </c>
      <c r="H6" s="1">
        <f t="shared" si="0"/>
        <v>16.169999999999998</v>
      </c>
      <c r="I6" s="5">
        <f t="shared" si="1"/>
        <v>5.0049999999999999</v>
      </c>
      <c r="J6" s="2">
        <f t="shared" si="2"/>
        <v>7.3412499999999996</v>
      </c>
      <c r="K6" s="1">
        <f>$B$11/4</f>
        <v>26.95</v>
      </c>
      <c r="L6" s="1">
        <f>$B$12/4</f>
        <v>16.25</v>
      </c>
      <c r="AE6" s="1" t="s">
        <v>1</v>
      </c>
      <c r="AF6" s="1" t="s">
        <v>13</v>
      </c>
      <c r="AG6" s="1">
        <v>50</v>
      </c>
      <c r="AH6" s="1">
        <v>50</v>
      </c>
    </row>
    <row r="7" spans="1:37" s="1" customFormat="1" x14ac:dyDescent="0.3">
      <c r="A7" s="1" t="s">
        <v>14</v>
      </c>
      <c r="B7" s="6">
        <v>0.08</v>
      </c>
      <c r="D7" s="1">
        <v>3</v>
      </c>
      <c r="E7" s="4">
        <v>0.15</v>
      </c>
      <c r="F7" s="4">
        <v>0.123</v>
      </c>
      <c r="G7" s="4">
        <v>0.17499999999999999</v>
      </c>
      <c r="H7" s="1">
        <f t="shared" si="0"/>
        <v>16.169999999999998</v>
      </c>
      <c r="I7" s="5">
        <f t="shared" si="1"/>
        <v>7.9950000000000001</v>
      </c>
      <c r="J7" s="2">
        <f t="shared" si="2"/>
        <v>7.3412499999999996</v>
      </c>
      <c r="K7" s="1">
        <f>$B$11/4</f>
        <v>26.95</v>
      </c>
      <c r="L7" s="1">
        <f>$B$12/4</f>
        <v>16.25</v>
      </c>
      <c r="AF7" s="1" t="s">
        <v>15</v>
      </c>
      <c r="AH7" s="1">
        <f>0.6*100*0.5</f>
        <v>30</v>
      </c>
      <c r="AI7" s="1">
        <f>60*0.3</f>
        <v>18</v>
      </c>
      <c r="AJ7" s="1">
        <f>60*0.2</f>
        <v>12</v>
      </c>
    </row>
    <row r="8" spans="1:37" s="1" customFormat="1" x14ac:dyDescent="0.3">
      <c r="A8" s="1" t="s">
        <v>16</v>
      </c>
      <c r="B8" s="6">
        <v>0.08</v>
      </c>
      <c r="D8" s="1">
        <v>4</v>
      </c>
      <c r="E8" s="4">
        <v>0.15</v>
      </c>
      <c r="F8" s="4">
        <v>0.13800000000000001</v>
      </c>
      <c r="G8" s="4">
        <v>0.17499999999999999</v>
      </c>
      <c r="H8" s="1">
        <f t="shared" si="0"/>
        <v>16.169999999999998</v>
      </c>
      <c r="I8" s="5">
        <f t="shared" si="1"/>
        <v>8.9700000000000006</v>
      </c>
      <c r="J8" s="2">
        <f t="shared" si="2"/>
        <v>7.3412499999999996</v>
      </c>
      <c r="K8" s="1">
        <f>$B$11/4</f>
        <v>26.95</v>
      </c>
      <c r="L8" s="1">
        <f>$B$12/4</f>
        <v>16.25</v>
      </c>
      <c r="AF8" s="1" t="s">
        <v>17</v>
      </c>
      <c r="AH8" s="1">
        <f>AH7/0.6*0.4</f>
        <v>20</v>
      </c>
      <c r="AI8" s="1">
        <f t="shared" ref="AI8:AJ8" si="3">AI7/0.6*0.4</f>
        <v>12</v>
      </c>
      <c r="AJ8" s="1">
        <f t="shared" si="3"/>
        <v>8</v>
      </c>
    </row>
    <row r="9" spans="1:37" s="1" customFormat="1" x14ac:dyDescent="0.3">
      <c r="A9" s="1" t="s">
        <v>18</v>
      </c>
      <c r="B9" s="6">
        <v>0.34</v>
      </c>
      <c r="D9" s="1">
        <v>5</v>
      </c>
      <c r="E9" s="4">
        <v>0</v>
      </c>
      <c r="F9" s="4">
        <v>0.16900000000000001</v>
      </c>
      <c r="G9" s="4">
        <v>0</v>
      </c>
      <c r="H9" s="1">
        <f t="shared" si="0"/>
        <v>0</v>
      </c>
      <c r="I9" s="5">
        <f t="shared" si="1"/>
        <v>10.985000000000001</v>
      </c>
      <c r="J9" s="2">
        <f t="shared" si="2"/>
        <v>0</v>
      </c>
      <c r="K9" s="1">
        <f>0</f>
        <v>0</v>
      </c>
      <c r="L9" s="1">
        <f>0</f>
        <v>0</v>
      </c>
      <c r="AF9" s="1" t="s">
        <v>19</v>
      </c>
    </row>
    <row r="10" spans="1:37" s="1" customFormat="1" x14ac:dyDescent="0.3">
      <c r="A10" s="1" t="s">
        <v>20</v>
      </c>
      <c r="B10" s="6">
        <v>0.15</v>
      </c>
      <c r="D10" s="1">
        <v>6</v>
      </c>
      <c r="E10" s="4">
        <v>0</v>
      </c>
      <c r="F10" s="4">
        <v>0.154</v>
      </c>
      <c r="G10" s="4">
        <v>0</v>
      </c>
      <c r="H10" s="1">
        <f t="shared" si="0"/>
        <v>0</v>
      </c>
      <c r="I10" s="5">
        <f t="shared" si="1"/>
        <v>10.01</v>
      </c>
      <c r="J10" s="2">
        <f t="shared" si="2"/>
        <v>0</v>
      </c>
      <c r="K10" s="1">
        <f>0</f>
        <v>0</v>
      </c>
      <c r="L10" s="1">
        <f>0</f>
        <v>0</v>
      </c>
      <c r="AF10" s="1" t="s">
        <v>21</v>
      </c>
      <c r="AG10" s="1">
        <v>0</v>
      </c>
      <c r="AH10" s="1">
        <v>100</v>
      </c>
    </row>
    <row r="11" spans="1:37" s="1" customFormat="1" x14ac:dyDescent="0.3">
      <c r="A11" s="1" t="s">
        <v>22</v>
      </c>
      <c r="B11" s="1">
        <v>107.8</v>
      </c>
      <c r="D11" s="1">
        <v>7</v>
      </c>
      <c r="E11" s="4">
        <v>0</v>
      </c>
      <c r="F11" s="4">
        <v>0.154</v>
      </c>
      <c r="G11" s="4">
        <v>0</v>
      </c>
      <c r="H11" s="1">
        <f t="shared" si="0"/>
        <v>0</v>
      </c>
      <c r="I11" s="5">
        <f t="shared" si="1"/>
        <v>10.01</v>
      </c>
      <c r="J11" s="2">
        <f t="shared" si="2"/>
        <v>0</v>
      </c>
      <c r="K11" s="1">
        <f>0</f>
        <v>0</v>
      </c>
      <c r="L11" s="1">
        <f>0</f>
        <v>0</v>
      </c>
      <c r="AF11" s="1" t="s">
        <v>23</v>
      </c>
      <c r="AG11" s="1">
        <v>100</v>
      </c>
      <c r="AH11" s="1">
        <v>0</v>
      </c>
    </row>
    <row r="12" spans="1:37" s="1" customFormat="1" x14ac:dyDescent="0.3">
      <c r="A12" s="1" t="s">
        <v>24</v>
      </c>
      <c r="B12" s="1">
        <v>65</v>
      </c>
      <c r="D12" s="1">
        <v>8</v>
      </c>
      <c r="E12" s="4">
        <v>0</v>
      </c>
      <c r="F12" s="4">
        <v>0.13800000000000001</v>
      </c>
      <c r="G12" s="4">
        <v>0</v>
      </c>
      <c r="H12" s="1">
        <f t="shared" si="0"/>
        <v>0</v>
      </c>
      <c r="I12" s="5">
        <f t="shared" si="1"/>
        <v>8.9700000000000006</v>
      </c>
      <c r="J12" s="2">
        <f t="shared" si="2"/>
        <v>0</v>
      </c>
      <c r="K12" s="1">
        <f>0</f>
        <v>0</v>
      </c>
      <c r="L12" s="1">
        <f>0</f>
        <v>0</v>
      </c>
      <c r="AF12" s="1" t="s">
        <v>25</v>
      </c>
      <c r="AG12" s="1">
        <v>0</v>
      </c>
      <c r="AH12" s="1">
        <f>60</f>
        <v>60</v>
      </c>
    </row>
    <row r="13" spans="1:37" s="7" customFormat="1" ht="15" thickBot="1" x14ac:dyDescent="0.35"/>
    <row r="14" spans="1:37" x14ac:dyDescent="0.3">
      <c r="A14" s="8"/>
      <c r="B14" s="8" t="s">
        <v>26</v>
      </c>
      <c r="C14" s="8"/>
      <c r="D14" s="8"/>
      <c r="E14" s="8"/>
      <c r="F14" s="8" t="s">
        <v>27</v>
      </c>
      <c r="G14" s="8"/>
    </row>
    <row r="15" spans="1:37" x14ac:dyDescent="0.3">
      <c r="A15" s="9" t="s">
        <v>28</v>
      </c>
      <c r="B15" s="9">
        <v>0</v>
      </c>
      <c r="C15" s="9">
        <v>0.25</v>
      </c>
      <c r="D15" s="9"/>
      <c r="E15" s="9"/>
      <c r="F15" s="9">
        <v>0</v>
      </c>
      <c r="G15" s="9">
        <v>0.25</v>
      </c>
    </row>
    <row r="16" spans="1:37" x14ac:dyDescent="0.3">
      <c r="A16" s="8" t="s">
        <v>5</v>
      </c>
      <c r="B16" s="10">
        <f>E4*B11</f>
        <v>43.120000000000005</v>
      </c>
      <c r="C16" s="10">
        <f>H5</f>
        <v>16.169999999999998</v>
      </c>
      <c r="D16" s="10"/>
      <c r="E16" s="11" t="s">
        <v>5</v>
      </c>
      <c r="F16" s="12">
        <f>B16</f>
        <v>43.120000000000005</v>
      </c>
      <c r="G16" s="13">
        <f>C16</f>
        <v>16.169999999999998</v>
      </c>
    </row>
    <row r="17" spans="1:7" x14ac:dyDescent="0.3">
      <c r="A17" s="8" t="s">
        <v>29</v>
      </c>
      <c r="B17" s="10">
        <f>(B11*B5+B4)*G4</f>
        <v>12.585000000000001</v>
      </c>
      <c r="C17" s="14">
        <f>J5</f>
        <v>7.3412499999999996</v>
      </c>
      <c r="D17" s="8"/>
      <c r="E17" s="11" t="s">
        <v>29</v>
      </c>
      <c r="F17" s="12">
        <f>B17</f>
        <v>12.585000000000001</v>
      </c>
      <c r="G17" s="14">
        <f>C17</f>
        <v>7.3412499999999996</v>
      </c>
    </row>
    <row r="18" spans="1:7" x14ac:dyDescent="0.3">
      <c r="A18" s="8" t="s">
        <v>30</v>
      </c>
      <c r="B18" s="10">
        <v>0</v>
      </c>
      <c r="C18" s="10"/>
      <c r="D18" s="10"/>
      <c r="E18" s="11" t="s">
        <v>30</v>
      </c>
      <c r="F18" s="12">
        <f>B18</f>
        <v>0</v>
      </c>
      <c r="G18" s="13">
        <f>L5-I5</f>
        <v>13.26</v>
      </c>
    </row>
    <row r="19" spans="1:7" x14ac:dyDescent="0.3">
      <c r="A19" s="8" t="s">
        <v>31</v>
      </c>
      <c r="B19" s="8">
        <v>0</v>
      </c>
      <c r="C19" s="10" t="s">
        <v>32</v>
      </c>
      <c r="D19" s="10"/>
      <c r="E19" s="8" t="s">
        <v>21</v>
      </c>
      <c r="F19" s="8">
        <v>0</v>
      </c>
      <c r="G19" s="8">
        <f>K5</f>
        <v>26.95</v>
      </c>
    </row>
    <row r="20" spans="1:7" x14ac:dyDescent="0.3">
      <c r="A20" s="8" t="s">
        <v>25</v>
      </c>
      <c r="B20" s="8">
        <v>0</v>
      </c>
      <c r="C20" s="10" t="s">
        <v>33</v>
      </c>
      <c r="D20" s="10"/>
      <c r="E20" s="8" t="s">
        <v>25</v>
      </c>
      <c r="F20" s="8">
        <v>0</v>
      </c>
      <c r="G20" s="8">
        <f>L5</f>
        <v>16.25</v>
      </c>
    </row>
    <row r="21" spans="1:7" x14ac:dyDescent="0.3">
      <c r="A21" s="8" t="s">
        <v>34</v>
      </c>
      <c r="B21" s="13">
        <f>B17</f>
        <v>12.585000000000001</v>
      </c>
      <c r="C21" s="10" t="s">
        <v>33</v>
      </c>
      <c r="D21" s="10"/>
      <c r="E21" s="8" t="s">
        <v>35</v>
      </c>
      <c r="F21" s="13">
        <f>B17</f>
        <v>12.585000000000001</v>
      </c>
      <c r="G21" s="14">
        <f>J5</f>
        <v>7.3412499999999996</v>
      </c>
    </row>
    <row r="22" spans="1:7" x14ac:dyDescent="0.3">
      <c r="A22" s="15" t="s">
        <v>36</v>
      </c>
      <c r="B22" s="8"/>
      <c r="C22" s="10" t="s">
        <v>33</v>
      </c>
      <c r="D22" s="8"/>
      <c r="E22" s="15" t="s">
        <v>37</v>
      </c>
      <c r="F22" s="13">
        <f>F19-F20-F21</f>
        <v>-12.585000000000001</v>
      </c>
      <c r="G22" s="14">
        <f>G19-G20-G21</f>
        <v>3.3587499999999997</v>
      </c>
    </row>
    <row r="23" spans="1:7" x14ac:dyDescent="0.3">
      <c r="A23" s="8" t="s">
        <v>23</v>
      </c>
      <c r="B23" s="10">
        <f>B11-B19</f>
        <v>107.8</v>
      </c>
      <c r="C23" s="13">
        <f>$B$11</f>
        <v>107.8</v>
      </c>
      <c r="D23" s="10"/>
      <c r="E23" s="8" t="s">
        <v>23</v>
      </c>
      <c r="F23" s="13">
        <f>B23</f>
        <v>107.8</v>
      </c>
      <c r="G23" s="8">
        <f>$B$11-G19</f>
        <v>80.849999999999994</v>
      </c>
    </row>
    <row r="24" spans="1:7" x14ac:dyDescent="0.3">
      <c r="A24" s="8"/>
      <c r="B24" s="8"/>
      <c r="C24" s="8"/>
      <c r="D24" s="8"/>
      <c r="E24" s="8"/>
      <c r="F24" s="13"/>
      <c r="G24" s="8"/>
    </row>
    <row r="25" spans="1:7" x14ac:dyDescent="0.3">
      <c r="A25" s="8"/>
      <c r="B25" s="8"/>
      <c r="C25" s="8"/>
      <c r="D25" s="8"/>
      <c r="E25" s="8" t="s">
        <v>38</v>
      </c>
      <c r="F25" s="13">
        <f>B11-F16</f>
        <v>64.679999999999993</v>
      </c>
      <c r="G25" s="16">
        <f>F25-G19</f>
        <v>37.72999999999999</v>
      </c>
    </row>
    <row r="26" spans="1:7" x14ac:dyDescent="0.3">
      <c r="A26" s="8"/>
      <c r="B26" s="8"/>
      <c r="C26" s="8"/>
      <c r="D26" s="8"/>
      <c r="E26" s="8" t="s">
        <v>39</v>
      </c>
      <c r="F26" s="13">
        <f>B31</f>
        <v>35.93333333333333</v>
      </c>
      <c r="G26" s="16">
        <f>C31</f>
        <v>35.93333333333333</v>
      </c>
    </row>
    <row r="27" spans="1:7" x14ac:dyDescent="0.3">
      <c r="A27" s="8" t="s">
        <v>40</v>
      </c>
      <c r="B27" s="8"/>
      <c r="C27" s="13">
        <f>B35</f>
        <v>143.73333333333332</v>
      </c>
      <c r="D27" s="13"/>
      <c r="E27" s="8" t="s">
        <v>40</v>
      </c>
      <c r="F27" s="13">
        <f>F23+F18-F25+F26</f>
        <v>79.053333333333342</v>
      </c>
      <c r="G27" s="16">
        <f>G23+G18-G25+G26</f>
        <v>92.313333333333333</v>
      </c>
    </row>
    <row r="28" spans="1:7" x14ac:dyDescent="0.3">
      <c r="A28" s="15" t="s">
        <v>41</v>
      </c>
      <c r="B28" s="8">
        <v>0</v>
      </c>
      <c r="C28" s="8"/>
      <c r="D28" s="8"/>
      <c r="E28" s="15" t="s">
        <v>42</v>
      </c>
      <c r="F28" s="8">
        <v>0</v>
      </c>
      <c r="G28" s="16">
        <f>(F27+G27)/2*B7*0.25</f>
        <v>1.7136666666666667</v>
      </c>
    </row>
    <row r="29" spans="1:7" x14ac:dyDescent="0.3">
      <c r="A29" s="8" t="s">
        <v>43</v>
      </c>
      <c r="B29" s="8"/>
      <c r="C29" s="8"/>
      <c r="D29" s="8"/>
      <c r="E29" s="8" t="s">
        <v>44</v>
      </c>
      <c r="F29" s="8">
        <f>(F22+F28)*B9</f>
        <v>-4.278900000000001</v>
      </c>
      <c r="G29" s="17">
        <f>(G22+G28)*$B$9</f>
        <v>1.7246216666666667</v>
      </c>
    </row>
    <row r="30" spans="1:7" x14ac:dyDescent="0.3">
      <c r="A30" s="8"/>
      <c r="B30" s="8"/>
      <c r="C30" s="8"/>
      <c r="D30" s="8"/>
      <c r="E30" s="8" t="s">
        <v>45</v>
      </c>
      <c r="F30" s="13">
        <f>F22+F28-F29</f>
        <v>-8.3061000000000007</v>
      </c>
      <c r="G30" s="13">
        <f>G22+G28-G29</f>
        <v>3.3477949999999996</v>
      </c>
    </row>
    <row r="31" spans="1:7" x14ac:dyDescent="0.3">
      <c r="A31" s="8" t="s">
        <v>39</v>
      </c>
      <c r="B31" s="10">
        <f>B11/B6</f>
        <v>35.93333333333333</v>
      </c>
      <c r="C31" s="10">
        <f>B11/B6</f>
        <v>35.93333333333333</v>
      </c>
      <c r="D31" s="8"/>
      <c r="E31" s="8" t="s">
        <v>46</v>
      </c>
      <c r="F31" s="10">
        <f>B31</f>
        <v>35.93333333333333</v>
      </c>
      <c r="G31" s="8">
        <v>0</v>
      </c>
    </row>
    <row r="32" spans="1:7" x14ac:dyDescent="0.3">
      <c r="A32" s="15" t="s">
        <v>47</v>
      </c>
      <c r="B32" s="10">
        <f>B31+B23-(B16-B17)</f>
        <v>113.19833333333332</v>
      </c>
      <c r="C32" s="8"/>
      <c r="D32" s="8"/>
      <c r="E32" s="15" t="s">
        <v>47</v>
      </c>
      <c r="F32" s="13">
        <f>-(F30-F31)</f>
        <v>44.239433333333331</v>
      </c>
      <c r="G32" s="13">
        <f>-(G30-G31)</f>
        <v>-3.3477949999999996</v>
      </c>
    </row>
    <row r="33" spans="1:7" x14ac:dyDescent="0.3">
      <c r="A33" s="8" t="s">
        <v>48</v>
      </c>
      <c r="B33" s="13">
        <f>B31+B23</f>
        <v>143.73333333333332</v>
      </c>
      <c r="C33" s="8"/>
      <c r="D33" s="8"/>
      <c r="E33" s="8"/>
      <c r="F33" s="8"/>
      <c r="G33" s="8"/>
    </row>
    <row r="34" spans="1:7" x14ac:dyDescent="0.3">
      <c r="A34" s="8" t="s">
        <v>49</v>
      </c>
      <c r="B34" s="8"/>
      <c r="C34" s="8"/>
      <c r="D34" s="8"/>
      <c r="E34" s="8"/>
      <c r="F34" s="8"/>
      <c r="G34" s="8"/>
    </row>
    <row r="35" spans="1:7" x14ac:dyDescent="0.3">
      <c r="A35" s="8" t="s">
        <v>50</v>
      </c>
      <c r="B35" s="13">
        <f>B33-B34</f>
        <v>143.73333333333332</v>
      </c>
      <c r="C35" s="8"/>
      <c r="D35" s="8"/>
      <c r="E35" s="8"/>
      <c r="F35" s="8"/>
      <c r="G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RobinIRR_Feldblum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2016-04-16T15:37:21Z</dcterms:created>
  <dcterms:modified xsi:type="dcterms:W3CDTF">2016-04-16T23:57:53Z</dcterms:modified>
</cp:coreProperties>
</file>