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9140" windowHeight="74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7" i="1" l="1"/>
  <c r="B45" i="1" l="1"/>
  <c r="B25" i="1"/>
  <c r="B23" i="1"/>
  <c r="B11" i="1"/>
  <c r="D45" i="1"/>
  <c r="C45" i="1"/>
  <c r="B21" i="1"/>
  <c r="B43" i="1"/>
  <c r="B37" i="1"/>
  <c r="B39" i="1"/>
  <c r="B29" i="1"/>
  <c r="D43" i="1" l="1"/>
  <c r="C43" i="1"/>
  <c r="B35" i="1"/>
  <c r="B34" i="1"/>
  <c r="B32" i="1"/>
  <c r="B31" i="1"/>
  <c r="B27" i="1"/>
  <c r="B24" i="1"/>
  <c r="B19" i="1"/>
  <c r="B16" i="1"/>
  <c r="B15" i="1"/>
  <c r="C13" i="1"/>
  <c r="D13" i="1"/>
  <c r="B13" i="1"/>
  <c r="E7" i="1"/>
  <c r="D11" i="1" s="1"/>
  <c r="C11" i="1" l="1"/>
</calcChain>
</file>

<file path=xl/sharedStrings.xml><?xml version="1.0" encoding="utf-8"?>
<sst xmlns="http://schemas.openxmlformats.org/spreadsheetml/2006/main" count="36" uniqueCount="29">
  <si>
    <t>Reserve</t>
  </si>
  <si>
    <t>line A</t>
  </si>
  <si>
    <t>line B</t>
  </si>
  <si>
    <t>Line A</t>
  </si>
  <si>
    <t>Line B</t>
  </si>
  <si>
    <t>CV</t>
  </si>
  <si>
    <t>Expected Liability</t>
  </si>
  <si>
    <t>Covariance of each line to total liability</t>
  </si>
  <si>
    <t>Expected Volatility Sigma</t>
  </si>
  <si>
    <t>Total Liability</t>
  </si>
  <si>
    <t>Total Liability Variance</t>
  </si>
  <si>
    <t>Volatility</t>
  </si>
  <si>
    <t>Volatility of Assets to Liab Ratio</t>
  </si>
  <si>
    <t>Liability Volatility</t>
  </si>
  <si>
    <t>Assets Volatility</t>
  </si>
  <si>
    <t>A/L Volatility</t>
  </si>
  <si>
    <t>Total Capital</t>
  </si>
  <si>
    <t>C/L Ratio</t>
  </si>
  <si>
    <t>K</t>
  </si>
  <si>
    <t>S</t>
  </si>
  <si>
    <t>Volatility of S</t>
  </si>
  <si>
    <t>d1</t>
  </si>
  <si>
    <t>d2</t>
  </si>
  <si>
    <t>N(-d1)</t>
  </si>
  <si>
    <t>N(-d2)</t>
  </si>
  <si>
    <t>Put</t>
  </si>
  <si>
    <t>Delta</t>
  </si>
  <si>
    <t>Vega (dp/d sigma)</t>
  </si>
  <si>
    <t>Capital/Liability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</si>
</sst>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000%"/>
    <numFmt numFmtId="167" formatCode="_(* #,##0.00000_);_(* \(#,##0.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165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29" workbookViewId="0">
      <selection activeCell="K47" sqref="K47"/>
    </sheetView>
  </sheetViews>
  <sheetFormatPr defaultRowHeight="14.4" x14ac:dyDescent="0.3"/>
  <cols>
    <col min="1" max="1" width="16.21875" bestFit="1" customWidth="1"/>
    <col min="2" max="2" width="13.6640625" bestFit="1" customWidth="1"/>
    <col min="3" max="4" width="12.5546875" bestFit="1" customWidth="1"/>
    <col min="5" max="5" width="13.6640625" bestFit="1" customWidth="1"/>
  </cols>
  <sheetData>
    <row r="1" spans="1:5" x14ac:dyDescent="0.3">
      <c r="B1" t="s">
        <v>0</v>
      </c>
      <c r="C1" t="s">
        <v>1</v>
      </c>
      <c r="D1" t="s">
        <v>2</v>
      </c>
    </row>
    <row r="2" spans="1:5" x14ac:dyDescent="0.3">
      <c r="A2" t="s">
        <v>0</v>
      </c>
      <c r="B2">
        <v>1</v>
      </c>
      <c r="C2">
        <v>0.5</v>
      </c>
      <c r="D2">
        <v>0.25</v>
      </c>
    </row>
    <row r="3" spans="1:5" x14ac:dyDescent="0.3">
      <c r="A3" t="s">
        <v>1</v>
      </c>
      <c r="B3">
        <v>0.5</v>
      </c>
      <c r="C3">
        <v>1</v>
      </c>
      <c r="D3">
        <v>0.25</v>
      </c>
    </row>
    <row r="4" spans="1:5" x14ac:dyDescent="0.3">
      <c r="A4" t="s">
        <v>2</v>
      </c>
      <c r="B4">
        <v>0.25</v>
      </c>
      <c r="C4">
        <v>0.25</v>
      </c>
      <c r="D4">
        <v>1</v>
      </c>
    </row>
    <row r="6" spans="1:5" x14ac:dyDescent="0.3">
      <c r="B6" t="s">
        <v>0</v>
      </c>
      <c r="C6" t="s">
        <v>3</v>
      </c>
      <c r="D6" t="s">
        <v>4</v>
      </c>
    </row>
    <row r="7" spans="1:5" x14ac:dyDescent="0.3">
      <c r="A7" t="s">
        <v>6</v>
      </c>
      <c r="B7" s="2">
        <v>18091233</v>
      </c>
      <c r="C7" s="2">
        <v>5860732</v>
      </c>
      <c r="D7" s="2">
        <v>5860732</v>
      </c>
      <c r="E7" s="2">
        <f>SUM(B7:D7)</f>
        <v>29812697</v>
      </c>
    </row>
    <row r="8" spans="1:5" x14ac:dyDescent="0.3">
      <c r="A8" t="s">
        <v>5</v>
      </c>
      <c r="B8" s="1">
        <v>0.127</v>
      </c>
      <c r="C8" s="1">
        <v>0.21099999999999999</v>
      </c>
      <c r="D8" s="1">
        <v>0.317</v>
      </c>
    </row>
    <row r="9" spans="1:5" x14ac:dyDescent="0.3">
      <c r="A9" t="s">
        <v>8</v>
      </c>
      <c r="B9" s="1">
        <v>0.126</v>
      </c>
      <c r="C9" s="1">
        <v>0.20899999999999999</v>
      </c>
      <c r="D9" s="1">
        <v>0.309</v>
      </c>
    </row>
    <row r="11" spans="1:5" x14ac:dyDescent="0.3">
      <c r="B11" s="3">
        <f>B7/$E$7</f>
        <v>0.60682980140978193</v>
      </c>
      <c r="C11" s="3">
        <f>C7/$E$7</f>
        <v>0.19658509929510906</v>
      </c>
      <c r="D11" s="3">
        <f>D7/$E$7</f>
        <v>0.19658509929510906</v>
      </c>
    </row>
    <row r="13" spans="1:5" x14ac:dyDescent="0.3">
      <c r="A13" t="s">
        <v>7</v>
      </c>
      <c r="B13" s="4">
        <f>$B$11*B9*$B$9* VLOOKUP($B$6,$A$2:$D$4,MATCH(B6,$A$1:$D$1,0),FALSE)+$C$11*B9*$C$9* VLOOKUP($C$6,$A$2:$D$4,MATCH(B6,$A$1:$D$1,0),FALSE)+$D$11*B9*$D$9* VLOOKUP($D$6,$A$2:$D$4,MATCH(B6,$A$1:$D$1,0),FALSE)</f>
        <v>1.4135926993589343E-2</v>
      </c>
      <c r="C13" s="4">
        <f t="shared" ref="C13:D13" si="0">$B$11*C9*$B$9* VLOOKUP($B$6,$A$2:$D$4,MATCH(C6,$A$1:$D$1,0),FALSE)+$C$11*C9*$C$9* VLOOKUP($C$6,$A$2:$D$4,MATCH(C6,$A$1:$D$1,0),FALSE)+$D$11*C9*$D$9* VLOOKUP($D$6,$A$2:$D$4,MATCH(C6,$A$1:$D$1,0),FALSE)</f>
        <v>1.975107729186662E-2</v>
      </c>
      <c r="D13" s="4">
        <f t="shared" si="0"/>
        <v>2.7850635312212779E-2</v>
      </c>
    </row>
    <row r="15" spans="1:5" x14ac:dyDescent="0.3">
      <c r="A15" t="s">
        <v>10</v>
      </c>
      <c r="B15">
        <f>SUMPRODUCT(B11:D11,B13:D13)</f>
        <v>1.7935889169153191E-2</v>
      </c>
    </row>
    <row r="16" spans="1:5" x14ac:dyDescent="0.3">
      <c r="A16" t="s">
        <v>11</v>
      </c>
      <c r="B16">
        <f>SQRT(B15)</f>
        <v>0.13392493856318619</v>
      </c>
    </row>
    <row r="18" spans="1:2" x14ac:dyDescent="0.3">
      <c r="A18" t="s">
        <v>12</v>
      </c>
    </row>
    <row r="19" spans="1:2" x14ac:dyDescent="0.3">
      <c r="A19" t="s">
        <v>13</v>
      </c>
      <c r="B19">
        <f>B16</f>
        <v>0.13392493856318619</v>
      </c>
    </row>
    <row r="20" spans="1:2" x14ac:dyDescent="0.3">
      <c r="A20" t="s">
        <v>14</v>
      </c>
      <c r="B20">
        <v>0.04</v>
      </c>
    </row>
    <row r="21" spans="1:2" x14ac:dyDescent="0.3">
      <c r="A21" t="s">
        <v>15</v>
      </c>
      <c r="B21">
        <f>SQRT(B19^2+B20^2)</f>
        <v>0.13977084520440303</v>
      </c>
    </row>
    <row r="23" spans="1:2" x14ac:dyDescent="0.3">
      <c r="A23" t="s">
        <v>16</v>
      </c>
      <c r="B23">
        <f>8949750</f>
        <v>8949750</v>
      </c>
    </row>
    <row r="24" spans="1:2" x14ac:dyDescent="0.3">
      <c r="A24" t="s">
        <v>9</v>
      </c>
      <c r="B24" s="5">
        <f>E7</f>
        <v>29812697</v>
      </c>
    </row>
    <row r="25" spans="1:2" x14ac:dyDescent="0.3">
      <c r="A25" t="s">
        <v>17</v>
      </c>
      <c r="B25" s="6">
        <f>B23/B24</f>
        <v>0.30019927415490116</v>
      </c>
    </row>
    <row r="27" spans="1:2" x14ac:dyDescent="0.3">
      <c r="A27" t="s">
        <v>19</v>
      </c>
      <c r="B27" s="6">
        <f>(B23+B24)/B24</f>
        <v>1.3001992741549011</v>
      </c>
    </row>
    <row r="28" spans="1:2" x14ac:dyDescent="0.3">
      <c r="A28" t="s">
        <v>18</v>
      </c>
      <c r="B28">
        <v>1</v>
      </c>
    </row>
    <row r="29" spans="1:2" x14ac:dyDescent="0.3">
      <c r="A29" t="s">
        <v>20</v>
      </c>
      <c r="B29">
        <f>B21</f>
        <v>0.13977084520440303</v>
      </c>
    </row>
    <row r="31" spans="1:2" x14ac:dyDescent="0.3">
      <c r="A31" t="s">
        <v>21</v>
      </c>
      <c r="B31" s="6">
        <f>LN(1+B25)/B29+B29/2</f>
        <v>1.9480849866648473</v>
      </c>
    </row>
    <row r="32" spans="1:2" x14ac:dyDescent="0.3">
      <c r="A32" t="s">
        <v>22</v>
      </c>
      <c r="B32" s="6">
        <f>B31-B29</f>
        <v>1.8083141414604442</v>
      </c>
    </row>
    <row r="34" spans="1:11" x14ac:dyDescent="0.3">
      <c r="A34" t="s">
        <v>23</v>
      </c>
      <c r="B34">
        <f>NORMSDIST(-B31)</f>
        <v>2.5702397460487605E-2</v>
      </c>
    </row>
    <row r="35" spans="1:11" x14ac:dyDescent="0.3">
      <c r="A35" t="s">
        <v>24</v>
      </c>
      <c r="B35">
        <f>NORMSDIST(-B32)</f>
        <v>3.5278811078922154E-2</v>
      </c>
    </row>
    <row r="37" spans="1:11" x14ac:dyDescent="0.3">
      <c r="A37" t="s">
        <v>25</v>
      </c>
      <c r="B37" s="7">
        <f>B35-(B27)*B34</f>
        <v>1.8605725567553966E-3</v>
      </c>
    </row>
    <row r="39" spans="1:11" x14ac:dyDescent="0.3">
      <c r="A39" t="s">
        <v>26</v>
      </c>
      <c r="B39">
        <f>-B34</f>
        <v>-2.5702397460487605E-2</v>
      </c>
    </row>
    <row r="40" spans="1:11" x14ac:dyDescent="0.3">
      <c r="A40" t="s">
        <v>27</v>
      </c>
      <c r="B40">
        <v>7.7799999999999994E-2</v>
      </c>
    </row>
    <row r="42" spans="1:11" x14ac:dyDescent="0.3">
      <c r="B42" t="s">
        <v>0</v>
      </c>
      <c r="C42" t="s">
        <v>3</v>
      </c>
      <c r="D42" t="s">
        <v>4</v>
      </c>
    </row>
    <row r="43" spans="1:11" x14ac:dyDescent="0.3">
      <c r="A43" t="s">
        <v>28</v>
      </c>
      <c r="B43" s="8">
        <f>$B$25-$B$39^-1*$B$40*(B13-$B$15)*1/$B$21</f>
        <v>0.21790518474269477</v>
      </c>
      <c r="C43" s="8">
        <f>$B$25-$B$39^-1*$B$40*(C13-$B$15)*1/$B$21</f>
        <v>0.33950999535922177</v>
      </c>
      <c r="D43" s="8">
        <f>$B$25-$B$39^-1*$B$40*(D13-$B$15)*1/$B$21</f>
        <v>0.51491851816295631</v>
      </c>
    </row>
    <row r="45" spans="1:11" x14ac:dyDescent="0.3">
      <c r="B45">
        <f>B43*B7</f>
        <v>3942173.4690881362</v>
      </c>
      <c r="C45">
        <f>C43*C7</f>
        <v>1989777.0941216426</v>
      </c>
      <c r="D45">
        <f>D43*D7</f>
        <v>3017799.436790219</v>
      </c>
    </row>
    <row r="47" spans="1:11" x14ac:dyDescent="0.3">
      <c r="K47">
        <f>1193/48</f>
        <v>24.854166666666668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Lingxiao</dc:creator>
  <cp:lastModifiedBy>Li, Lingxiao</cp:lastModifiedBy>
  <dcterms:created xsi:type="dcterms:W3CDTF">2016-03-15T22:06:32Z</dcterms:created>
  <dcterms:modified xsi:type="dcterms:W3CDTF">2016-04-06T21:47:26Z</dcterms:modified>
</cp:coreProperties>
</file>