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 WORK\Graduate School\Data Analytics\Quantitative Analysis\project\"/>
    </mc:Choice>
  </mc:AlternateContent>
  <xr:revisionPtr revIDLastSave="0" documentId="13_ncr:1_{C7A8CF6F-E8F2-4E1A-B109-5E3F8743D7BF}" xr6:coauthVersionLast="33" xr6:coauthVersionMax="33" xr10:uidLastSave="{00000000-0000-0000-0000-000000000000}"/>
  <bookViews>
    <workbookView xWindow="0" yWindow="0" windowWidth="28800" windowHeight="12225" xr2:uid="{3C589558-64F0-468A-B1CA-02E9A08A8F8F}"/>
  </bookViews>
  <sheets>
    <sheet name="Trend.Model " sheetId="29" r:id="rId1"/>
    <sheet name="Seasonal Comparison" sheetId="31" r:id="rId2"/>
    <sheet name="Initial plot" sheetId="32" r:id="rId3"/>
    <sheet name="Residual &amp; Durbin-Watson" sheetId="34" r:id="rId4"/>
    <sheet name="Standardized comparisonVOL-Ref" sheetId="17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34" l="1"/>
  <c r="B22" i="34"/>
  <c r="E2" i="34" s="1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" i="34"/>
  <c r="B4" i="34"/>
  <c r="B5" i="34"/>
  <c r="B6" i="34"/>
  <c r="B7" i="34"/>
  <c r="B8" i="34"/>
  <c r="B9" i="34"/>
  <c r="B10" i="34"/>
  <c r="B11" i="34"/>
  <c r="B12" i="34"/>
  <c r="B13" i="34"/>
  <c r="B14" i="34"/>
  <c r="B15" i="34"/>
  <c r="B16" i="34"/>
  <c r="B17" i="34"/>
  <c r="B18" i="34"/>
  <c r="B19" i="34"/>
  <c r="B20" i="34"/>
  <c r="B21" i="34"/>
  <c r="B3" i="34"/>
  <c r="I19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" i="29"/>
  <c r="E3" i="29"/>
  <c r="I3" i="29" s="1"/>
  <c r="E4" i="29"/>
  <c r="I4" i="29" s="1"/>
  <c r="E5" i="29"/>
  <c r="I5" i="29" s="1"/>
  <c r="E6" i="29"/>
  <c r="I6" i="29" s="1"/>
  <c r="E7" i="29"/>
  <c r="I7" i="29" s="1"/>
  <c r="E8" i="29"/>
  <c r="I8" i="29" s="1"/>
  <c r="E9" i="29"/>
  <c r="I9" i="29" s="1"/>
  <c r="E10" i="29"/>
  <c r="I10" i="29" s="1"/>
  <c r="E11" i="29"/>
  <c r="I11" i="29" s="1"/>
  <c r="E12" i="29"/>
  <c r="I12" i="29" s="1"/>
  <c r="E13" i="29"/>
  <c r="I13" i="29" s="1"/>
  <c r="E14" i="29"/>
  <c r="I14" i="29" s="1"/>
  <c r="E15" i="29"/>
  <c r="I15" i="29" s="1"/>
  <c r="E16" i="29"/>
  <c r="I16" i="29" s="1"/>
  <c r="E17" i="29"/>
  <c r="I17" i="29" s="1"/>
  <c r="E18" i="29"/>
  <c r="I18" i="29" s="1"/>
  <c r="E19" i="29"/>
  <c r="E20" i="29"/>
  <c r="I20" i="29" s="1"/>
  <c r="E21" i="29"/>
  <c r="I21" i="29" s="1"/>
  <c r="E2" i="29"/>
  <c r="I2" i="29" s="1"/>
  <c r="H21" i="29"/>
  <c r="H20" i="29"/>
  <c r="H19" i="29"/>
  <c r="H18" i="29"/>
  <c r="H17" i="29"/>
  <c r="H16" i="29"/>
  <c r="H15" i="29"/>
  <c r="H14" i="29"/>
  <c r="H13" i="29"/>
  <c r="H12" i="29"/>
  <c r="H11" i="29"/>
  <c r="H10" i="29"/>
  <c r="H9" i="29"/>
  <c r="H8" i="29"/>
  <c r="H7" i="29"/>
  <c r="H6" i="29"/>
  <c r="H5" i="29"/>
  <c r="H4" i="29"/>
  <c r="H3" i="29"/>
  <c r="H2" i="29"/>
  <c r="J20" i="29" l="1"/>
  <c r="C7" i="31" s="1"/>
  <c r="J14" i="29"/>
  <c r="A6" i="31" s="1"/>
  <c r="J8" i="29"/>
  <c r="C4" i="31" s="1"/>
  <c r="J4" i="29"/>
  <c r="C3" i="31" s="1"/>
  <c r="J18" i="29"/>
  <c r="A7" i="31" s="1"/>
  <c r="J12" i="29"/>
  <c r="C5" i="31" s="1"/>
  <c r="J2" i="29"/>
  <c r="A3" i="31" s="1"/>
  <c r="J3" i="29"/>
  <c r="B3" i="31" s="1"/>
  <c r="J5" i="29"/>
  <c r="D3" i="31" s="1"/>
  <c r="J6" i="29"/>
  <c r="A4" i="31" s="1"/>
  <c r="J7" i="29"/>
  <c r="B4" i="31" s="1"/>
  <c r="J9" i="29"/>
  <c r="D4" i="31" s="1"/>
  <c r="J10" i="29"/>
  <c r="A5" i="31" s="1"/>
  <c r="J11" i="29"/>
  <c r="B5" i="31" s="1"/>
  <c r="J13" i="29"/>
  <c r="D5" i="31" s="1"/>
  <c r="J15" i="29"/>
  <c r="B6" i="31" s="1"/>
  <c r="J16" i="29"/>
  <c r="C6" i="31" s="1"/>
  <c r="J17" i="29"/>
  <c r="D6" i="31" s="1"/>
  <c r="J19" i="29"/>
  <c r="B7" i="31" s="1"/>
  <c r="J21" i="29"/>
  <c r="D7" i="31" s="1"/>
  <c r="B8" i="31" l="1"/>
  <c r="C8" i="31"/>
  <c r="D8" i="31"/>
  <c r="A8" i="31"/>
  <c r="B22" i="17" l="1"/>
  <c r="A22" i="17"/>
  <c r="E4" i="17"/>
  <c r="I3" i="17"/>
  <c r="E3" i="17"/>
  <c r="E2" i="17"/>
  <c r="I21" i="17" s="1"/>
  <c r="E1" i="17"/>
  <c r="H3" i="17" s="1"/>
  <c r="H2" i="17" l="1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I2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</calcChain>
</file>

<file path=xl/sharedStrings.xml><?xml version="1.0" encoding="utf-8"?>
<sst xmlns="http://schemas.openxmlformats.org/spreadsheetml/2006/main" count="65" uniqueCount="55">
  <si>
    <t>Voltage Regulator Sales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</si>
  <si>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</si>
  <si>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</si>
  <si>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</si>
  <si>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</si>
  <si>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</si>
  <si>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</si>
  <si>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</si>
  <si>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</si>
  <si>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</si>
  <si>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</si>
  <si>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</si>
  <si>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</si>
  <si>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</si>
  <si>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</si>
  <si>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</si>
  <si>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</si>
  <si>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</si>
  <si>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</si>
  <si>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</si>
  <si>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</si>
  <si>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</si>
  <si>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</si>
  <si>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</si>
  <si>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Predicted Voltage Regulator Sales</t>
  </si>
  <si>
    <t>Residuals</t>
  </si>
  <si>
    <t>Refrigerator Sales</t>
  </si>
  <si>
    <t>AVG-ref</t>
  </si>
  <si>
    <t>Quarter</t>
  </si>
  <si>
    <t>Standardized Refrigerator Sales</t>
  </si>
  <si>
    <t>Standardized Voltage Regulator Sales</t>
  </si>
  <si>
    <t>AVG-vol</t>
  </si>
  <si>
    <t>SD-ref</t>
  </si>
  <si>
    <t>SD-vol</t>
  </si>
  <si>
    <t>D=</t>
  </si>
  <si>
    <t>Residuals Squared</t>
  </si>
  <si>
    <t>Q1</t>
  </si>
  <si>
    <t>Q2</t>
  </si>
  <si>
    <t>Q3</t>
  </si>
  <si>
    <t>Q4</t>
  </si>
  <si>
    <t>Observation</t>
  </si>
  <si>
    <t>Seasonal difference by quarter</t>
  </si>
  <si>
    <t>Period</t>
  </si>
  <si>
    <t>S1</t>
  </si>
  <si>
    <t>S2</t>
  </si>
  <si>
    <t>S3</t>
  </si>
  <si>
    <t>Forecast of Voltage Regulator Sales w/Seasonal Adjustment</t>
  </si>
  <si>
    <t>Forecast of Voltage Regulator Sales without seasonal adj</t>
  </si>
  <si>
    <t>Seasonal Comparison by Quarter</t>
  </si>
  <si>
    <t>Dl=.90</t>
  </si>
  <si>
    <t>Du=1.83</t>
  </si>
  <si>
    <t>Diff of Residuals Squared</t>
  </si>
  <si>
    <t>No positive autocorrelation &gt;1.83</t>
  </si>
  <si>
    <t>No negative autocorrelation &lt;4-1.83</t>
  </si>
  <si>
    <t>Year/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</si>
</sst>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0.0"/>
  </numFmts>
  <fonts count="5" x14ac:knownFonts="1"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Border="1"/>
    <xf numFmtId="164" fontId="0" fillId="0" borderId="0" xfId="0" applyNumberFormat="1"/>
    <xf numFmtId="3" fontId="0" fillId="0" borderId="0" xfId="0" applyNumberFormat="1"/>
    <xf numFmtId="43" fontId="0" fillId="0" borderId="0" xfId="1" applyNumberFormat="1" applyFont="1"/>
    <xf numFmtId="165" fontId="0" fillId="0" borderId="0" xfId="0" applyNumberFormat="1"/>
    <xf numFmtId="0" fontId="2" fillId="0" borderId="0" xfId="0" applyFont="1"/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" fontId="0" fillId="5" borderId="0" xfId="0" applyNumberFormat="1" applyFill="1"/>
    <xf numFmtId="2" fontId="0" fillId="5" borderId="0" xfId="0" applyNumberFormat="1" applyFill="1"/>
    <xf numFmtId="2" fontId="2" fillId="3" borderId="0" xfId="0" applyNumberFormat="1" applyFont="1" applyFill="1"/>
    <xf numFmtId="2" fontId="2" fillId="4" borderId="0" xfId="0" applyNumberFormat="1" applyFont="1" applyFill="1"/>
    <xf numFmtId="2" fontId="2" fillId="5" borderId="0" xfId="0" applyNumberFormat="1" applyFont="1" applyFill="1"/>
    <xf numFmtId="2" fontId="2" fillId="6" borderId="0" xfId="0" applyNumberFormat="1" applyFont="1" applyFill="1"/>
    <xf numFmtId="0" fontId="1" fillId="3" borderId="3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1" fillId="2" borderId="3" xfId="0" applyFont="1" applyFill="1" applyBorder="1"/>
    <xf numFmtId="0" fontId="1" fillId="0" borderId="0" xfId="0" applyFont="1" applyBorder="1"/>
    <xf numFmtId="0" fontId="0" fillId="0" borderId="0" xfId="0" applyAlignment="1">
      <alignment horizontal="right"/>
    </xf>
    <xf numFmtId="0" fontId="0" fillId="2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0" fontId="0" fillId="2" borderId="5" xfId="0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17" fontId="0" fillId="0" borderId="0" xfId="0" applyNumberFormat="1"/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4" fontId="0" fillId="0" borderId="0" xfId="0" applyNumberFormat="1"/>
    <xf numFmtId="0" fontId="0" fillId="0" borderId="0" xfId="0" applyAlignment="1">
      <alignment wrapText="1"/>
    </xf>
    <xf numFmtId="3" fontId="2" fillId="0" borderId="0" xfId="0" applyNumberFormat="1" applyFont="1" applyAlignment="1">
      <alignment horizontal="left"/>
    </xf>
    <xf numFmtId="17" fontId="0" fillId="3" borderId="4" xfId="0" applyNumberFormat="1" applyFill="1" applyBorder="1" applyAlignment="1">
      <alignment horizontal="right"/>
    </xf>
    <xf numFmtId="17" fontId="0" fillId="4" borderId="4" xfId="0" applyNumberFormat="1" applyFill="1" applyBorder="1" applyAlignment="1">
      <alignment horizontal="right"/>
    </xf>
    <xf numFmtId="17" fontId="0" fillId="7" borderId="4" xfId="0" applyNumberFormat="1" applyFill="1" applyBorder="1" applyAlignment="1">
      <alignment horizontal="right"/>
    </xf>
    <xf numFmtId="17" fontId="0" fillId="6" borderId="4" xfId="0" applyNumberFormat="1" applyFill="1" applyBorder="1" applyAlignment="1">
      <alignment horizontal="right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centerContinuous"/>
    </xf>
    <xf numFmtId="0" fontId="0" fillId="0" borderId="8" xfId="0" applyFill="1" applyBorder="1" applyAlignment="1"/>
    <xf numFmtId="0" fontId="0" fillId="0" borderId="4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Regression Trend Model with Seasonal Adjustment</a:t>
            </a:r>
            <a:endParaRPr lang="en-US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'Trend.Model '!$C$1</c:f>
              <c:strCache>
                <c:ptCount val="1"/>
                <c:pt idx="0">
                  <c:v>Voltage Regulator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'Trend.Model '!$A$2:$A$21</c:f>
              <c:numCache>
                <c:formatCode>mmm\-yy</c:formatCode>
                <c:ptCount val="20"/>
                <c:pt idx="0">
                  <c:v>38777</c:v>
                </c:pt>
                <c:pt idx="1">
                  <c:v>38869</c:v>
                </c:pt>
                <c:pt idx="2">
                  <c:v>38961</c:v>
                </c:pt>
                <c:pt idx="3">
                  <c:v>39052</c:v>
                </c:pt>
                <c:pt idx="4">
                  <c:v>39142</c:v>
                </c:pt>
                <c:pt idx="5">
                  <c:v>39234</c:v>
                </c:pt>
                <c:pt idx="6">
                  <c:v>39326</c:v>
                </c:pt>
                <c:pt idx="7">
                  <c:v>39417</c:v>
                </c:pt>
                <c:pt idx="8">
                  <c:v>39508</c:v>
                </c:pt>
                <c:pt idx="9">
                  <c:v>39600</c:v>
                </c:pt>
                <c:pt idx="10">
                  <c:v>39692</c:v>
                </c:pt>
                <c:pt idx="11">
                  <c:v>39783</c:v>
                </c:pt>
                <c:pt idx="12">
                  <c:v>39873</c:v>
                </c:pt>
                <c:pt idx="13">
                  <c:v>39965</c:v>
                </c:pt>
                <c:pt idx="14">
                  <c:v>40057</c:v>
                </c:pt>
                <c:pt idx="15">
                  <c:v>40148</c:v>
                </c:pt>
                <c:pt idx="16">
                  <c:v>40238</c:v>
                </c:pt>
                <c:pt idx="17">
                  <c:v>40330</c:v>
                </c:pt>
                <c:pt idx="18">
                  <c:v>40422</c:v>
                </c:pt>
                <c:pt idx="19">
                  <c:v>40513</c:v>
                </c:pt>
              </c:numCache>
            </c:numRef>
          </c:cat>
          <c:val>
            <c:numRef>
              <c:f>'Trend.Model '!$C$2:$C$21</c:f>
              <c:numCache>
                <c:formatCode>General</c:formatCode>
                <c:ptCount val="20"/>
                <c:pt idx="0">
                  <c:v>2399</c:v>
                </c:pt>
                <c:pt idx="1">
                  <c:v>2688</c:v>
                </c:pt>
                <c:pt idx="2">
                  <c:v>2319</c:v>
                </c:pt>
                <c:pt idx="3">
                  <c:v>2208</c:v>
                </c:pt>
                <c:pt idx="4">
                  <c:v>2455</c:v>
                </c:pt>
                <c:pt idx="5">
                  <c:v>3184</c:v>
                </c:pt>
                <c:pt idx="6">
                  <c:v>2802</c:v>
                </c:pt>
                <c:pt idx="7">
                  <c:v>2343</c:v>
                </c:pt>
                <c:pt idx="8">
                  <c:v>2675</c:v>
                </c:pt>
                <c:pt idx="9">
                  <c:v>3477</c:v>
                </c:pt>
                <c:pt idx="10">
                  <c:v>2918</c:v>
                </c:pt>
                <c:pt idx="11">
                  <c:v>2814</c:v>
                </c:pt>
                <c:pt idx="12">
                  <c:v>2874</c:v>
                </c:pt>
                <c:pt idx="13">
                  <c:v>3774</c:v>
                </c:pt>
                <c:pt idx="14">
                  <c:v>3247</c:v>
                </c:pt>
                <c:pt idx="15">
                  <c:v>3107</c:v>
                </c:pt>
                <c:pt idx="16">
                  <c:v>2776</c:v>
                </c:pt>
                <c:pt idx="17">
                  <c:v>3571</c:v>
                </c:pt>
                <c:pt idx="18">
                  <c:v>3354</c:v>
                </c:pt>
                <c:pt idx="19">
                  <c:v>3513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0B-4078-BA30-5A6F3C2BC8C1}"/>
            </c:ext>
          </c:extLst>
        </c:ser>
        <c:ser>
          <c:idx val="1"/>
          <c:order val="1"/>
          <c:tx>
            <c:strRef>
              <c:f>'Trend.Model '!$I$1</c:f>
              <c:strCache>
                <c:ptCount val="1"/>
                <c:pt idx="0">
                  <c:v>Forecast of Voltage Regulator Sales w/Seasonal Adjustment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'Trend.Model '!$A$2:$A$21</c:f>
              <c:numCache>
                <c:formatCode>mmm\-yy</c:formatCode>
                <c:ptCount val="20"/>
                <c:pt idx="0">
                  <c:v>38777</c:v>
                </c:pt>
                <c:pt idx="1">
                  <c:v>38869</c:v>
                </c:pt>
                <c:pt idx="2">
                  <c:v>38961</c:v>
                </c:pt>
                <c:pt idx="3">
                  <c:v>39052</c:v>
                </c:pt>
                <c:pt idx="4">
                  <c:v>39142</c:v>
                </c:pt>
                <c:pt idx="5">
                  <c:v>39234</c:v>
                </c:pt>
                <c:pt idx="6">
                  <c:v>39326</c:v>
                </c:pt>
                <c:pt idx="7">
                  <c:v>39417</c:v>
                </c:pt>
                <c:pt idx="8">
                  <c:v>39508</c:v>
                </c:pt>
                <c:pt idx="9">
                  <c:v>39600</c:v>
                </c:pt>
                <c:pt idx="10">
                  <c:v>39692</c:v>
                </c:pt>
                <c:pt idx="11">
                  <c:v>39783</c:v>
                </c:pt>
                <c:pt idx="12">
                  <c:v>39873</c:v>
                </c:pt>
                <c:pt idx="13">
                  <c:v>39965</c:v>
                </c:pt>
                <c:pt idx="14">
                  <c:v>40057</c:v>
                </c:pt>
                <c:pt idx="15">
                  <c:v>40148</c:v>
                </c:pt>
                <c:pt idx="16">
                  <c:v>40238</c:v>
                </c:pt>
                <c:pt idx="17">
                  <c:v>40330</c:v>
                </c:pt>
                <c:pt idx="18">
                  <c:v>40422</c:v>
                </c:pt>
                <c:pt idx="19">
                  <c:v>40513</c:v>
                </c:pt>
              </c:numCache>
            </c:numRef>
          </c:cat>
          <c:val>
            <c:numRef>
              <c:f>'Trend.Model '!$I$2:$I$21</c:f>
              <c:numCache>
                <c:formatCode>0</c:formatCode>
                <c:ptCount val="20"/>
                <c:pt idx="0">
                  <c:v>2164.900000000001</c:v>
                </c:pt>
                <c:pt idx="1">
                  <c:v>2867.9000000000005</c:v>
                </c:pt>
                <c:pt idx="2">
                  <c:v>2457.1000000000008</c:v>
                </c:pt>
                <c:pt idx="3">
                  <c:v>2326.1000000000004</c:v>
                </c:pt>
                <c:pt idx="4">
                  <c:v>2400.3500000000008</c:v>
                </c:pt>
                <c:pt idx="5">
                  <c:v>3103.3500000000004</c:v>
                </c:pt>
                <c:pt idx="6">
                  <c:v>2692.5500000000006</c:v>
                </c:pt>
                <c:pt idx="7">
                  <c:v>2561.5500000000002</c:v>
                </c:pt>
                <c:pt idx="8">
                  <c:v>2635.8000000000006</c:v>
                </c:pt>
                <c:pt idx="9">
                  <c:v>3338.8000000000006</c:v>
                </c:pt>
                <c:pt idx="10">
                  <c:v>2928.0000000000005</c:v>
                </c:pt>
                <c:pt idx="11">
                  <c:v>2797</c:v>
                </c:pt>
                <c:pt idx="12">
                  <c:v>2871.2500000000005</c:v>
                </c:pt>
                <c:pt idx="13">
                  <c:v>3574.2500000000005</c:v>
                </c:pt>
                <c:pt idx="14">
                  <c:v>3163.4500000000003</c:v>
                </c:pt>
                <c:pt idx="15">
                  <c:v>3032.4500000000003</c:v>
                </c:pt>
                <c:pt idx="16">
                  <c:v>3106.7000000000003</c:v>
                </c:pt>
                <c:pt idx="17">
                  <c:v>3809.7000000000003</c:v>
                </c:pt>
                <c:pt idx="18">
                  <c:v>3398.9000000000005</c:v>
                </c:pt>
                <c:pt idx="19">
                  <c:v>3267.9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0B-4078-BA30-5A6F3C2BC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232048"/>
        <c:axId val="636233032"/>
      </c:lineChart>
      <c:dateAx>
        <c:axId val="6362320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6233032"/>
        <c:crosses val="autoZero"/>
        <c:auto val="1"/>
        <c:lblOffset val="100"/>
        <c:baseTimeUnit val="months"/>
      </c:dateAx>
      <c:valAx>
        <c:axId val="63623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623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'Initial plot'!$B$1</c:f>
              <c:strCache>
                <c:ptCount val="1"/>
                <c:pt idx="0">
                  <c:v>Voltage Regulator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'Initial plot'!$A$2:$A$21</c:f>
              <c:numCache>
                <c:formatCode>mmm\-yy</c:formatCode>
                <c:ptCount val="20"/>
                <c:pt idx="0">
                  <c:v>38777</c:v>
                </c:pt>
                <c:pt idx="1">
                  <c:v>38869</c:v>
                </c:pt>
                <c:pt idx="2">
                  <c:v>38961</c:v>
                </c:pt>
                <c:pt idx="3">
                  <c:v>39052</c:v>
                </c:pt>
                <c:pt idx="4">
                  <c:v>39142</c:v>
                </c:pt>
                <c:pt idx="5">
                  <c:v>39234</c:v>
                </c:pt>
                <c:pt idx="6">
                  <c:v>39326</c:v>
                </c:pt>
                <c:pt idx="7">
                  <c:v>39417</c:v>
                </c:pt>
                <c:pt idx="8">
                  <c:v>39508</c:v>
                </c:pt>
                <c:pt idx="9">
                  <c:v>39600</c:v>
                </c:pt>
                <c:pt idx="10">
                  <c:v>39692</c:v>
                </c:pt>
                <c:pt idx="11">
                  <c:v>39783</c:v>
                </c:pt>
                <c:pt idx="12">
                  <c:v>39873</c:v>
                </c:pt>
                <c:pt idx="13">
                  <c:v>39965</c:v>
                </c:pt>
                <c:pt idx="14">
                  <c:v>40057</c:v>
                </c:pt>
                <c:pt idx="15">
                  <c:v>40148</c:v>
                </c:pt>
                <c:pt idx="16">
                  <c:v>40238</c:v>
                </c:pt>
                <c:pt idx="17">
                  <c:v>40330</c:v>
                </c:pt>
                <c:pt idx="18">
                  <c:v>40422</c:v>
                </c:pt>
                <c:pt idx="19">
                  <c:v>40513</c:v>
                </c:pt>
              </c:numCache>
            </c:numRef>
          </c:xVal>
          <c:yVal>
            <c:numRef>
              <c:f>'Initial plot'!$B$2:$B$21</c:f>
              <c:numCache>
                <c:formatCode>General</c:formatCode>
                <c:ptCount val="20"/>
                <c:pt idx="0">
                  <c:v>2399</c:v>
                </c:pt>
                <c:pt idx="1">
                  <c:v>2688</c:v>
                </c:pt>
                <c:pt idx="2">
                  <c:v>2319</c:v>
                </c:pt>
                <c:pt idx="3">
                  <c:v>2208</c:v>
                </c:pt>
                <c:pt idx="4">
                  <c:v>2455</c:v>
                </c:pt>
                <c:pt idx="5">
                  <c:v>3184</c:v>
                </c:pt>
                <c:pt idx="6">
                  <c:v>2802</c:v>
                </c:pt>
                <c:pt idx="7">
                  <c:v>2343</c:v>
                </c:pt>
                <c:pt idx="8">
                  <c:v>2675</c:v>
                </c:pt>
                <c:pt idx="9">
                  <c:v>3477</c:v>
                </c:pt>
                <c:pt idx="10">
                  <c:v>2918</c:v>
                </c:pt>
                <c:pt idx="11">
                  <c:v>2814</c:v>
                </c:pt>
                <c:pt idx="12">
                  <c:v>2874</c:v>
                </c:pt>
                <c:pt idx="13">
                  <c:v>3774</c:v>
                </c:pt>
                <c:pt idx="14">
                  <c:v>3247</c:v>
                </c:pt>
                <c:pt idx="15">
                  <c:v>3107</c:v>
                </c:pt>
                <c:pt idx="16">
                  <c:v>2776</c:v>
                </c:pt>
                <c:pt idx="17">
                  <c:v>3571</c:v>
                </c:pt>
                <c:pt idx="18">
                  <c:v>3354</c:v>
                </c:pt>
                <c:pt idx="19">
                  <c:v>3513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BB-4EC7-B14B-C94D63C0F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751240"/>
        <c:axId val="598746648"/>
      </c:scatterChart>
      <c:valAx>
        <c:axId val="598751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8746648"/>
        <c:crosses val="autoZero"/>
        <c:crossBetween val="midCat"/>
      </c:valAx>
      <c:valAx>
        <c:axId val="59874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8751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Residual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'Residual &amp; Durbin-Watson'!$A$2:$A$21</c:f>
              <c:numCache>
                <c:formatCode>0.00</c:formatCode>
                <c:ptCount val="20"/>
                <c:pt idx="0">
                  <c:v>234.099999999999</c:v>
                </c:pt>
                <c:pt idx="1">
                  <c:v>-179.90000000000055</c:v>
                </c:pt>
                <c:pt idx="2">
                  <c:v>-138.10000000000082</c:v>
                </c:pt>
                <c:pt idx="3">
                  <c:v>-118.10000000000036</c:v>
                </c:pt>
                <c:pt idx="4">
                  <c:v>54.649999999999181</c:v>
                </c:pt>
                <c:pt idx="5">
                  <c:v>80.649999999999636</c:v>
                </c:pt>
                <c:pt idx="6">
                  <c:v>109.44999999999936</c:v>
                </c:pt>
                <c:pt idx="7">
                  <c:v>-218.55000000000018</c:v>
                </c:pt>
                <c:pt idx="8">
                  <c:v>39.199999999999363</c:v>
                </c:pt>
                <c:pt idx="9">
                  <c:v>138.19999999999936</c:v>
                </c:pt>
                <c:pt idx="10">
                  <c:v>-10.000000000000455</c:v>
                </c:pt>
                <c:pt idx="11">
                  <c:v>17</c:v>
                </c:pt>
                <c:pt idx="12">
                  <c:v>2.7499999999995453</c:v>
                </c:pt>
                <c:pt idx="13">
                  <c:v>199.74999999999955</c:v>
                </c:pt>
                <c:pt idx="14">
                  <c:v>83.549999999999727</c:v>
                </c:pt>
                <c:pt idx="15">
                  <c:v>74.549999999999727</c:v>
                </c:pt>
                <c:pt idx="16">
                  <c:v>-330.70000000000027</c:v>
                </c:pt>
                <c:pt idx="17">
                  <c:v>-238.70000000000027</c:v>
                </c:pt>
                <c:pt idx="18">
                  <c:v>-44.900000000000546</c:v>
                </c:pt>
                <c:pt idx="19">
                  <c:v>245.09999999999991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3-4ED7-A600-A1FDE7819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463848"/>
        <c:axId val="661462536"/>
      </c:scatterChart>
      <c:valAx>
        <c:axId val="66146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1462536"/>
        <c:crosses val="autoZero"/>
        <c:crossBetween val="midCat"/>
      </c:valAx>
      <c:valAx>
        <c:axId val="66146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1463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Voltage</a:t>
            </a:r>
            <a:r>
              <a:rPr lang="en-US" sz="2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Regulator Change in Demand</a:t>
            </a:r>
            <a:endParaRPr 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338864294323724E-2"/>
          <c:y val="0.14567901234567901"/>
          <c:w val="0.9436325234023859"/>
          <c:h val="0.766898890725079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'Standardized comparisonVOL-Ref'!$H$1</c:f>
              <c:strCache>
                <c:ptCount val="1"/>
                <c:pt idx="0">
                  <c:v>Standardized Refrigerator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'Standardized comparisonVOL-Ref'!$G$2:$G$21</c:f>
              <c:numCache>
                <c:formatCode>[$-409]mmm\-yy;@</c:formatCode>
                <c:ptCount val="20"/>
                <c:pt idx="0">
                  <c:v>38777</c:v>
                </c:pt>
                <c:pt idx="1">
                  <c:v>38869</c:v>
                </c:pt>
                <c:pt idx="2">
                  <c:v>38961</c:v>
                </c:pt>
                <c:pt idx="3">
                  <c:v>39052</c:v>
                </c:pt>
                <c:pt idx="4">
                  <c:v>39142</c:v>
                </c:pt>
                <c:pt idx="5">
                  <c:v>39234</c:v>
                </c:pt>
                <c:pt idx="6">
                  <c:v>39326</c:v>
                </c:pt>
                <c:pt idx="7">
                  <c:v>39417</c:v>
                </c:pt>
                <c:pt idx="8">
                  <c:v>39508</c:v>
                </c:pt>
                <c:pt idx="9">
                  <c:v>39600</c:v>
                </c:pt>
                <c:pt idx="10">
                  <c:v>39692</c:v>
                </c:pt>
                <c:pt idx="11">
                  <c:v>39783</c:v>
                </c:pt>
                <c:pt idx="12">
                  <c:v>39873</c:v>
                </c:pt>
                <c:pt idx="13">
                  <c:v>39965</c:v>
                </c:pt>
                <c:pt idx="14">
                  <c:v>40057</c:v>
                </c:pt>
                <c:pt idx="15">
                  <c:v>40148</c:v>
                </c:pt>
                <c:pt idx="16">
                  <c:v>40238</c:v>
                </c:pt>
                <c:pt idx="17">
                  <c:v>40330</c:v>
                </c:pt>
                <c:pt idx="18">
                  <c:v>40422</c:v>
                </c:pt>
                <c:pt idx="19">
                  <c:v>40513</c:v>
                </c:pt>
              </c:numCache>
            </c:numRef>
          </c:xVal>
          <c:yVal>
            <c:numRef>
              <c:f>'Standardized comparisonVOL-Ref'!$H$2:$H$21</c:f>
              <c:numCache>
                <c:formatCode>0.0</c:formatCode>
                <c:ptCount val="20"/>
                <c:pt idx="0">
                  <c:v>-1.1616058576604318</c:v>
                </c:pt>
                <c:pt idx="1">
                  <c:v>-0.25413082156621741</c:v>
                </c:pt>
                <c:pt idx="2">
                  <c:v>-1.0746395000347362</c:v>
                </c:pt>
                <c:pt idx="3">
                  <c:v>-1.5707258530995734</c:v>
                </c:pt>
                <c:pt idx="4">
                  <c:v>-1.0292657482300254</c:v>
                </c:pt>
                <c:pt idx="5">
                  <c:v>0.40454480879883314</c:v>
                </c:pt>
                <c:pt idx="6">
                  <c:v>-0.82735255269906283</c:v>
                </c:pt>
                <c:pt idx="7">
                  <c:v>-1.2674779452047567</c:v>
                </c:pt>
                <c:pt idx="8">
                  <c:v>-0.40991403609572419</c:v>
                </c:pt>
                <c:pt idx="9">
                  <c:v>0.84996380568174335</c:v>
                </c:pt>
                <c:pt idx="10">
                  <c:v>-0.45604401709718007</c:v>
                </c:pt>
                <c:pt idx="11">
                  <c:v>-0.29950457337092812</c:v>
                </c:pt>
                <c:pt idx="12">
                  <c:v>3.2480044000205287E-2</c:v>
                </c:pt>
                <c:pt idx="13">
                  <c:v>1.7468516330215251</c:v>
                </c:pt>
                <c:pt idx="14">
                  <c:v>0.30699124241870512</c:v>
                </c:pt>
                <c:pt idx="15">
                  <c:v>0.48319264526033173</c:v>
                </c:pt>
                <c:pt idx="16">
                  <c:v>0.69720550793921732</c:v>
                </c:pt>
                <c:pt idx="17">
                  <c:v>2.2414255276928721</c:v>
                </c:pt>
                <c:pt idx="18">
                  <c:v>0.55881556493484963</c:v>
                </c:pt>
                <c:pt idx="19">
                  <c:v>1.0291901253103506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18-48F0-AF6A-E6EFD3E15679}"/>
            </c:ext>
          </c:extLst>
        </c:ser>
        <c:ser>
          <c:idx val="1"/>
          <c:order val="1"/>
          <c:tx>
            <c:strRef>
              <c:f>'Standardized comparisonVOL-Ref'!$I$1</c:f>
              <c:strCache>
                <c:ptCount val="1"/>
                <c:pt idx="0">
                  <c:v>Standardized Voltage Regulator Sales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'Standardized comparisonVOL-Ref'!$G$2:$G$21</c:f>
              <c:numCache>
                <c:formatCode>[$-409]mmm\-yy;@</c:formatCode>
                <c:ptCount val="20"/>
                <c:pt idx="0">
                  <c:v>38777</c:v>
                </c:pt>
                <c:pt idx="1">
                  <c:v>38869</c:v>
                </c:pt>
                <c:pt idx="2">
                  <c:v>38961</c:v>
                </c:pt>
                <c:pt idx="3">
                  <c:v>39052</c:v>
                </c:pt>
                <c:pt idx="4">
                  <c:v>39142</c:v>
                </c:pt>
                <c:pt idx="5">
                  <c:v>39234</c:v>
                </c:pt>
                <c:pt idx="6">
                  <c:v>39326</c:v>
                </c:pt>
                <c:pt idx="7">
                  <c:v>39417</c:v>
                </c:pt>
                <c:pt idx="8">
                  <c:v>39508</c:v>
                </c:pt>
                <c:pt idx="9">
                  <c:v>39600</c:v>
                </c:pt>
                <c:pt idx="10">
                  <c:v>39692</c:v>
                </c:pt>
                <c:pt idx="11">
                  <c:v>39783</c:v>
                </c:pt>
                <c:pt idx="12">
                  <c:v>39873</c:v>
                </c:pt>
                <c:pt idx="13">
                  <c:v>39965</c:v>
                </c:pt>
                <c:pt idx="14">
                  <c:v>40057</c:v>
                </c:pt>
                <c:pt idx="15">
                  <c:v>40148</c:v>
                </c:pt>
                <c:pt idx="16">
                  <c:v>40238</c:v>
                </c:pt>
                <c:pt idx="17">
                  <c:v>40330</c:v>
                </c:pt>
                <c:pt idx="18">
                  <c:v>40422</c:v>
                </c:pt>
                <c:pt idx="19">
                  <c:v>40513</c:v>
                </c:pt>
              </c:numCache>
            </c:numRef>
          </c:xVal>
          <c:yVal>
            <c:numRef>
              <c:f>'Standardized comparisonVOL-Ref'!$I$2:$I$21</c:f>
              <c:numCache>
                <c:formatCode>0.0</c:formatCode>
                <c:ptCount val="20"/>
                <c:pt idx="0">
                  <c:v>-1.1664955778330923</c:v>
                </c:pt>
                <c:pt idx="1">
                  <c:v>-0.5254664430284457</c:v>
                </c:pt>
                <c:pt idx="2">
                  <c:v>-1.3439430891977002</c:v>
                </c:pt>
                <c:pt idx="3">
                  <c:v>-1.590151511216094</c:v>
                </c:pt>
                <c:pt idx="4">
                  <c:v>-1.0422823198778666</c:v>
                </c:pt>
                <c:pt idx="5">
                  <c:v>0.57470812743212407</c:v>
                </c:pt>
                <c:pt idx="6">
                  <c:v>-0.27260373933387927</c:v>
                </c:pt>
                <c:pt idx="7">
                  <c:v>-1.2907088357883179</c:v>
                </c:pt>
                <c:pt idx="8">
                  <c:v>-0.55430166362519451</c:v>
                </c:pt>
                <c:pt idx="9">
                  <c:v>1.2246096378050009</c:v>
                </c:pt>
                <c:pt idx="10">
                  <c:v>-1.5304847855197643E-2</c:v>
                </c:pt>
                <c:pt idx="11">
                  <c:v>-0.24598661262918808</c:v>
                </c:pt>
                <c:pt idx="12">
                  <c:v>-0.11290097910573206</c:v>
                </c:pt>
                <c:pt idx="13">
                  <c:v>1.8833835237461083</c:v>
                </c:pt>
                <c:pt idx="14">
                  <c:v>0.71444804263175288</c:v>
                </c:pt>
                <c:pt idx="15">
                  <c:v>0.40391489774368883</c:v>
                </c:pt>
                <c:pt idx="16">
                  <c:v>-0.33027418052737689</c:v>
                </c:pt>
                <c:pt idx="17">
                  <c:v>1.4331104636584153</c:v>
                </c:pt>
                <c:pt idx="18">
                  <c:v>0.95178408908191614</c:v>
                </c:pt>
                <c:pt idx="19">
                  <c:v>1.3044610179190745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18-48F0-AF6A-E6EFD3E15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007800"/>
        <c:axId val="680998288"/>
      </c:scatterChart>
      <c:valAx>
        <c:axId val="6810078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0998288"/>
        <c:crosses val="autoZero"/>
        <c:crossBetween val="midCat"/>
      </c:valAx>
      <c:valAx>
        <c:axId val="680998288"/>
        <c:scaling>
          <c:orientation val="minMax"/>
          <c:min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1007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</xdr:colOff>
      <xdr:row>1</xdr:row>
      <xdr:rowOff>9525</xdr:rowOff>
    </xdr:from>
    <xdr:to>
      <xdr:col>12</xdr:col>
      <xdr:colOff>1381125</xdr:colOff>
      <xdr:row>20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243FC5-7352-40F2-BFBE-55B44E6C3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8</xdr:col>
      <xdr:colOff>19050</xdr:colOff>
      <xdr:row>21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B4C24-590D-4C0E-BF06-8B3E9D018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4</xdr:row>
      <xdr:rowOff>28575</xdr:rowOff>
    </xdr:from>
    <xdr:to>
      <xdr:col>9</xdr:col>
      <xdr:colOff>57150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A48A2D-2164-4109-8363-74F957D53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9526</xdr:colOff>
      <xdr:row>0</xdr:row>
      <xdr:rowOff>28575</xdr:rowOff>
    </xdr:from>
    <xdr:to>
      <xdr:col>21</xdr:col>
      <xdr:colOff>152400</xdr:colOff>
      <xdr:row>21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010B40-FFDB-4E5A-B608-69417BCFF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024B-1BD8-4D45-AB3E-E3345422307D}">
  <dimension ref="A1:O52"/>
  <sheetViews>
    <sheetView tabSelected="1" topLeftCell="E1" zoomScaleNormal="100" workbookViewId="0">
      <selection activeCell="M27" sqref="M27"/>
    </sheetView>
  </sheetViews>
  <sheetFormatPr defaultRowHeight="15" x14ac:dyDescent="0.2"/>
  <cols>
    <col min="1" max="1" width="11.21875" bestFit="1" customWidth="1"/>
    <col min="2" max="2" width="12" bestFit="1" customWidth="1"/>
    <col min="3" max="3" width="14.88671875" customWidth="1"/>
    <col min="4" max="4" width="14.5546875" bestFit="1" customWidth="1"/>
    <col min="5" max="5" width="13.21875" bestFit="1" customWidth="1"/>
    <col min="6" max="6" width="13" bestFit="1" customWidth="1"/>
    <col min="7" max="7" width="12" bestFit="1" customWidth="1"/>
    <col min="8" max="8" width="13" bestFit="1" customWidth="1"/>
    <col min="9" max="9" width="12.5546875" bestFit="1" customWidth="1"/>
    <col min="10" max="10" width="17.5546875" bestFit="1" customWidth="1"/>
    <col min="11" max="12" width="18.44140625" customWidth="1"/>
    <col min="13" max="13" width="16.21875" customWidth="1"/>
    <col min="14" max="14" width="15.88671875" bestFit="1" customWidth="1"/>
    <col min="15" max="15" width="12.5546875" bestFit="1" customWidth="1"/>
    <col min="16" max="16" width="4.44140625" bestFit="1" customWidth="1"/>
  </cols>
  <sheetData>
    <row r="1" spans="1:15" ht="90.75" x14ac:dyDescent="0.25">
      <c r="A1" s="53" t="s">
        <v>54</v>
      </c>
      <c r="B1" s="39" t="s">
        <v>28</v>
      </c>
      <c r="C1" s="40" t="s">
        <v>0</v>
      </c>
      <c r="D1" s="39" t="s">
        <v>42</v>
      </c>
      <c r="E1" s="39" t="s">
        <v>43</v>
      </c>
      <c r="F1" s="39" t="s">
        <v>44</v>
      </c>
      <c r="G1" s="39" t="s">
        <v>45</v>
      </c>
      <c r="H1" s="40" t="s">
        <v>47</v>
      </c>
      <c r="I1" s="40" t="s">
        <v>46</v>
      </c>
      <c r="J1" s="40" t="s">
        <v>41</v>
      </c>
      <c r="L1" s="4"/>
      <c r="M1" s="4"/>
      <c r="N1" s="4"/>
      <c r="O1" s="4"/>
    </row>
    <row r="2" spans="1:15" x14ac:dyDescent="0.2">
      <c r="A2" s="49">
        <v>38777</v>
      </c>
      <c r="B2" s="13">
        <v>1</v>
      </c>
      <c r="C2" s="13">
        <v>2399</v>
      </c>
      <c r="D2" s="13">
        <v>1</v>
      </c>
      <c r="E2" s="13">
        <f>IF(B2=1,1,0)</f>
        <v>1</v>
      </c>
      <c r="F2" s="13">
        <f>IF(B2=2,1,0)</f>
        <v>0</v>
      </c>
      <c r="G2" s="13">
        <f>IF(B2=3,1,0)</f>
        <v>0</v>
      </c>
      <c r="H2" s="14">
        <f t="shared" ref="H2:H21" si="0">2327.2+56.923*D2</f>
        <v>2384.1229999999996</v>
      </c>
      <c r="I2" s="14">
        <f t="shared" ref="I2:I21" si="1">$F$41+$F$42*D2+$F$43*E2+$F$44*F2+$F$45*G2</f>
        <v>2164.900000000001</v>
      </c>
      <c r="J2" s="15">
        <f t="shared" ref="J2:J21" si="2">I2/H2</f>
        <v>0.90804878775130371</v>
      </c>
      <c r="K2" s="30"/>
    </row>
    <row r="3" spans="1:15" x14ac:dyDescent="0.2">
      <c r="A3" s="50">
        <v>38869</v>
      </c>
      <c r="B3" s="16">
        <v>2</v>
      </c>
      <c r="C3" s="16">
        <v>2688</v>
      </c>
      <c r="D3" s="16">
        <v>2</v>
      </c>
      <c r="E3" s="16">
        <f t="shared" ref="E3:E21" si="3">IF(B3=1,1,0)</f>
        <v>0</v>
      </c>
      <c r="F3" s="16">
        <f t="shared" ref="F3:F21" si="4">IF(B3=2,1,0)</f>
        <v>1</v>
      </c>
      <c r="G3" s="16">
        <f t="shared" ref="G3:G21" si="5">IF(B3=3,1,0)</f>
        <v>0</v>
      </c>
      <c r="H3" s="17">
        <f t="shared" si="0"/>
        <v>2441.0459999999998</v>
      </c>
      <c r="I3" s="17">
        <f t="shared" si="1"/>
        <v>2867.9000000000005</v>
      </c>
      <c r="J3" s="18">
        <f t="shared" si="2"/>
        <v>1.1748652012293095</v>
      </c>
    </row>
    <row r="4" spans="1:15" x14ac:dyDescent="0.2">
      <c r="A4" s="51">
        <v>38961</v>
      </c>
      <c r="B4" s="19">
        <v>3</v>
      </c>
      <c r="C4" s="19">
        <v>2319</v>
      </c>
      <c r="D4" s="19">
        <v>3</v>
      </c>
      <c r="E4" s="19">
        <f t="shared" si="3"/>
        <v>0</v>
      </c>
      <c r="F4" s="19">
        <f t="shared" si="4"/>
        <v>0</v>
      </c>
      <c r="G4" s="19">
        <f t="shared" si="5"/>
        <v>1</v>
      </c>
      <c r="H4" s="20">
        <f t="shared" si="0"/>
        <v>2497.9690000000001</v>
      </c>
      <c r="I4" s="20">
        <f t="shared" si="1"/>
        <v>2457.1000000000008</v>
      </c>
      <c r="J4" s="21">
        <f t="shared" si="2"/>
        <v>0.9836391084116739</v>
      </c>
    </row>
    <row r="5" spans="1:15" x14ac:dyDescent="0.2">
      <c r="A5" s="52">
        <v>39052</v>
      </c>
      <c r="B5" s="10">
        <v>4</v>
      </c>
      <c r="C5" s="10">
        <v>2208</v>
      </c>
      <c r="D5" s="10">
        <v>4</v>
      </c>
      <c r="E5" s="10">
        <f t="shared" si="3"/>
        <v>0</v>
      </c>
      <c r="F5" s="10">
        <f t="shared" si="4"/>
        <v>0</v>
      </c>
      <c r="G5" s="10">
        <f t="shared" si="5"/>
        <v>0</v>
      </c>
      <c r="H5" s="11">
        <f t="shared" si="0"/>
        <v>2554.8919999999998</v>
      </c>
      <c r="I5" s="11">
        <f t="shared" si="1"/>
        <v>2326.1000000000004</v>
      </c>
      <c r="J5" s="12">
        <f t="shared" si="2"/>
        <v>0.91044944365554414</v>
      </c>
    </row>
    <row r="6" spans="1:15" x14ac:dyDescent="0.2">
      <c r="A6" s="49">
        <v>39142</v>
      </c>
      <c r="B6" s="13">
        <v>1</v>
      </c>
      <c r="C6" s="13">
        <v>2455</v>
      </c>
      <c r="D6" s="13">
        <v>5</v>
      </c>
      <c r="E6" s="13">
        <f t="shared" si="3"/>
        <v>1</v>
      </c>
      <c r="F6" s="13">
        <f t="shared" si="4"/>
        <v>0</v>
      </c>
      <c r="G6" s="13">
        <f t="shared" si="5"/>
        <v>0</v>
      </c>
      <c r="H6" s="14">
        <f t="shared" si="0"/>
        <v>2611.8149999999996</v>
      </c>
      <c r="I6" s="14">
        <f t="shared" si="1"/>
        <v>2400.3500000000008</v>
      </c>
      <c r="J6" s="15">
        <f t="shared" si="2"/>
        <v>0.91903523029004774</v>
      </c>
    </row>
    <row r="7" spans="1:15" x14ac:dyDescent="0.2">
      <c r="A7" s="50">
        <v>39234</v>
      </c>
      <c r="B7" s="16">
        <v>2</v>
      </c>
      <c r="C7" s="16">
        <v>3184</v>
      </c>
      <c r="D7" s="16">
        <v>6</v>
      </c>
      <c r="E7" s="16">
        <f t="shared" si="3"/>
        <v>0</v>
      </c>
      <c r="F7" s="16">
        <f t="shared" si="4"/>
        <v>1</v>
      </c>
      <c r="G7" s="16">
        <f t="shared" si="5"/>
        <v>0</v>
      </c>
      <c r="H7" s="17">
        <f t="shared" si="0"/>
        <v>2668.7379999999998</v>
      </c>
      <c r="I7" s="17">
        <f t="shared" si="1"/>
        <v>3103.3500000000004</v>
      </c>
      <c r="J7" s="18">
        <f t="shared" si="2"/>
        <v>1.1628530039291982</v>
      </c>
    </row>
    <row r="8" spans="1:15" x14ac:dyDescent="0.2">
      <c r="A8" s="51">
        <v>39326</v>
      </c>
      <c r="B8" s="19">
        <v>3</v>
      </c>
      <c r="C8" s="19">
        <v>2802</v>
      </c>
      <c r="D8" s="19">
        <v>7</v>
      </c>
      <c r="E8" s="19">
        <f t="shared" si="3"/>
        <v>0</v>
      </c>
      <c r="F8" s="19">
        <f t="shared" si="4"/>
        <v>0</v>
      </c>
      <c r="G8" s="19">
        <f t="shared" si="5"/>
        <v>1</v>
      </c>
      <c r="H8" s="20">
        <f t="shared" si="0"/>
        <v>2725.6610000000001</v>
      </c>
      <c r="I8" s="20">
        <f t="shared" si="1"/>
        <v>2692.5500000000006</v>
      </c>
      <c r="J8" s="21">
        <f t="shared" si="2"/>
        <v>0.98785212100844555</v>
      </c>
    </row>
    <row r="9" spans="1:15" ht="14.25" customHeight="1" x14ac:dyDescent="0.2">
      <c r="A9" s="52">
        <v>39417</v>
      </c>
      <c r="B9" s="10">
        <v>4</v>
      </c>
      <c r="C9" s="10">
        <v>2343</v>
      </c>
      <c r="D9" s="10">
        <v>8</v>
      </c>
      <c r="E9" s="10">
        <f t="shared" si="3"/>
        <v>0</v>
      </c>
      <c r="F9" s="10">
        <f t="shared" si="4"/>
        <v>0</v>
      </c>
      <c r="G9" s="10">
        <f t="shared" si="5"/>
        <v>0</v>
      </c>
      <c r="H9" s="11">
        <f t="shared" si="0"/>
        <v>2782.5839999999998</v>
      </c>
      <c r="I9" s="11">
        <f t="shared" si="1"/>
        <v>2561.5500000000002</v>
      </c>
      <c r="J9" s="12">
        <f t="shared" si="2"/>
        <v>0.92056520126616137</v>
      </c>
    </row>
    <row r="10" spans="1:15" x14ac:dyDescent="0.2">
      <c r="A10" s="49">
        <v>39508</v>
      </c>
      <c r="B10" s="13">
        <v>1</v>
      </c>
      <c r="C10" s="13">
        <v>2675</v>
      </c>
      <c r="D10" s="13">
        <v>9</v>
      </c>
      <c r="E10" s="13">
        <f t="shared" si="3"/>
        <v>1</v>
      </c>
      <c r="F10" s="13">
        <f t="shared" si="4"/>
        <v>0</v>
      </c>
      <c r="G10" s="13">
        <f t="shared" si="5"/>
        <v>0</v>
      </c>
      <c r="H10" s="14">
        <f t="shared" si="0"/>
        <v>2839.5069999999996</v>
      </c>
      <c r="I10" s="14">
        <f t="shared" si="1"/>
        <v>2635.8000000000006</v>
      </c>
      <c r="J10" s="15">
        <f t="shared" si="2"/>
        <v>0.92825972959390524</v>
      </c>
    </row>
    <row r="11" spans="1:15" x14ac:dyDescent="0.2">
      <c r="A11" s="50">
        <v>39600</v>
      </c>
      <c r="B11" s="16">
        <v>2</v>
      </c>
      <c r="C11" s="16">
        <v>3477</v>
      </c>
      <c r="D11" s="16">
        <v>10</v>
      </c>
      <c r="E11" s="16">
        <f t="shared" si="3"/>
        <v>0</v>
      </c>
      <c r="F11" s="16">
        <f t="shared" si="4"/>
        <v>1</v>
      </c>
      <c r="G11" s="16">
        <f t="shared" si="5"/>
        <v>0</v>
      </c>
      <c r="H11" s="17">
        <f t="shared" si="0"/>
        <v>2896.43</v>
      </c>
      <c r="I11" s="17">
        <f t="shared" si="1"/>
        <v>3338.8000000000006</v>
      </c>
      <c r="J11" s="18">
        <f t="shared" si="2"/>
        <v>1.1527293944614581</v>
      </c>
    </row>
    <row r="12" spans="1:15" x14ac:dyDescent="0.2">
      <c r="A12" s="51">
        <v>39692</v>
      </c>
      <c r="B12" s="19">
        <v>3</v>
      </c>
      <c r="C12" s="19">
        <v>2918</v>
      </c>
      <c r="D12" s="19">
        <v>11</v>
      </c>
      <c r="E12" s="19">
        <f t="shared" si="3"/>
        <v>0</v>
      </c>
      <c r="F12" s="19">
        <f t="shared" si="4"/>
        <v>0</v>
      </c>
      <c r="G12" s="19">
        <f t="shared" si="5"/>
        <v>1</v>
      </c>
      <c r="H12" s="20">
        <f t="shared" si="0"/>
        <v>2953.3530000000001</v>
      </c>
      <c r="I12" s="20">
        <f t="shared" si="1"/>
        <v>2928.0000000000005</v>
      </c>
      <c r="J12" s="21">
        <f t="shared" si="2"/>
        <v>0.99141551991922416</v>
      </c>
    </row>
    <row r="13" spans="1:15" x14ac:dyDescent="0.2">
      <c r="A13" s="52">
        <v>39783</v>
      </c>
      <c r="B13" s="10">
        <v>4</v>
      </c>
      <c r="C13" s="10">
        <v>2814</v>
      </c>
      <c r="D13" s="10">
        <v>12</v>
      </c>
      <c r="E13" s="10">
        <f t="shared" si="3"/>
        <v>0</v>
      </c>
      <c r="F13" s="10">
        <f t="shared" si="4"/>
        <v>0</v>
      </c>
      <c r="G13" s="10">
        <f t="shared" si="5"/>
        <v>0</v>
      </c>
      <c r="H13" s="11">
        <f t="shared" si="0"/>
        <v>3010.2759999999998</v>
      </c>
      <c r="I13" s="11">
        <f t="shared" si="1"/>
        <v>2797</v>
      </c>
      <c r="J13" s="12">
        <f t="shared" si="2"/>
        <v>0.92915068252877819</v>
      </c>
    </row>
    <row r="14" spans="1:15" x14ac:dyDescent="0.2">
      <c r="A14" s="49">
        <v>39873</v>
      </c>
      <c r="B14" s="13">
        <v>1</v>
      </c>
      <c r="C14" s="13">
        <v>2874</v>
      </c>
      <c r="D14" s="13">
        <v>13</v>
      </c>
      <c r="E14" s="13">
        <f t="shared" si="3"/>
        <v>1</v>
      </c>
      <c r="F14" s="13">
        <f t="shared" si="4"/>
        <v>0</v>
      </c>
      <c r="G14" s="13">
        <f t="shared" si="5"/>
        <v>0</v>
      </c>
      <c r="H14" s="14">
        <f t="shared" si="0"/>
        <v>3067.1989999999996</v>
      </c>
      <c r="I14" s="14">
        <f t="shared" si="1"/>
        <v>2871.2500000000005</v>
      </c>
      <c r="J14" s="15">
        <f t="shared" si="2"/>
        <v>0.93611467661537473</v>
      </c>
    </row>
    <row r="15" spans="1:15" x14ac:dyDescent="0.2">
      <c r="A15" s="50">
        <v>39965</v>
      </c>
      <c r="B15" s="16">
        <v>2</v>
      </c>
      <c r="C15" s="16">
        <v>3774</v>
      </c>
      <c r="D15" s="16">
        <v>14</v>
      </c>
      <c r="E15" s="16">
        <f t="shared" si="3"/>
        <v>0</v>
      </c>
      <c r="F15" s="16">
        <f t="shared" si="4"/>
        <v>1</v>
      </c>
      <c r="G15" s="16">
        <f t="shared" si="5"/>
        <v>0</v>
      </c>
      <c r="H15" s="17">
        <f t="shared" si="0"/>
        <v>3124.1219999999998</v>
      </c>
      <c r="I15" s="17">
        <f t="shared" si="1"/>
        <v>3574.2500000000005</v>
      </c>
      <c r="J15" s="18">
        <f t="shared" si="2"/>
        <v>1.1440814411216977</v>
      </c>
    </row>
    <row r="16" spans="1:15" x14ac:dyDescent="0.2">
      <c r="A16" s="51">
        <v>40057</v>
      </c>
      <c r="B16" s="19">
        <v>3</v>
      </c>
      <c r="C16" s="19">
        <v>3247</v>
      </c>
      <c r="D16" s="19">
        <v>15</v>
      </c>
      <c r="E16" s="19">
        <f t="shared" si="3"/>
        <v>0</v>
      </c>
      <c r="F16" s="19">
        <f t="shared" si="4"/>
        <v>0</v>
      </c>
      <c r="G16" s="19">
        <f t="shared" si="5"/>
        <v>1</v>
      </c>
      <c r="H16" s="20">
        <f t="shared" si="0"/>
        <v>3181.0450000000001</v>
      </c>
      <c r="I16" s="20">
        <f t="shared" si="1"/>
        <v>3163.4500000000003</v>
      </c>
      <c r="J16" s="21">
        <f t="shared" si="2"/>
        <v>0.9944687987752453</v>
      </c>
    </row>
    <row r="17" spans="1:14" x14ac:dyDescent="0.2">
      <c r="A17" s="52">
        <v>40148</v>
      </c>
      <c r="B17" s="10">
        <v>4</v>
      </c>
      <c r="C17" s="10">
        <v>3107</v>
      </c>
      <c r="D17" s="10">
        <v>16</v>
      </c>
      <c r="E17" s="10">
        <f t="shared" si="3"/>
        <v>0</v>
      </c>
      <c r="F17" s="10">
        <f t="shared" si="4"/>
        <v>0</v>
      </c>
      <c r="G17" s="10">
        <f t="shared" si="5"/>
        <v>0</v>
      </c>
      <c r="H17" s="11">
        <f t="shared" si="0"/>
        <v>3237.9679999999998</v>
      </c>
      <c r="I17" s="11">
        <f t="shared" si="1"/>
        <v>3032.4500000000003</v>
      </c>
      <c r="J17" s="12">
        <f t="shared" si="2"/>
        <v>0.9365287118340887</v>
      </c>
    </row>
    <row r="18" spans="1:14" x14ac:dyDescent="0.2">
      <c r="A18" s="49">
        <v>40238</v>
      </c>
      <c r="B18" s="13">
        <v>1</v>
      </c>
      <c r="C18" s="13">
        <v>2776</v>
      </c>
      <c r="D18" s="13">
        <v>17</v>
      </c>
      <c r="E18" s="13">
        <f t="shared" si="3"/>
        <v>1</v>
      </c>
      <c r="F18" s="13">
        <f t="shared" si="4"/>
        <v>0</v>
      </c>
      <c r="G18" s="13">
        <f t="shared" si="5"/>
        <v>0</v>
      </c>
      <c r="H18" s="14">
        <f t="shared" si="0"/>
        <v>3294.8909999999996</v>
      </c>
      <c r="I18" s="14">
        <f t="shared" si="1"/>
        <v>3106.7000000000003</v>
      </c>
      <c r="J18" s="15">
        <f t="shared" si="2"/>
        <v>0.94288399828704517</v>
      </c>
    </row>
    <row r="19" spans="1:14" x14ac:dyDescent="0.2">
      <c r="A19" s="50">
        <v>40330</v>
      </c>
      <c r="B19" s="16">
        <v>2</v>
      </c>
      <c r="C19" s="16">
        <v>3571</v>
      </c>
      <c r="D19" s="16">
        <v>18</v>
      </c>
      <c r="E19" s="16">
        <f t="shared" si="3"/>
        <v>0</v>
      </c>
      <c r="F19" s="16">
        <f t="shared" si="4"/>
        <v>1</v>
      </c>
      <c r="G19" s="16">
        <f t="shared" si="5"/>
        <v>0</v>
      </c>
      <c r="H19" s="17">
        <f t="shared" si="0"/>
        <v>3351.8139999999999</v>
      </c>
      <c r="I19" s="17">
        <f t="shared" si="1"/>
        <v>3809.7000000000003</v>
      </c>
      <c r="J19" s="18">
        <f t="shared" si="2"/>
        <v>1.1366084156221081</v>
      </c>
    </row>
    <row r="20" spans="1:14" x14ac:dyDescent="0.2">
      <c r="A20" s="51">
        <v>40422</v>
      </c>
      <c r="B20" s="19">
        <v>3</v>
      </c>
      <c r="C20" s="19">
        <v>3354</v>
      </c>
      <c r="D20" s="19">
        <v>19</v>
      </c>
      <c r="E20" s="19">
        <f t="shared" si="3"/>
        <v>0</v>
      </c>
      <c r="F20" s="19">
        <f t="shared" si="4"/>
        <v>0</v>
      </c>
      <c r="G20" s="19">
        <f t="shared" si="5"/>
        <v>1</v>
      </c>
      <c r="H20" s="20">
        <f t="shared" si="0"/>
        <v>3408.7370000000001</v>
      </c>
      <c r="I20" s="20">
        <f t="shared" si="1"/>
        <v>3398.9000000000005</v>
      </c>
      <c r="J20" s="21">
        <f t="shared" si="2"/>
        <v>0.99711418041344946</v>
      </c>
    </row>
    <row r="21" spans="1:14" ht="15.75" thickBot="1" x14ac:dyDescent="0.25">
      <c r="A21" s="52">
        <v>40513</v>
      </c>
      <c r="B21" s="35">
        <v>4</v>
      </c>
      <c r="C21" s="32">
        <v>3513</v>
      </c>
      <c r="D21" s="32">
        <v>20</v>
      </c>
      <c r="E21" s="32">
        <f t="shared" si="3"/>
        <v>0</v>
      </c>
      <c r="F21" s="32">
        <f t="shared" si="4"/>
        <v>0</v>
      </c>
      <c r="G21" s="32">
        <f t="shared" si="5"/>
        <v>0</v>
      </c>
      <c r="H21" s="33">
        <f t="shared" si="0"/>
        <v>3465.66</v>
      </c>
      <c r="I21" s="33">
        <f t="shared" si="1"/>
        <v>3267.9</v>
      </c>
      <c r="J21" s="34">
        <f t="shared" si="2"/>
        <v>0.94293727601668953</v>
      </c>
    </row>
    <row r="23" spans="1:14" x14ac:dyDescent="0.2">
      <c r="K23" s="4"/>
      <c r="L23" s="4"/>
      <c r="M23" s="4"/>
      <c r="N23" s="4"/>
    </row>
    <row r="24" spans="1:14" x14ac:dyDescent="0.2">
      <c r="K24" s="4"/>
    </row>
    <row r="26" spans="1:14" ht="15.75" thickBot="1" x14ac:dyDescent="0.25"/>
    <row r="27" spans="1:14" ht="60" x14ac:dyDescent="0.2">
      <c r="A27" s="41" t="s">
        <v>40</v>
      </c>
      <c r="B27" s="42" t="s">
        <v>24</v>
      </c>
      <c r="C27" s="41" t="s">
        <v>25</v>
      </c>
      <c r="E27" s="55" t="s">
        <v>1</v>
      </c>
      <c r="F27" s="56"/>
    </row>
    <row r="28" spans="1:14" x14ac:dyDescent="0.2">
      <c r="A28" s="1">
        <v>1</v>
      </c>
      <c r="B28" s="1">
        <v>2164.900000000001</v>
      </c>
      <c r="C28" s="1">
        <v>234.099999999999</v>
      </c>
      <c r="E28" s="57" t="s">
        <v>2</v>
      </c>
      <c r="F28" s="58">
        <v>0.93762272388095913</v>
      </c>
    </row>
    <row r="29" spans="1:14" x14ac:dyDescent="0.2">
      <c r="A29" s="1">
        <v>2</v>
      </c>
      <c r="B29" s="1">
        <v>2867.9000000000005</v>
      </c>
      <c r="C29" s="1">
        <v>-179.90000000000055</v>
      </c>
      <c r="E29" s="57" t="s">
        <v>3</v>
      </c>
      <c r="F29" s="58">
        <v>0.87913637233794939</v>
      </c>
    </row>
    <row r="30" spans="1:14" x14ac:dyDescent="0.2">
      <c r="A30" s="1">
        <v>3</v>
      </c>
      <c r="B30" s="1">
        <v>2457.1000000000008</v>
      </c>
      <c r="C30" s="1">
        <v>-138.10000000000082</v>
      </c>
      <c r="E30" s="57" t="s">
        <v>4</v>
      </c>
      <c r="F30" s="58">
        <v>0.84690607162806919</v>
      </c>
    </row>
    <row r="31" spans="1:14" x14ac:dyDescent="0.2">
      <c r="A31" s="1">
        <v>4</v>
      </c>
      <c r="B31" s="1">
        <v>2326.1000000000004</v>
      </c>
      <c r="C31" s="1">
        <v>-118.10000000000036</v>
      </c>
      <c r="E31" s="57" t="s">
        <v>5</v>
      </c>
      <c r="F31" s="58">
        <v>180.98278002800893</v>
      </c>
    </row>
    <row r="32" spans="1:14" x14ac:dyDescent="0.2">
      <c r="A32" s="1">
        <v>5</v>
      </c>
      <c r="B32" s="1">
        <v>2400.3500000000008</v>
      </c>
      <c r="C32" s="1">
        <v>54.649999999999181</v>
      </c>
      <c r="E32" s="59" t="s">
        <v>6</v>
      </c>
      <c r="F32" s="60">
        <v>20</v>
      </c>
    </row>
    <row r="33" spans="1:10" x14ac:dyDescent="0.2">
      <c r="A33" s="1">
        <v>6</v>
      </c>
      <c r="B33" s="1">
        <v>3103.3500000000004</v>
      </c>
      <c r="C33" s="1">
        <v>80.649999999999636</v>
      </c>
    </row>
    <row r="34" spans="1:10" ht="16.5" thickBot="1" x14ac:dyDescent="0.3">
      <c r="A34" s="1">
        <v>7</v>
      </c>
      <c r="B34" s="1">
        <v>2692.5500000000006</v>
      </c>
      <c r="C34" s="1">
        <v>109.44999999999936</v>
      </c>
      <c r="E34" s="9" t="s">
        <v>7</v>
      </c>
    </row>
    <row r="35" spans="1:10" x14ac:dyDescent="0.2">
      <c r="A35" s="1">
        <v>8</v>
      </c>
      <c r="B35" s="1">
        <v>2561.5500000000002</v>
      </c>
      <c r="C35" s="1">
        <v>-218.55000000000018</v>
      </c>
      <c r="E35" s="3"/>
      <c r="F35" s="3" t="s">
        <v>12</v>
      </c>
      <c r="G35" s="3" t="s">
        <v>13</v>
      </c>
      <c r="H35" s="3" t="s">
        <v>14</v>
      </c>
      <c r="I35" s="3" t="s">
        <v>15</v>
      </c>
      <c r="J35" s="3" t="s">
        <v>16</v>
      </c>
    </row>
    <row r="36" spans="1:10" x14ac:dyDescent="0.2">
      <c r="A36" s="1">
        <v>9</v>
      </c>
      <c r="B36" s="1">
        <v>2635.8000000000006</v>
      </c>
      <c r="C36" s="1">
        <v>39.199999999999363</v>
      </c>
      <c r="E36" s="1" t="s">
        <v>8</v>
      </c>
      <c r="F36" s="1">
        <v>4</v>
      </c>
      <c r="G36" s="1">
        <v>3573768.3000000007</v>
      </c>
      <c r="H36" s="1">
        <v>893442.07500000019</v>
      </c>
      <c r="I36" s="1">
        <v>27.276704001351458</v>
      </c>
      <c r="J36" s="1">
        <v>9.9462756297635011E-7</v>
      </c>
    </row>
    <row r="37" spans="1:10" x14ac:dyDescent="0.2">
      <c r="A37" s="1">
        <v>10</v>
      </c>
      <c r="B37" s="1">
        <v>3338.8000000000006</v>
      </c>
      <c r="C37" s="1">
        <v>138.19999999999936</v>
      </c>
      <c r="E37" s="1" t="s">
        <v>9</v>
      </c>
      <c r="F37" s="1">
        <v>15</v>
      </c>
      <c r="G37" s="1">
        <v>491321.50000000012</v>
      </c>
      <c r="H37" s="1">
        <v>32754.766666666674</v>
      </c>
      <c r="I37" s="1"/>
      <c r="J37" s="1"/>
    </row>
    <row r="38" spans="1:10" ht="15.75" thickBot="1" x14ac:dyDescent="0.25">
      <c r="A38" s="1">
        <v>11</v>
      </c>
      <c r="B38" s="1">
        <v>2928.0000000000005</v>
      </c>
      <c r="C38" s="1">
        <v>-10.000000000000455</v>
      </c>
      <c r="E38" s="2" t="s">
        <v>10</v>
      </c>
      <c r="F38" s="2">
        <v>19</v>
      </c>
      <c r="G38" s="2">
        <v>4065089.8000000007</v>
      </c>
      <c r="H38" s="2"/>
      <c r="I38" s="2"/>
      <c r="J38" s="2"/>
    </row>
    <row r="39" spans="1:10" ht="15.75" thickBot="1" x14ac:dyDescent="0.25">
      <c r="A39" s="1">
        <v>12</v>
      </c>
      <c r="B39" s="1">
        <v>2797</v>
      </c>
      <c r="C39" s="1">
        <v>17</v>
      </c>
    </row>
    <row r="40" spans="1:10" x14ac:dyDescent="0.2">
      <c r="A40" s="1">
        <v>13</v>
      </c>
      <c r="B40" s="1">
        <v>2871.2500000000005</v>
      </c>
      <c r="C40" s="1">
        <v>2.7499999999995453</v>
      </c>
      <c r="E40" s="3"/>
      <c r="F40" s="3" t="s">
        <v>17</v>
      </c>
      <c r="G40" s="3" t="s">
        <v>5</v>
      </c>
      <c r="H40" s="3" t="s">
        <v>18</v>
      </c>
      <c r="I40" s="3" t="s">
        <v>19</v>
      </c>
      <c r="J40" s="3" t="s">
        <v>20</v>
      </c>
    </row>
    <row r="41" spans="1:10" x14ac:dyDescent="0.2">
      <c r="A41" s="1">
        <v>14</v>
      </c>
      <c r="B41" s="1">
        <v>3574.2500000000005</v>
      </c>
      <c r="C41" s="1">
        <v>199.74999999999955</v>
      </c>
      <c r="E41" s="1" t="s">
        <v>11</v>
      </c>
      <c r="F41" s="1">
        <v>2090.6500000000005</v>
      </c>
      <c r="G41" s="1">
        <v>117.98633748588577</v>
      </c>
      <c r="H41" s="1">
        <v>17.7194245075206</v>
      </c>
      <c r="I41" s="1">
        <v>1.8093194703790395E-11</v>
      </c>
      <c r="J41" s="1">
        <v>1839.1680745834472</v>
      </c>
    </row>
    <row r="42" spans="1:10" x14ac:dyDescent="0.2">
      <c r="A42" s="1">
        <v>15</v>
      </c>
      <c r="B42" s="1">
        <v>3163.4500000000003</v>
      </c>
      <c r="C42" s="1">
        <v>83.549999999999727</v>
      </c>
      <c r="E42" s="1" t="s">
        <v>42</v>
      </c>
      <c r="F42" s="1">
        <v>58.862499999999976</v>
      </c>
      <c r="G42" s="1">
        <v>7.1539725269717582</v>
      </c>
      <c r="H42" s="1">
        <v>8.2279460506841211</v>
      </c>
      <c r="I42" s="1">
        <v>6.0819423051275975E-7</v>
      </c>
      <c r="J42" s="1">
        <v>43.614168508438908</v>
      </c>
    </row>
    <row r="43" spans="1:10" x14ac:dyDescent="0.2">
      <c r="A43" s="1">
        <v>16</v>
      </c>
      <c r="B43" s="1">
        <v>3032.4500000000003</v>
      </c>
      <c r="C43" s="1">
        <v>74.549999999999727</v>
      </c>
      <c r="E43" s="1" t="s">
        <v>43</v>
      </c>
      <c r="F43" s="1">
        <v>15.387500000000161</v>
      </c>
      <c r="G43" s="1">
        <v>116.4582353159993</v>
      </c>
      <c r="H43" s="1">
        <v>0.13212891263762941</v>
      </c>
      <c r="I43" s="1">
        <v>0.89663839221958685</v>
      </c>
      <c r="J43" s="1">
        <v>-232.83735274097981</v>
      </c>
    </row>
    <row r="44" spans="1:10" x14ac:dyDescent="0.2">
      <c r="A44" s="1">
        <v>17</v>
      </c>
      <c r="B44" s="1">
        <v>3106.7000000000003</v>
      </c>
      <c r="C44" s="1">
        <v>-330.70000000000027</v>
      </c>
      <c r="E44" s="1" t="s">
        <v>44</v>
      </c>
      <c r="F44" s="1">
        <v>659.52499999999998</v>
      </c>
      <c r="G44" s="1">
        <v>115.35434087338601</v>
      </c>
      <c r="H44" s="1">
        <v>5.7173834552433593</v>
      </c>
      <c r="I44" s="1">
        <v>4.075295069586622E-5</v>
      </c>
      <c r="J44" s="1">
        <v>413.65304256707407</v>
      </c>
    </row>
    <row r="45" spans="1:10" ht="15.75" thickBot="1" x14ac:dyDescent="0.25">
      <c r="A45" s="1">
        <v>18</v>
      </c>
      <c r="B45" s="1">
        <v>3809.7000000000003</v>
      </c>
      <c r="C45" s="1">
        <v>-238.70000000000027</v>
      </c>
      <c r="E45" s="2" t="s">
        <v>45</v>
      </c>
      <c r="F45" s="2">
        <v>189.86250000000018</v>
      </c>
      <c r="G45" s="2">
        <v>114.6869041764723</v>
      </c>
      <c r="H45" s="2">
        <v>1.6554854398009808</v>
      </c>
      <c r="I45" s="2">
        <v>0.11859186830101084</v>
      </c>
      <c r="J45" s="2">
        <v>-54.586849788599068</v>
      </c>
    </row>
    <row r="46" spans="1:10" ht="15.75" thickBot="1" x14ac:dyDescent="0.25">
      <c r="A46" s="1">
        <v>19</v>
      </c>
      <c r="B46" s="1">
        <v>3398.9000000000005</v>
      </c>
      <c r="C46" s="1">
        <v>-44.900000000000546</v>
      </c>
    </row>
    <row r="47" spans="1:10" ht="15.75" thickBot="1" x14ac:dyDescent="0.25">
      <c r="A47" s="2">
        <v>20</v>
      </c>
      <c r="B47" s="2">
        <v>3267.9</v>
      </c>
      <c r="C47" s="2">
        <v>245.09999999999991</v>
      </c>
      <c r="E47" s="3" t="s">
        <v>21</v>
      </c>
      <c r="F47" s="3" t="s">
        <v>22</v>
      </c>
      <c r="G47" s="3" t="s">
        <v>23</v>
      </c>
    </row>
    <row r="48" spans="1:10" x14ac:dyDescent="0.2">
      <c r="E48" s="1">
        <v>2342.1319254165537</v>
      </c>
      <c r="F48" s="1">
        <v>1839.1680745834472</v>
      </c>
      <c r="G48" s="1">
        <v>2342.1319254165537</v>
      </c>
    </row>
    <row r="49" spans="5:7" x14ac:dyDescent="0.2">
      <c r="E49" s="1">
        <v>74.110831491561044</v>
      </c>
      <c r="F49" s="1">
        <v>43.614168508438908</v>
      </c>
      <c r="G49" s="1">
        <v>74.110831491561044</v>
      </c>
    </row>
    <row r="50" spans="5:7" x14ac:dyDescent="0.2">
      <c r="E50" s="1">
        <v>263.61235274098016</v>
      </c>
      <c r="F50" s="1">
        <v>-232.83735274097981</v>
      </c>
      <c r="G50" s="1">
        <v>263.61235274098016</v>
      </c>
    </row>
    <row r="51" spans="5:7" x14ac:dyDescent="0.2">
      <c r="E51" s="1">
        <v>905.39695743292589</v>
      </c>
      <c r="F51" s="1">
        <v>413.65304256707407</v>
      </c>
      <c r="G51" s="1">
        <v>905.39695743292589</v>
      </c>
    </row>
    <row r="52" spans="5:7" ht="15.75" thickBot="1" x14ac:dyDescent="0.25">
      <c r="E52" s="2">
        <v>434.31184978859943</v>
      </c>
      <c r="F52" s="2">
        <v>-54.586849788599068</v>
      </c>
      <c r="G52" s="2">
        <v>434.31184978859943</v>
      </c>
    </row>
  </sheetData>
  <pageMargins left="1" right="1" top="1" bottom="1" header="0.5" footer="0.5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B3B5-7C17-4C25-9407-852771045A8C}">
  <dimension ref="A1:D8"/>
  <sheetViews>
    <sheetView workbookViewId="0">
      <selection activeCell="F12" sqref="F12"/>
    </sheetView>
  </sheetViews>
  <sheetFormatPr defaultRowHeight="15" x14ac:dyDescent="0.2"/>
  <sheetData>
    <row r="1" spans="1:4" ht="16.5" thickBot="1" x14ac:dyDescent="0.3">
      <c r="A1" s="54" t="s">
        <v>48</v>
      </c>
      <c r="B1" s="54"/>
      <c r="C1" s="54"/>
      <c r="D1" s="54"/>
    </row>
    <row r="2" spans="1:4" x14ac:dyDescent="0.2">
      <c r="A2" s="26" t="s">
        <v>36</v>
      </c>
      <c r="B2" s="27" t="s">
        <v>37</v>
      </c>
      <c r="C2" s="28" t="s">
        <v>38</v>
      </c>
      <c r="D2" s="29" t="s">
        <v>39</v>
      </c>
    </row>
    <row r="3" spans="1:4" x14ac:dyDescent="0.2">
      <c r="A3" s="15">
        <f>'Trend.Model '!J2</f>
        <v>0.90804878775130371</v>
      </c>
      <c r="B3" s="18">
        <f>'Trend.Model '!J3</f>
        <v>1.1748652012293095</v>
      </c>
      <c r="C3" s="21">
        <f>'Trend.Model '!J4</f>
        <v>0.9836391084116739</v>
      </c>
      <c r="D3" s="12">
        <f>'Trend.Model '!J5</f>
        <v>0.91044944365554414</v>
      </c>
    </row>
    <row r="4" spans="1:4" x14ac:dyDescent="0.2">
      <c r="A4" s="15">
        <f>'Trend.Model '!J6</f>
        <v>0.91903523029004774</v>
      </c>
      <c r="B4" s="18">
        <f>'Trend.Model '!J7</f>
        <v>1.1628530039291982</v>
      </c>
      <c r="C4" s="21">
        <f>'Trend.Model '!J8</f>
        <v>0.98785212100844555</v>
      </c>
      <c r="D4" s="12">
        <f>'Trend.Model '!J9</f>
        <v>0.92056520126616137</v>
      </c>
    </row>
    <row r="5" spans="1:4" x14ac:dyDescent="0.2">
      <c r="A5" s="15">
        <f>'Trend.Model '!J10</f>
        <v>0.92825972959390524</v>
      </c>
      <c r="B5" s="18">
        <f>'Trend.Model '!J11</f>
        <v>1.1527293944614581</v>
      </c>
      <c r="C5" s="21">
        <f>'Trend.Model '!J12</f>
        <v>0.99141551991922416</v>
      </c>
      <c r="D5" s="12">
        <f>'Trend.Model '!J13</f>
        <v>0.92915068252877819</v>
      </c>
    </row>
    <row r="6" spans="1:4" x14ac:dyDescent="0.2">
      <c r="A6" s="15">
        <f>'Trend.Model '!J14</f>
        <v>0.93611467661537473</v>
      </c>
      <c r="B6" s="18">
        <f>'Trend.Model '!J15</f>
        <v>1.1440814411216977</v>
      </c>
      <c r="C6" s="21">
        <f>'Trend.Model '!J16</f>
        <v>0.9944687987752453</v>
      </c>
      <c r="D6" s="12">
        <f>'Trend.Model '!J17</f>
        <v>0.9365287118340887</v>
      </c>
    </row>
    <row r="7" spans="1:4" ht="15.75" thickBot="1" x14ac:dyDescent="0.25">
      <c r="A7" s="36">
        <f>'Trend.Model '!J18</f>
        <v>0.94288399828704517</v>
      </c>
      <c r="B7" s="37">
        <f>'Trend.Model '!J19</f>
        <v>1.1366084156221081</v>
      </c>
      <c r="C7" s="38">
        <f>'Trend.Model '!J20</f>
        <v>0.99711418041344946</v>
      </c>
      <c r="D7" s="34">
        <f>'Trend.Model '!J21</f>
        <v>0.94293727601668953</v>
      </c>
    </row>
    <row r="8" spans="1:4" ht="15.75" x14ac:dyDescent="0.25">
      <c r="A8" s="22">
        <f>AVERAGE(A3:A7)</f>
        <v>0.92686848450753523</v>
      </c>
      <c r="B8" s="23">
        <f>AVERAGE(B3:B7)</f>
        <v>1.1542274912727541</v>
      </c>
      <c r="C8" s="24">
        <f>AVERAGE(C3:C7)</f>
        <v>0.99089794570560774</v>
      </c>
      <c r="D8" s="25">
        <f>AVERAGE(D3:D7)</f>
        <v>0.92792626306025239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2405-C2B4-4903-A598-60D19C28A613}">
  <dimension ref="A1:B21"/>
  <sheetViews>
    <sheetView workbookViewId="0">
      <selection activeCell="I6" sqref="I6"/>
    </sheetView>
  </sheetViews>
  <sheetFormatPr defaultRowHeight="15" x14ac:dyDescent="0.2"/>
  <sheetData>
    <row r="1" spans="1:2" ht="45" x14ac:dyDescent="0.2">
      <c r="A1" t="s">
        <v>42</v>
      </c>
      <c r="B1" s="47" t="s">
        <v>0</v>
      </c>
    </row>
    <row r="2" spans="1:2" x14ac:dyDescent="0.2">
      <c r="A2" s="43">
        <v>38777</v>
      </c>
      <c r="B2">
        <v>2399</v>
      </c>
    </row>
    <row r="3" spans="1:2" x14ac:dyDescent="0.2">
      <c r="A3" s="43">
        <v>38869</v>
      </c>
      <c r="B3">
        <v>2688</v>
      </c>
    </row>
    <row r="4" spans="1:2" x14ac:dyDescent="0.2">
      <c r="A4" s="43">
        <v>38961</v>
      </c>
      <c r="B4">
        <v>2319</v>
      </c>
    </row>
    <row r="5" spans="1:2" x14ac:dyDescent="0.2">
      <c r="A5" s="43">
        <v>39052</v>
      </c>
      <c r="B5">
        <v>2208</v>
      </c>
    </row>
    <row r="6" spans="1:2" x14ac:dyDescent="0.2">
      <c r="A6" s="43">
        <v>39142</v>
      </c>
      <c r="B6">
        <v>2455</v>
      </c>
    </row>
    <row r="7" spans="1:2" x14ac:dyDescent="0.2">
      <c r="A7" s="43">
        <v>39234</v>
      </c>
      <c r="B7">
        <v>3184</v>
      </c>
    </row>
    <row r="8" spans="1:2" x14ac:dyDescent="0.2">
      <c r="A8" s="43">
        <v>39326</v>
      </c>
      <c r="B8">
        <v>2802</v>
      </c>
    </row>
    <row r="9" spans="1:2" x14ac:dyDescent="0.2">
      <c r="A9" s="43">
        <v>39417</v>
      </c>
      <c r="B9">
        <v>2343</v>
      </c>
    </row>
    <row r="10" spans="1:2" x14ac:dyDescent="0.2">
      <c r="A10" s="43">
        <v>39508</v>
      </c>
      <c r="B10">
        <v>2675</v>
      </c>
    </row>
    <row r="11" spans="1:2" x14ac:dyDescent="0.2">
      <c r="A11" s="43">
        <v>39600</v>
      </c>
      <c r="B11">
        <v>3477</v>
      </c>
    </row>
    <row r="12" spans="1:2" x14ac:dyDescent="0.2">
      <c r="A12" s="43">
        <v>39692</v>
      </c>
      <c r="B12">
        <v>2918</v>
      </c>
    </row>
    <row r="13" spans="1:2" x14ac:dyDescent="0.2">
      <c r="A13" s="43">
        <v>39783</v>
      </c>
      <c r="B13">
        <v>2814</v>
      </c>
    </row>
    <row r="14" spans="1:2" x14ac:dyDescent="0.2">
      <c r="A14" s="43">
        <v>39873</v>
      </c>
      <c r="B14">
        <v>2874</v>
      </c>
    </row>
    <row r="15" spans="1:2" x14ac:dyDescent="0.2">
      <c r="A15" s="43">
        <v>39965</v>
      </c>
      <c r="B15">
        <v>3774</v>
      </c>
    </row>
    <row r="16" spans="1:2" x14ac:dyDescent="0.2">
      <c r="A16" s="43">
        <v>40057</v>
      </c>
      <c r="B16">
        <v>3247</v>
      </c>
    </row>
    <row r="17" spans="1:2" x14ac:dyDescent="0.2">
      <c r="A17" s="43">
        <v>40148</v>
      </c>
      <c r="B17">
        <v>3107</v>
      </c>
    </row>
    <row r="18" spans="1:2" x14ac:dyDescent="0.2">
      <c r="A18" s="43">
        <v>40238</v>
      </c>
      <c r="B18">
        <v>2776</v>
      </c>
    </row>
    <row r="19" spans="1:2" x14ac:dyDescent="0.2">
      <c r="A19" s="43">
        <v>40330</v>
      </c>
      <c r="B19">
        <v>3571</v>
      </c>
    </row>
    <row r="20" spans="1:2" x14ac:dyDescent="0.2">
      <c r="A20" s="43">
        <v>40422</v>
      </c>
      <c r="B20">
        <v>3354</v>
      </c>
    </row>
    <row r="21" spans="1:2" x14ac:dyDescent="0.2">
      <c r="A21" s="43">
        <v>40513</v>
      </c>
      <c r="B21">
        <v>3513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3B4F-54E1-4232-908D-AE2872A60874}">
  <dimension ref="A1:F22"/>
  <sheetViews>
    <sheetView workbookViewId="0">
      <selection activeCell="E20" sqref="E20"/>
    </sheetView>
  </sheetViews>
  <sheetFormatPr defaultRowHeight="15" x14ac:dyDescent="0.2"/>
  <cols>
    <col min="1" max="1" width="8.6640625" bestFit="1" customWidth="1"/>
    <col min="2" max="3" width="9.88671875" bestFit="1" customWidth="1"/>
  </cols>
  <sheetData>
    <row r="1" spans="1:6" ht="45" x14ac:dyDescent="0.2">
      <c r="A1" t="s">
        <v>25</v>
      </c>
      <c r="B1" s="47" t="s">
        <v>51</v>
      </c>
      <c r="C1" s="47" t="s">
        <v>35</v>
      </c>
    </row>
    <row r="2" spans="1:6" ht="15.75" x14ac:dyDescent="0.25">
      <c r="A2" s="44">
        <v>234.099999999999</v>
      </c>
      <c r="B2" s="6"/>
      <c r="C2" s="46">
        <f>A2^2</f>
        <v>54802.809999999532</v>
      </c>
      <c r="D2" s="31" t="s">
        <v>34</v>
      </c>
      <c r="E2" s="48">
        <f>B22/C22</f>
        <v>1.5434884286561845</v>
      </c>
      <c r="F2" t="s">
        <v>52</v>
      </c>
    </row>
    <row r="3" spans="1:6" x14ac:dyDescent="0.2">
      <c r="A3" s="44">
        <v>-179.90000000000055</v>
      </c>
      <c r="B3" s="46">
        <f>(A3-A2)^2</f>
        <v>171395.99999999962</v>
      </c>
      <c r="C3" s="46">
        <f t="shared" ref="C3:C21" si="0">A3^2</f>
        <v>32364.010000000195</v>
      </c>
      <c r="E3" t="s">
        <v>49</v>
      </c>
      <c r="F3" t="s">
        <v>53</v>
      </c>
    </row>
    <row r="4" spans="1:6" x14ac:dyDescent="0.2">
      <c r="A4" s="44">
        <v>-138.10000000000082</v>
      </c>
      <c r="B4" s="46">
        <f t="shared" ref="B4:B21" si="1">(A4-A3)^2</f>
        <v>1747.2399999999773</v>
      </c>
      <c r="C4" s="46">
        <f t="shared" si="0"/>
        <v>19071.610000000226</v>
      </c>
      <c r="E4" t="s">
        <v>50</v>
      </c>
    </row>
    <row r="5" spans="1:6" x14ac:dyDescent="0.2">
      <c r="A5" s="44">
        <v>-118.10000000000036</v>
      </c>
      <c r="B5" s="46">
        <f t="shared" si="1"/>
        <v>400.00000000001819</v>
      </c>
      <c r="C5" s="46">
        <f t="shared" si="0"/>
        <v>13947.610000000086</v>
      </c>
    </row>
    <row r="6" spans="1:6" x14ac:dyDescent="0.2">
      <c r="A6" s="44">
        <v>54.649999999999181</v>
      </c>
      <c r="B6" s="46">
        <f t="shared" si="1"/>
        <v>29842.562499999844</v>
      </c>
      <c r="C6" s="46">
        <f t="shared" si="0"/>
        <v>2986.6224999999104</v>
      </c>
    </row>
    <row r="7" spans="1:6" x14ac:dyDescent="0.2">
      <c r="A7" s="44">
        <v>80.649999999999636</v>
      </c>
      <c r="B7" s="46">
        <f t="shared" si="1"/>
        <v>676.00000000002365</v>
      </c>
      <c r="C7" s="46">
        <f t="shared" si="0"/>
        <v>6504.4224999999415</v>
      </c>
    </row>
    <row r="8" spans="1:6" x14ac:dyDescent="0.2">
      <c r="A8" s="44">
        <v>109.44999999999936</v>
      </c>
      <c r="B8" s="46">
        <f t="shared" si="1"/>
        <v>829.43999999998425</v>
      </c>
      <c r="C8" s="46">
        <f t="shared" si="0"/>
        <v>11979.302499999862</v>
      </c>
    </row>
    <row r="9" spans="1:6" x14ac:dyDescent="0.2">
      <c r="A9" s="44">
        <v>-218.55000000000018</v>
      </c>
      <c r="B9" s="46">
        <f t="shared" si="1"/>
        <v>107583.99999999971</v>
      </c>
      <c r="C9" s="46">
        <f t="shared" si="0"/>
        <v>47764.102500000081</v>
      </c>
    </row>
    <row r="10" spans="1:6" x14ac:dyDescent="0.2">
      <c r="A10" s="44">
        <v>39.199999999999363</v>
      </c>
      <c r="B10" s="46">
        <f t="shared" si="1"/>
        <v>66435.062499999767</v>
      </c>
      <c r="C10" s="46">
        <f t="shared" si="0"/>
        <v>1536.6399999999501</v>
      </c>
    </row>
    <row r="11" spans="1:6" x14ac:dyDescent="0.2">
      <c r="A11" s="44">
        <v>138.19999999999936</v>
      </c>
      <c r="B11" s="46">
        <f t="shared" si="1"/>
        <v>9801</v>
      </c>
      <c r="C11" s="46">
        <f t="shared" si="0"/>
        <v>19099.239999999823</v>
      </c>
    </row>
    <row r="12" spans="1:6" x14ac:dyDescent="0.2">
      <c r="A12" s="44">
        <v>-10.000000000000455</v>
      </c>
      <c r="B12" s="46">
        <f t="shared" si="1"/>
        <v>21963.239999999947</v>
      </c>
      <c r="C12" s="46">
        <f t="shared" si="0"/>
        <v>100.00000000000909</v>
      </c>
    </row>
    <row r="13" spans="1:6" x14ac:dyDescent="0.2">
      <c r="A13" s="44">
        <v>17</v>
      </c>
      <c r="B13" s="46">
        <f t="shared" si="1"/>
        <v>729.00000000002456</v>
      </c>
      <c r="C13" s="46">
        <f t="shared" si="0"/>
        <v>289</v>
      </c>
    </row>
    <row r="14" spans="1:6" x14ac:dyDescent="0.2">
      <c r="A14" s="44">
        <v>2.7499999999995453</v>
      </c>
      <c r="B14" s="46">
        <f t="shared" si="1"/>
        <v>203.06250000001296</v>
      </c>
      <c r="C14" s="46">
        <f t="shared" si="0"/>
        <v>7.5624999999974989</v>
      </c>
    </row>
    <row r="15" spans="1:6" x14ac:dyDescent="0.2">
      <c r="A15" s="44">
        <v>199.74999999999955</v>
      </c>
      <c r="B15" s="46">
        <f t="shared" si="1"/>
        <v>38809</v>
      </c>
      <c r="C15" s="46">
        <f t="shared" si="0"/>
        <v>39900.062499999818</v>
      </c>
    </row>
    <row r="16" spans="1:6" x14ac:dyDescent="0.2">
      <c r="A16" s="44">
        <v>83.549999999999727</v>
      </c>
      <c r="B16" s="46">
        <f t="shared" si="1"/>
        <v>13502.439999999957</v>
      </c>
      <c r="C16" s="46">
        <f t="shared" si="0"/>
        <v>6980.6024999999545</v>
      </c>
    </row>
    <row r="17" spans="1:3" x14ac:dyDescent="0.2">
      <c r="A17" s="44">
        <v>74.549999999999727</v>
      </c>
      <c r="B17" s="46">
        <f t="shared" si="1"/>
        <v>81</v>
      </c>
      <c r="C17" s="46">
        <f t="shared" si="0"/>
        <v>5557.7024999999594</v>
      </c>
    </row>
    <row r="18" spans="1:3" x14ac:dyDescent="0.2">
      <c r="A18" s="44">
        <v>-330.70000000000027</v>
      </c>
      <c r="B18" s="46">
        <f t="shared" si="1"/>
        <v>164227.5625</v>
      </c>
      <c r="C18" s="46">
        <f t="shared" si="0"/>
        <v>109362.49000000018</v>
      </c>
    </row>
    <row r="19" spans="1:3" x14ac:dyDescent="0.2">
      <c r="A19" s="44">
        <v>-238.70000000000027</v>
      </c>
      <c r="B19" s="46">
        <f t="shared" si="1"/>
        <v>8464</v>
      </c>
      <c r="C19" s="46">
        <f t="shared" si="0"/>
        <v>56977.690000000133</v>
      </c>
    </row>
    <row r="20" spans="1:3" x14ac:dyDescent="0.2">
      <c r="A20" s="44">
        <v>-44.900000000000546</v>
      </c>
      <c r="B20" s="46">
        <f t="shared" si="1"/>
        <v>37558.439999999893</v>
      </c>
      <c r="C20" s="46">
        <f t="shared" si="0"/>
        <v>2016.0100000000491</v>
      </c>
    </row>
    <row r="21" spans="1:3" ht="15.75" thickBot="1" x14ac:dyDescent="0.25">
      <c r="A21" s="45">
        <v>245.09999999999991</v>
      </c>
      <c r="B21" s="46">
        <f t="shared" si="1"/>
        <v>84100.000000000262</v>
      </c>
      <c r="C21" s="46">
        <f t="shared" si="0"/>
        <v>60074.009999999958</v>
      </c>
    </row>
    <row r="22" spans="1:3" x14ac:dyDescent="0.2">
      <c r="B22" s="6">
        <f>SUM(B1:B21)</f>
        <v>758349.04999999912</v>
      </c>
      <c r="C22" s="6">
        <f>SUM(C2:C21)</f>
        <v>491321.49999999971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E814-3382-48E7-9EF2-5BAB3B4005E1}">
  <dimension ref="A1:I23"/>
  <sheetViews>
    <sheetView topLeftCell="J1" workbookViewId="0">
      <selection activeCell="Q34" sqref="Q34"/>
    </sheetView>
  </sheetViews>
  <sheetFormatPr defaultRowHeight="15" x14ac:dyDescent="0.2"/>
  <sheetData>
    <row r="1" spans="1:9" x14ac:dyDescent="0.2">
      <c r="A1" t="s">
        <v>26</v>
      </c>
      <c r="B1" t="s">
        <v>0</v>
      </c>
      <c r="D1" t="s">
        <v>27</v>
      </c>
      <c r="E1" s="7">
        <f>AVERAGE(A2:A21)</f>
        <v>5368.05</v>
      </c>
      <c r="G1" t="s">
        <v>28</v>
      </c>
      <c r="H1" t="s">
        <v>29</v>
      </c>
      <c r="I1" t="s">
        <v>30</v>
      </c>
    </row>
    <row r="2" spans="1:9" x14ac:dyDescent="0.2">
      <c r="A2" s="6">
        <v>3832</v>
      </c>
      <c r="B2" s="6">
        <v>2399</v>
      </c>
      <c r="C2" s="6"/>
      <c r="D2" s="6" t="s">
        <v>31</v>
      </c>
      <c r="E2" s="6">
        <f>AVERAGE(B2:B21)</f>
        <v>2924.9</v>
      </c>
      <c r="G2" s="5">
        <v>38777</v>
      </c>
      <c r="H2" s="8">
        <f>STANDARDIZE(A2,E$1,E$3)</f>
        <v>-1.1616058576604318</v>
      </c>
      <c r="I2" s="8">
        <f>STANDARDIZE(B2,E$2,E$4)</f>
        <v>-1.1664955778330923</v>
      </c>
    </row>
    <row r="3" spans="1:9" x14ac:dyDescent="0.2">
      <c r="A3" s="6">
        <v>5032</v>
      </c>
      <c r="B3" s="6">
        <v>2688</v>
      </c>
      <c r="C3" s="6"/>
      <c r="D3" s="6" t="s">
        <v>32</v>
      </c>
      <c r="E3" s="6">
        <f>_xlfn.STDEV.P(A2:A21)</f>
        <v>1322.3504253789915</v>
      </c>
      <c r="G3" s="5">
        <v>38869</v>
      </c>
      <c r="H3" s="8">
        <f t="shared" ref="H3:H21" si="0">STANDARDIZE(A3,E$1,E$3)</f>
        <v>-0.25413082156621741</v>
      </c>
      <c r="I3" s="8">
        <f t="shared" ref="I3:I21" si="1">STANDARDIZE(B3,E$2,E$4)</f>
        <v>-0.5254664430284457</v>
      </c>
    </row>
    <row r="4" spans="1:9" x14ac:dyDescent="0.2">
      <c r="A4" s="6">
        <v>3947</v>
      </c>
      <c r="B4" s="6">
        <v>2319</v>
      </c>
      <c r="C4" s="6"/>
      <c r="D4" s="6" t="s">
        <v>33</v>
      </c>
      <c r="E4" s="6">
        <f>_xlfn.STDEV.P(B2:B21)</f>
        <v>450.8375428022826</v>
      </c>
      <c r="G4" s="5">
        <v>38961</v>
      </c>
      <c r="H4" s="8">
        <f t="shared" si="0"/>
        <v>-1.0746395000347362</v>
      </c>
      <c r="I4" s="8">
        <f t="shared" si="1"/>
        <v>-1.3439430891977002</v>
      </c>
    </row>
    <row r="5" spans="1:9" x14ac:dyDescent="0.2">
      <c r="A5" s="6">
        <v>3291</v>
      </c>
      <c r="B5" s="6">
        <v>2208</v>
      </c>
      <c r="C5" s="6"/>
      <c r="D5" s="6"/>
      <c r="E5" s="6"/>
      <c r="G5" s="5">
        <v>39052</v>
      </c>
      <c r="H5" s="8">
        <f t="shared" si="0"/>
        <v>-1.5707258530995734</v>
      </c>
      <c r="I5" s="8">
        <f t="shared" si="1"/>
        <v>-1.590151511216094</v>
      </c>
    </row>
    <row r="6" spans="1:9" x14ac:dyDescent="0.2">
      <c r="A6" s="6">
        <v>4007</v>
      </c>
      <c r="B6" s="6">
        <v>2455</v>
      </c>
      <c r="C6" s="6"/>
      <c r="D6" s="6"/>
      <c r="E6" s="6"/>
      <c r="G6" s="5">
        <v>39142</v>
      </c>
      <c r="H6" s="8">
        <f t="shared" si="0"/>
        <v>-1.0292657482300254</v>
      </c>
      <c r="I6" s="8">
        <f t="shared" si="1"/>
        <v>-1.0422823198778666</v>
      </c>
    </row>
    <row r="7" spans="1:9" x14ac:dyDescent="0.2">
      <c r="A7" s="6">
        <v>5903</v>
      </c>
      <c r="B7" s="6">
        <v>3184</v>
      </c>
      <c r="C7" s="6"/>
      <c r="D7" s="6"/>
      <c r="E7" s="6"/>
      <c r="G7" s="5">
        <v>39234</v>
      </c>
      <c r="H7" s="8">
        <f t="shared" si="0"/>
        <v>0.40454480879883314</v>
      </c>
      <c r="I7" s="8">
        <f t="shared" si="1"/>
        <v>0.57470812743212407</v>
      </c>
    </row>
    <row r="8" spans="1:9" x14ac:dyDescent="0.2">
      <c r="A8" s="6">
        <v>4274</v>
      </c>
      <c r="B8" s="6">
        <v>2802</v>
      </c>
      <c r="C8" s="6"/>
      <c r="D8" s="6"/>
      <c r="E8" s="6"/>
      <c r="G8" s="5">
        <v>39326</v>
      </c>
      <c r="H8" s="8">
        <f t="shared" si="0"/>
        <v>-0.82735255269906283</v>
      </c>
      <c r="I8" s="8">
        <f t="shared" si="1"/>
        <v>-0.27260373933387927</v>
      </c>
    </row>
    <row r="9" spans="1:9" x14ac:dyDescent="0.2">
      <c r="A9" s="6">
        <v>3692</v>
      </c>
      <c r="B9" s="6">
        <v>2343</v>
      </c>
      <c r="C9" s="6"/>
      <c r="D9" s="6"/>
      <c r="E9" s="6"/>
      <c r="G9" s="5">
        <v>39417</v>
      </c>
      <c r="H9" s="8">
        <f t="shared" si="0"/>
        <v>-1.2674779452047567</v>
      </c>
      <c r="I9" s="8">
        <f t="shared" si="1"/>
        <v>-1.2907088357883179</v>
      </c>
    </row>
    <row r="10" spans="1:9" x14ac:dyDescent="0.2">
      <c r="A10" s="6">
        <v>4826</v>
      </c>
      <c r="B10" s="6">
        <v>2675</v>
      </c>
      <c r="C10" s="6"/>
      <c r="D10" s="6"/>
      <c r="E10" s="6"/>
      <c r="G10" s="5">
        <v>39508</v>
      </c>
      <c r="H10" s="8">
        <f t="shared" si="0"/>
        <v>-0.40991403609572419</v>
      </c>
      <c r="I10" s="8">
        <f t="shared" si="1"/>
        <v>-0.55430166362519451</v>
      </c>
    </row>
    <row r="11" spans="1:9" x14ac:dyDescent="0.2">
      <c r="A11" s="6">
        <v>6492</v>
      </c>
      <c r="B11" s="6">
        <v>3477</v>
      </c>
      <c r="C11" s="6"/>
      <c r="D11" s="6"/>
      <c r="E11" s="6"/>
      <c r="G11" s="5">
        <v>39600</v>
      </c>
      <c r="H11" s="8">
        <f t="shared" si="0"/>
        <v>0.84996380568174335</v>
      </c>
      <c r="I11" s="8">
        <f t="shared" si="1"/>
        <v>1.2246096378050009</v>
      </c>
    </row>
    <row r="12" spans="1:9" x14ac:dyDescent="0.2">
      <c r="A12" s="6">
        <v>4765</v>
      </c>
      <c r="B12" s="6">
        <v>2918</v>
      </c>
      <c r="C12" s="6"/>
      <c r="D12" s="6"/>
      <c r="E12" s="6"/>
      <c r="G12" s="5">
        <v>39692</v>
      </c>
      <c r="H12" s="8">
        <f t="shared" si="0"/>
        <v>-0.45604401709718007</v>
      </c>
      <c r="I12" s="8">
        <f t="shared" si="1"/>
        <v>-1.5304847855197643E-2</v>
      </c>
    </row>
    <row r="13" spans="1:9" x14ac:dyDescent="0.2">
      <c r="A13" s="6">
        <v>4972</v>
      </c>
      <c r="B13" s="6">
        <v>2814</v>
      </c>
      <c r="C13" s="6"/>
      <c r="D13" s="6"/>
      <c r="E13" s="6"/>
      <c r="G13" s="5">
        <v>39783</v>
      </c>
      <c r="H13" s="8">
        <f t="shared" si="0"/>
        <v>-0.29950457337092812</v>
      </c>
      <c r="I13" s="8">
        <f t="shared" si="1"/>
        <v>-0.24598661262918808</v>
      </c>
    </row>
    <row r="14" spans="1:9" x14ac:dyDescent="0.2">
      <c r="A14" s="6">
        <v>5411</v>
      </c>
      <c r="B14" s="6">
        <v>2874</v>
      </c>
      <c r="C14" s="6"/>
      <c r="D14" s="6"/>
      <c r="E14" s="6"/>
      <c r="G14" s="5">
        <v>39873</v>
      </c>
      <c r="H14" s="8">
        <f t="shared" si="0"/>
        <v>3.2480044000205287E-2</v>
      </c>
      <c r="I14" s="8">
        <f t="shared" si="1"/>
        <v>-0.11290097910573206</v>
      </c>
    </row>
    <row r="15" spans="1:9" x14ac:dyDescent="0.2">
      <c r="A15" s="6">
        <v>7678</v>
      </c>
      <c r="B15" s="6">
        <v>3774</v>
      </c>
      <c r="C15" s="6"/>
      <c r="D15" s="6"/>
      <c r="E15" s="6"/>
      <c r="G15" s="5">
        <v>39965</v>
      </c>
      <c r="H15" s="8">
        <f t="shared" si="0"/>
        <v>1.7468516330215251</v>
      </c>
      <c r="I15" s="8">
        <f t="shared" si="1"/>
        <v>1.8833835237461083</v>
      </c>
    </row>
    <row r="16" spans="1:9" x14ac:dyDescent="0.2">
      <c r="A16" s="6">
        <v>5774</v>
      </c>
      <c r="B16" s="6">
        <v>3247</v>
      </c>
      <c r="C16" s="6"/>
      <c r="D16" s="6"/>
      <c r="E16" s="6"/>
      <c r="G16" s="5">
        <v>40057</v>
      </c>
      <c r="H16" s="8">
        <f t="shared" si="0"/>
        <v>0.30699124241870512</v>
      </c>
      <c r="I16" s="8">
        <f t="shared" si="1"/>
        <v>0.71444804263175288</v>
      </c>
    </row>
    <row r="17" spans="1:9" x14ac:dyDescent="0.2">
      <c r="A17" s="6">
        <v>6007</v>
      </c>
      <c r="B17" s="6">
        <v>3107</v>
      </c>
      <c r="C17" s="6"/>
      <c r="D17" s="6"/>
      <c r="E17" s="6"/>
      <c r="G17" s="5">
        <v>40148</v>
      </c>
      <c r="H17" s="8">
        <f t="shared" si="0"/>
        <v>0.48319264526033173</v>
      </c>
      <c r="I17" s="8">
        <f t="shared" si="1"/>
        <v>0.40391489774368883</v>
      </c>
    </row>
    <row r="18" spans="1:9" x14ac:dyDescent="0.2">
      <c r="A18" s="6">
        <v>6290</v>
      </c>
      <c r="B18" s="6">
        <v>2776</v>
      </c>
      <c r="C18" s="6"/>
      <c r="D18" s="6"/>
      <c r="E18" s="6"/>
      <c r="G18" s="5">
        <v>40238</v>
      </c>
      <c r="H18" s="8">
        <f t="shared" si="0"/>
        <v>0.69720550793921732</v>
      </c>
      <c r="I18" s="8">
        <f t="shared" si="1"/>
        <v>-0.33027418052737689</v>
      </c>
    </row>
    <row r="19" spans="1:9" x14ac:dyDescent="0.2">
      <c r="A19" s="6">
        <v>8332</v>
      </c>
      <c r="B19" s="6">
        <v>3571</v>
      </c>
      <c r="C19" s="6"/>
      <c r="D19" s="6"/>
      <c r="E19" s="6"/>
      <c r="G19" s="5">
        <v>40330</v>
      </c>
      <c r="H19" s="8">
        <f t="shared" si="0"/>
        <v>2.2414255276928721</v>
      </c>
      <c r="I19" s="8">
        <f t="shared" si="1"/>
        <v>1.4331104636584153</v>
      </c>
    </row>
    <row r="20" spans="1:9" x14ac:dyDescent="0.2">
      <c r="A20" s="6">
        <v>6107</v>
      </c>
      <c r="B20" s="6">
        <v>3354</v>
      </c>
      <c r="C20" s="6"/>
      <c r="D20" s="6"/>
      <c r="E20" s="6"/>
      <c r="G20" s="5">
        <v>40422</v>
      </c>
      <c r="H20" s="8">
        <f t="shared" si="0"/>
        <v>0.55881556493484963</v>
      </c>
      <c r="I20" s="8">
        <f t="shared" si="1"/>
        <v>0.95178408908191614</v>
      </c>
    </row>
    <row r="21" spans="1:9" x14ac:dyDescent="0.2">
      <c r="A21" s="6">
        <v>6729</v>
      </c>
      <c r="B21" s="6">
        <v>3513</v>
      </c>
      <c r="C21" s="6"/>
      <c r="D21" s="6"/>
      <c r="E21" s="6"/>
      <c r="G21" s="5">
        <v>40513</v>
      </c>
      <c r="H21" s="8">
        <f t="shared" si="0"/>
        <v>1.0291901253103506</v>
      </c>
      <c r="I21" s="8">
        <f t="shared" si="1"/>
        <v>1.3044610179190745</v>
      </c>
    </row>
    <row r="22" spans="1:9" x14ac:dyDescent="0.2">
      <c r="A22" s="6">
        <f>SUM(A2:A21)</f>
        <v>107361</v>
      </c>
      <c r="B22" s="6">
        <f>SUM(B2:B21)</f>
        <v>58498</v>
      </c>
      <c r="C22" s="6"/>
      <c r="D22" s="6"/>
      <c r="E22" s="6"/>
    </row>
    <row r="23" spans="1:9" x14ac:dyDescent="0.2">
      <c r="A23" s="6"/>
      <c r="B23" s="6"/>
      <c r="C23" s="6"/>
      <c r="D23" s="6"/>
      <c r="E2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Trend.Model </vt:lpstr>
      <vt:lpstr>Seasonal Comparison</vt:lpstr>
      <vt:lpstr>Initial plot</vt:lpstr>
      <vt:lpstr>Residual &amp; Durbin-Watson</vt:lpstr>
      <vt:lpstr>Standardized comparisonVOL-Ref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Lakysha Linzy</dc:creator>
  <cp:lastModifiedBy>Lakysha Linzy</cp:lastModifiedBy>
  <cp:lastPrinted>2018-05-27T16:33:05Z</cp:lastPrinted>
  <dcterms:created xsi:type="dcterms:W3CDTF">2018-05-26T23:55:39Z</dcterms:created>
  <dcterms:modified xsi:type="dcterms:W3CDTF">2018-07-01T00:20:04Z</dcterms:modified>
</cp:coreProperties>
</file>