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louis_lippens_ugent_be/Documents/Postdoc Louis/01_research/10_coauthorship/Liam D'hert/unemployment-inactivity-hiring/1_data/"/>
    </mc:Choice>
  </mc:AlternateContent>
  <xr:revisionPtr revIDLastSave="588" documentId="13_ncr:1_{88FE8787-B12A-3242-8DE7-4A6F07BD7DAA}" xr6:coauthVersionLast="47" xr6:coauthVersionMax="47" xr10:uidLastSave="{D01BAB48-5661-4924-A303-C78B3ABB43E3}"/>
  <bookViews>
    <workbookView xWindow="-75" yWindow="-16320" windowWidth="29040" windowHeight="15840" xr2:uid="{12CDA854-A7F8-4C8D-9788-EEF2E75C1570}"/>
  </bookViews>
  <sheets>
    <sheet name="unemployment-inactivity-hi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Q28" i="1" s="1"/>
  <c r="O26" i="1"/>
  <c r="Q26" i="1" s="1"/>
  <c r="L29" i="1"/>
  <c r="L28" i="1"/>
  <c r="L27" i="1"/>
  <c r="L26" i="1"/>
  <c r="L25" i="1"/>
  <c r="L24" i="1"/>
  <c r="L23" i="1"/>
  <c r="L22" i="1"/>
  <c r="L21" i="1"/>
  <c r="L20" i="1"/>
  <c r="L19" i="1"/>
  <c r="L18" i="1"/>
  <c r="P29" i="1"/>
  <c r="R29" i="1" s="1"/>
  <c r="O29" i="1"/>
  <c r="Q29" i="1" s="1"/>
  <c r="P28" i="1"/>
  <c r="R28" i="1" s="1"/>
  <c r="P27" i="1"/>
  <c r="R27" i="1" s="1"/>
  <c r="O27" i="1"/>
  <c r="Q27" i="1" s="1"/>
  <c r="P26" i="1"/>
  <c r="R26" i="1" s="1"/>
  <c r="P25" i="1"/>
  <c r="R25" i="1" s="1"/>
  <c r="O25" i="1"/>
  <c r="Q25" i="1" s="1"/>
  <c r="P24" i="1"/>
  <c r="R24" i="1" s="1"/>
  <c r="O24" i="1"/>
  <c r="Q24" i="1" s="1"/>
  <c r="P23" i="1"/>
  <c r="R23" i="1" s="1"/>
  <c r="O23" i="1"/>
  <c r="Q23" i="1" s="1"/>
  <c r="P22" i="1"/>
  <c r="R22" i="1" s="1"/>
  <c r="O22" i="1"/>
  <c r="Q22" i="1" s="1"/>
  <c r="P77" i="1"/>
  <c r="R77" i="1" s="1"/>
  <c r="P76" i="1"/>
  <c r="R76" i="1" s="1"/>
  <c r="P75" i="1"/>
  <c r="R75" i="1" s="1"/>
  <c r="O76" i="1"/>
  <c r="Q76" i="1" s="1"/>
  <c r="O77" i="1"/>
  <c r="Q77" i="1" s="1"/>
  <c r="O75" i="1"/>
  <c r="Q75" i="1" s="1"/>
  <c r="L86" i="1"/>
  <c r="L76" i="1"/>
  <c r="L77" i="1"/>
  <c r="L75" i="1"/>
  <c r="P14" i="1" l="1"/>
  <c r="R14" i="1" s="1"/>
  <c r="P15" i="1"/>
  <c r="R15" i="1" s="1"/>
  <c r="P16" i="1"/>
  <c r="R16" i="1" s="1"/>
  <c r="P17" i="1"/>
  <c r="R17" i="1" s="1"/>
  <c r="O14" i="1"/>
  <c r="Q14" i="1" s="1"/>
  <c r="O15" i="1"/>
  <c r="Q15" i="1" s="1"/>
  <c r="O16" i="1"/>
  <c r="Q16" i="1" s="1"/>
  <c r="O17" i="1"/>
  <c r="Q17" i="1" s="1"/>
  <c r="AC94" i="1"/>
  <c r="AC93" i="1"/>
  <c r="AC90" i="1"/>
  <c r="AC91" i="1"/>
  <c r="AC92" i="1"/>
  <c r="AC89" i="1"/>
  <c r="AC84" i="1"/>
  <c r="AC83" i="1"/>
  <c r="AC74" i="1"/>
  <c r="AC31" i="1"/>
  <c r="AC30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32" i="1"/>
  <c r="AC3" i="1"/>
  <c r="AC2" i="1"/>
  <c r="M94" i="1"/>
  <c r="Q94" i="1" s="1"/>
  <c r="M93" i="1"/>
  <c r="Q93" i="1" s="1"/>
  <c r="N94" i="1"/>
  <c r="R94" i="1" s="1"/>
  <c r="N93" i="1"/>
  <c r="R93" i="1" s="1"/>
  <c r="I93" i="1"/>
  <c r="I94" i="1"/>
  <c r="N92" i="1"/>
  <c r="R92" i="1" s="1"/>
  <c r="N91" i="1"/>
  <c r="R91" i="1" s="1"/>
  <c r="N90" i="1"/>
  <c r="R90" i="1" s="1"/>
  <c r="N89" i="1"/>
  <c r="R89" i="1" s="1"/>
  <c r="M92" i="1"/>
  <c r="Q92" i="1" s="1"/>
  <c r="M91" i="1"/>
  <c r="Q91" i="1" s="1"/>
  <c r="M90" i="1"/>
  <c r="Q90" i="1" s="1"/>
  <c r="M89" i="1"/>
  <c r="Q89" i="1" s="1"/>
  <c r="I91" i="1"/>
  <c r="I92" i="1"/>
  <c r="I90" i="1"/>
  <c r="I89" i="1"/>
  <c r="O88" i="1"/>
  <c r="Q88" i="1" s="1"/>
  <c r="O87" i="1"/>
  <c r="Q87" i="1" s="1"/>
  <c r="P88" i="1"/>
  <c r="R88" i="1" s="1"/>
  <c r="P87" i="1"/>
  <c r="R87" i="1" s="1"/>
  <c r="L88" i="1"/>
  <c r="L87" i="1"/>
  <c r="L2" i="1"/>
  <c r="O84" i="1"/>
  <c r="Q84" i="1" s="1"/>
  <c r="O85" i="1"/>
  <c r="Q85" i="1" s="1"/>
  <c r="O86" i="1"/>
  <c r="Q86" i="1" s="1"/>
  <c r="P84" i="1"/>
  <c r="R84" i="1" s="1"/>
  <c r="P85" i="1"/>
  <c r="R85" i="1" s="1"/>
  <c r="P86" i="1"/>
  <c r="R86" i="1" s="1"/>
  <c r="L85" i="1"/>
  <c r="P83" i="1"/>
  <c r="R83" i="1" s="1"/>
  <c r="O83" i="1"/>
  <c r="Q83" i="1" s="1"/>
  <c r="L84" i="1"/>
  <c r="L83" i="1"/>
  <c r="N69" i="1"/>
  <c r="R69" i="1" s="1"/>
  <c r="N70" i="1"/>
  <c r="R70" i="1" s="1"/>
  <c r="N71" i="1"/>
  <c r="R71" i="1" s="1"/>
  <c r="N72" i="1"/>
  <c r="R72" i="1" s="1"/>
  <c r="N73" i="1"/>
  <c r="R73" i="1" s="1"/>
  <c r="M72" i="1"/>
  <c r="Q72" i="1" s="1"/>
  <c r="M71" i="1"/>
  <c r="Q71" i="1" s="1"/>
  <c r="M70" i="1"/>
  <c r="Q70" i="1" s="1"/>
  <c r="M69" i="1"/>
  <c r="Q69" i="1" s="1"/>
  <c r="I71" i="1"/>
  <c r="I72" i="1"/>
  <c r="I73" i="1"/>
  <c r="I69" i="1"/>
  <c r="I70" i="1"/>
  <c r="N67" i="1"/>
  <c r="R67" i="1" s="1"/>
  <c r="N68" i="1"/>
  <c r="R68" i="1" s="1"/>
  <c r="N74" i="1"/>
  <c r="R74" i="1" s="1"/>
  <c r="N78" i="1"/>
  <c r="R78" i="1" s="1"/>
  <c r="N79" i="1"/>
  <c r="R79" i="1" s="1"/>
  <c r="N80" i="1"/>
  <c r="R80" i="1" s="1"/>
  <c r="N81" i="1"/>
  <c r="R81" i="1" s="1"/>
  <c r="N82" i="1"/>
  <c r="R82" i="1" s="1"/>
  <c r="M68" i="1"/>
  <c r="Q68" i="1" s="1"/>
  <c r="M73" i="1"/>
  <c r="Q73" i="1" s="1"/>
  <c r="M74" i="1"/>
  <c r="Q74" i="1" s="1"/>
  <c r="G82" i="1"/>
  <c r="I82" i="1" s="1"/>
  <c r="G81" i="1"/>
  <c r="I81" i="1" s="1"/>
  <c r="G80" i="1"/>
  <c r="I80" i="1" s="1"/>
  <c r="G79" i="1"/>
  <c r="I79" i="1" s="1"/>
  <c r="G78" i="1"/>
  <c r="I78" i="1" s="1"/>
  <c r="I68" i="1"/>
  <c r="I74" i="1"/>
  <c r="M31" i="1"/>
  <c r="Q31" i="1" s="1"/>
  <c r="M30" i="1"/>
  <c r="Q30" i="1" s="1"/>
  <c r="N31" i="1"/>
  <c r="R31" i="1" s="1"/>
  <c r="N30" i="1"/>
  <c r="R30" i="1" s="1"/>
  <c r="I30" i="1"/>
  <c r="P3" i="1"/>
  <c r="R3" i="1" s="1"/>
  <c r="P2" i="1"/>
  <c r="R2" i="1" s="1"/>
  <c r="O3" i="1"/>
  <c r="Q3" i="1" s="1"/>
  <c r="O2" i="1"/>
  <c r="Q2" i="1" s="1"/>
  <c r="L3" i="1"/>
  <c r="L15" i="1"/>
  <c r="L16" i="1"/>
  <c r="L17" i="1"/>
  <c r="L14" i="1"/>
  <c r="P19" i="1"/>
  <c r="R19" i="1" s="1"/>
  <c r="P20" i="1"/>
  <c r="R20" i="1" s="1"/>
  <c r="P21" i="1"/>
  <c r="R21" i="1" s="1"/>
  <c r="P18" i="1"/>
  <c r="R18" i="1" s="1"/>
  <c r="O19" i="1"/>
  <c r="Q19" i="1" s="1"/>
  <c r="O20" i="1"/>
  <c r="Q20" i="1" s="1"/>
  <c r="O21" i="1"/>
  <c r="Q21" i="1" s="1"/>
  <c r="O18" i="1"/>
  <c r="Q18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32" i="1"/>
  <c r="R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32" i="1"/>
  <c r="Q32" i="1" s="1"/>
  <c r="I61" i="1"/>
  <c r="I62" i="1"/>
  <c r="I63" i="1"/>
  <c r="I64" i="1"/>
  <c r="I65" i="1"/>
  <c r="I66" i="1"/>
  <c r="I6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M13" i="1"/>
  <c r="Q13" i="1" s="1"/>
  <c r="M12" i="1"/>
  <c r="Q12" i="1" s="1"/>
  <c r="M11" i="1"/>
  <c r="Q11" i="1" s="1"/>
  <c r="M10" i="1"/>
  <c r="Q10" i="1" s="1"/>
  <c r="M9" i="1"/>
  <c r="Q9" i="1" s="1"/>
  <c r="M8" i="1"/>
  <c r="Q8" i="1" s="1"/>
  <c r="N12" i="1"/>
  <c r="R12" i="1" s="1"/>
  <c r="N13" i="1"/>
  <c r="R13" i="1" s="1"/>
  <c r="N9" i="1"/>
  <c r="R9" i="1" s="1"/>
  <c r="N10" i="1"/>
  <c r="R10" i="1" s="1"/>
  <c r="N11" i="1"/>
  <c r="R11" i="1" s="1"/>
  <c r="N8" i="1"/>
  <c r="R8" i="1" s="1"/>
  <c r="I12" i="1"/>
  <c r="I13" i="1"/>
  <c r="I11" i="1"/>
  <c r="I9" i="1"/>
  <c r="I10" i="1"/>
  <c r="I8" i="1"/>
  <c r="N5" i="1"/>
  <c r="R5" i="1" s="1"/>
  <c r="N6" i="1"/>
  <c r="R6" i="1" s="1"/>
  <c r="N7" i="1"/>
  <c r="R7" i="1" s="1"/>
  <c r="N4" i="1"/>
  <c r="R4" i="1" s="1"/>
  <c r="M5" i="1"/>
  <c r="Q5" i="1" s="1"/>
  <c r="M6" i="1"/>
  <c r="Q6" i="1" s="1"/>
  <c r="M7" i="1"/>
  <c r="Q7" i="1" s="1"/>
  <c r="M4" i="1"/>
  <c r="Q4" i="1" s="1"/>
  <c r="I5" i="1"/>
  <c r="I6" i="1"/>
  <c r="I7" i="1"/>
  <c r="I4" i="1"/>
  <c r="M78" i="1" l="1"/>
  <c r="Q78" i="1" s="1"/>
  <c r="M81" i="1"/>
  <c r="Q81" i="1" s="1"/>
  <c r="M80" i="1"/>
  <c r="Q80" i="1" s="1"/>
  <c r="M79" i="1"/>
  <c r="Q79" i="1" s="1"/>
  <c r="M82" i="1"/>
  <c r="Q82" i="1" s="1"/>
</calcChain>
</file>

<file path=xl/sharedStrings.xml><?xml version="1.0" encoding="utf-8"?>
<sst xmlns="http://schemas.openxmlformats.org/spreadsheetml/2006/main" count="1008" uniqueCount="192">
  <si>
    <t>Europe (Western)</t>
  </si>
  <si>
    <t>Europe (Northern)</t>
  </si>
  <si>
    <t>Norway</t>
  </si>
  <si>
    <t>France</t>
  </si>
  <si>
    <t>Sweden</t>
  </si>
  <si>
    <t>USA</t>
  </si>
  <si>
    <t>UK</t>
  </si>
  <si>
    <t>China</t>
  </si>
  <si>
    <t>Europe (Central)</t>
  </si>
  <si>
    <t>Switzerland</t>
  </si>
  <si>
    <t>2011-2013</t>
  </si>
  <si>
    <t>2011-2012</t>
  </si>
  <si>
    <t>2019-2020</t>
  </si>
  <si>
    <t>2012-2013</t>
  </si>
  <si>
    <t>2014-2015</t>
  </si>
  <si>
    <t>2015-2016</t>
  </si>
  <si>
    <t>Unemployment rate</t>
  </si>
  <si>
    <t>Authors</t>
  </si>
  <si>
    <t>Unemployment duration (months)</t>
  </si>
  <si>
    <t>Unemployed</t>
  </si>
  <si>
    <t>Inactive</t>
  </si>
  <si>
    <t>Positive response ratio</t>
  </si>
  <si>
    <t>Positive reaction count non-working</t>
  </si>
  <si>
    <t>Positive reaction count working</t>
  </si>
  <si>
    <t>Application count non-working</t>
  </si>
  <si>
    <t>Application count working</t>
  </si>
  <si>
    <t>Region</t>
  </si>
  <si>
    <t>EU</t>
  </si>
  <si>
    <t>Other</t>
  </si>
  <si>
    <t>Region code</t>
  </si>
  <si>
    <t>Country</t>
  </si>
  <si>
    <t>Years</t>
  </si>
  <si>
    <t>Mixed</t>
  </si>
  <si>
    <t>Male</t>
  </si>
  <si>
    <t>Female</t>
  </si>
  <si>
    <t>Gender</t>
  </si>
  <si>
    <t>Age</t>
  </si>
  <si>
    <t>Young (21-30)</t>
  </si>
  <si>
    <t>Prime-aged (31-50)</t>
  </si>
  <si>
    <t>Old (51+)</t>
  </si>
  <si>
    <t>Age categorical</t>
  </si>
  <si>
    <t>Unknown</t>
  </si>
  <si>
    <t>Positive reaction</t>
  </si>
  <si>
    <t>Interview invitation</t>
  </si>
  <si>
    <t>Callback count non-working</t>
  </si>
  <si>
    <t>Callback count working</t>
  </si>
  <si>
    <t>Positive reaction rate non-working</t>
  </si>
  <si>
    <t>Positive reaction rate working</t>
  </si>
  <si>
    <t>Interview invitation rate non-working</t>
  </si>
  <si>
    <t>Interview invitation rate working</t>
  </si>
  <si>
    <t>Interview invitation ratio</t>
  </si>
  <si>
    <t>Interview invitation count non-working</t>
  </si>
  <si>
    <t>Interview invitation count working</t>
  </si>
  <si>
    <t>Years average</t>
  </si>
  <si>
    <t>America (Northern)</t>
  </si>
  <si>
    <t>Asia (Eastern)</t>
  </si>
  <si>
    <t>Cluster</t>
  </si>
  <si>
    <t>Response type</t>
  </si>
  <si>
    <t>Treatment</t>
  </si>
  <si>
    <t>UID</t>
  </si>
  <si>
    <t>Birkelund et al. (2017)</t>
  </si>
  <si>
    <t>Duguet et al. (2018)</t>
  </si>
  <si>
    <t>Eriksson &amp; Rooth (2014)</t>
  </si>
  <si>
    <t>Farber et al. (2016)</t>
  </si>
  <si>
    <t>Farber et al. (2019)</t>
  </si>
  <si>
    <t>Kristal et al. (2023)</t>
  </si>
  <si>
    <t>Kroft et al. (2013)</t>
  </si>
  <si>
    <t>Maurer-Fazio &amp; Wang (2018)</t>
  </si>
  <si>
    <t>Norlander et al. (2020)</t>
  </si>
  <si>
    <t>Nunley et al. (2017)</t>
  </si>
  <si>
    <t>Oberholzer-Gee (2008)</t>
  </si>
  <si>
    <t>Pedulla (2018)</t>
  </si>
  <si>
    <t>Pierné (2018)</t>
  </si>
  <si>
    <t>Tomlin (2022)</t>
  </si>
  <si>
    <t>Trzebiatowski et al. (2020)</t>
  </si>
  <si>
    <t>Weisshaar (2018)</t>
  </si>
  <si>
    <t>Duguet et al. (2018) 1</t>
  </si>
  <si>
    <t>Duguet et al. (2018) 2</t>
  </si>
  <si>
    <t>Eriksson &amp; Rooth (2014) 1</t>
  </si>
  <si>
    <t>Eriksson &amp; Rooth (2014) 2</t>
  </si>
  <si>
    <t>Farber et al. (2016) 1</t>
  </si>
  <si>
    <t>Farber et al. (2019) 1</t>
  </si>
  <si>
    <t>Farber et al. (2019) 2</t>
  </si>
  <si>
    <t>Farber et al. (2019) 3</t>
  </si>
  <si>
    <t>Maurer-Fazio &amp; Wang (2018) 1</t>
  </si>
  <si>
    <t>Maurer-Fazio &amp; Wang (2018) 2</t>
  </si>
  <si>
    <t>Pedulla (2018) 1</t>
  </si>
  <si>
    <t>Pedulla (2018) 2</t>
  </si>
  <si>
    <t>Trzebiatowski et al. (2020) 1</t>
  </si>
  <si>
    <t>Trzebiatowski et al. (2020) 2</t>
  </si>
  <si>
    <t>Birkelund et al. (2017) 1</t>
  </si>
  <si>
    <t>Kristal et al. (2023) 1</t>
  </si>
  <si>
    <t>Kroft et al. (2013) 1</t>
  </si>
  <si>
    <t>Norlander et al. (2020) 1</t>
  </si>
  <si>
    <t>Nunley et al. (2017) 1</t>
  </si>
  <si>
    <t>Oberholzer-Gee (2008) 1</t>
  </si>
  <si>
    <t>Pierné (2018) 1</t>
  </si>
  <si>
    <t>Tomlin (2022) 1</t>
  </si>
  <si>
    <t>Weisshaar (2018) 1</t>
  </si>
  <si>
    <t>Birkelund et al. (2017) 1-1</t>
  </si>
  <si>
    <t>Birkelund et al. (2017) 1-2</t>
  </si>
  <si>
    <t>Duguet et al. (2018) 1-1</t>
  </si>
  <si>
    <t>Duguet et al. (2018) 1-2</t>
  </si>
  <si>
    <t>Duguet et al. (2018) 2-1</t>
  </si>
  <si>
    <t>Duguet et al. (2018) 2-2</t>
  </si>
  <si>
    <t>Eriksson &amp; Rooth (2014) 1-1</t>
  </si>
  <si>
    <t>Eriksson &amp; Rooth (2014) 1-2</t>
  </si>
  <si>
    <t>Eriksson &amp; Rooth (2014) 1-3</t>
  </si>
  <si>
    <t>Eriksson &amp; Rooth (2014) 2-1</t>
  </si>
  <si>
    <t>Eriksson &amp; Rooth (2014) 2-2</t>
  </si>
  <si>
    <t>Eriksson &amp; Rooth (2014) 2-3</t>
  </si>
  <si>
    <t>Farber et al. (2016) 1-1</t>
  </si>
  <si>
    <t>Farber et al. (2016) 1-2</t>
  </si>
  <si>
    <t>Farber et al. (2016) 1-3</t>
  </si>
  <si>
    <t>Farber et al. (2016) 1-4</t>
  </si>
  <si>
    <t>Farber et al. (2019) 2-1</t>
  </si>
  <si>
    <t>Farber et al. (2019) 2-2</t>
  </si>
  <si>
    <t>Farber et al. (2019) 2-3</t>
  </si>
  <si>
    <t>Farber et al. (2019) 2-4</t>
  </si>
  <si>
    <t>Farber et al. (2019) 3-1</t>
  </si>
  <si>
    <t>Farber et al. (2019) 3-2</t>
  </si>
  <si>
    <t>Farber et al. (2019) 3-3</t>
  </si>
  <si>
    <t>Farber et al. (2019) 3-4</t>
  </si>
  <si>
    <t>Kristal et al. (2023) 1-1</t>
  </si>
  <si>
    <t>Kristal et al. (2023) 1-2</t>
  </si>
  <si>
    <t>Kroft et al. (2013) 1-1</t>
  </si>
  <si>
    <t>Kroft et al. (2013) 1-2</t>
  </si>
  <si>
    <t>Kroft et al. (2013) 1-3</t>
  </si>
  <si>
    <t>Kroft et al. (2013) 1-4</t>
  </si>
  <si>
    <t>Kroft et al. (2013) 1-5</t>
  </si>
  <si>
    <t>Kroft et al. (2013) 1-6</t>
  </si>
  <si>
    <t>Kroft et al. (2013) 1-7</t>
  </si>
  <si>
    <t>Kroft et al. (2013) 1-8</t>
  </si>
  <si>
    <t>Kroft et al. (2013) 1-9</t>
  </si>
  <si>
    <t>Kroft et al. (2013) 1-10</t>
  </si>
  <si>
    <t>Kroft et al. (2013) 1-11</t>
  </si>
  <si>
    <t>Kroft et al. (2013) 1-12</t>
  </si>
  <si>
    <t>Kroft et al. (2013) 1-13</t>
  </si>
  <si>
    <t>Kroft et al. (2013) 1-14</t>
  </si>
  <si>
    <t>Kroft et al. (2013) 1-15</t>
  </si>
  <si>
    <t>Kroft et al. (2013) 1-16</t>
  </si>
  <si>
    <t>Kroft et al. (2013) 1-17</t>
  </si>
  <si>
    <t>Kroft et al. (2013) 1-18</t>
  </si>
  <si>
    <t>Kroft et al. (2013) 1-19</t>
  </si>
  <si>
    <t>Kroft et al. (2013) 1-20</t>
  </si>
  <si>
    <t>Kroft et al. (2013) 1-21</t>
  </si>
  <si>
    <t>Kroft et al. (2013) 1-22</t>
  </si>
  <si>
    <t>Kroft et al. (2013) 1-23</t>
  </si>
  <si>
    <t>Kroft et al. (2013) 1-24</t>
  </si>
  <si>
    <t>Kroft et al. (2013) 1-25</t>
  </si>
  <si>
    <t>Kroft et al. (2013) 1-26</t>
  </si>
  <si>
    <t>Kroft et al. (2013) 1-27</t>
  </si>
  <si>
    <t>Kroft et al. (2013) 1-28</t>
  </si>
  <si>
    <t>Kroft et al. (2013) 1-29</t>
  </si>
  <si>
    <t>Kroft et al. (2013) 1-30</t>
  </si>
  <si>
    <t>Kroft et al. (2013) 1-31</t>
  </si>
  <si>
    <t>Kroft et al. (2013) 1-32</t>
  </si>
  <si>
    <t>Kroft et al. (2013) 1-33</t>
  </si>
  <si>
    <t>Kroft et al. (2013) 1-34</t>
  </si>
  <si>
    <t>Kroft et al. (2013) 1-35</t>
  </si>
  <si>
    <t>Kroft et al. (2013) 1-36</t>
  </si>
  <si>
    <t>Maurer-Fazio &amp; Wang (2018) 1-1</t>
  </si>
  <si>
    <t>Maurer-Fazio &amp; Wang (2018) 1-2</t>
  </si>
  <si>
    <t>Maurer-Fazio &amp; Wang (2018) 1-3</t>
  </si>
  <si>
    <t>Maurer-Fazio &amp; Wang (2018) 1-4</t>
  </si>
  <si>
    <t>Maurer-Fazio &amp; Wang (2018) 2-1</t>
  </si>
  <si>
    <t>Maurer-Fazio &amp; Wang (2018) 2-2</t>
  </si>
  <si>
    <t>Norlander et al. (2020) 1-1</t>
  </si>
  <si>
    <t>Nunley et al. (2017) 1-1</t>
  </si>
  <si>
    <t>Nunley et al. (2017) 1-2</t>
  </si>
  <si>
    <t>Nunley et al. (2017) 1-3</t>
  </si>
  <si>
    <t>Oberholzer-Gee (2008) 1-1</t>
  </si>
  <si>
    <t>Oberholzer-Gee (2008) 1-2</t>
  </si>
  <si>
    <t>Oberholzer-Gee (2008) 1-3</t>
  </si>
  <si>
    <t>Oberholzer-Gee (2008) 1-4</t>
  </si>
  <si>
    <t>Oberholzer-Gee (2008) 1-5</t>
  </si>
  <si>
    <t>Pedulla (2018) 1-1</t>
  </si>
  <si>
    <t>Pedulla (2018) 2-1</t>
  </si>
  <si>
    <t>Pierné (2018) 1-1</t>
  </si>
  <si>
    <t>Pierné (2018) 1-2</t>
  </si>
  <si>
    <t>Tomlin (2022) 1-1</t>
  </si>
  <si>
    <t>Tomlin (2022) 1-2</t>
  </si>
  <si>
    <t>Trzebiatowski et al. (2020) 1-1</t>
  </si>
  <si>
    <t>Trzebiatowski et al. (2020) 1-2</t>
  </si>
  <si>
    <t>Trzebiatowski et al. (2020) 2-1</t>
  </si>
  <si>
    <t>Trzebiatowski et al. (2020) 2-2</t>
  </si>
  <si>
    <t>Weisshaar (2018) 1-1</t>
  </si>
  <si>
    <t>Weisshaar (2018) 1-2</t>
  </si>
  <si>
    <t>Farber et al. (2019) 1-1</t>
  </si>
  <si>
    <t>Farber et al. (2019) 1-2</t>
  </si>
  <si>
    <t>Farber et al. (2019) 1-3</t>
  </si>
  <si>
    <t>Farber et al. (2019)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</si>
</sst>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Calibri Light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CC-07B2-40C2-8B8E-33849CA7CC61}">
  <dimension ref="A1:AC94"/>
  <sheetViews>
    <sheetView tabSelected="1" zoomScale="55" zoomScaleNormal="55" workbookViewId="0"/>
  </sheetViews>
  <sheetFormatPr defaultColWidth="8.77734375" defaultRowHeight="15.6" x14ac:dyDescent="0.3"/>
  <cols>
    <col min="1" max="1" width="21.5546875" style="2" bestFit="1" customWidth="1"/>
    <col min="2" max="2" width="28.77734375" style="2" bestFit="1" customWidth="1"/>
    <col min="3" max="3" width="33.88671875" style="2" bestFit="1" customWidth="1"/>
    <col min="4" max="5" width="18.109375" style="2" customWidth="1"/>
    <col min="6" max="6" width="18.77734375" style="2" customWidth="1"/>
    <col min="7" max="12" width="18.109375" style="7" customWidth="1"/>
    <col min="13" max="20" width="18.109375" style="3" customWidth="1"/>
    <col min="21" max="21" width="25.77734375" style="5" customWidth="1"/>
    <col min="22" max="22" width="32.109375" style="5" customWidth="1"/>
    <col min="23" max="23" width="25.77734375" style="5" customWidth="1"/>
    <col min="24" max="25" width="25.77734375" style="4" customWidth="1"/>
    <col min="26" max="26" width="25.77734375" style="5" customWidth="1"/>
    <col min="27" max="27" width="18.77734375" style="5" customWidth="1"/>
    <col min="28" max="28" width="20.77734375" style="5" customWidth="1"/>
    <col min="29" max="29" width="14.6640625" style="6" customWidth="1"/>
    <col min="30" max="16384" width="8.77734375" style="2"/>
  </cols>
  <sheetData>
    <row r="1" spans="1:29" s="1" customFormat="1" x14ac:dyDescent="0.3">
      <c r="A1" t="s">
        <v>17</v>
      </c>
      <c r="B1" t="s">
        <v>56</v>
      </c>
      <c r="C1" t="s">
        <v>59</v>
      </c>
      <c r="D1" t="s">
        <v>58</v>
      </c>
      <c r="E1" t="s">
        <v>18</v>
      </c>
      <c r="F1" t="s">
        <v>57</v>
      </c>
      <c r="G1" t="s">
        <v>48</v>
      </c>
      <c r="H1" t="s">
        <v>49</v>
      </c>
      <c r="I1" t="s">
        <v>50</v>
      </c>
      <c r="J1" t="s">
        <v>46</v>
      </c>
      <c r="K1" t="s">
        <v>47</v>
      </c>
      <c r="L1" t="s">
        <v>21</v>
      </c>
      <c r="M1" t="s">
        <v>51</v>
      </c>
      <c r="N1" t="s">
        <v>52</v>
      </c>
      <c r="O1" t="s">
        <v>22</v>
      </c>
      <c r="P1" t="s">
        <v>23</v>
      </c>
      <c r="Q1" t="s">
        <v>44</v>
      </c>
      <c r="R1" t="s">
        <v>45</v>
      </c>
      <c r="S1" t="s">
        <v>24</v>
      </c>
      <c r="T1" t="s">
        <v>25</v>
      </c>
      <c r="U1" t="s">
        <v>26</v>
      </c>
      <c r="V1" t="s">
        <v>29</v>
      </c>
      <c r="W1" t="s">
        <v>30</v>
      </c>
      <c r="X1" t="s">
        <v>31</v>
      </c>
      <c r="Y1" t="s">
        <v>53</v>
      </c>
      <c r="Z1" t="s">
        <v>35</v>
      </c>
      <c r="AA1" t="s">
        <v>36</v>
      </c>
      <c r="AB1" t="s">
        <v>40</v>
      </c>
      <c r="AC1" t="s">
        <v>16</v>
      </c>
    </row>
    <row r="2" spans="1:29" x14ac:dyDescent="0.3">
      <c r="A2" t="s">
        <v>60</v>
      </c>
      <c r="B2" t="s">
        <v>90</v>
      </c>
      <c r="C2" t="s">
        <v>99</v>
      </c>
      <c r="D2" t="s">
        <v>19</v>
      </c>
      <c r="E2">
        <v>18</v>
      </c>
      <c r="F2" t="s">
        <v>42</v>
      </c>
      <c r="G2"/>
      <c r="H2"/>
      <c r="I2"/>
      <c r="J2">
        <v>0.33</v>
      </c>
      <c r="K2">
        <v>0.51</v>
      </c>
      <c r="L2">
        <f>J2/K2</f>
        <v>0.6470588235294118</v>
      </c>
      <c r="M2"/>
      <c r="N2"/>
      <c r="O2">
        <f>PRODUCT(J2,S2)</f>
        <v>100.65</v>
      </c>
      <c r="P2">
        <f>PRODUCT(K2,T2)</f>
        <v>147.39000000000001</v>
      </c>
      <c r="Q2">
        <f>IF(M2="",O2,M2)</f>
        <v>100.65</v>
      </c>
      <c r="R2">
        <f>IF(N2="",P2,N2)</f>
        <v>147.39000000000001</v>
      </c>
      <c r="S2">
        <v>305</v>
      </c>
      <c r="T2">
        <v>289</v>
      </c>
      <c r="U2" t="s">
        <v>1</v>
      </c>
      <c r="V2" t="s">
        <v>27</v>
      </c>
      <c r="W2" t="s">
        <v>2</v>
      </c>
      <c r="X2" t="s">
        <v>10</v>
      </c>
      <c r="Y2">
        <v>2012</v>
      </c>
      <c r="Z2" t="s">
        <v>32</v>
      </c>
      <c r="AA2">
        <v>25</v>
      </c>
      <c r="AB2" t="s">
        <v>37</v>
      </c>
      <c r="AC2">
        <f>AVERAGE(3.2,3.1,3.4)</f>
        <v>3.2333333333333338</v>
      </c>
    </row>
    <row r="3" spans="1:29" x14ac:dyDescent="0.3">
      <c r="A3" t="s">
        <v>60</v>
      </c>
      <c r="B3" t="s">
        <v>90</v>
      </c>
      <c r="C3" t="s">
        <v>100</v>
      </c>
      <c r="D3" t="s">
        <v>19</v>
      </c>
      <c r="E3">
        <v>18</v>
      </c>
      <c r="F3" t="s">
        <v>42</v>
      </c>
      <c r="G3"/>
      <c r="H3"/>
      <c r="I3"/>
      <c r="J3">
        <v>0.21</v>
      </c>
      <c r="K3">
        <v>0.39</v>
      </c>
      <c r="L3">
        <f>J3/K3</f>
        <v>0.53846153846153844</v>
      </c>
      <c r="M3"/>
      <c r="N3"/>
      <c r="O3">
        <f>PRODUCT(J3,S3)</f>
        <v>64.05</v>
      </c>
      <c r="P3">
        <f>PRODUCT(K3,T3)</f>
        <v>112.71000000000001</v>
      </c>
      <c r="Q3">
        <f t="shared" ref="Q3:Q66" si="0">IF(M3="",O3,M3)</f>
        <v>64.05</v>
      </c>
      <c r="R3">
        <f t="shared" ref="R3:R66" si="1">IF(N3="",P3,N3)</f>
        <v>112.71000000000001</v>
      </c>
      <c r="S3">
        <v>305</v>
      </c>
      <c r="T3">
        <v>289</v>
      </c>
      <c r="U3" t="s">
        <v>1</v>
      </c>
      <c r="V3" t="s">
        <v>27</v>
      </c>
      <c r="W3" t="s">
        <v>2</v>
      </c>
      <c r="X3" t="s">
        <v>10</v>
      </c>
      <c r="Y3">
        <v>2012</v>
      </c>
      <c r="Z3" t="s">
        <v>32</v>
      </c>
      <c r="AA3">
        <v>25</v>
      </c>
      <c r="AB3" t="s">
        <v>37</v>
      </c>
      <c r="AC3">
        <f>AVERAGE(3.2,3.1,3.4)</f>
        <v>3.2333333333333338</v>
      </c>
    </row>
    <row r="4" spans="1:29" x14ac:dyDescent="0.3">
      <c r="A4" t="s">
        <v>61</v>
      </c>
      <c r="B4" t="s">
        <v>76</v>
      </c>
      <c r="C4" t="s">
        <v>101</v>
      </c>
      <c r="D4" t="s">
        <v>19</v>
      </c>
      <c r="E4">
        <v>5</v>
      </c>
      <c r="F4" t="s">
        <v>43</v>
      </c>
      <c r="G4">
        <v>0.27300000000000002</v>
      </c>
      <c r="H4">
        <v>0.16500000000000001</v>
      </c>
      <c r="I4">
        <f>G4/H4</f>
        <v>1.6545454545454545</v>
      </c>
      <c r="J4"/>
      <c r="K4"/>
      <c r="L4"/>
      <c r="M4">
        <f>PRODUCT(G4,S4)</f>
        <v>77.805000000000007</v>
      </c>
      <c r="N4">
        <f>PRODUCT(H4,T4)</f>
        <v>141.07500000000002</v>
      </c>
      <c r="O4"/>
      <c r="P4"/>
      <c r="Q4">
        <f t="shared" si="0"/>
        <v>77.805000000000007</v>
      </c>
      <c r="R4">
        <f t="shared" si="1"/>
        <v>141.07500000000002</v>
      </c>
      <c r="S4">
        <v>285</v>
      </c>
      <c r="T4">
        <v>855</v>
      </c>
      <c r="U4" t="s">
        <v>0</v>
      </c>
      <c r="V4" t="s">
        <v>27</v>
      </c>
      <c r="W4" t="s">
        <v>3</v>
      </c>
      <c r="X4">
        <v>2015</v>
      </c>
      <c r="Y4">
        <v>2015</v>
      </c>
      <c r="Z4" t="s">
        <v>33</v>
      </c>
      <c r="AA4">
        <v>32</v>
      </c>
      <c r="AB4" t="s">
        <v>38</v>
      </c>
      <c r="AC4">
        <v>10.4</v>
      </c>
    </row>
    <row r="5" spans="1:29" x14ac:dyDescent="0.3">
      <c r="A5" t="s">
        <v>61</v>
      </c>
      <c r="B5" t="s">
        <v>76</v>
      </c>
      <c r="C5" t="s">
        <v>102</v>
      </c>
      <c r="D5" t="s">
        <v>19</v>
      </c>
      <c r="E5">
        <v>15</v>
      </c>
      <c r="F5" t="s">
        <v>43</v>
      </c>
      <c r="G5">
        <v>0.185</v>
      </c>
      <c r="H5">
        <v>0.16500000000000001</v>
      </c>
      <c r="I5">
        <f t="shared" ref="I5:I13" si="2">G5/H5</f>
        <v>1.1212121212121211</v>
      </c>
      <c r="J5"/>
      <c r="K5"/>
      <c r="L5"/>
      <c r="M5">
        <f>PRODUCT(G5,S5)</f>
        <v>52.725000000000001</v>
      </c>
      <c r="N5">
        <f t="shared" ref="N5:N31" si="3">PRODUCT(H5,T5)</f>
        <v>141.07500000000002</v>
      </c>
      <c r="O5"/>
      <c r="P5"/>
      <c r="Q5">
        <f t="shared" si="0"/>
        <v>52.725000000000001</v>
      </c>
      <c r="R5">
        <f t="shared" si="1"/>
        <v>141.07500000000002</v>
      </c>
      <c r="S5">
        <v>285</v>
      </c>
      <c r="T5">
        <v>855</v>
      </c>
      <c r="U5" t="s">
        <v>0</v>
      </c>
      <c r="V5" t="s">
        <v>27</v>
      </c>
      <c r="W5" t="s">
        <v>3</v>
      </c>
      <c r="X5">
        <v>2015</v>
      </c>
      <c r="Y5">
        <v>2015</v>
      </c>
      <c r="Z5" t="s">
        <v>33</v>
      </c>
      <c r="AA5">
        <v>32</v>
      </c>
      <c r="AB5" t="s">
        <v>38</v>
      </c>
      <c r="AC5">
        <v>10.4</v>
      </c>
    </row>
    <row r="6" spans="1:29" x14ac:dyDescent="0.3">
      <c r="A6" t="s">
        <v>61</v>
      </c>
      <c r="B6" t="s">
        <v>77</v>
      </c>
      <c r="C6" t="s">
        <v>103</v>
      </c>
      <c r="D6" t="s">
        <v>19</v>
      </c>
      <c r="E6">
        <v>5</v>
      </c>
      <c r="F6" t="s">
        <v>43</v>
      </c>
      <c r="G6">
        <v>0.22900000000000001</v>
      </c>
      <c r="H6">
        <v>0.183</v>
      </c>
      <c r="I6">
        <f t="shared" si="2"/>
        <v>1.2513661202185793</v>
      </c>
      <c r="J6"/>
      <c r="K6"/>
      <c r="L6"/>
      <c r="M6">
        <f>PRODUCT(G6,S6)</f>
        <v>67.326000000000008</v>
      </c>
      <c r="N6">
        <f t="shared" si="3"/>
        <v>161.40600000000001</v>
      </c>
      <c r="O6"/>
      <c r="P6"/>
      <c r="Q6">
        <f t="shared" si="0"/>
        <v>67.326000000000008</v>
      </c>
      <c r="R6">
        <f t="shared" si="1"/>
        <v>161.40600000000001</v>
      </c>
      <c r="S6">
        <v>294</v>
      </c>
      <c r="T6">
        <v>882</v>
      </c>
      <c r="U6" t="s">
        <v>0</v>
      </c>
      <c r="V6" t="s">
        <v>27</v>
      </c>
      <c r="W6" t="s">
        <v>3</v>
      </c>
      <c r="X6">
        <v>2015</v>
      </c>
      <c r="Y6">
        <v>2015</v>
      </c>
      <c r="Z6" t="s">
        <v>33</v>
      </c>
      <c r="AA6">
        <v>32</v>
      </c>
      <c r="AB6" t="s">
        <v>38</v>
      </c>
      <c r="AC6">
        <v>10.4</v>
      </c>
    </row>
    <row r="7" spans="1:29" x14ac:dyDescent="0.3">
      <c r="A7" t="s">
        <v>61</v>
      </c>
      <c r="B7" t="s">
        <v>77</v>
      </c>
      <c r="C7" t="s">
        <v>104</v>
      </c>
      <c r="D7" t="s">
        <v>19</v>
      </c>
      <c r="E7">
        <v>15</v>
      </c>
      <c r="F7" t="s">
        <v>43</v>
      </c>
      <c r="G7">
        <v>0.20699999999999999</v>
      </c>
      <c r="H7">
        <v>0.183</v>
      </c>
      <c r="I7">
        <f t="shared" si="2"/>
        <v>1.1311475409836065</v>
      </c>
      <c r="J7"/>
      <c r="K7"/>
      <c r="L7"/>
      <c r="M7">
        <f>PRODUCT(G7,S7)</f>
        <v>60.857999999999997</v>
      </c>
      <c r="N7">
        <f t="shared" si="3"/>
        <v>161.40600000000001</v>
      </c>
      <c r="O7"/>
      <c r="P7"/>
      <c r="Q7">
        <f t="shared" si="0"/>
        <v>60.857999999999997</v>
      </c>
      <c r="R7">
        <f t="shared" si="1"/>
        <v>161.40600000000001</v>
      </c>
      <c r="S7">
        <v>294</v>
      </c>
      <c r="T7">
        <v>882</v>
      </c>
      <c r="U7" t="s">
        <v>0</v>
      </c>
      <c r="V7" t="s">
        <v>27</v>
      </c>
      <c r="W7" t="s">
        <v>3</v>
      </c>
      <c r="X7">
        <v>2015</v>
      </c>
      <c r="Y7">
        <v>2015</v>
      </c>
      <c r="Z7" t="s">
        <v>33</v>
      </c>
      <c r="AA7">
        <v>32</v>
      </c>
      <c r="AB7" t="s">
        <v>38</v>
      </c>
      <c r="AC7">
        <v>10.4</v>
      </c>
    </row>
    <row r="8" spans="1:29" x14ac:dyDescent="0.3">
      <c r="A8" t="s">
        <v>62</v>
      </c>
      <c r="B8" t="s">
        <v>78</v>
      </c>
      <c r="C8" t="s">
        <v>105</v>
      </c>
      <c r="D8" t="s">
        <v>19</v>
      </c>
      <c r="E8">
        <v>3</v>
      </c>
      <c r="F8" t="s">
        <v>43</v>
      </c>
      <c r="G8">
        <v>0.23</v>
      </c>
      <c r="H8">
        <v>0.22</v>
      </c>
      <c r="I8">
        <f t="shared" si="2"/>
        <v>1.0454545454545454</v>
      </c>
      <c r="J8"/>
      <c r="K8"/>
      <c r="L8"/>
      <c r="M8">
        <f>PRODUCT(G8,S8)</f>
        <v>244.26000000000002</v>
      </c>
      <c r="N8">
        <f t="shared" si="3"/>
        <v>583.88</v>
      </c>
      <c r="O8"/>
      <c r="P8"/>
      <c r="Q8">
        <f t="shared" si="0"/>
        <v>244.26000000000002</v>
      </c>
      <c r="R8">
        <f t="shared" si="1"/>
        <v>583.88</v>
      </c>
      <c r="S8">
        <v>1062</v>
      </c>
      <c r="T8">
        <v>2654</v>
      </c>
      <c r="U8" t="s">
        <v>1</v>
      </c>
      <c r="V8" t="s">
        <v>27</v>
      </c>
      <c r="W8" t="s">
        <v>4</v>
      </c>
      <c r="X8">
        <v>2007</v>
      </c>
      <c r="Y8">
        <v>2007</v>
      </c>
      <c r="Z8" t="s">
        <v>32</v>
      </c>
      <c r="AA8">
        <v>26</v>
      </c>
      <c r="AB8" t="s">
        <v>37</v>
      </c>
      <c r="AC8">
        <v>6.2</v>
      </c>
    </row>
    <row r="9" spans="1:29" x14ac:dyDescent="0.3">
      <c r="A9" t="s">
        <v>62</v>
      </c>
      <c r="B9" t="s">
        <v>78</v>
      </c>
      <c r="C9" t="s">
        <v>106</v>
      </c>
      <c r="D9" t="s">
        <v>19</v>
      </c>
      <c r="E9">
        <v>6</v>
      </c>
      <c r="F9" t="s">
        <v>43</v>
      </c>
      <c r="G9">
        <v>0.23</v>
      </c>
      <c r="H9">
        <v>0.22</v>
      </c>
      <c r="I9">
        <f t="shared" si="2"/>
        <v>1.0454545454545454</v>
      </c>
      <c r="J9"/>
      <c r="K9"/>
      <c r="L9"/>
      <c r="M9">
        <f t="shared" ref="M9:M31" si="4">PRODUCT(G9,S9)</f>
        <v>183.08</v>
      </c>
      <c r="N9">
        <f t="shared" si="3"/>
        <v>583.88</v>
      </c>
      <c r="O9"/>
      <c r="P9"/>
      <c r="Q9">
        <f t="shared" si="0"/>
        <v>183.08</v>
      </c>
      <c r="R9">
        <f t="shared" si="1"/>
        <v>583.88</v>
      </c>
      <c r="S9">
        <v>796</v>
      </c>
      <c r="T9">
        <v>2654</v>
      </c>
      <c r="U9" t="s">
        <v>1</v>
      </c>
      <c r="V9" t="s">
        <v>27</v>
      </c>
      <c r="W9" t="s">
        <v>4</v>
      </c>
      <c r="X9">
        <v>2007</v>
      </c>
      <c r="Y9">
        <v>2007</v>
      </c>
      <c r="Z9" t="s">
        <v>32</v>
      </c>
      <c r="AA9">
        <v>26</v>
      </c>
      <c r="AB9" t="s">
        <v>37</v>
      </c>
      <c r="AC9">
        <v>6.2</v>
      </c>
    </row>
    <row r="10" spans="1:29" x14ac:dyDescent="0.3">
      <c r="A10" t="s">
        <v>62</v>
      </c>
      <c r="B10" t="s">
        <v>78</v>
      </c>
      <c r="C10" t="s">
        <v>107</v>
      </c>
      <c r="D10" t="s">
        <v>19</v>
      </c>
      <c r="E10">
        <v>9</v>
      </c>
      <c r="F10" t="s">
        <v>43</v>
      </c>
      <c r="G10">
        <v>0.18</v>
      </c>
      <c r="H10">
        <v>0.22</v>
      </c>
      <c r="I10">
        <f t="shared" si="2"/>
        <v>0.81818181818181812</v>
      </c>
      <c r="J10"/>
      <c r="K10"/>
      <c r="L10"/>
      <c r="M10">
        <f t="shared" si="4"/>
        <v>143.28</v>
      </c>
      <c r="N10">
        <f t="shared" si="3"/>
        <v>583.88</v>
      </c>
      <c r="O10"/>
      <c r="P10"/>
      <c r="Q10">
        <f t="shared" si="0"/>
        <v>143.28</v>
      </c>
      <c r="R10">
        <f t="shared" si="1"/>
        <v>583.88</v>
      </c>
      <c r="S10">
        <v>796</v>
      </c>
      <c r="T10">
        <v>2654</v>
      </c>
      <c r="U10" t="s">
        <v>1</v>
      </c>
      <c r="V10" t="s">
        <v>27</v>
      </c>
      <c r="W10" t="s">
        <v>4</v>
      </c>
      <c r="X10">
        <v>2007</v>
      </c>
      <c r="Y10">
        <v>2007</v>
      </c>
      <c r="Z10" t="s">
        <v>32</v>
      </c>
      <c r="AA10">
        <v>26</v>
      </c>
      <c r="AB10" t="s">
        <v>37</v>
      </c>
      <c r="AC10">
        <v>6.2</v>
      </c>
    </row>
    <row r="11" spans="1:29" x14ac:dyDescent="0.3">
      <c r="A11" t="s">
        <v>62</v>
      </c>
      <c r="B11" t="s">
        <v>79</v>
      </c>
      <c r="C11" t="s">
        <v>108</v>
      </c>
      <c r="D11" t="s">
        <v>19</v>
      </c>
      <c r="E11">
        <v>3</v>
      </c>
      <c r="F11" t="s">
        <v>43</v>
      </c>
      <c r="G11">
        <v>0.3</v>
      </c>
      <c r="H11">
        <v>0.3</v>
      </c>
      <c r="I11">
        <f t="shared" si="2"/>
        <v>1</v>
      </c>
      <c r="J11"/>
      <c r="K11"/>
      <c r="L11"/>
      <c r="M11">
        <f t="shared" si="4"/>
        <v>198.9</v>
      </c>
      <c r="N11">
        <f t="shared" si="3"/>
        <v>464.09999999999997</v>
      </c>
      <c r="O11"/>
      <c r="P11"/>
      <c r="Q11">
        <f t="shared" si="0"/>
        <v>198.9</v>
      </c>
      <c r="R11">
        <f t="shared" si="1"/>
        <v>464.09999999999997</v>
      </c>
      <c r="S11">
        <v>663</v>
      </c>
      <c r="T11">
        <v>1547</v>
      </c>
      <c r="U11" t="s">
        <v>1</v>
      </c>
      <c r="V11" t="s">
        <v>27</v>
      </c>
      <c r="W11" t="s">
        <v>4</v>
      </c>
      <c r="X11">
        <v>2007</v>
      </c>
      <c r="Y11">
        <v>2007</v>
      </c>
      <c r="Z11" t="s">
        <v>32</v>
      </c>
      <c r="AA11">
        <v>28</v>
      </c>
      <c r="AB11" t="s">
        <v>37</v>
      </c>
      <c r="AC11">
        <v>6.2</v>
      </c>
    </row>
    <row r="12" spans="1:29" x14ac:dyDescent="0.3">
      <c r="A12" t="s">
        <v>62</v>
      </c>
      <c r="B12" t="s">
        <v>79</v>
      </c>
      <c r="C12" t="s">
        <v>109</v>
      </c>
      <c r="D12" t="s">
        <v>19</v>
      </c>
      <c r="E12">
        <v>6</v>
      </c>
      <c r="F12" t="s">
        <v>43</v>
      </c>
      <c r="G12">
        <v>0.28999999999999998</v>
      </c>
      <c r="H12">
        <v>0.3</v>
      </c>
      <c r="I12">
        <f t="shared" si="2"/>
        <v>0.96666666666666667</v>
      </c>
      <c r="J12"/>
      <c r="K12"/>
      <c r="L12"/>
      <c r="M12">
        <f t="shared" si="4"/>
        <v>128.17999999999998</v>
      </c>
      <c r="N12">
        <f t="shared" si="3"/>
        <v>464.09999999999997</v>
      </c>
      <c r="O12"/>
      <c r="P12"/>
      <c r="Q12">
        <f t="shared" si="0"/>
        <v>128.17999999999998</v>
      </c>
      <c r="R12">
        <f t="shared" si="1"/>
        <v>464.09999999999997</v>
      </c>
      <c r="S12">
        <v>442</v>
      </c>
      <c r="T12">
        <v>1547</v>
      </c>
      <c r="U12" t="s">
        <v>1</v>
      </c>
      <c r="V12" t="s">
        <v>27</v>
      </c>
      <c r="W12" t="s">
        <v>4</v>
      </c>
      <c r="X12">
        <v>2007</v>
      </c>
      <c r="Y12">
        <v>2007</v>
      </c>
      <c r="Z12" t="s">
        <v>32</v>
      </c>
      <c r="AA12">
        <v>28</v>
      </c>
      <c r="AB12" t="s">
        <v>37</v>
      </c>
      <c r="AC12">
        <v>6.2</v>
      </c>
    </row>
    <row r="13" spans="1:29" x14ac:dyDescent="0.3">
      <c r="A13" t="s">
        <v>62</v>
      </c>
      <c r="B13" t="s">
        <v>79</v>
      </c>
      <c r="C13" t="s">
        <v>110</v>
      </c>
      <c r="D13" t="s">
        <v>19</v>
      </c>
      <c r="E13">
        <v>9</v>
      </c>
      <c r="F13" t="s">
        <v>43</v>
      </c>
      <c r="G13">
        <v>0.31</v>
      </c>
      <c r="H13">
        <v>0.3</v>
      </c>
      <c r="I13">
        <f t="shared" si="2"/>
        <v>1.0333333333333334</v>
      </c>
      <c r="J13"/>
      <c r="K13"/>
      <c r="L13"/>
      <c r="M13">
        <f t="shared" si="4"/>
        <v>156.55000000000001</v>
      </c>
      <c r="N13">
        <f t="shared" si="3"/>
        <v>464.09999999999997</v>
      </c>
      <c r="O13"/>
      <c r="P13"/>
      <c r="Q13">
        <f t="shared" si="0"/>
        <v>156.55000000000001</v>
      </c>
      <c r="R13">
        <f t="shared" si="1"/>
        <v>464.09999999999997</v>
      </c>
      <c r="S13">
        <v>505</v>
      </c>
      <c r="T13">
        <v>1547</v>
      </c>
      <c r="U13" t="s">
        <v>1</v>
      </c>
      <c r="V13" t="s">
        <v>27</v>
      </c>
      <c r="W13" t="s">
        <v>4</v>
      </c>
      <c r="X13">
        <v>2007</v>
      </c>
      <c r="Y13">
        <v>2007</v>
      </c>
      <c r="Z13" t="s">
        <v>32</v>
      </c>
      <c r="AA13">
        <v>28</v>
      </c>
      <c r="AB13" t="s">
        <v>37</v>
      </c>
      <c r="AC13">
        <v>6.2</v>
      </c>
    </row>
    <row r="14" spans="1:29" x14ac:dyDescent="0.3">
      <c r="A14" t="s">
        <v>63</v>
      </c>
      <c r="B14" t="s">
        <v>80</v>
      </c>
      <c r="C14" t="s">
        <v>111</v>
      </c>
      <c r="D14" t="s">
        <v>19</v>
      </c>
      <c r="E14">
        <v>1</v>
      </c>
      <c r="F14" t="s">
        <v>42</v>
      </c>
      <c r="G14"/>
      <c r="H14"/>
      <c r="I14"/>
      <c r="J14">
        <v>8.8999999999999996E-2</v>
      </c>
      <c r="K14">
        <v>8.2000000000000003E-2</v>
      </c>
      <c r="L14">
        <f t="shared" ref="L14:L29" si="5">J14/K14</f>
        <v>1.0853658536585364</v>
      </c>
      <c r="M14"/>
      <c r="N14"/>
      <c r="O14">
        <f t="shared" ref="O14:P21" si="6">PRODUCT(J14,S14)</f>
        <v>108.04599999999999</v>
      </c>
      <c r="P14">
        <f t="shared" si="6"/>
        <v>99.548000000000002</v>
      </c>
      <c r="Q14">
        <f t="shared" si="0"/>
        <v>108.04599999999999</v>
      </c>
      <c r="R14">
        <f t="shared" si="1"/>
        <v>99.548000000000002</v>
      </c>
      <c r="S14">
        <v>1214</v>
      </c>
      <c r="T14">
        <v>1214</v>
      </c>
      <c r="U14" t="s">
        <v>54</v>
      </c>
      <c r="V14" t="s">
        <v>5</v>
      </c>
      <c r="W14" t="s">
        <v>5</v>
      </c>
      <c r="X14">
        <v>2014</v>
      </c>
      <c r="Y14">
        <v>2014</v>
      </c>
      <c r="Z14" t="s">
        <v>34</v>
      </c>
      <c r="AA14">
        <v>48</v>
      </c>
      <c r="AB14" t="s">
        <v>38</v>
      </c>
      <c r="AC14">
        <v>6.2</v>
      </c>
    </row>
    <row r="15" spans="1:29" x14ac:dyDescent="0.3">
      <c r="A15" t="s">
        <v>63</v>
      </c>
      <c r="B15" t="s">
        <v>80</v>
      </c>
      <c r="C15" t="s">
        <v>112</v>
      </c>
      <c r="D15" t="s">
        <v>19</v>
      </c>
      <c r="E15">
        <v>3</v>
      </c>
      <c r="F15" t="s">
        <v>42</v>
      </c>
      <c r="G15"/>
      <c r="H15"/>
      <c r="I15"/>
      <c r="J15">
        <v>9.6000000000000002E-2</v>
      </c>
      <c r="K15">
        <v>8.2000000000000003E-2</v>
      </c>
      <c r="L15">
        <f t="shared" si="5"/>
        <v>1.1707317073170731</v>
      </c>
      <c r="M15"/>
      <c r="N15"/>
      <c r="O15">
        <f t="shared" si="6"/>
        <v>116.544</v>
      </c>
      <c r="P15">
        <f t="shared" si="6"/>
        <v>99.548000000000002</v>
      </c>
      <c r="Q15">
        <f t="shared" si="0"/>
        <v>116.544</v>
      </c>
      <c r="R15">
        <f t="shared" si="1"/>
        <v>99.548000000000002</v>
      </c>
      <c r="S15">
        <v>1214</v>
      </c>
      <c r="T15">
        <v>1214</v>
      </c>
      <c r="U15" t="s">
        <v>54</v>
      </c>
      <c r="V15" t="s">
        <v>5</v>
      </c>
      <c r="W15" t="s">
        <v>5</v>
      </c>
      <c r="X15">
        <v>2014</v>
      </c>
      <c r="Y15">
        <v>2014</v>
      </c>
      <c r="Z15" t="s">
        <v>34</v>
      </c>
      <c r="AA15">
        <v>48</v>
      </c>
      <c r="AB15" t="s">
        <v>38</v>
      </c>
      <c r="AC15">
        <v>6.2</v>
      </c>
    </row>
    <row r="16" spans="1:29" x14ac:dyDescent="0.3">
      <c r="A16" t="s">
        <v>63</v>
      </c>
      <c r="B16" t="s">
        <v>80</v>
      </c>
      <c r="C16" t="s">
        <v>113</v>
      </c>
      <c r="D16" t="s">
        <v>19</v>
      </c>
      <c r="E16">
        <v>6</v>
      </c>
      <c r="F16" t="s">
        <v>42</v>
      </c>
      <c r="G16"/>
      <c r="H16"/>
      <c r="I16"/>
      <c r="J16">
        <v>0.01</v>
      </c>
      <c r="K16">
        <v>8.2000000000000003E-2</v>
      </c>
      <c r="L16">
        <f t="shared" si="5"/>
        <v>0.12195121951219512</v>
      </c>
      <c r="M16"/>
      <c r="N16"/>
      <c r="O16">
        <f t="shared" si="6"/>
        <v>12.14</v>
      </c>
      <c r="P16">
        <f t="shared" si="6"/>
        <v>99.548000000000002</v>
      </c>
      <c r="Q16">
        <f t="shared" si="0"/>
        <v>12.14</v>
      </c>
      <c r="R16">
        <f t="shared" si="1"/>
        <v>99.548000000000002</v>
      </c>
      <c r="S16">
        <v>1214</v>
      </c>
      <c r="T16">
        <v>1214</v>
      </c>
      <c r="U16" t="s">
        <v>54</v>
      </c>
      <c r="V16" t="s">
        <v>5</v>
      </c>
      <c r="W16" t="s">
        <v>5</v>
      </c>
      <c r="X16">
        <v>2014</v>
      </c>
      <c r="Y16">
        <v>2014</v>
      </c>
      <c r="Z16" t="s">
        <v>34</v>
      </c>
      <c r="AA16">
        <v>48</v>
      </c>
      <c r="AB16" t="s">
        <v>38</v>
      </c>
      <c r="AC16">
        <v>6.2</v>
      </c>
    </row>
    <row r="17" spans="1:29" x14ac:dyDescent="0.3">
      <c r="A17" t="s">
        <v>63</v>
      </c>
      <c r="B17" t="s">
        <v>80</v>
      </c>
      <c r="C17" t="s">
        <v>114</v>
      </c>
      <c r="D17" t="s">
        <v>19</v>
      </c>
      <c r="E17">
        <v>12</v>
      </c>
      <c r="F17" t="s">
        <v>42</v>
      </c>
      <c r="G17"/>
      <c r="H17"/>
      <c r="I17"/>
      <c r="J17">
        <v>8.8999999999999996E-2</v>
      </c>
      <c r="K17">
        <v>8.2000000000000003E-2</v>
      </c>
      <c r="L17">
        <f t="shared" si="5"/>
        <v>1.0853658536585364</v>
      </c>
      <c r="M17"/>
      <c r="N17"/>
      <c r="O17">
        <f t="shared" si="6"/>
        <v>108.04599999999999</v>
      </c>
      <c r="P17">
        <f t="shared" si="6"/>
        <v>99.548000000000002</v>
      </c>
      <c r="Q17">
        <f t="shared" si="0"/>
        <v>108.04599999999999</v>
      </c>
      <c r="R17">
        <f t="shared" si="1"/>
        <v>99.548000000000002</v>
      </c>
      <c r="S17">
        <v>1214</v>
      </c>
      <c r="T17">
        <v>1214</v>
      </c>
      <c r="U17" t="s">
        <v>54</v>
      </c>
      <c r="V17" t="s">
        <v>5</v>
      </c>
      <c r="W17" t="s">
        <v>5</v>
      </c>
      <c r="X17">
        <v>2014</v>
      </c>
      <c r="Y17">
        <v>2014</v>
      </c>
      <c r="Z17" t="s">
        <v>34</v>
      </c>
      <c r="AA17">
        <v>48</v>
      </c>
      <c r="AB17" t="s">
        <v>38</v>
      </c>
      <c r="AC17">
        <v>6.2</v>
      </c>
    </row>
    <row r="18" spans="1:29" x14ac:dyDescent="0.3">
      <c r="A18" t="s">
        <v>64</v>
      </c>
      <c r="B18" t="s">
        <v>81</v>
      </c>
      <c r="C18" t="s">
        <v>188</v>
      </c>
      <c r="D18" t="s">
        <v>19</v>
      </c>
      <c r="E18">
        <v>1</v>
      </c>
      <c r="F18" t="s">
        <v>42</v>
      </c>
      <c r="G18"/>
      <c r="H18"/>
      <c r="I18"/>
      <c r="J18">
        <v>0.121</v>
      </c>
      <c r="K18">
        <v>6.5000000000000002E-2</v>
      </c>
      <c r="L18">
        <f t="shared" si="5"/>
        <v>1.8615384615384614</v>
      </c>
      <c r="M18"/>
      <c r="N18"/>
      <c r="O18">
        <f t="shared" si="6"/>
        <v>32.911999999999999</v>
      </c>
      <c r="P18">
        <f t="shared" si="6"/>
        <v>23.725000000000001</v>
      </c>
      <c r="Q18">
        <f t="shared" si="0"/>
        <v>32.911999999999999</v>
      </c>
      <c r="R18">
        <f t="shared" si="1"/>
        <v>23.725000000000001</v>
      </c>
      <c r="S18">
        <v>272</v>
      </c>
      <c r="T18">
        <v>365</v>
      </c>
      <c r="U18" t="s">
        <v>54</v>
      </c>
      <c r="V18" t="s">
        <v>5</v>
      </c>
      <c r="W18" t="s">
        <v>5</v>
      </c>
      <c r="X18">
        <v>2017</v>
      </c>
      <c r="Y18">
        <v>2017</v>
      </c>
      <c r="Z18" t="s">
        <v>34</v>
      </c>
      <c r="AA18">
        <v>23</v>
      </c>
      <c r="AB18" t="s">
        <v>37</v>
      </c>
      <c r="AC18">
        <v>4.4000000000000004</v>
      </c>
    </row>
    <row r="19" spans="1:29" x14ac:dyDescent="0.3">
      <c r="A19" t="s">
        <v>64</v>
      </c>
      <c r="B19" t="s">
        <v>81</v>
      </c>
      <c r="C19" t="s">
        <v>189</v>
      </c>
      <c r="D19" t="s">
        <v>19</v>
      </c>
      <c r="E19">
        <v>3</v>
      </c>
      <c r="F19" t="s">
        <v>42</v>
      </c>
      <c r="G19"/>
      <c r="H19"/>
      <c r="I19"/>
      <c r="J19">
        <v>0.108</v>
      </c>
      <c r="K19">
        <v>6.5000000000000002E-2</v>
      </c>
      <c r="L19">
        <f t="shared" si="5"/>
        <v>1.6615384615384614</v>
      </c>
      <c r="M19"/>
      <c r="N19"/>
      <c r="O19">
        <f t="shared" si="6"/>
        <v>27.108000000000001</v>
      </c>
      <c r="P19">
        <f t="shared" si="6"/>
        <v>23.725000000000001</v>
      </c>
      <c r="Q19">
        <f t="shared" si="0"/>
        <v>27.108000000000001</v>
      </c>
      <c r="R19">
        <f t="shared" si="1"/>
        <v>23.725000000000001</v>
      </c>
      <c r="S19">
        <v>251</v>
      </c>
      <c r="T19">
        <v>365</v>
      </c>
      <c r="U19" t="s">
        <v>54</v>
      </c>
      <c r="V19" t="s">
        <v>5</v>
      </c>
      <c r="W19" t="s">
        <v>5</v>
      </c>
      <c r="X19">
        <v>2017</v>
      </c>
      <c r="Y19">
        <v>2017</v>
      </c>
      <c r="Z19" t="s">
        <v>34</v>
      </c>
      <c r="AA19">
        <v>23</v>
      </c>
      <c r="AB19" t="s">
        <v>37</v>
      </c>
      <c r="AC19">
        <v>4.4000000000000004</v>
      </c>
    </row>
    <row r="20" spans="1:29" x14ac:dyDescent="0.3">
      <c r="A20" t="s">
        <v>64</v>
      </c>
      <c r="B20" t="s">
        <v>81</v>
      </c>
      <c r="C20" t="s">
        <v>190</v>
      </c>
      <c r="D20" t="s">
        <v>19</v>
      </c>
      <c r="E20">
        <v>6</v>
      </c>
      <c r="F20" t="s">
        <v>42</v>
      </c>
      <c r="G20"/>
      <c r="H20"/>
      <c r="I20"/>
      <c r="J20">
        <v>0.14399999999999999</v>
      </c>
      <c r="K20">
        <v>6.5000000000000002E-2</v>
      </c>
      <c r="L20">
        <f t="shared" si="5"/>
        <v>2.2153846153846151</v>
      </c>
      <c r="M20"/>
      <c r="N20"/>
      <c r="O20">
        <f t="shared" si="6"/>
        <v>24.047999999999998</v>
      </c>
      <c r="P20">
        <f t="shared" si="6"/>
        <v>23.725000000000001</v>
      </c>
      <c r="Q20">
        <f t="shared" si="0"/>
        <v>24.047999999999998</v>
      </c>
      <c r="R20">
        <f t="shared" si="1"/>
        <v>23.725000000000001</v>
      </c>
      <c r="S20">
        <v>167</v>
      </c>
      <c r="T20">
        <v>365</v>
      </c>
      <c r="U20" t="s">
        <v>54</v>
      </c>
      <c r="V20" t="s">
        <v>5</v>
      </c>
      <c r="W20" t="s">
        <v>5</v>
      </c>
      <c r="X20">
        <v>2017</v>
      </c>
      <c r="Y20">
        <v>2017</v>
      </c>
      <c r="Z20" t="s">
        <v>34</v>
      </c>
      <c r="AA20">
        <v>23</v>
      </c>
      <c r="AB20" t="s">
        <v>37</v>
      </c>
      <c r="AC20">
        <v>4.4000000000000004</v>
      </c>
    </row>
    <row r="21" spans="1:29" x14ac:dyDescent="0.3">
      <c r="A21" t="s">
        <v>64</v>
      </c>
      <c r="B21" t="s">
        <v>81</v>
      </c>
      <c r="C21" t="s">
        <v>191</v>
      </c>
      <c r="D21" t="s">
        <v>19</v>
      </c>
      <c r="E21">
        <v>12</v>
      </c>
      <c r="F21" t="s">
        <v>42</v>
      </c>
      <c r="G21"/>
      <c r="H21"/>
      <c r="I21"/>
      <c r="J21">
        <v>5.6000000000000001E-2</v>
      </c>
      <c r="K21">
        <v>6.5000000000000002E-2</v>
      </c>
      <c r="L21">
        <f t="shared" si="5"/>
        <v>0.86153846153846148</v>
      </c>
      <c r="M21"/>
      <c r="N21"/>
      <c r="O21">
        <f t="shared" si="6"/>
        <v>14.112</v>
      </c>
      <c r="P21">
        <f t="shared" si="6"/>
        <v>23.725000000000001</v>
      </c>
      <c r="Q21">
        <f t="shared" si="0"/>
        <v>14.112</v>
      </c>
      <c r="R21">
        <f t="shared" si="1"/>
        <v>23.725000000000001</v>
      </c>
      <c r="S21">
        <v>252</v>
      </c>
      <c r="T21">
        <v>365</v>
      </c>
      <c r="U21" t="s">
        <v>54</v>
      </c>
      <c r="V21" t="s">
        <v>5</v>
      </c>
      <c r="W21" t="s">
        <v>5</v>
      </c>
      <c r="X21">
        <v>2017</v>
      </c>
      <c r="Y21">
        <v>2017</v>
      </c>
      <c r="Z21" t="s">
        <v>34</v>
      </c>
      <c r="AA21">
        <v>23</v>
      </c>
      <c r="AB21" t="s">
        <v>37</v>
      </c>
      <c r="AC21">
        <v>4.4000000000000004</v>
      </c>
    </row>
    <row r="22" spans="1:29" x14ac:dyDescent="0.3">
      <c r="A22" t="s">
        <v>64</v>
      </c>
      <c r="B22" t="s">
        <v>82</v>
      </c>
      <c r="C22" t="s">
        <v>115</v>
      </c>
      <c r="D22" t="s">
        <v>19</v>
      </c>
      <c r="E22">
        <v>1</v>
      </c>
      <c r="F22" t="s">
        <v>42</v>
      </c>
      <c r="G22"/>
      <c r="H22"/>
      <c r="I22"/>
      <c r="J22">
        <v>0.11899999999999999</v>
      </c>
      <c r="K22">
        <v>0.123</v>
      </c>
      <c r="L22">
        <f t="shared" si="5"/>
        <v>0.9674796747967479</v>
      </c>
      <c r="M22"/>
      <c r="N22"/>
      <c r="O22">
        <f t="shared" ref="O22:O29" si="7">PRODUCT(J22,S22)</f>
        <v>144.58499999999998</v>
      </c>
      <c r="P22">
        <f t="shared" ref="P22:P29" si="8">PRODUCT(K22,T22)</f>
        <v>200.36699999999999</v>
      </c>
      <c r="Q22">
        <f t="shared" si="0"/>
        <v>144.58499999999998</v>
      </c>
      <c r="R22">
        <f t="shared" si="1"/>
        <v>200.36699999999999</v>
      </c>
      <c r="S22">
        <v>1215</v>
      </c>
      <c r="T22">
        <v>1629</v>
      </c>
      <c r="U22" t="s">
        <v>54</v>
      </c>
      <c r="V22" t="s">
        <v>5</v>
      </c>
      <c r="W22" t="s">
        <v>5</v>
      </c>
      <c r="X22">
        <v>2017</v>
      </c>
      <c r="Y22">
        <v>2017</v>
      </c>
      <c r="Z22" t="s">
        <v>34</v>
      </c>
      <c r="AA22">
        <v>40</v>
      </c>
      <c r="AB22" t="s">
        <v>38</v>
      </c>
      <c r="AC22">
        <v>4.4000000000000004</v>
      </c>
    </row>
    <row r="23" spans="1:29" x14ac:dyDescent="0.3">
      <c r="A23" t="s">
        <v>64</v>
      </c>
      <c r="B23" t="s">
        <v>82</v>
      </c>
      <c r="C23" t="s">
        <v>116</v>
      </c>
      <c r="D23" t="s">
        <v>19</v>
      </c>
      <c r="E23">
        <v>3</v>
      </c>
      <c r="F23" t="s">
        <v>42</v>
      </c>
      <c r="G23"/>
      <c r="H23"/>
      <c r="I23"/>
      <c r="J23">
        <v>0.13100000000000001</v>
      </c>
      <c r="K23">
        <v>0.123</v>
      </c>
      <c r="L23">
        <f t="shared" si="5"/>
        <v>1.0650406504065042</v>
      </c>
      <c r="M23"/>
      <c r="N23"/>
      <c r="O23">
        <f t="shared" si="7"/>
        <v>146.851</v>
      </c>
      <c r="P23">
        <f t="shared" si="8"/>
        <v>200.36699999999999</v>
      </c>
      <c r="Q23">
        <f t="shared" si="0"/>
        <v>146.851</v>
      </c>
      <c r="R23">
        <f t="shared" si="1"/>
        <v>200.36699999999999</v>
      </c>
      <c r="S23">
        <v>1121</v>
      </c>
      <c r="T23">
        <v>1629</v>
      </c>
      <c r="U23" t="s">
        <v>54</v>
      </c>
      <c r="V23" t="s">
        <v>5</v>
      </c>
      <c r="W23" t="s">
        <v>5</v>
      </c>
      <c r="X23">
        <v>2017</v>
      </c>
      <c r="Y23">
        <v>2017</v>
      </c>
      <c r="Z23" t="s">
        <v>34</v>
      </c>
      <c r="AA23">
        <v>40</v>
      </c>
      <c r="AB23" t="s">
        <v>38</v>
      </c>
      <c r="AC23">
        <v>4.4000000000000004</v>
      </c>
    </row>
    <row r="24" spans="1:29" x14ac:dyDescent="0.3">
      <c r="A24" t="s">
        <v>64</v>
      </c>
      <c r="B24" t="s">
        <v>82</v>
      </c>
      <c r="C24" t="s">
        <v>117</v>
      </c>
      <c r="D24" t="s">
        <v>19</v>
      </c>
      <c r="E24">
        <v>6</v>
      </c>
      <c r="F24" t="s">
        <v>42</v>
      </c>
      <c r="G24"/>
      <c r="H24"/>
      <c r="I24"/>
      <c r="J24">
        <v>0.11700000000000001</v>
      </c>
      <c r="K24">
        <v>0.123</v>
      </c>
      <c r="L24">
        <f t="shared" si="5"/>
        <v>0.95121951219512202</v>
      </c>
      <c r="M24"/>
      <c r="N24"/>
      <c r="O24">
        <f t="shared" si="7"/>
        <v>87.399000000000001</v>
      </c>
      <c r="P24">
        <f t="shared" si="8"/>
        <v>200.36699999999999</v>
      </c>
      <c r="Q24">
        <f t="shared" si="0"/>
        <v>87.399000000000001</v>
      </c>
      <c r="R24">
        <f t="shared" si="1"/>
        <v>200.36699999999999</v>
      </c>
      <c r="S24">
        <v>747</v>
      </c>
      <c r="T24">
        <v>1629</v>
      </c>
      <c r="U24" t="s">
        <v>54</v>
      </c>
      <c r="V24" t="s">
        <v>5</v>
      </c>
      <c r="W24" t="s">
        <v>5</v>
      </c>
      <c r="X24">
        <v>2017</v>
      </c>
      <c r="Y24">
        <v>2017</v>
      </c>
      <c r="Z24" t="s">
        <v>34</v>
      </c>
      <c r="AA24">
        <v>40</v>
      </c>
      <c r="AB24" t="s">
        <v>38</v>
      </c>
      <c r="AC24">
        <v>4.4000000000000004</v>
      </c>
    </row>
    <row r="25" spans="1:29" x14ac:dyDescent="0.3">
      <c r="A25" t="s">
        <v>64</v>
      </c>
      <c r="B25" t="s">
        <v>82</v>
      </c>
      <c r="C25" t="s">
        <v>118</v>
      </c>
      <c r="D25" t="s">
        <v>19</v>
      </c>
      <c r="E25">
        <v>12</v>
      </c>
      <c r="F25" t="s">
        <v>42</v>
      </c>
      <c r="G25"/>
      <c r="H25"/>
      <c r="I25"/>
      <c r="J25">
        <v>0.10100000000000001</v>
      </c>
      <c r="K25">
        <v>0.123</v>
      </c>
      <c r="L25">
        <f t="shared" si="5"/>
        <v>0.82113821138211385</v>
      </c>
      <c r="M25"/>
      <c r="N25"/>
      <c r="O25">
        <f t="shared" si="7"/>
        <v>113.82700000000001</v>
      </c>
      <c r="P25">
        <f t="shared" si="8"/>
        <v>200.36699999999999</v>
      </c>
      <c r="Q25">
        <f t="shared" si="0"/>
        <v>113.82700000000001</v>
      </c>
      <c r="R25">
        <f t="shared" si="1"/>
        <v>200.36699999999999</v>
      </c>
      <c r="S25">
        <v>1127</v>
      </c>
      <c r="T25">
        <v>1629</v>
      </c>
      <c r="U25" t="s">
        <v>54</v>
      </c>
      <c r="V25" t="s">
        <v>5</v>
      </c>
      <c r="W25" t="s">
        <v>5</v>
      </c>
      <c r="X25">
        <v>2017</v>
      </c>
      <c r="Y25">
        <v>2017</v>
      </c>
      <c r="Z25" t="s">
        <v>34</v>
      </c>
      <c r="AA25">
        <v>40</v>
      </c>
      <c r="AB25" t="s">
        <v>38</v>
      </c>
      <c r="AC25">
        <v>4.4000000000000004</v>
      </c>
    </row>
    <row r="26" spans="1:29" x14ac:dyDescent="0.3">
      <c r="A26" t="s">
        <v>64</v>
      </c>
      <c r="B26" t="s">
        <v>83</v>
      </c>
      <c r="C26" t="s">
        <v>119</v>
      </c>
      <c r="D26" t="s">
        <v>19</v>
      </c>
      <c r="E26">
        <v>1</v>
      </c>
      <c r="F26" t="s">
        <v>42</v>
      </c>
      <c r="G26"/>
      <c r="H26"/>
      <c r="I26"/>
      <c r="J26">
        <v>0.11</v>
      </c>
      <c r="K26">
        <v>9.6000000000000002E-2</v>
      </c>
      <c r="L26">
        <f t="shared" si="5"/>
        <v>1.1458333333333333</v>
      </c>
      <c r="M26"/>
      <c r="N26"/>
      <c r="O26">
        <f t="shared" si="7"/>
        <v>30.69</v>
      </c>
      <c r="P26">
        <f t="shared" si="8"/>
        <v>35.904000000000003</v>
      </c>
      <c r="Q26">
        <f t="shared" si="0"/>
        <v>30.69</v>
      </c>
      <c r="R26">
        <f t="shared" si="1"/>
        <v>35.904000000000003</v>
      </c>
      <c r="S26">
        <v>279</v>
      </c>
      <c r="T26">
        <v>374</v>
      </c>
      <c r="U26" t="s">
        <v>54</v>
      </c>
      <c r="V26" t="s">
        <v>5</v>
      </c>
      <c r="W26" t="s">
        <v>5</v>
      </c>
      <c r="X26">
        <v>2017</v>
      </c>
      <c r="Y26">
        <v>2017</v>
      </c>
      <c r="Z26" t="s">
        <v>34</v>
      </c>
      <c r="AA26">
        <v>61</v>
      </c>
      <c r="AB26" t="s">
        <v>39</v>
      </c>
      <c r="AC26">
        <v>4.4000000000000004</v>
      </c>
    </row>
    <row r="27" spans="1:29" x14ac:dyDescent="0.3">
      <c r="A27" t="s">
        <v>64</v>
      </c>
      <c r="B27" t="s">
        <v>83</v>
      </c>
      <c r="C27" t="s">
        <v>120</v>
      </c>
      <c r="D27" t="s">
        <v>19</v>
      </c>
      <c r="E27">
        <v>3</v>
      </c>
      <c r="F27" t="s">
        <v>42</v>
      </c>
      <c r="G27"/>
      <c r="H27"/>
      <c r="I27"/>
      <c r="J27">
        <v>9.7000000000000003E-2</v>
      </c>
      <c r="K27">
        <v>9.6000000000000002E-2</v>
      </c>
      <c r="L27">
        <f t="shared" si="5"/>
        <v>1.0104166666666667</v>
      </c>
      <c r="M27"/>
      <c r="N27"/>
      <c r="O27">
        <f t="shared" si="7"/>
        <v>24.929000000000002</v>
      </c>
      <c r="P27">
        <f t="shared" si="8"/>
        <v>35.904000000000003</v>
      </c>
      <c r="Q27">
        <f t="shared" si="0"/>
        <v>24.929000000000002</v>
      </c>
      <c r="R27">
        <f t="shared" si="1"/>
        <v>35.904000000000003</v>
      </c>
      <c r="S27">
        <v>257</v>
      </c>
      <c r="T27">
        <v>374</v>
      </c>
      <c r="U27" t="s">
        <v>54</v>
      </c>
      <c r="V27" t="s">
        <v>5</v>
      </c>
      <c r="W27" t="s">
        <v>5</v>
      </c>
      <c r="X27">
        <v>2017</v>
      </c>
      <c r="Y27">
        <v>2017</v>
      </c>
      <c r="Z27" t="s">
        <v>34</v>
      </c>
      <c r="AA27">
        <v>61</v>
      </c>
      <c r="AB27" t="s">
        <v>39</v>
      </c>
      <c r="AC27">
        <v>4.4000000000000004</v>
      </c>
    </row>
    <row r="28" spans="1:29" x14ac:dyDescent="0.3">
      <c r="A28" t="s">
        <v>64</v>
      </c>
      <c r="B28" t="s">
        <v>83</v>
      </c>
      <c r="C28" t="s">
        <v>121</v>
      </c>
      <c r="D28" t="s">
        <v>19</v>
      </c>
      <c r="E28">
        <v>6</v>
      </c>
      <c r="F28" t="s">
        <v>42</v>
      </c>
      <c r="G28"/>
      <c r="H28"/>
      <c r="I28"/>
      <c r="J28">
        <v>0.107</v>
      </c>
      <c r="K28">
        <v>9.6000000000000002E-2</v>
      </c>
      <c r="L28">
        <f t="shared" si="5"/>
        <v>1.1145833333333333</v>
      </c>
      <c r="M28"/>
      <c r="N28"/>
      <c r="O28">
        <f t="shared" si="7"/>
        <v>18.404</v>
      </c>
      <c r="P28">
        <f t="shared" si="8"/>
        <v>35.904000000000003</v>
      </c>
      <c r="Q28">
        <f t="shared" si="0"/>
        <v>18.404</v>
      </c>
      <c r="R28">
        <f t="shared" si="1"/>
        <v>35.904000000000003</v>
      </c>
      <c r="S28">
        <v>172</v>
      </c>
      <c r="T28">
        <v>374</v>
      </c>
      <c r="U28" t="s">
        <v>54</v>
      </c>
      <c r="V28" t="s">
        <v>5</v>
      </c>
      <c r="W28" t="s">
        <v>5</v>
      </c>
      <c r="X28">
        <v>2017</v>
      </c>
      <c r="Y28">
        <v>2017</v>
      </c>
      <c r="Z28" t="s">
        <v>34</v>
      </c>
      <c r="AA28">
        <v>61</v>
      </c>
      <c r="AB28" t="s">
        <v>39</v>
      </c>
      <c r="AC28">
        <v>4.4000000000000004</v>
      </c>
    </row>
    <row r="29" spans="1:29" x14ac:dyDescent="0.3">
      <c r="A29" t="s">
        <v>64</v>
      </c>
      <c r="B29" t="s">
        <v>83</v>
      </c>
      <c r="C29" t="s">
        <v>122</v>
      </c>
      <c r="D29" t="s">
        <v>19</v>
      </c>
      <c r="E29">
        <v>12</v>
      </c>
      <c r="F29" t="s">
        <v>42</v>
      </c>
      <c r="G29"/>
      <c r="H29"/>
      <c r="I29"/>
      <c r="J29">
        <v>7.4999999999999997E-2</v>
      </c>
      <c r="K29">
        <v>9.6000000000000002E-2</v>
      </c>
      <c r="L29">
        <f t="shared" si="5"/>
        <v>0.78125</v>
      </c>
      <c r="M29"/>
      <c r="N29"/>
      <c r="O29">
        <f t="shared" si="7"/>
        <v>19.425000000000001</v>
      </c>
      <c r="P29">
        <f t="shared" si="8"/>
        <v>35.904000000000003</v>
      </c>
      <c r="Q29">
        <f t="shared" si="0"/>
        <v>19.425000000000001</v>
      </c>
      <c r="R29">
        <f t="shared" si="1"/>
        <v>35.904000000000003</v>
      </c>
      <c r="S29">
        <v>259</v>
      </c>
      <c r="T29">
        <v>374</v>
      </c>
      <c r="U29" t="s">
        <v>54</v>
      </c>
      <c r="V29" t="s">
        <v>5</v>
      </c>
      <c r="W29" t="s">
        <v>5</v>
      </c>
      <c r="X29">
        <v>2017</v>
      </c>
      <c r="Y29">
        <v>2017</v>
      </c>
      <c r="Z29" t="s">
        <v>34</v>
      </c>
      <c r="AA29">
        <v>61</v>
      </c>
      <c r="AB29" t="s">
        <v>39</v>
      </c>
      <c r="AC29">
        <v>4.4000000000000004</v>
      </c>
    </row>
    <row r="30" spans="1:29" x14ac:dyDescent="0.3">
      <c r="A30" t="s">
        <v>65</v>
      </c>
      <c r="B30" t="s">
        <v>91</v>
      </c>
      <c r="C30" t="s">
        <v>123</v>
      </c>
      <c r="D30" t="s">
        <v>20</v>
      </c>
      <c r="E30">
        <v>30</v>
      </c>
      <c r="F30" t="s">
        <v>43</v>
      </c>
      <c r="G30">
        <v>0.32800000000000001</v>
      </c>
      <c r="H30">
        <v>0.34799999999999998</v>
      </c>
      <c r="I30">
        <f>G30/H30</f>
        <v>0.94252873563218398</v>
      </c>
      <c r="J30"/>
      <c r="K30"/>
      <c r="L30"/>
      <c r="M30">
        <f t="shared" si="4"/>
        <v>739.96800000000007</v>
      </c>
      <c r="N30">
        <f t="shared" si="3"/>
        <v>784.7399999999999</v>
      </c>
      <c r="O30"/>
      <c r="P30"/>
      <c r="Q30">
        <f t="shared" si="0"/>
        <v>739.96800000000007</v>
      </c>
      <c r="R30">
        <f t="shared" si="1"/>
        <v>784.7399999999999</v>
      </c>
      <c r="S30">
        <v>2256</v>
      </c>
      <c r="T30">
        <v>2255</v>
      </c>
      <c r="U30" t="s">
        <v>0</v>
      </c>
      <c r="V30" t="s">
        <v>5</v>
      </c>
      <c r="W30" t="s">
        <v>6</v>
      </c>
      <c r="X30" t="s">
        <v>12</v>
      </c>
      <c r="Y30">
        <v>2019.5</v>
      </c>
      <c r="Z30" t="s">
        <v>34</v>
      </c>
      <c r="AA30">
        <v>30</v>
      </c>
      <c r="AB30" t="s">
        <v>37</v>
      </c>
      <c r="AC30">
        <f>AVERAGE(3.7,4.5)</f>
        <v>4.0999999999999996</v>
      </c>
    </row>
    <row r="31" spans="1:29" x14ac:dyDescent="0.3">
      <c r="A31" t="s">
        <v>65</v>
      </c>
      <c r="B31" t="s">
        <v>91</v>
      </c>
      <c r="C31" t="s">
        <v>124</v>
      </c>
      <c r="D31" t="s">
        <v>19</v>
      </c>
      <c r="E31">
        <v>30</v>
      </c>
      <c r="F31" t="s">
        <v>43</v>
      </c>
      <c r="G31">
        <v>0.32900000000000001</v>
      </c>
      <c r="H31">
        <v>0.34799999999999998</v>
      </c>
      <c r="I31">
        <f t="shared" ref="I31:I82" si="9">G31/H31</f>
        <v>0.94540229885057481</v>
      </c>
      <c r="J31"/>
      <c r="K31"/>
      <c r="L31"/>
      <c r="M31">
        <f t="shared" si="4"/>
        <v>742.22400000000005</v>
      </c>
      <c r="N31">
        <f t="shared" si="3"/>
        <v>784.7399999999999</v>
      </c>
      <c r="O31"/>
      <c r="P31"/>
      <c r="Q31">
        <f t="shared" si="0"/>
        <v>742.22400000000005</v>
      </c>
      <c r="R31">
        <f t="shared" si="1"/>
        <v>784.7399999999999</v>
      </c>
      <c r="S31">
        <v>2256</v>
      </c>
      <c r="T31">
        <v>2255</v>
      </c>
      <c r="U31" t="s">
        <v>0</v>
      </c>
      <c r="V31" t="s">
        <v>5</v>
      </c>
      <c r="W31" t="s">
        <v>6</v>
      </c>
      <c r="X31" t="s">
        <v>12</v>
      </c>
      <c r="Y31">
        <v>2019.5</v>
      </c>
      <c r="Z31" t="s">
        <v>34</v>
      </c>
      <c r="AA31">
        <v>30</v>
      </c>
      <c r="AB31" t="s">
        <v>37</v>
      </c>
      <c r="AC31">
        <f>AVERAGE(3.7,4.5)</f>
        <v>4.0999999999999996</v>
      </c>
    </row>
    <row r="32" spans="1:29" x14ac:dyDescent="0.3">
      <c r="A32" t="s">
        <v>66</v>
      </c>
      <c r="B32" t="s">
        <v>92</v>
      </c>
      <c r="C32" t="s">
        <v>125</v>
      </c>
      <c r="D32" t="s">
        <v>19</v>
      </c>
      <c r="E32">
        <v>1</v>
      </c>
      <c r="F32" t="s">
        <v>43</v>
      </c>
      <c r="G32">
        <v>6.5500000000000003E-2</v>
      </c>
      <c r="H32">
        <v>5.1999999999999998E-2</v>
      </c>
      <c r="I32">
        <f t="shared" si="9"/>
        <v>1.2596153846153848</v>
      </c>
      <c r="J32"/>
      <c r="K32"/>
      <c r="L32"/>
      <c r="M32">
        <f>PRODUCT(G32,S32)</f>
        <v>16.833500000000001</v>
      </c>
      <c r="N32">
        <f>PRODUCT(H32,T32)</f>
        <v>146.536</v>
      </c>
      <c r="O32"/>
      <c r="P32"/>
      <c r="Q32">
        <f t="shared" si="0"/>
        <v>16.833500000000001</v>
      </c>
      <c r="R32">
        <f t="shared" si="1"/>
        <v>146.536</v>
      </c>
      <c r="S32">
        <v>257</v>
      </c>
      <c r="T32">
        <v>2818</v>
      </c>
      <c r="U32" t="s">
        <v>54</v>
      </c>
      <c r="V32" t="s">
        <v>5</v>
      </c>
      <c r="W32" t="s">
        <v>5</v>
      </c>
      <c r="X32" t="s">
        <v>11</v>
      </c>
      <c r="Y32">
        <v>2011.5</v>
      </c>
      <c r="Z32" t="s">
        <v>32</v>
      </c>
      <c r="AA32">
        <v>27</v>
      </c>
      <c r="AB32" t="s">
        <v>37</v>
      </c>
      <c r="AC32">
        <f>AVERAGE(8.9,8.1)</f>
        <v>8.5</v>
      </c>
    </row>
    <row r="33" spans="1:29" x14ac:dyDescent="0.3">
      <c r="A33" t="s">
        <v>66</v>
      </c>
      <c r="B33" t="s">
        <v>92</v>
      </c>
      <c r="C33" t="s">
        <v>126</v>
      </c>
      <c r="D33" t="s">
        <v>19</v>
      </c>
      <c r="E33">
        <v>2</v>
      </c>
      <c r="F33" t="s">
        <v>43</v>
      </c>
      <c r="G33">
        <v>0.08</v>
      </c>
      <c r="H33">
        <v>5.1999999999999998E-2</v>
      </c>
      <c r="I33">
        <f t="shared" si="9"/>
        <v>1.5384615384615385</v>
      </c>
      <c r="J33"/>
      <c r="K33"/>
      <c r="L33"/>
      <c r="M33">
        <f t="shared" ref="M33:M82" si="10">PRODUCT(G33,S33)</f>
        <v>20.56</v>
      </c>
      <c r="N33">
        <f t="shared" ref="N33:N82" si="11">PRODUCT(H33,T33)</f>
        <v>146.536</v>
      </c>
      <c r="O33"/>
      <c r="P33"/>
      <c r="Q33">
        <f t="shared" si="0"/>
        <v>20.56</v>
      </c>
      <c r="R33">
        <f t="shared" si="1"/>
        <v>146.536</v>
      </c>
      <c r="S33">
        <v>257</v>
      </c>
      <c r="T33">
        <v>2818</v>
      </c>
      <c r="U33" t="s">
        <v>54</v>
      </c>
      <c r="V33" t="s">
        <v>5</v>
      </c>
      <c r="W33" t="s">
        <v>5</v>
      </c>
      <c r="X33" t="s">
        <v>11</v>
      </c>
      <c r="Y33">
        <v>2011.5</v>
      </c>
      <c r="Z33" t="s">
        <v>32</v>
      </c>
      <c r="AA33">
        <v>27</v>
      </c>
      <c r="AB33" t="s">
        <v>37</v>
      </c>
      <c r="AC33">
        <f t="shared" ref="AC33:AC67" si="12">AVERAGE(8.9,8.1)</f>
        <v>8.5</v>
      </c>
    </row>
    <row r="34" spans="1:29" x14ac:dyDescent="0.3">
      <c r="A34" t="s">
        <v>66</v>
      </c>
      <c r="B34" t="s">
        <v>92</v>
      </c>
      <c r="C34" t="s">
        <v>127</v>
      </c>
      <c r="D34" t="s">
        <v>19</v>
      </c>
      <c r="E34">
        <v>3</v>
      </c>
      <c r="F34" t="s">
        <v>43</v>
      </c>
      <c r="G34">
        <v>0.08</v>
      </c>
      <c r="H34">
        <v>5.1999999999999998E-2</v>
      </c>
      <c r="I34">
        <f t="shared" si="9"/>
        <v>1.5384615384615385</v>
      </c>
      <c r="J34"/>
      <c r="K34"/>
      <c r="L34"/>
      <c r="M34">
        <f t="shared" si="10"/>
        <v>20.56</v>
      </c>
      <c r="N34">
        <f t="shared" si="11"/>
        <v>146.536</v>
      </c>
      <c r="O34"/>
      <c r="P34"/>
      <c r="Q34">
        <f t="shared" si="0"/>
        <v>20.56</v>
      </c>
      <c r="R34">
        <f t="shared" si="1"/>
        <v>146.536</v>
      </c>
      <c r="S34">
        <v>257</v>
      </c>
      <c r="T34">
        <v>2818</v>
      </c>
      <c r="U34" t="s">
        <v>54</v>
      </c>
      <c r="V34" t="s">
        <v>5</v>
      </c>
      <c r="W34" t="s">
        <v>5</v>
      </c>
      <c r="X34" t="s">
        <v>11</v>
      </c>
      <c r="Y34">
        <v>2011.5</v>
      </c>
      <c r="Z34" t="s">
        <v>32</v>
      </c>
      <c r="AA34">
        <v>27</v>
      </c>
      <c r="AB34" t="s">
        <v>37</v>
      </c>
      <c r="AC34">
        <f t="shared" si="12"/>
        <v>8.5</v>
      </c>
    </row>
    <row r="35" spans="1:29" x14ac:dyDescent="0.3">
      <c r="A35" t="s">
        <v>66</v>
      </c>
      <c r="B35" t="s">
        <v>92</v>
      </c>
      <c r="C35" t="s">
        <v>128</v>
      </c>
      <c r="D35" t="s">
        <v>19</v>
      </c>
      <c r="E35">
        <v>4</v>
      </c>
      <c r="F35" t="s">
        <v>43</v>
      </c>
      <c r="G35">
        <v>0.08</v>
      </c>
      <c r="H35">
        <v>5.1999999999999998E-2</v>
      </c>
      <c r="I35">
        <f t="shared" si="9"/>
        <v>1.5384615384615385</v>
      </c>
      <c r="J35"/>
      <c r="K35"/>
      <c r="L35"/>
      <c r="M35">
        <f t="shared" si="10"/>
        <v>20.56</v>
      </c>
      <c r="N35">
        <f t="shared" si="11"/>
        <v>146.536</v>
      </c>
      <c r="O35"/>
      <c r="P35"/>
      <c r="Q35">
        <f t="shared" si="0"/>
        <v>20.56</v>
      </c>
      <c r="R35">
        <f t="shared" si="1"/>
        <v>146.536</v>
      </c>
      <c r="S35">
        <v>257</v>
      </c>
      <c r="T35">
        <v>2818</v>
      </c>
      <c r="U35" t="s">
        <v>54</v>
      </c>
      <c r="V35" t="s">
        <v>5</v>
      </c>
      <c r="W35" t="s">
        <v>5</v>
      </c>
      <c r="X35" t="s">
        <v>11</v>
      </c>
      <c r="Y35">
        <v>2011.5</v>
      </c>
      <c r="Z35" t="s">
        <v>32</v>
      </c>
      <c r="AA35">
        <v>27</v>
      </c>
      <c r="AB35" t="s">
        <v>37</v>
      </c>
      <c r="AC35">
        <f t="shared" si="12"/>
        <v>8.5</v>
      </c>
    </row>
    <row r="36" spans="1:29" x14ac:dyDescent="0.3">
      <c r="A36" t="s">
        <v>66</v>
      </c>
      <c r="B36" t="s">
        <v>92</v>
      </c>
      <c r="C36" t="s">
        <v>129</v>
      </c>
      <c r="D36" t="s">
        <v>19</v>
      </c>
      <c r="E36">
        <v>5</v>
      </c>
      <c r="F36" t="s">
        <v>43</v>
      </c>
      <c r="G36">
        <v>5.6000000000000001E-2</v>
      </c>
      <c r="H36">
        <v>5.1999999999999998E-2</v>
      </c>
      <c r="I36">
        <f t="shared" si="9"/>
        <v>1.0769230769230771</v>
      </c>
      <c r="J36"/>
      <c r="K36"/>
      <c r="L36"/>
      <c r="M36">
        <f t="shared" si="10"/>
        <v>14.391999999999999</v>
      </c>
      <c r="N36">
        <f t="shared" si="11"/>
        <v>146.536</v>
      </c>
      <c r="O36"/>
      <c r="P36"/>
      <c r="Q36">
        <f t="shared" si="0"/>
        <v>14.391999999999999</v>
      </c>
      <c r="R36">
        <f t="shared" si="1"/>
        <v>146.536</v>
      </c>
      <c r="S36">
        <v>257</v>
      </c>
      <c r="T36">
        <v>2818</v>
      </c>
      <c r="U36" t="s">
        <v>54</v>
      </c>
      <c r="V36" t="s">
        <v>5</v>
      </c>
      <c r="W36" t="s">
        <v>5</v>
      </c>
      <c r="X36" t="s">
        <v>11</v>
      </c>
      <c r="Y36">
        <v>2011.5</v>
      </c>
      <c r="Z36" t="s">
        <v>32</v>
      </c>
      <c r="AA36">
        <v>27</v>
      </c>
      <c r="AB36" t="s">
        <v>37</v>
      </c>
      <c r="AC36">
        <f t="shared" si="12"/>
        <v>8.5</v>
      </c>
    </row>
    <row r="37" spans="1:29" x14ac:dyDescent="0.3">
      <c r="A37" t="s">
        <v>66</v>
      </c>
      <c r="B37" t="s">
        <v>92</v>
      </c>
      <c r="C37" t="s">
        <v>130</v>
      </c>
      <c r="D37" t="s">
        <v>19</v>
      </c>
      <c r="E37">
        <v>6</v>
      </c>
      <c r="F37" t="s">
        <v>43</v>
      </c>
      <c r="G37">
        <v>6.5000000000000002E-2</v>
      </c>
      <c r="H37">
        <v>5.1999999999999998E-2</v>
      </c>
      <c r="I37">
        <f t="shared" si="9"/>
        <v>1.25</v>
      </c>
      <c r="J37"/>
      <c r="K37"/>
      <c r="L37"/>
      <c r="M37">
        <f t="shared" si="10"/>
        <v>16.705000000000002</v>
      </c>
      <c r="N37">
        <f t="shared" si="11"/>
        <v>146.536</v>
      </c>
      <c r="O37"/>
      <c r="P37"/>
      <c r="Q37">
        <f t="shared" si="0"/>
        <v>16.705000000000002</v>
      </c>
      <c r="R37">
        <f t="shared" si="1"/>
        <v>146.536</v>
      </c>
      <c r="S37">
        <v>257</v>
      </c>
      <c r="T37">
        <v>2818</v>
      </c>
      <c r="U37" t="s">
        <v>54</v>
      </c>
      <c r="V37" t="s">
        <v>5</v>
      </c>
      <c r="W37" t="s">
        <v>5</v>
      </c>
      <c r="X37" t="s">
        <v>11</v>
      </c>
      <c r="Y37">
        <v>2011.5</v>
      </c>
      <c r="Z37" t="s">
        <v>32</v>
      </c>
      <c r="AA37">
        <v>27</v>
      </c>
      <c r="AB37" t="s">
        <v>37</v>
      </c>
      <c r="AC37">
        <f t="shared" si="12"/>
        <v>8.5</v>
      </c>
    </row>
    <row r="38" spans="1:29" x14ac:dyDescent="0.3">
      <c r="A38" t="s">
        <v>66</v>
      </c>
      <c r="B38" t="s">
        <v>92</v>
      </c>
      <c r="C38" t="s">
        <v>131</v>
      </c>
      <c r="D38" t="s">
        <v>19</v>
      </c>
      <c r="E38">
        <v>7</v>
      </c>
      <c r="F38" t="s">
        <v>43</v>
      </c>
      <c r="G38">
        <v>5.8000000000000003E-2</v>
      </c>
      <c r="H38">
        <v>5.1999999999999998E-2</v>
      </c>
      <c r="I38">
        <f t="shared" si="9"/>
        <v>1.1153846153846154</v>
      </c>
      <c r="J38"/>
      <c r="K38"/>
      <c r="L38"/>
      <c r="M38">
        <f t="shared" si="10"/>
        <v>14.906000000000001</v>
      </c>
      <c r="N38">
        <f t="shared" si="11"/>
        <v>146.536</v>
      </c>
      <c r="O38"/>
      <c r="P38"/>
      <c r="Q38">
        <f t="shared" si="0"/>
        <v>14.906000000000001</v>
      </c>
      <c r="R38">
        <f t="shared" si="1"/>
        <v>146.536</v>
      </c>
      <c r="S38">
        <v>257</v>
      </c>
      <c r="T38">
        <v>2818</v>
      </c>
      <c r="U38" t="s">
        <v>54</v>
      </c>
      <c r="V38" t="s">
        <v>5</v>
      </c>
      <c r="W38" t="s">
        <v>5</v>
      </c>
      <c r="X38" t="s">
        <v>11</v>
      </c>
      <c r="Y38">
        <v>2011.5</v>
      </c>
      <c r="Z38" t="s">
        <v>32</v>
      </c>
      <c r="AA38">
        <v>27</v>
      </c>
      <c r="AB38" t="s">
        <v>37</v>
      </c>
      <c r="AC38">
        <f t="shared" si="12"/>
        <v>8.5</v>
      </c>
    </row>
    <row r="39" spans="1:29" x14ac:dyDescent="0.3">
      <c r="A39" t="s">
        <v>66</v>
      </c>
      <c r="B39" t="s">
        <v>92</v>
      </c>
      <c r="C39" t="s">
        <v>132</v>
      </c>
      <c r="D39" t="s">
        <v>19</v>
      </c>
      <c r="E39">
        <v>8</v>
      </c>
      <c r="F39" t="s">
        <v>43</v>
      </c>
      <c r="G39">
        <v>3.1E-2</v>
      </c>
      <c r="H39">
        <v>5.1999999999999998E-2</v>
      </c>
      <c r="I39">
        <f t="shared" si="9"/>
        <v>0.59615384615384615</v>
      </c>
      <c r="J39"/>
      <c r="K39"/>
      <c r="L39"/>
      <c r="M39">
        <f t="shared" si="10"/>
        <v>7.9669999999999996</v>
      </c>
      <c r="N39">
        <f t="shared" si="11"/>
        <v>146.536</v>
      </c>
      <c r="O39"/>
      <c r="P39"/>
      <c r="Q39">
        <f t="shared" si="0"/>
        <v>7.9669999999999996</v>
      </c>
      <c r="R39">
        <f t="shared" si="1"/>
        <v>146.536</v>
      </c>
      <c r="S39">
        <v>257</v>
      </c>
      <c r="T39">
        <v>2818</v>
      </c>
      <c r="U39" t="s">
        <v>54</v>
      </c>
      <c r="V39" t="s">
        <v>5</v>
      </c>
      <c r="W39" t="s">
        <v>5</v>
      </c>
      <c r="X39" t="s">
        <v>11</v>
      </c>
      <c r="Y39">
        <v>2011.5</v>
      </c>
      <c r="Z39" t="s">
        <v>32</v>
      </c>
      <c r="AA39">
        <v>27</v>
      </c>
      <c r="AB39" t="s">
        <v>37</v>
      </c>
      <c r="AC39">
        <f t="shared" si="12"/>
        <v>8.5</v>
      </c>
    </row>
    <row r="40" spans="1:29" x14ac:dyDescent="0.3">
      <c r="A40" t="s">
        <v>66</v>
      </c>
      <c r="B40" t="s">
        <v>92</v>
      </c>
      <c r="C40" t="s">
        <v>133</v>
      </c>
      <c r="D40" t="s">
        <v>19</v>
      </c>
      <c r="E40">
        <v>9</v>
      </c>
      <c r="F40" t="s">
        <v>43</v>
      </c>
      <c r="G40">
        <v>3.5999999999999997E-2</v>
      </c>
      <c r="H40">
        <v>5.1999999999999998E-2</v>
      </c>
      <c r="I40">
        <f t="shared" si="9"/>
        <v>0.69230769230769229</v>
      </c>
      <c r="J40"/>
      <c r="K40"/>
      <c r="L40"/>
      <c r="M40">
        <f t="shared" si="10"/>
        <v>9.2519999999999989</v>
      </c>
      <c r="N40">
        <f t="shared" si="11"/>
        <v>146.536</v>
      </c>
      <c r="O40"/>
      <c r="P40"/>
      <c r="Q40">
        <f t="shared" si="0"/>
        <v>9.2519999999999989</v>
      </c>
      <c r="R40">
        <f t="shared" si="1"/>
        <v>146.536</v>
      </c>
      <c r="S40">
        <v>257</v>
      </c>
      <c r="T40">
        <v>2818</v>
      </c>
      <c r="U40" t="s">
        <v>54</v>
      </c>
      <c r="V40" t="s">
        <v>5</v>
      </c>
      <c r="W40" t="s">
        <v>5</v>
      </c>
      <c r="X40" t="s">
        <v>11</v>
      </c>
      <c r="Y40">
        <v>2011.5</v>
      </c>
      <c r="Z40" t="s">
        <v>32</v>
      </c>
      <c r="AA40">
        <v>27</v>
      </c>
      <c r="AB40" t="s">
        <v>37</v>
      </c>
      <c r="AC40">
        <f t="shared" si="12"/>
        <v>8.5</v>
      </c>
    </row>
    <row r="41" spans="1:29" x14ac:dyDescent="0.3">
      <c r="A41" t="s">
        <v>66</v>
      </c>
      <c r="B41" t="s">
        <v>92</v>
      </c>
      <c r="C41" t="s">
        <v>134</v>
      </c>
      <c r="D41" t="s">
        <v>19</v>
      </c>
      <c r="E41">
        <v>10</v>
      </c>
      <c r="F41" t="s">
        <v>43</v>
      </c>
      <c r="G41">
        <v>3.2000000000000001E-2</v>
      </c>
      <c r="H41">
        <v>5.1999999999999998E-2</v>
      </c>
      <c r="I41">
        <f t="shared" si="9"/>
        <v>0.61538461538461542</v>
      </c>
      <c r="J41"/>
      <c r="K41"/>
      <c r="L41"/>
      <c r="M41">
        <f t="shared" si="10"/>
        <v>8.2240000000000002</v>
      </c>
      <c r="N41">
        <f t="shared" si="11"/>
        <v>146.536</v>
      </c>
      <c r="O41"/>
      <c r="P41"/>
      <c r="Q41">
        <f t="shared" si="0"/>
        <v>8.2240000000000002</v>
      </c>
      <c r="R41">
        <f t="shared" si="1"/>
        <v>146.536</v>
      </c>
      <c r="S41">
        <v>257</v>
      </c>
      <c r="T41">
        <v>2818</v>
      </c>
      <c r="U41" t="s">
        <v>54</v>
      </c>
      <c r="V41" t="s">
        <v>5</v>
      </c>
      <c r="W41" t="s">
        <v>5</v>
      </c>
      <c r="X41" t="s">
        <v>11</v>
      </c>
      <c r="Y41">
        <v>2011.5</v>
      </c>
      <c r="Z41" t="s">
        <v>32</v>
      </c>
      <c r="AA41">
        <v>27</v>
      </c>
      <c r="AB41" t="s">
        <v>37</v>
      </c>
      <c r="AC41">
        <f t="shared" si="12"/>
        <v>8.5</v>
      </c>
    </row>
    <row r="42" spans="1:29" x14ac:dyDescent="0.3">
      <c r="A42" t="s">
        <v>66</v>
      </c>
      <c r="B42" t="s">
        <v>92</v>
      </c>
      <c r="C42" t="s">
        <v>135</v>
      </c>
      <c r="D42" t="s">
        <v>19</v>
      </c>
      <c r="E42">
        <v>11</v>
      </c>
      <c r="F42" t="s">
        <v>43</v>
      </c>
      <c r="G42">
        <v>5.8500000000000003E-2</v>
      </c>
      <c r="H42">
        <v>5.1999999999999998E-2</v>
      </c>
      <c r="I42">
        <f t="shared" si="9"/>
        <v>1.1250000000000002</v>
      </c>
      <c r="J42"/>
      <c r="K42"/>
      <c r="L42"/>
      <c r="M42">
        <f t="shared" si="10"/>
        <v>15.034500000000001</v>
      </c>
      <c r="N42">
        <f t="shared" si="11"/>
        <v>146.536</v>
      </c>
      <c r="O42"/>
      <c r="P42"/>
      <c r="Q42">
        <f t="shared" si="0"/>
        <v>15.034500000000001</v>
      </c>
      <c r="R42">
        <f t="shared" si="1"/>
        <v>146.536</v>
      </c>
      <c r="S42">
        <v>257</v>
      </c>
      <c r="T42">
        <v>2818</v>
      </c>
      <c r="U42" t="s">
        <v>54</v>
      </c>
      <c r="V42" t="s">
        <v>5</v>
      </c>
      <c r="W42" t="s">
        <v>5</v>
      </c>
      <c r="X42" t="s">
        <v>11</v>
      </c>
      <c r="Y42">
        <v>2011.5</v>
      </c>
      <c r="Z42" t="s">
        <v>32</v>
      </c>
      <c r="AA42">
        <v>27</v>
      </c>
      <c r="AB42" t="s">
        <v>37</v>
      </c>
      <c r="AC42">
        <f t="shared" si="12"/>
        <v>8.5</v>
      </c>
    </row>
    <row r="43" spans="1:29" x14ac:dyDescent="0.3">
      <c r="A43" t="s">
        <v>66</v>
      </c>
      <c r="B43" t="s">
        <v>92</v>
      </c>
      <c r="C43" t="s">
        <v>136</v>
      </c>
      <c r="D43" t="s">
        <v>19</v>
      </c>
      <c r="E43">
        <v>12</v>
      </c>
      <c r="F43" t="s">
        <v>43</v>
      </c>
      <c r="G43">
        <v>3.3500000000000002E-2</v>
      </c>
      <c r="H43">
        <v>5.1999999999999998E-2</v>
      </c>
      <c r="I43">
        <f t="shared" si="9"/>
        <v>0.64423076923076927</v>
      </c>
      <c r="J43"/>
      <c r="K43"/>
      <c r="L43"/>
      <c r="M43">
        <f t="shared" si="10"/>
        <v>8.6095000000000006</v>
      </c>
      <c r="N43">
        <f t="shared" si="11"/>
        <v>146.536</v>
      </c>
      <c r="O43"/>
      <c r="P43"/>
      <c r="Q43">
        <f t="shared" si="0"/>
        <v>8.6095000000000006</v>
      </c>
      <c r="R43">
        <f t="shared" si="1"/>
        <v>146.536</v>
      </c>
      <c r="S43">
        <v>257</v>
      </c>
      <c r="T43">
        <v>2818</v>
      </c>
      <c r="U43" t="s">
        <v>54</v>
      </c>
      <c r="V43" t="s">
        <v>5</v>
      </c>
      <c r="W43" t="s">
        <v>5</v>
      </c>
      <c r="X43" t="s">
        <v>11</v>
      </c>
      <c r="Y43">
        <v>2011.5</v>
      </c>
      <c r="Z43" t="s">
        <v>32</v>
      </c>
      <c r="AA43">
        <v>27</v>
      </c>
      <c r="AB43" t="s">
        <v>37</v>
      </c>
      <c r="AC43">
        <f t="shared" si="12"/>
        <v>8.5</v>
      </c>
    </row>
    <row r="44" spans="1:29" x14ac:dyDescent="0.3">
      <c r="A44" t="s">
        <v>66</v>
      </c>
      <c r="B44" t="s">
        <v>92</v>
      </c>
      <c r="C44" t="s">
        <v>137</v>
      </c>
      <c r="D44" t="s">
        <v>19</v>
      </c>
      <c r="E44">
        <v>13</v>
      </c>
      <c r="F44" t="s">
        <v>43</v>
      </c>
      <c r="G44">
        <v>5.6500000000000002E-2</v>
      </c>
      <c r="H44">
        <v>5.1999999999999998E-2</v>
      </c>
      <c r="I44">
        <f t="shared" si="9"/>
        <v>1.0865384615384617</v>
      </c>
      <c r="J44"/>
      <c r="K44"/>
      <c r="L44"/>
      <c r="M44">
        <f t="shared" si="10"/>
        <v>14.5205</v>
      </c>
      <c r="N44">
        <f t="shared" si="11"/>
        <v>146.536</v>
      </c>
      <c r="O44"/>
      <c r="P44"/>
      <c r="Q44">
        <f t="shared" si="0"/>
        <v>14.5205</v>
      </c>
      <c r="R44">
        <f t="shared" si="1"/>
        <v>146.536</v>
      </c>
      <c r="S44">
        <v>257</v>
      </c>
      <c r="T44">
        <v>2818</v>
      </c>
      <c r="U44" t="s">
        <v>54</v>
      </c>
      <c r="V44" t="s">
        <v>5</v>
      </c>
      <c r="W44" t="s">
        <v>5</v>
      </c>
      <c r="X44" t="s">
        <v>11</v>
      </c>
      <c r="Y44">
        <v>2011.5</v>
      </c>
      <c r="Z44" t="s">
        <v>32</v>
      </c>
      <c r="AA44">
        <v>27</v>
      </c>
      <c r="AB44" t="s">
        <v>37</v>
      </c>
      <c r="AC44">
        <f t="shared" si="12"/>
        <v>8.5</v>
      </c>
    </row>
    <row r="45" spans="1:29" x14ac:dyDescent="0.3">
      <c r="A45" t="s">
        <v>66</v>
      </c>
      <c r="B45" t="s">
        <v>92</v>
      </c>
      <c r="C45" t="s">
        <v>138</v>
      </c>
      <c r="D45" t="s">
        <v>19</v>
      </c>
      <c r="E45">
        <v>14</v>
      </c>
      <c r="F45" t="s">
        <v>43</v>
      </c>
      <c r="G45">
        <v>3.5000000000000003E-2</v>
      </c>
      <c r="H45">
        <v>5.1999999999999998E-2</v>
      </c>
      <c r="I45">
        <f t="shared" si="9"/>
        <v>0.67307692307692313</v>
      </c>
      <c r="J45"/>
      <c r="K45"/>
      <c r="L45"/>
      <c r="M45">
        <f t="shared" si="10"/>
        <v>8.995000000000001</v>
      </c>
      <c r="N45">
        <f t="shared" si="11"/>
        <v>146.536</v>
      </c>
      <c r="O45"/>
      <c r="P45"/>
      <c r="Q45">
        <f t="shared" si="0"/>
        <v>8.995000000000001</v>
      </c>
      <c r="R45">
        <f t="shared" si="1"/>
        <v>146.536</v>
      </c>
      <c r="S45">
        <v>257</v>
      </c>
      <c r="T45">
        <v>2818</v>
      </c>
      <c r="U45" t="s">
        <v>54</v>
      </c>
      <c r="V45" t="s">
        <v>5</v>
      </c>
      <c r="W45" t="s">
        <v>5</v>
      </c>
      <c r="X45" t="s">
        <v>11</v>
      </c>
      <c r="Y45">
        <v>2011.5</v>
      </c>
      <c r="Z45" t="s">
        <v>32</v>
      </c>
      <c r="AA45">
        <v>27</v>
      </c>
      <c r="AB45" t="s">
        <v>37</v>
      </c>
      <c r="AC45">
        <f t="shared" si="12"/>
        <v>8.5</v>
      </c>
    </row>
    <row r="46" spans="1:29" x14ac:dyDescent="0.3">
      <c r="A46" t="s">
        <v>66</v>
      </c>
      <c r="B46" t="s">
        <v>92</v>
      </c>
      <c r="C46" t="s">
        <v>139</v>
      </c>
      <c r="D46" t="s">
        <v>19</v>
      </c>
      <c r="E46">
        <v>15</v>
      </c>
      <c r="F46" t="s">
        <v>43</v>
      </c>
      <c r="G46">
        <v>2.9000000000000001E-2</v>
      </c>
      <c r="H46">
        <v>5.1999999999999998E-2</v>
      </c>
      <c r="I46">
        <f t="shared" si="9"/>
        <v>0.55769230769230771</v>
      </c>
      <c r="J46"/>
      <c r="K46"/>
      <c r="L46"/>
      <c r="M46">
        <f t="shared" si="10"/>
        <v>7.4530000000000003</v>
      </c>
      <c r="N46">
        <f t="shared" si="11"/>
        <v>146.536</v>
      </c>
      <c r="O46"/>
      <c r="P46"/>
      <c r="Q46">
        <f t="shared" si="0"/>
        <v>7.4530000000000003</v>
      </c>
      <c r="R46">
        <f t="shared" si="1"/>
        <v>146.536</v>
      </c>
      <c r="S46">
        <v>257</v>
      </c>
      <c r="T46">
        <v>2818</v>
      </c>
      <c r="U46" t="s">
        <v>54</v>
      </c>
      <c r="V46" t="s">
        <v>5</v>
      </c>
      <c r="W46" t="s">
        <v>5</v>
      </c>
      <c r="X46" t="s">
        <v>11</v>
      </c>
      <c r="Y46">
        <v>2011.5</v>
      </c>
      <c r="Z46" t="s">
        <v>32</v>
      </c>
      <c r="AA46">
        <v>27</v>
      </c>
      <c r="AB46" t="s">
        <v>37</v>
      </c>
      <c r="AC46">
        <f t="shared" si="12"/>
        <v>8.5</v>
      </c>
    </row>
    <row r="47" spans="1:29" x14ac:dyDescent="0.3">
      <c r="A47" t="s">
        <v>66</v>
      </c>
      <c r="B47" t="s">
        <v>92</v>
      </c>
      <c r="C47" t="s">
        <v>140</v>
      </c>
      <c r="D47" t="s">
        <v>19</v>
      </c>
      <c r="E47">
        <v>16</v>
      </c>
      <c r="F47" t="s">
        <v>43</v>
      </c>
      <c r="G47">
        <v>3.15E-2</v>
      </c>
      <c r="H47">
        <v>5.1999999999999998E-2</v>
      </c>
      <c r="I47">
        <f t="shared" si="9"/>
        <v>0.60576923076923084</v>
      </c>
      <c r="J47"/>
      <c r="K47"/>
      <c r="L47"/>
      <c r="M47">
        <f t="shared" si="10"/>
        <v>8.0954999999999995</v>
      </c>
      <c r="N47">
        <f t="shared" si="11"/>
        <v>146.536</v>
      </c>
      <c r="O47"/>
      <c r="P47"/>
      <c r="Q47">
        <f t="shared" si="0"/>
        <v>8.0954999999999995</v>
      </c>
      <c r="R47">
        <f t="shared" si="1"/>
        <v>146.536</v>
      </c>
      <c r="S47">
        <v>257</v>
      </c>
      <c r="T47">
        <v>2818</v>
      </c>
      <c r="U47" t="s">
        <v>54</v>
      </c>
      <c r="V47" t="s">
        <v>5</v>
      </c>
      <c r="W47" t="s">
        <v>5</v>
      </c>
      <c r="X47" t="s">
        <v>11</v>
      </c>
      <c r="Y47">
        <v>2011.5</v>
      </c>
      <c r="Z47" t="s">
        <v>32</v>
      </c>
      <c r="AA47">
        <v>27</v>
      </c>
      <c r="AB47" t="s">
        <v>37</v>
      </c>
      <c r="AC47">
        <f t="shared" si="12"/>
        <v>8.5</v>
      </c>
    </row>
    <row r="48" spans="1:29" x14ac:dyDescent="0.3">
      <c r="A48" t="s">
        <v>66</v>
      </c>
      <c r="B48" t="s">
        <v>92</v>
      </c>
      <c r="C48" t="s">
        <v>141</v>
      </c>
      <c r="D48" t="s">
        <v>19</v>
      </c>
      <c r="E48">
        <v>17</v>
      </c>
      <c r="F48" t="s">
        <v>43</v>
      </c>
      <c r="G48">
        <v>5.8500000000000003E-2</v>
      </c>
      <c r="H48">
        <v>5.1999999999999998E-2</v>
      </c>
      <c r="I48">
        <f t="shared" si="9"/>
        <v>1.1250000000000002</v>
      </c>
      <c r="J48"/>
      <c r="K48"/>
      <c r="L48"/>
      <c r="M48">
        <f t="shared" si="10"/>
        <v>15.034500000000001</v>
      </c>
      <c r="N48">
        <f t="shared" si="11"/>
        <v>146.536</v>
      </c>
      <c r="O48"/>
      <c r="P48"/>
      <c r="Q48">
        <f t="shared" si="0"/>
        <v>15.034500000000001</v>
      </c>
      <c r="R48">
        <f t="shared" si="1"/>
        <v>146.536</v>
      </c>
      <c r="S48">
        <v>257</v>
      </c>
      <c r="T48">
        <v>2818</v>
      </c>
      <c r="U48" t="s">
        <v>54</v>
      </c>
      <c r="V48" t="s">
        <v>5</v>
      </c>
      <c r="W48" t="s">
        <v>5</v>
      </c>
      <c r="X48" t="s">
        <v>11</v>
      </c>
      <c r="Y48">
        <v>2011.5</v>
      </c>
      <c r="Z48" t="s">
        <v>32</v>
      </c>
      <c r="AA48">
        <v>27</v>
      </c>
      <c r="AB48" t="s">
        <v>37</v>
      </c>
      <c r="AC48">
        <f t="shared" si="12"/>
        <v>8.5</v>
      </c>
    </row>
    <row r="49" spans="1:29" x14ac:dyDescent="0.3">
      <c r="A49" t="s">
        <v>66</v>
      </c>
      <c r="B49" t="s">
        <v>92</v>
      </c>
      <c r="C49" t="s">
        <v>142</v>
      </c>
      <c r="D49" t="s">
        <v>19</v>
      </c>
      <c r="E49">
        <v>18</v>
      </c>
      <c r="F49" t="s">
        <v>43</v>
      </c>
      <c r="G49">
        <v>2.5499999999999998E-2</v>
      </c>
      <c r="H49">
        <v>5.1999999999999998E-2</v>
      </c>
      <c r="I49">
        <f t="shared" si="9"/>
        <v>0.49038461538461536</v>
      </c>
      <c r="J49"/>
      <c r="K49"/>
      <c r="L49"/>
      <c r="M49">
        <f t="shared" si="10"/>
        <v>6.5534999999999997</v>
      </c>
      <c r="N49">
        <f t="shared" si="11"/>
        <v>146.536</v>
      </c>
      <c r="O49"/>
      <c r="P49"/>
      <c r="Q49">
        <f t="shared" si="0"/>
        <v>6.5534999999999997</v>
      </c>
      <c r="R49">
        <f t="shared" si="1"/>
        <v>146.536</v>
      </c>
      <c r="S49">
        <v>257</v>
      </c>
      <c r="T49">
        <v>2818</v>
      </c>
      <c r="U49" t="s">
        <v>54</v>
      </c>
      <c r="V49" t="s">
        <v>5</v>
      </c>
      <c r="W49" t="s">
        <v>5</v>
      </c>
      <c r="X49" t="s">
        <v>11</v>
      </c>
      <c r="Y49">
        <v>2011.5</v>
      </c>
      <c r="Z49" t="s">
        <v>32</v>
      </c>
      <c r="AA49">
        <v>27</v>
      </c>
      <c r="AB49" t="s">
        <v>37</v>
      </c>
      <c r="AC49">
        <f t="shared" si="12"/>
        <v>8.5</v>
      </c>
    </row>
    <row r="50" spans="1:29" x14ac:dyDescent="0.3">
      <c r="A50" t="s">
        <v>66</v>
      </c>
      <c r="B50" t="s">
        <v>92</v>
      </c>
      <c r="C50" t="s">
        <v>143</v>
      </c>
      <c r="D50" t="s">
        <v>19</v>
      </c>
      <c r="E50">
        <v>19</v>
      </c>
      <c r="F50" t="s">
        <v>43</v>
      </c>
      <c r="G50">
        <v>3.5499999999999997E-2</v>
      </c>
      <c r="H50">
        <v>5.1999999999999998E-2</v>
      </c>
      <c r="I50">
        <f t="shared" si="9"/>
        <v>0.68269230769230771</v>
      </c>
      <c r="J50"/>
      <c r="K50"/>
      <c r="L50"/>
      <c r="M50">
        <f t="shared" si="10"/>
        <v>9.1234999999999999</v>
      </c>
      <c r="N50">
        <f t="shared" si="11"/>
        <v>146.536</v>
      </c>
      <c r="O50"/>
      <c r="P50"/>
      <c r="Q50">
        <f t="shared" si="0"/>
        <v>9.1234999999999999</v>
      </c>
      <c r="R50">
        <f t="shared" si="1"/>
        <v>146.536</v>
      </c>
      <c r="S50">
        <v>257</v>
      </c>
      <c r="T50">
        <v>2818</v>
      </c>
      <c r="U50" t="s">
        <v>54</v>
      </c>
      <c r="V50" t="s">
        <v>5</v>
      </c>
      <c r="W50" t="s">
        <v>5</v>
      </c>
      <c r="X50" t="s">
        <v>11</v>
      </c>
      <c r="Y50">
        <v>2011.5</v>
      </c>
      <c r="Z50" t="s">
        <v>32</v>
      </c>
      <c r="AA50">
        <v>27</v>
      </c>
      <c r="AB50" t="s">
        <v>37</v>
      </c>
      <c r="AC50">
        <f t="shared" si="12"/>
        <v>8.5</v>
      </c>
    </row>
    <row r="51" spans="1:29" x14ac:dyDescent="0.3">
      <c r="A51" t="s">
        <v>66</v>
      </c>
      <c r="B51" t="s">
        <v>92</v>
      </c>
      <c r="C51" t="s">
        <v>144</v>
      </c>
      <c r="D51" t="s">
        <v>19</v>
      </c>
      <c r="E51">
        <v>20</v>
      </c>
      <c r="F51" t="s">
        <v>43</v>
      </c>
      <c r="G51">
        <v>3.6999999999999998E-2</v>
      </c>
      <c r="H51">
        <v>5.1999999999999998E-2</v>
      </c>
      <c r="I51">
        <f t="shared" si="9"/>
        <v>0.71153846153846156</v>
      </c>
      <c r="J51"/>
      <c r="K51"/>
      <c r="L51"/>
      <c r="M51">
        <f t="shared" si="10"/>
        <v>9.5090000000000003</v>
      </c>
      <c r="N51">
        <f t="shared" si="11"/>
        <v>146.536</v>
      </c>
      <c r="O51"/>
      <c r="P51"/>
      <c r="Q51">
        <f t="shared" si="0"/>
        <v>9.5090000000000003</v>
      </c>
      <c r="R51">
        <f t="shared" si="1"/>
        <v>146.536</v>
      </c>
      <c r="S51">
        <v>257</v>
      </c>
      <c r="T51">
        <v>2818</v>
      </c>
      <c r="U51" t="s">
        <v>54</v>
      </c>
      <c r="V51" t="s">
        <v>5</v>
      </c>
      <c r="W51" t="s">
        <v>5</v>
      </c>
      <c r="X51" t="s">
        <v>11</v>
      </c>
      <c r="Y51">
        <v>2011.5</v>
      </c>
      <c r="Z51" t="s">
        <v>32</v>
      </c>
      <c r="AA51">
        <v>27</v>
      </c>
      <c r="AB51" t="s">
        <v>37</v>
      </c>
      <c r="AC51">
        <f t="shared" si="12"/>
        <v>8.5</v>
      </c>
    </row>
    <row r="52" spans="1:29" x14ac:dyDescent="0.3">
      <c r="A52" t="s">
        <v>66</v>
      </c>
      <c r="B52" t="s">
        <v>92</v>
      </c>
      <c r="C52" t="s">
        <v>145</v>
      </c>
      <c r="D52" t="s">
        <v>19</v>
      </c>
      <c r="E52">
        <v>21</v>
      </c>
      <c r="F52" t="s">
        <v>43</v>
      </c>
      <c r="G52">
        <v>3.95E-2</v>
      </c>
      <c r="H52">
        <v>5.1999999999999998E-2</v>
      </c>
      <c r="I52">
        <f t="shared" si="9"/>
        <v>0.75961538461538469</v>
      </c>
      <c r="J52"/>
      <c r="K52"/>
      <c r="L52"/>
      <c r="M52">
        <f t="shared" si="10"/>
        <v>10.1515</v>
      </c>
      <c r="N52">
        <f t="shared" si="11"/>
        <v>146.536</v>
      </c>
      <c r="O52"/>
      <c r="P52"/>
      <c r="Q52">
        <f t="shared" si="0"/>
        <v>10.1515</v>
      </c>
      <c r="R52">
        <f t="shared" si="1"/>
        <v>146.536</v>
      </c>
      <c r="S52">
        <v>257</v>
      </c>
      <c r="T52">
        <v>2818</v>
      </c>
      <c r="U52" t="s">
        <v>54</v>
      </c>
      <c r="V52" t="s">
        <v>5</v>
      </c>
      <c r="W52" t="s">
        <v>5</v>
      </c>
      <c r="X52" t="s">
        <v>11</v>
      </c>
      <c r="Y52">
        <v>2011.5</v>
      </c>
      <c r="Z52" t="s">
        <v>32</v>
      </c>
      <c r="AA52">
        <v>27</v>
      </c>
      <c r="AB52" t="s">
        <v>37</v>
      </c>
      <c r="AC52">
        <f t="shared" si="12"/>
        <v>8.5</v>
      </c>
    </row>
    <row r="53" spans="1:29" x14ac:dyDescent="0.3">
      <c r="A53" t="s">
        <v>66</v>
      </c>
      <c r="B53" t="s">
        <v>92</v>
      </c>
      <c r="C53" t="s">
        <v>146</v>
      </c>
      <c r="D53" t="s">
        <v>19</v>
      </c>
      <c r="E53">
        <v>22</v>
      </c>
      <c r="F53" t="s">
        <v>43</v>
      </c>
      <c r="G53">
        <v>5.5E-2</v>
      </c>
      <c r="H53">
        <v>5.1999999999999998E-2</v>
      </c>
      <c r="I53">
        <f t="shared" si="9"/>
        <v>1.0576923076923077</v>
      </c>
      <c r="J53"/>
      <c r="K53"/>
      <c r="L53"/>
      <c r="M53">
        <f t="shared" si="10"/>
        <v>14.135</v>
      </c>
      <c r="N53">
        <f t="shared" si="11"/>
        <v>146.536</v>
      </c>
      <c r="O53"/>
      <c r="P53"/>
      <c r="Q53">
        <f t="shared" si="0"/>
        <v>14.135</v>
      </c>
      <c r="R53">
        <f t="shared" si="1"/>
        <v>146.536</v>
      </c>
      <c r="S53">
        <v>257</v>
      </c>
      <c r="T53">
        <v>2818</v>
      </c>
      <c r="U53" t="s">
        <v>54</v>
      </c>
      <c r="V53" t="s">
        <v>5</v>
      </c>
      <c r="W53" t="s">
        <v>5</v>
      </c>
      <c r="X53" t="s">
        <v>11</v>
      </c>
      <c r="Y53">
        <v>2011.5</v>
      </c>
      <c r="Z53" t="s">
        <v>32</v>
      </c>
      <c r="AA53">
        <v>27</v>
      </c>
      <c r="AB53" t="s">
        <v>37</v>
      </c>
      <c r="AC53">
        <f t="shared" si="12"/>
        <v>8.5</v>
      </c>
    </row>
    <row r="54" spans="1:29" ht="16.95" customHeight="1" x14ac:dyDescent="0.3">
      <c r="A54" t="s">
        <v>66</v>
      </c>
      <c r="B54" t="s">
        <v>92</v>
      </c>
      <c r="C54" t="s">
        <v>147</v>
      </c>
      <c r="D54" t="s">
        <v>19</v>
      </c>
      <c r="E54">
        <v>23</v>
      </c>
      <c r="F54" t="s">
        <v>43</v>
      </c>
      <c r="G54">
        <v>5.1499999999999997E-2</v>
      </c>
      <c r="H54">
        <v>5.1999999999999998E-2</v>
      </c>
      <c r="I54">
        <f t="shared" si="9"/>
        <v>0.99038461538461542</v>
      </c>
      <c r="J54"/>
      <c r="K54"/>
      <c r="L54"/>
      <c r="M54">
        <f t="shared" si="10"/>
        <v>13.2355</v>
      </c>
      <c r="N54">
        <f t="shared" si="11"/>
        <v>146.536</v>
      </c>
      <c r="O54"/>
      <c r="P54"/>
      <c r="Q54">
        <f t="shared" si="0"/>
        <v>13.2355</v>
      </c>
      <c r="R54">
        <f t="shared" si="1"/>
        <v>146.536</v>
      </c>
      <c r="S54">
        <v>257</v>
      </c>
      <c r="T54">
        <v>2818</v>
      </c>
      <c r="U54" t="s">
        <v>54</v>
      </c>
      <c r="V54" t="s">
        <v>5</v>
      </c>
      <c r="W54" t="s">
        <v>5</v>
      </c>
      <c r="X54" t="s">
        <v>11</v>
      </c>
      <c r="Y54">
        <v>2011.5</v>
      </c>
      <c r="Z54" t="s">
        <v>32</v>
      </c>
      <c r="AA54">
        <v>27</v>
      </c>
      <c r="AB54" t="s">
        <v>37</v>
      </c>
      <c r="AC54">
        <f t="shared" si="12"/>
        <v>8.5</v>
      </c>
    </row>
    <row r="55" spans="1:29" ht="16.95" customHeight="1" x14ac:dyDescent="0.3">
      <c r="A55" t="s">
        <v>66</v>
      </c>
      <c r="B55" t="s">
        <v>92</v>
      </c>
      <c r="C55" t="s">
        <v>148</v>
      </c>
      <c r="D55" t="s">
        <v>19</v>
      </c>
      <c r="E55">
        <v>24</v>
      </c>
      <c r="F55" t="s">
        <v>43</v>
      </c>
      <c r="G55">
        <v>3.5999999999999997E-2</v>
      </c>
      <c r="H55">
        <v>5.1999999999999998E-2</v>
      </c>
      <c r="I55">
        <f t="shared" si="9"/>
        <v>0.69230769230769229</v>
      </c>
      <c r="J55"/>
      <c r="K55"/>
      <c r="L55"/>
      <c r="M55">
        <f t="shared" si="10"/>
        <v>9.2519999999999989</v>
      </c>
      <c r="N55">
        <f t="shared" si="11"/>
        <v>146.536</v>
      </c>
      <c r="O55"/>
      <c r="P55"/>
      <c r="Q55">
        <f t="shared" si="0"/>
        <v>9.2519999999999989</v>
      </c>
      <c r="R55">
        <f t="shared" si="1"/>
        <v>146.536</v>
      </c>
      <c r="S55">
        <v>257</v>
      </c>
      <c r="T55">
        <v>2818</v>
      </c>
      <c r="U55" t="s">
        <v>54</v>
      </c>
      <c r="V55" t="s">
        <v>5</v>
      </c>
      <c r="W55" t="s">
        <v>5</v>
      </c>
      <c r="X55" t="s">
        <v>11</v>
      </c>
      <c r="Y55">
        <v>2011.5</v>
      </c>
      <c r="Z55" t="s">
        <v>32</v>
      </c>
      <c r="AA55">
        <v>27</v>
      </c>
      <c r="AB55" t="s">
        <v>37</v>
      </c>
      <c r="AC55">
        <f t="shared" si="12"/>
        <v>8.5</v>
      </c>
    </row>
    <row r="56" spans="1:29" x14ac:dyDescent="0.3">
      <c r="A56" t="s">
        <v>66</v>
      </c>
      <c r="B56" t="s">
        <v>92</v>
      </c>
      <c r="C56" t="s">
        <v>149</v>
      </c>
      <c r="D56" t="s">
        <v>19</v>
      </c>
      <c r="E56">
        <v>25</v>
      </c>
      <c r="F56" t="s">
        <v>43</v>
      </c>
      <c r="G56">
        <v>5.0500000000000003E-2</v>
      </c>
      <c r="H56">
        <v>5.1999999999999998E-2</v>
      </c>
      <c r="I56">
        <f t="shared" si="9"/>
        <v>0.97115384615384626</v>
      </c>
      <c r="J56"/>
      <c r="K56"/>
      <c r="L56"/>
      <c r="M56">
        <f t="shared" si="10"/>
        <v>12.9785</v>
      </c>
      <c r="N56">
        <f t="shared" si="11"/>
        <v>146.536</v>
      </c>
      <c r="O56"/>
      <c r="P56"/>
      <c r="Q56">
        <f t="shared" si="0"/>
        <v>12.9785</v>
      </c>
      <c r="R56">
        <f t="shared" si="1"/>
        <v>146.536</v>
      </c>
      <c r="S56">
        <v>257</v>
      </c>
      <c r="T56">
        <v>2818</v>
      </c>
      <c r="U56" t="s">
        <v>54</v>
      </c>
      <c r="V56" t="s">
        <v>5</v>
      </c>
      <c r="W56" t="s">
        <v>5</v>
      </c>
      <c r="X56" t="s">
        <v>11</v>
      </c>
      <c r="Y56">
        <v>2011.5</v>
      </c>
      <c r="Z56" t="s">
        <v>32</v>
      </c>
      <c r="AA56">
        <v>27</v>
      </c>
      <c r="AB56" t="s">
        <v>37</v>
      </c>
      <c r="AC56">
        <f t="shared" si="12"/>
        <v>8.5</v>
      </c>
    </row>
    <row r="57" spans="1:29" x14ac:dyDescent="0.3">
      <c r="A57" t="s">
        <v>66</v>
      </c>
      <c r="B57" t="s">
        <v>92</v>
      </c>
      <c r="C57" t="s">
        <v>150</v>
      </c>
      <c r="D57" t="s">
        <v>19</v>
      </c>
      <c r="E57">
        <v>26</v>
      </c>
      <c r="F57" t="s">
        <v>43</v>
      </c>
      <c r="G57">
        <v>2.75E-2</v>
      </c>
      <c r="H57">
        <v>5.1999999999999998E-2</v>
      </c>
      <c r="I57">
        <f t="shared" si="9"/>
        <v>0.52884615384615385</v>
      </c>
      <c r="J57"/>
      <c r="K57"/>
      <c r="L57"/>
      <c r="M57">
        <f t="shared" si="10"/>
        <v>7.0674999999999999</v>
      </c>
      <c r="N57">
        <f t="shared" si="11"/>
        <v>146.536</v>
      </c>
      <c r="O57"/>
      <c r="P57"/>
      <c r="Q57">
        <f t="shared" si="0"/>
        <v>7.0674999999999999</v>
      </c>
      <c r="R57">
        <f t="shared" si="1"/>
        <v>146.536</v>
      </c>
      <c r="S57">
        <v>257</v>
      </c>
      <c r="T57">
        <v>2818</v>
      </c>
      <c r="U57" t="s">
        <v>54</v>
      </c>
      <c r="V57" t="s">
        <v>5</v>
      </c>
      <c r="W57" t="s">
        <v>5</v>
      </c>
      <c r="X57" t="s">
        <v>11</v>
      </c>
      <c r="Y57">
        <v>2011.5</v>
      </c>
      <c r="Z57" t="s">
        <v>32</v>
      </c>
      <c r="AA57">
        <v>27</v>
      </c>
      <c r="AB57" t="s">
        <v>37</v>
      </c>
      <c r="AC57">
        <f t="shared" si="12"/>
        <v>8.5</v>
      </c>
    </row>
    <row r="58" spans="1:29" x14ac:dyDescent="0.3">
      <c r="A58" t="s">
        <v>66</v>
      </c>
      <c r="B58" t="s">
        <v>92</v>
      </c>
      <c r="C58" t="s">
        <v>151</v>
      </c>
      <c r="D58" t="s">
        <v>19</v>
      </c>
      <c r="E58">
        <v>27</v>
      </c>
      <c r="F58" t="s">
        <v>43</v>
      </c>
      <c r="G58">
        <v>2.4E-2</v>
      </c>
      <c r="H58">
        <v>5.1999999999999998E-2</v>
      </c>
      <c r="I58">
        <f t="shared" si="9"/>
        <v>0.46153846153846156</v>
      </c>
      <c r="J58"/>
      <c r="K58"/>
      <c r="L58"/>
      <c r="M58">
        <f t="shared" si="10"/>
        <v>6.1680000000000001</v>
      </c>
      <c r="N58">
        <f t="shared" si="11"/>
        <v>146.536</v>
      </c>
      <c r="O58"/>
      <c r="P58"/>
      <c r="Q58">
        <f t="shared" si="0"/>
        <v>6.1680000000000001</v>
      </c>
      <c r="R58">
        <f t="shared" si="1"/>
        <v>146.536</v>
      </c>
      <c r="S58">
        <v>257</v>
      </c>
      <c r="T58">
        <v>2818</v>
      </c>
      <c r="U58" t="s">
        <v>54</v>
      </c>
      <c r="V58" t="s">
        <v>5</v>
      </c>
      <c r="W58" t="s">
        <v>5</v>
      </c>
      <c r="X58" t="s">
        <v>11</v>
      </c>
      <c r="Y58">
        <v>2011.5</v>
      </c>
      <c r="Z58" t="s">
        <v>32</v>
      </c>
      <c r="AA58">
        <v>27</v>
      </c>
      <c r="AB58" t="s">
        <v>37</v>
      </c>
      <c r="AC58">
        <f t="shared" si="12"/>
        <v>8.5</v>
      </c>
    </row>
    <row r="59" spans="1:29" x14ac:dyDescent="0.3">
      <c r="A59" t="s">
        <v>66</v>
      </c>
      <c r="B59" t="s">
        <v>92</v>
      </c>
      <c r="C59" t="s">
        <v>152</v>
      </c>
      <c r="D59" t="s">
        <v>19</v>
      </c>
      <c r="E59">
        <v>28</v>
      </c>
      <c r="F59" t="s">
        <v>43</v>
      </c>
      <c r="G59">
        <v>5.2499999999999998E-2</v>
      </c>
      <c r="H59">
        <v>5.1999999999999998E-2</v>
      </c>
      <c r="I59">
        <f t="shared" si="9"/>
        <v>1.0096153846153846</v>
      </c>
      <c r="J59"/>
      <c r="K59"/>
      <c r="L59"/>
      <c r="M59">
        <f t="shared" si="10"/>
        <v>13.4925</v>
      </c>
      <c r="N59">
        <f t="shared" si="11"/>
        <v>146.536</v>
      </c>
      <c r="O59"/>
      <c r="P59"/>
      <c r="Q59">
        <f t="shared" si="0"/>
        <v>13.4925</v>
      </c>
      <c r="R59">
        <f t="shared" si="1"/>
        <v>146.536</v>
      </c>
      <c r="S59">
        <v>257</v>
      </c>
      <c r="T59">
        <v>2818</v>
      </c>
      <c r="U59" t="s">
        <v>54</v>
      </c>
      <c r="V59" t="s">
        <v>5</v>
      </c>
      <c r="W59" t="s">
        <v>5</v>
      </c>
      <c r="X59" t="s">
        <v>11</v>
      </c>
      <c r="Y59">
        <v>2011.5</v>
      </c>
      <c r="Z59" t="s">
        <v>32</v>
      </c>
      <c r="AA59">
        <v>27</v>
      </c>
      <c r="AB59" t="s">
        <v>37</v>
      </c>
      <c r="AC59">
        <f t="shared" si="12"/>
        <v>8.5</v>
      </c>
    </row>
    <row r="60" spans="1:29" x14ac:dyDescent="0.3">
      <c r="A60" t="s">
        <v>66</v>
      </c>
      <c r="B60" t="s">
        <v>92</v>
      </c>
      <c r="C60" t="s">
        <v>153</v>
      </c>
      <c r="D60" t="s">
        <v>19</v>
      </c>
      <c r="E60">
        <v>29</v>
      </c>
      <c r="F60" t="s">
        <v>43</v>
      </c>
      <c r="G60">
        <v>4.65E-2</v>
      </c>
      <c r="H60">
        <v>5.1999999999999998E-2</v>
      </c>
      <c r="I60">
        <f t="shared" si="9"/>
        <v>0.89423076923076927</v>
      </c>
      <c r="J60"/>
      <c r="K60"/>
      <c r="L60"/>
      <c r="M60">
        <f t="shared" si="10"/>
        <v>11.9505</v>
      </c>
      <c r="N60">
        <f t="shared" si="11"/>
        <v>146.536</v>
      </c>
      <c r="O60"/>
      <c r="P60"/>
      <c r="Q60">
        <f t="shared" si="0"/>
        <v>11.9505</v>
      </c>
      <c r="R60">
        <f t="shared" si="1"/>
        <v>146.536</v>
      </c>
      <c r="S60">
        <v>257</v>
      </c>
      <c r="T60">
        <v>2818</v>
      </c>
      <c r="U60" t="s">
        <v>54</v>
      </c>
      <c r="V60" t="s">
        <v>5</v>
      </c>
      <c r="W60" t="s">
        <v>5</v>
      </c>
      <c r="X60" t="s">
        <v>11</v>
      </c>
      <c r="Y60">
        <v>2011.5</v>
      </c>
      <c r="Z60" t="s">
        <v>32</v>
      </c>
      <c r="AA60">
        <v>27</v>
      </c>
      <c r="AB60" t="s">
        <v>37</v>
      </c>
      <c r="AC60">
        <f t="shared" si="12"/>
        <v>8.5</v>
      </c>
    </row>
    <row r="61" spans="1:29" x14ac:dyDescent="0.3">
      <c r="A61" t="s">
        <v>66</v>
      </c>
      <c r="B61" t="s">
        <v>92</v>
      </c>
      <c r="C61" t="s">
        <v>154</v>
      </c>
      <c r="D61" t="s">
        <v>19</v>
      </c>
      <c r="E61">
        <v>30</v>
      </c>
      <c r="F61" t="s">
        <v>43</v>
      </c>
      <c r="G61">
        <v>0.03</v>
      </c>
      <c r="H61">
        <v>5.1999999999999998E-2</v>
      </c>
      <c r="I61">
        <f t="shared" si="9"/>
        <v>0.57692307692307698</v>
      </c>
      <c r="J61"/>
      <c r="K61"/>
      <c r="L61"/>
      <c r="M61">
        <f t="shared" si="10"/>
        <v>7.71</v>
      </c>
      <c r="N61">
        <f t="shared" si="11"/>
        <v>146.536</v>
      </c>
      <c r="O61"/>
      <c r="P61"/>
      <c r="Q61">
        <f t="shared" si="0"/>
        <v>7.71</v>
      </c>
      <c r="R61">
        <f t="shared" si="1"/>
        <v>146.536</v>
      </c>
      <c r="S61">
        <v>257</v>
      </c>
      <c r="T61">
        <v>2818</v>
      </c>
      <c r="U61" t="s">
        <v>54</v>
      </c>
      <c r="V61" t="s">
        <v>5</v>
      </c>
      <c r="W61" t="s">
        <v>5</v>
      </c>
      <c r="X61" t="s">
        <v>11</v>
      </c>
      <c r="Y61">
        <v>2011.5</v>
      </c>
      <c r="Z61" t="s">
        <v>32</v>
      </c>
      <c r="AA61">
        <v>27</v>
      </c>
      <c r="AB61" t="s">
        <v>37</v>
      </c>
      <c r="AC61">
        <f t="shared" si="12"/>
        <v>8.5</v>
      </c>
    </row>
    <row r="62" spans="1:29" x14ac:dyDescent="0.3">
      <c r="A62" t="s">
        <v>66</v>
      </c>
      <c r="B62" t="s">
        <v>92</v>
      </c>
      <c r="C62" t="s">
        <v>155</v>
      </c>
      <c r="D62" t="s">
        <v>19</v>
      </c>
      <c r="E62">
        <v>31</v>
      </c>
      <c r="F62" t="s">
        <v>43</v>
      </c>
      <c r="G62">
        <v>7.9000000000000001E-2</v>
      </c>
      <c r="H62">
        <v>5.1999999999999998E-2</v>
      </c>
      <c r="I62">
        <f t="shared" si="9"/>
        <v>1.5192307692307694</v>
      </c>
      <c r="J62"/>
      <c r="K62"/>
      <c r="L62"/>
      <c r="M62">
        <f t="shared" si="10"/>
        <v>20.303000000000001</v>
      </c>
      <c r="N62">
        <f t="shared" si="11"/>
        <v>146.536</v>
      </c>
      <c r="O62"/>
      <c r="P62"/>
      <c r="Q62">
        <f t="shared" si="0"/>
        <v>20.303000000000001</v>
      </c>
      <c r="R62">
        <f t="shared" si="1"/>
        <v>146.536</v>
      </c>
      <c r="S62">
        <v>257</v>
      </c>
      <c r="T62">
        <v>2818</v>
      </c>
      <c r="U62" t="s">
        <v>54</v>
      </c>
      <c r="V62" t="s">
        <v>5</v>
      </c>
      <c r="W62" t="s">
        <v>5</v>
      </c>
      <c r="X62" t="s">
        <v>11</v>
      </c>
      <c r="Y62">
        <v>2011.5</v>
      </c>
      <c r="Z62" t="s">
        <v>32</v>
      </c>
      <c r="AA62">
        <v>27</v>
      </c>
      <c r="AB62" t="s">
        <v>37</v>
      </c>
      <c r="AC62">
        <f t="shared" si="12"/>
        <v>8.5</v>
      </c>
    </row>
    <row r="63" spans="1:29" x14ac:dyDescent="0.3">
      <c r="A63" t="s">
        <v>66</v>
      </c>
      <c r="B63" t="s">
        <v>92</v>
      </c>
      <c r="C63" t="s">
        <v>156</v>
      </c>
      <c r="D63" t="s">
        <v>19</v>
      </c>
      <c r="E63">
        <v>32</v>
      </c>
      <c r="F63" t="s">
        <v>43</v>
      </c>
      <c r="G63">
        <v>0.05</v>
      </c>
      <c r="H63">
        <v>5.1999999999999998E-2</v>
      </c>
      <c r="I63">
        <f t="shared" si="9"/>
        <v>0.96153846153846168</v>
      </c>
      <c r="J63"/>
      <c r="K63"/>
      <c r="L63"/>
      <c r="M63">
        <f t="shared" si="10"/>
        <v>12.850000000000001</v>
      </c>
      <c r="N63">
        <f t="shared" si="11"/>
        <v>146.536</v>
      </c>
      <c r="O63"/>
      <c r="P63"/>
      <c r="Q63">
        <f t="shared" si="0"/>
        <v>12.850000000000001</v>
      </c>
      <c r="R63">
        <f t="shared" si="1"/>
        <v>146.536</v>
      </c>
      <c r="S63">
        <v>257</v>
      </c>
      <c r="T63">
        <v>2818</v>
      </c>
      <c r="U63" t="s">
        <v>54</v>
      </c>
      <c r="V63" t="s">
        <v>5</v>
      </c>
      <c r="W63" t="s">
        <v>5</v>
      </c>
      <c r="X63" t="s">
        <v>11</v>
      </c>
      <c r="Y63">
        <v>2011.5</v>
      </c>
      <c r="Z63" t="s">
        <v>32</v>
      </c>
      <c r="AA63">
        <v>27</v>
      </c>
      <c r="AB63" t="s">
        <v>37</v>
      </c>
      <c r="AC63">
        <f t="shared" si="12"/>
        <v>8.5</v>
      </c>
    </row>
    <row r="64" spans="1:29" x14ac:dyDescent="0.3">
      <c r="A64" t="s">
        <v>66</v>
      </c>
      <c r="B64" t="s">
        <v>92</v>
      </c>
      <c r="C64" t="s">
        <v>157</v>
      </c>
      <c r="D64" t="s">
        <v>19</v>
      </c>
      <c r="E64">
        <v>33</v>
      </c>
      <c r="F64" t="s">
        <v>43</v>
      </c>
      <c r="G64">
        <v>3.85E-2</v>
      </c>
      <c r="H64">
        <v>5.1999999999999998E-2</v>
      </c>
      <c r="I64">
        <f t="shared" si="9"/>
        <v>0.74038461538461542</v>
      </c>
      <c r="J64"/>
      <c r="K64"/>
      <c r="L64"/>
      <c r="M64">
        <f t="shared" si="10"/>
        <v>9.8945000000000007</v>
      </c>
      <c r="N64">
        <f t="shared" si="11"/>
        <v>146.536</v>
      </c>
      <c r="O64"/>
      <c r="P64"/>
      <c r="Q64">
        <f t="shared" si="0"/>
        <v>9.8945000000000007</v>
      </c>
      <c r="R64">
        <f t="shared" si="1"/>
        <v>146.536</v>
      </c>
      <c r="S64">
        <v>257</v>
      </c>
      <c r="T64">
        <v>2818</v>
      </c>
      <c r="U64" t="s">
        <v>54</v>
      </c>
      <c r="V64" t="s">
        <v>5</v>
      </c>
      <c r="W64" t="s">
        <v>5</v>
      </c>
      <c r="X64" t="s">
        <v>11</v>
      </c>
      <c r="Y64">
        <v>2011.5</v>
      </c>
      <c r="Z64" t="s">
        <v>32</v>
      </c>
      <c r="AA64">
        <v>27</v>
      </c>
      <c r="AB64" t="s">
        <v>37</v>
      </c>
      <c r="AC64">
        <f t="shared" si="12"/>
        <v>8.5</v>
      </c>
    </row>
    <row r="65" spans="1:29" x14ac:dyDescent="0.3">
      <c r="A65" t="s">
        <v>66</v>
      </c>
      <c r="B65" t="s">
        <v>92</v>
      </c>
      <c r="C65" t="s">
        <v>158</v>
      </c>
      <c r="D65" t="s">
        <v>19</v>
      </c>
      <c r="E65">
        <v>34</v>
      </c>
      <c r="F65" t="s">
        <v>43</v>
      </c>
      <c r="G65">
        <v>2.5999999999999999E-2</v>
      </c>
      <c r="H65">
        <v>5.1999999999999998E-2</v>
      </c>
      <c r="I65">
        <f t="shared" si="9"/>
        <v>0.5</v>
      </c>
      <c r="J65"/>
      <c r="K65"/>
      <c r="L65"/>
      <c r="M65">
        <f t="shared" si="10"/>
        <v>6.6819999999999995</v>
      </c>
      <c r="N65">
        <f t="shared" si="11"/>
        <v>146.536</v>
      </c>
      <c r="O65"/>
      <c r="P65"/>
      <c r="Q65">
        <f t="shared" si="0"/>
        <v>6.6819999999999995</v>
      </c>
      <c r="R65">
        <f t="shared" si="1"/>
        <v>146.536</v>
      </c>
      <c r="S65">
        <v>257</v>
      </c>
      <c r="T65">
        <v>2818</v>
      </c>
      <c r="U65" t="s">
        <v>54</v>
      </c>
      <c r="V65" t="s">
        <v>5</v>
      </c>
      <c r="W65" t="s">
        <v>5</v>
      </c>
      <c r="X65" t="s">
        <v>11</v>
      </c>
      <c r="Y65">
        <v>2011.5</v>
      </c>
      <c r="Z65" t="s">
        <v>32</v>
      </c>
      <c r="AA65">
        <v>27</v>
      </c>
      <c r="AB65" t="s">
        <v>37</v>
      </c>
      <c r="AC65">
        <f t="shared" si="12"/>
        <v>8.5</v>
      </c>
    </row>
    <row r="66" spans="1:29" x14ac:dyDescent="0.3">
      <c r="A66" t="s">
        <v>66</v>
      </c>
      <c r="B66" t="s">
        <v>92</v>
      </c>
      <c r="C66" t="s">
        <v>159</v>
      </c>
      <c r="D66" t="s">
        <v>19</v>
      </c>
      <c r="E66">
        <v>35</v>
      </c>
      <c r="F66" t="s">
        <v>43</v>
      </c>
      <c r="G66">
        <v>2.5499999999999998E-2</v>
      </c>
      <c r="H66">
        <v>5.1999999999999998E-2</v>
      </c>
      <c r="I66">
        <f t="shared" si="9"/>
        <v>0.49038461538461536</v>
      </c>
      <c r="J66"/>
      <c r="K66"/>
      <c r="L66"/>
      <c r="M66">
        <f t="shared" si="10"/>
        <v>6.5534999999999997</v>
      </c>
      <c r="N66">
        <f t="shared" si="11"/>
        <v>146.536</v>
      </c>
      <c r="O66"/>
      <c r="P66"/>
      <c r="Q66">
        <f t="shared" si="0"/>
        <v>6.5534999999999997</v>
      </c>
      <c r="R66">
        <f t="shared" si="1"/>
        <v>146.536</v>
      </c>
      <c r="S66">
        <v>257</v>
      </c>
      <c r="T66">
        <v>2818</v>
      </c>
      <c r="U66" t="s">
        <v>54</v>
      </c>
      <c r="V66" t="s">
        <v>5</v>
      </c>
      <c r="W66" t="s">
        <v>5</v>
      </c>
      <c r="X66" t="s">
        <v>11</v>
      </c>
      <c r="Y66">
        <v>2011.5</v>
      </c>
      <c r="Z66" t="s">
        <v>32</v>
      </c>
      <c r="AA66">
        <v>27</v>
      </c>
      <c r="AB66" t="s">
        <v>37</v>
      </c>
      <c r="AC66">
        <f t="shared" si="12"/>
        <v>8.5</v>
      </c>
    </row>
    <row r="67" spans="1:29" x14ac:dyDescent="0.3">
      <c r="A67" t="s">
        <v>66</v>
      </c>
      <c r="B67" t="s">
        <v>92</v>
      </c>
      <c r="C67" t="s">
        <v>160</v>
      </c>
      <c r="D67" t="s">
        <v>19</v>
      </c>
      <c r="E67">
        <v>36</v>
      </c>
      <c r="F67" t="s">
        <v>43</v>
      </c>
      <c r="G67">
        <v>1.2999999999999999E-2</v>
      </c>
      <c r="H67">
        <v>5.1999999999999998E-2</v>
      </c>
      <c r="I67">
        <f t="shared" si="9"/>
        <v>0.25</v>
      </c>
      <c r="J67"/>
      <c r="K67"/>
      <c r="L67"/>
      <c r="M67">
        <f t="shared" si="10"/>
        <v>3.3409999999999997</v>
      </c>
      <c r="N67">
        <f t="shared" si="11"/>
        <v>146.536</v>
      </c>
      <c r="O67"/>
      <c r="P67"/>
      <c r="Q67">
        <f t="shared" ref="Q67:Q94" si="13">IF(M67="",O67,M67)</f>
        <v>3.3409999999999997</v>
      </c>
      <c r="R67">
        <f t="shared" ref="R67:R94" si="14">IF(N67="",P67,N67)</f>
        <v>146.536</v>
      </c>
      <c r="S67">
        <v>257</v>
      </c>
      <c r="T67">
        <v>2818</v>
      </c>
      <c r="U67" t="s">
        <v>54</v>
      </c>
      <c r="V67" t="s">
        <v>5</v>
      </c>
      <c r="W67" t="s">
        <v>5</v>
      </c>
      <c r="X67" t="s">
        <v>11</v>
      </c>
      <c r="Y67">
        <v>2011.5</v>
      </c>
      <c r="Z67" t="s">
        <v>32</v>
      </c>
      <c r="AA67">
        <v>27</v>
      </c>
      <c r="AB67" t="s">
        <v>37</v>
      </c>
      <c r="AC67">
        <f t="shared" si="12"/>
        <v>8.5</v>
      </c>
    </row>
    <row r="68" spans="1:29" x14ac:dyDescent="0.3">
      <c r="A68" t="s">
        <v>67</v>
      </c>
      <c r="B68" t="s">
        <v>84</v>
      </c>
      <c r="C68" t="s">
        <v>161</v>
      </c>
      <c r="D68" t="s">
        <v>19</v>
      </c>
      <c r="E68">
        <v>2</v>
      </c>
      <c r="F68" t="s">
        <v>43</v>
      </c>
      <c r="G68">
        <v>7.3599999999999999E-2</v>
      </c>
      <c r="H68">
        <v>7.0300000000000001E-2</v>
      </c>
      <c r="I68">
        <f t="shared" si="9"/>
        <v>1.0469416785206258</v>
      </c>
      <c r="J68"/>
      <c r="K68"/>
      <c r="L68"/>
      <c r="M68">
        <f t="shared" si="10"/>
        <v>27.011199999999999</v>
      </c>
      <c r="N68">
        <f t="shared" si="11"/>
        <v>73.955600000000004</v>
      </c>
      <c r="O68"/>
      <c r="P68"/>
      <c r="Q68">
        <f t="shared" si="13"/>
        <v>27.011199999999999</v>
      </c>
      <c r="R68">
        <f t="shared" si="14"/>
        <v>73.955600000000004</v>
      </c>
      <c r="S68">
        <v>367</v>
      </c>
      <c r="T68">
        <v>1052</v>
      </c>
      <c r="U68" t="s">
        <v>55</v>
      </c>
      <c r="V68" t="s">
        <v>28</v>
      </c>
      <c r="W68" t="s">
        <v>7</v>
      </c>
      <c r="X68">
        <v>2010</v>
      </c>
      <c r="Y68">
        <v>2010</v>
      </c>
      <c r="Z68" t="s">
        <v>34</v>
      </c>
      <c r="AA68">
        <v>30</v>
      </c>
      <c r="AB68" t="s">
        <v>37</v>
      </c>
      <c r="AC68">
        <v>4.5</v>
      </c>
    </row>
    <row r="69" spans="1:29" x14ac:dyDescent="0.3">
      <c r="A69" t="s">
        <v>67</v>
      </c>
      <c r="B69" t="s">
        <v>84</v>
      </c>
      <c r="C69" t="s">
        <v>162</v>
      </c>
      <c r="D69" t="s">
        <v>19</v>
      </c>
      <c r="E69">
        <v>12</v>
      </c>
      <c r="F69" t="s">
        <v>43</v>
      </c>
      <c r="G69">
        <v>5.2400000000000002E-2</v>
      </c>
      <c r="H69">
        <v>7.0300000000000001E-2</v>
      </c>
      <c r="I69">
        <f t="shared" si="9"/>
        <v>0.74537695590327169</v>
      </c>
      <c r="J69"/>
      <c r="K69"/>
      <c r="L69"/>
      <c r="M69">
        <f>PRODUCT(G69,S69)</f>
        <v>35.998800000000003</v>
      </c>
      <c r="N69">
        <f>PRODUCT(H69,T69)</f>
        <v>73.955600000000004</v>
      </c>
      <c r="O69"/>
      <c r="P69"/>
      <c r="Q69">
        <f t="shared" si="13"/>
        <v>35.998800000000003</v>
      </c>
      <c r="R69">
        <f t="shared" si="14"/>
        <v>73.955600000000004</v>
      </c>
      <c r="S69">
        <v>687</v>
      </c>
      <c r="T69">
        <v>1052</v>
      </c>
      <c r="U69" t="s">
        <v>55</v>
      </c>
      <c r="V69" t="s">
        <v>28</v>
      </c>
      <c r="W69" t="s">
        <v>7</v>
      </c>
      <c r="X69">
        <v>2010</v>
      </c>
      <c r="Y69">
        <v>2010</v>
      </c>
      <c r="Z69" t="s">
        <v>34</v>
      </c>
      <c r="AA69">
        <v>30</v>
      </c>
      <c r="AB69" t="s">
        <v>37</v>
      </c>
      <c r="AC69">
        <v>4.5</v>
      </c>
    </row>
    <row r="70" spans="1:29" x14ac:dyDescent="0.3">
      <c r="A70" t="s">
        <v>67</v>
      </c>
      <c r="B70" t="s">
        <v>84</v>
      </c>
      <c r="C70" t="s">
        <v>163</v>
      </c>
      <c r="D70" t="s">
        <v>19</v>
      </c>
      <c r="E70">
        <v>2</v>
      </c>
      <c r="F70" t="s">
        <v>43</v>
      </c>
      <c r="G70">
        <v>7.7799999999999994E-2</v>
      </c>
      <c r="H70">
        <v>7.6899999999999996E-2</v>
      </c>
      <c r="I70">
        <f t="shared" si="9"/>
        <v>1.0117035110533159</v>
      </c>
      <c r="J70"/>
      <c r="K70"/>
      <c r="L70"/>
      <c r="M70">
        <f t="shared" si="10"/>
        <v>28.552599999999998</v>
      </c>
      <c r="N70">
        <f t="shared" si="11"/>
        <v>80.898799999999994</v>
      </c>
      <c r="O70"/>
      <c r="P70"/>
      <c r="Q70">
        <f t="shared" si="13"/>
        <v>28.552599999999998</v>
      </c>
      <c r="R70">
        <f t="shared" si="14"/>
        <v>80.898799999999994</v>
      </c>
      <c r="S70">
        <v>367</v>
      </c>
      <c r="T70">
        <v>1052</v>
      </c>
      <c r="U70" t="s">
        <v>55</v>
      </c>
      <c r="V70" t="s">
        <v>28</v>
      </c>
      <c r="W70" t="s">
        <v>7</v>
      </c>
      <c r="X70">
        <v>2010</v>
      </c>
      <c r="Y70">
        <v>2010</v>
      </c>
      <c r="Z70" t="s">
        <v>34</v>
      </c>
      <c r="AA70">
        <v>30</v>
      </c>
      <c r="AB70" t="s">
        <v>37</v>
      </c>
      <c r="AC70">
        <v>4.5</v>
      </c>
    </row>
    <row r="71" spans="1:29" x14ac:dyDescent="0.3">
      <c r="A71" t="s">
        <v>67</v>
      </c>
      <c r="B71" t="s">
        <v>84</v>
      </c>
      <c r="C71" t="s">
        <v>164</v>
      </c>
      <c r="D71" t="s">
        <v>19</v>
      </c>
      <c r="E71">
        <v>12</v>
      </c>
      <c r="F71" t="s">
        <v>43</v>
      </c>
      <c r="G71">
        <v>8.1500000000000003E-2</v>
      </c>
      <c r="H71">
        <v>7.6899999999999996E-2</v>
      </c>
      <c r="I71">
        <f t="shared" si="9"/>
        <v>1.0598179453836152</v>
      </c>
      <c r="J71"/>
      <c r="K71"/>
      <c r="L71"/>
      <c r="M71">
        <f t="shared" si="10"/>
        <v>55.990500000000004</v>
      </c>
      <c r="N71">
        <f t="shared" si="11"/>
        <v>80.898799999999994</v>
      </c>
      <c r="O71"/>
      <c r="P71"/>
      <c r="Q71">
        <f t="shared" si="13"/>
        <v>55.990500000000004</v>
      </c>
      <c r="R71">
        <f t="shared" si="14"/>
        <v>80.898799999999994</v>
      </c>
      <c r="S71">
        <v>687</v>
      </c>
      <c r="T71">
        <v>1052</v>
      </c>
      <c r="U71" t="s">
        <v>55</v>
      </c>
      <c r="V71" t="s">
        <v>28</v>
      </c>
      <c r="W71" t="s">
        <v>7</v>
      </c>
      <c r="X71">
        <v>2010</v>
      </c>
      <c r="Y71">
        <v>2010</v>
      </c>
      <c r="Z71" t="s">
        <v>34</v>
      </c>
      <c r="AA71">
        <v>30</v>
      </c>
      <c r="AB71" t="s">
        <v>37</v>
      </c>
      <c r="AC71">
        <v>4.5</v>
      </c>
    </row>
    <row r="72" spans="1:29" x14ac:dyDescent="0.3">
      <c r="A72" t="s">
        <v>67</v>
      </c>
      <c r="B72" t="s">
        <v>85</v>
      </c>
      <c r="C72" t="s">
        <v>165</v>
      </c>
      <c r="D72" t="s">
        <v>19</v>
      </c>
      <c r="E72">
        <v>2</v>
      </c>
      <c r="F72" t="s">
        <v>43</v>
      </c>
      <c r="G72">
        <v>7.0800000000000002E-2</v>
      </c>
      <c r="H72">
        <v>8.4000000000000005E-2</v>
      </c>
      <c r="I72">
        <f t="shared" si="9"/>
        <v>0.84285714285714286</v>
      </c>
      <c r="J72"/>
      <c r="K72"/>
      <c r="L72"/>
      <c r="M72">
        <f t="shared" si="10"/>
        <v>50.975999999999999</v>
      </c>
      <c r="N72">
        <f t="shared" si="11"/>
        <v>86.016000000000005</v>
      </c>
      <c r="O72"/>
      <c r="P72"/>
      <c r="Q72">
        <f t="shared" si="13"/>
        <v>50.975999999999999</v>
      </c>
      <c r="R72">
        <f t="shared" si="14"/>
        <v>86.016000000000005</v>
      </c>
      <c r="S72">
        <v>720</v>
      </c>
      <c r="T72">
        <v>1024</v>
      </c>
      <c r="U72" t="s">
        <v>55</v>
      </c>
      <c r="V72" t="s">
        <v>28</v>
      </c>
      <c r="W72" t="s">
        <v>7</v>
      </c>
      <c r="X72">
        <v>2010</v>
      </c>
      <c r="Y72">
        <v>2010</v>
      </c>
      <c r="Z72" t="s">
        <v>34</v>
      </c>
      <c r="AA72">
        <v>30</v>
      </c>
      <c r="AB72" t="s">
        <v>37</v>
      </c>
      <c r="AC72">
        <v>4.5</v>
      </c>
    </row>
    <row r="73" spans="1:29" ht="16.95" customHeight="1" x14ac:dyDescent="0.3">
      <c r="A73" t="s">
        <v>67</v>
      </c>
      <c r="B73" t="s">
        <v>85</v>
      </c>
      <c r="C73" t="s">
        <v>166</v>
      </c>
      <c r="D73" t="s">
        <v>19</v>
      </c>
      <c r="E73">
        <v>12</v>
      </c>
      <c r="F73" t="s">
        <v>43</v>
      </c>
      <c r="G73">
        <v>7.7499999999999999E-2</v>
      </c>
      <c r="H73">
        <v>8.4000000000000005E-2</v>
      </c>
      <c r="I73">
        <f t="shared" si="9"/>
        <v>0.92261904761904756</v>
      </c>
      <c r="J73"/>
      <c r="K73"/>
      <c r="L73"/>
      <c r="M73">
        <f t="shared" si="10"/>
        <v>28.984999999999999</v>
      </c>
      <c r="N73">
        <f t="shared" si="11"/>
        <v>86.016000000000005</v>
      </c>
      <c r="O73"/>
      <c r="P73"/>
      <c r="Q73">
        <f t="shared" si="13"/>
        <v>28.984999999999999</v>
      </c>
      <c r="R73">
        <f t="shared" si="14"/>
        <v>86.016000000000005</v>
      </c>
      <c r="S73">
        <v>374</v>
      </c>
      <c r="T73">
        <v>1024</v>
      </c>
      <c r="U73" t="s">
        <v>55</v>
      </c>
      <c r="V73" t="s">
        <v>28</v>
      </c>
      <c r="W73" t="s">
        <v>7</v>
      </c>
      <c r="X73">
        <v>2010</v>
      </c>
      <c r="Y73">
        <v>2010</v>
      </c>
      <c r="Z73" t="s">
        <v>34</v>
      </c>
      <c r="AA73">
        <v>30</v>
      </c>
      <c r="AB73" t="s">
        <v>37</v>
      </c>
      <c r="AC73">
        <v>4.5</v>
      </c>
    </row>
    <row r="74" spans="1:29" x14ac:dyDescent="0.3">
      <c r="A74" t="s">
        <v>68</v>
      </c>
      <c r="B74" t="s">
        <v>93</v>
      </c>
      <c r="C74" t="s">
        <v>167</v>
      </c>
      <c r="D74" t="s">
        <v>19</v>
      </c>
      <c r="E74">
        <v>1</v>
      </c>
      <c r="F74" t="s">
        <v>43</v>
      </c>
      <c r="G74">
        <v>9.1999999999999998E-2</v>
      </c>
      <c r="H74">
        <v>0.186</v>
      </c>
      <c r="I74">
        <f t="shared" si="9"/>
        <v>0.4946236559139785</v>
      </c>
      <c r="J74"/>
      <c r="K74"/>
      <c r="L74"/>
      <c r="M74">
        <f t="shared" si="10"/>
        <v>10.948</v>
      </c>
      <c r="N74">
        <f t="shared" si="11"/>
        <v>23.994</v>
      </c>
      <c r="O74"/>
      <c r="P74"/>
      <c r="Q74">
        <f t="shared" si="13"/>
        <v>10.948</v>
      </c>
      <c r="R74">
        <f t="shared" si="14"/>
        <v>23.994</v>
      </c>
      <c r="S74">
        <v>119</v>
      </c>
      <c r="T74">
        <v>129</v>
      </c>
      <c r="U74" t="s">
        <v>54</v>
      </c>
      <c r="V74" t="s">
        <v>5</v>
      </c>
      <c r="W74" t="s">
        <v>5</v>
      </c>
      <c r="X74" t="s">
        <v>13</v>
      </c>
      <c r="Y74">
        <v>2012.5</v>
      </c>
      <c r="Z74" t="s">
        <v>32</v>
      </c>
      <c r="AA74">
        <v>30</v>
      </c>
      <c r="AB74" t="s">
        <v>37</v>
      </c>
      <c r="AC74">
        <f>AVERAGE(8.1,7.4)</f>
        <v>7.75</v>
      </c>
    </row>
    <row r="75" spans="1:29" x14ac:dyDescent="0.3">
      <c r="A75" t="s">
        <v>69</v>
      </c>
      <c r="B75" t="s">
        <v>94</v>
      </c>
      <c r="C75" t="s">
        <v>168</v>
      </c>
      <c r="D75" t="s">
        <v>19</v>
      </c>
      <c r="E75">
        <v>3</v>
      </c>
      <c r="F75" t="s">
        <v>42</v>
      </c>
      <c r="G75"/>
      <c r="H75"/>
      <c r="I75"/>
      <c r="J75">
        <v>0.17699999999999999</v>
      </c>
      <c r="K75">
        <v>0.158</v>
      </c>
      <c r="L75">
        <f t="shared" ref="L75:L77" si="15">J75/K75</f>
        <v>1.120253164556962</v>
      </c>
      <c r="M75"/>
      <c r="N75"/>
      <c r="O75">
        <f t="shared" ref="O75:P77" si="16">PRODUCT(J75,S75)</f>
        <v>206.38199999999998</v>
      </c>
      <c r="P75">
        <f t="shared" si="16"/>
        <v>378.25200000000001</v>
      </c>
      <c r="Q75">
        <f t="shared" si="13"/>
        <v>206.38199999999998</v>
      </c>
      <c r="R75">
        <f t="shared" si="14"/>
        <v>378.25200000000001</v>
      </c>
      <c r="S75">
        <v>1166</v>
      </c>
      <c r="T75">
        <v>2394</v>
      </c>
      <c r="U75" t="s">
        <v>54</v>
      </c>
      <c r="V75" t="s">
        <v>5</v>
      </c>
      <c r="W75" t="s">
        <v>5</v>
      </c>
      <c r="X75">
        <v>2013</v>
      </c>
      <c r="Y75">
        <v>2013</v>
      </c>
      <c r="Z75" t="s">
        <v>32</v>
      </c>
      <c r="AA75">
        <v>25</v>
      </c>
      <c r="AB75" t="s">
        <v>37</v>
      </c>
      <c r="AC75">
        <v>7.4</v>
      </c>
    </row>
    <row r="76" spans="1:29" ht="16.95" customHeight="1" x14ac:dyDescent="0.3">
      <c r="A76" t="s">
        <v>69</v>
      </c>
      <c r="B76" t="s">
        <v>94</v>
      </c>
      <c r="C76" t="s">
        <v>169</v>
      </c>
      <c r="D76" t="s">
        <v>19</v>
      </c>
      <c r="E76">
        <v>6</v>
      </c>
      <c r="F76" t="s">
        <v>42</v>
      </c>
      <c r="G76"/>
      <c r="H76"/>
      <c r="I76"/>
      <c r="J76">
        <v>0.157</v>
      </c>
      <c r="K76">
        <v>0.158</v>
      </c>
      <c r="L76">
        <f t="shared" si="15"/>
        <v>0.99367088607594933</v>
      </c>
      <c r="M76"/>
      <c r="N76"/>
      <c r="O76">
        <f t="shared" si="16"/>
        <v>181.80600000000001</v>
      </c>
      <c r="P76">
        <f t="shared" si="16"/>
        <v>378.25200000000001</v>
      </c>
      <c r="Q76">
        <f t="shared" si="13"/>
        <v>181.80600000000001</v>
      </c>
      <c r="R76">
        <f t="shared" si="14"/>
        <v>378.25200000000001</v>
      </c>
      <c r="S76">
        <v>1158</v>
      </c>
      <c r="T76">
        <v>2394</v>
      </c>
      <c r="U76" t="s">
        <v>54</v>
      </c>
      <c r="V76" t="s">
        <v>5</v>
      </c>
      <c r="W76" t="s">
        <v>5</v>
      </c>
      <c r="X76">
        <v>2013</v>
      </c>
      <c r="Y76">
        <v>2013</v>
      </c>
      <c r="Z76" t="s">
        <v>32</v>
      </c>
      <c r="AA76">
        <v>25</v>
      </c>
      <c r="AB76" t="s">
        <v>37</v>
      </c>
      <c r="AC76">
        <v>7.4</v>
      </c>
    </row>
    <row r="77" spans="1:29" x14ac:dyDescent="0.3">
      <c r="A77" t="s">
        <v>69</v>
      </c>
      <c r="B77" t="s">
        <v>94</v>
      </c>
      <c r="C77" t="s">
        <v>170</v>
      </c>
      <c r="D77" t="s">
        <v>19</v>
      </c>
      <c r="E77">
        <v>12</v>
      </c>
      <c r="F77" t="s">
        <v>42</v>
      </c>
      <c r="G77"/>
      <c r="H77"/>
      <c r="I77"/>
      <c r="J77">
        <v>0.187</v>
      </c>
      <c r="K77">
        <v>0.158</v>
      </c>
      <c r="L77">
        <f t="shared" si="15"/>
        <v>1.1835443037974684</v>
      </c>
      <c r="M77"/>
      <c r="N77"/>
      <c r="O77">
        <f t="shared" si="16"/>
        <v>222.904</v>
      </c>
      <c r="P77">
        <f t="shared" si="16"/>
        <v>378.25200000000001</v>
      </c>
      <c r="Q77">
        <f t="shared" si="13"/>
        <v>222.904</v>
      </c>
      <c r="R77">
        <f t="shared" si="14"/>
        <v>378.25200000000001</v>
      </c>
      <c r="S77">
        <v>1192</v>
      </c>
      <c r="T77">
        <v>2394</v>
      </c>
      <c r="U77" t="s">
        <v>54</v>
      </c>
      <c r="V77" t="s">
        <v>5</v>
      </c>
      <c r="W77" t="s">
        <v>5</v>
      </c>
      <c r="X77">
        <v>2013</v>
      </c>
      <c r="Y77">
        <v>2013</v>
      </c>
      <c r="Z77" t="s">
        <v>32</v>
      </c>
      <c r="AA77">
        <v>25</v>
      </c>
      <c r="AB77" t="s">
        <v>37</v>
      </c>
      <c r="AC77">
        <v>7.4</v>
      </c>
    </row>
    <row r="78" spans="1:29" x14ac:dyDescent="0.3">
      <c r="A78" t="s">
        <v>70</v>
      </c>
      <c r="B78" t="s">
        <v>95</v>
      </c>
      <c r="C78" t="s">
        <v>171</v>
      </c>
      <c r="D78" t="s">
        <v>19</v>
      </c>
      <c r="E78">
        <v>6</v>
      </c>
      <c r="F78" t="s">
        <v>43</v>
      </c>
      <c r="G78">
        <f>0.54+0.235</f>
        <v>0.77500000000000002</v>
      </c>
      <c r="H78">
        <v>0.54</v>
      </c>
      <c r="I78">
        <f t="shared" si="9"/>
        <v>1.4351851851851851</v>
      </c>
      <c r="J78"/>
      <c r="K78"/>
      <c r="L78"/>
      <c r="M78">
        <f t="shared" si="10"/>
        <v>52.7</v>
      </c>
      <c r="N78">
        <f t="shared" si="11"/>
        <v>169.56</v>
      </c>
      <c r="O78"/>
      <c r="P78"/>
      <c r="Q78">
        <f t="shared" si="13"/>
        <v>52.7</v>
      </c>
      <c r="R78">
        <f t="shared" si="14"/>
        <v>169.56</v>
      </c>
      <c r="S78">
        <v>68</v>
      </c>
      <c r="T78">
        <v>314</v>
      </c>
      <c r="U78" t="s">
        <v>8</v>
      </c>
      <c r="V78" t="s">
        <v>27</v>
      </c>
      <c r="W78" t="s">
        <v>9</v>
      </c>
      <c r="X78">
        <v>1999</v>
      </c>
      <c r="Y78">
        <v>1999</v>
      </c>
      <c r="Z78" t="s">
        <v>34</v>
      </c>
      <c r="AA78">
        <v>27</v>
      </c>
      <c r="AB78" t="s">
        <v>37</v>
      </c>
      <c r="AC78">
        <v>3.1</v>
      </c>
    </row>
    <row r="79" spans="1:29" x14ac:dyDescent="0.3">
      <c r="A79" t="s">
        <v>70</v>
      </c>
      <c r="B79" t="s">
        <v>95</v>
      </c>
      <c r="C79" t="s">
        <v>172</v>
      </c>
      <c r="D79" t="s">
        <v>19</v>
      </c>
      <c r="E79">
        <v>12</v>
      </c>
      <c r="F79" t="s">
        <v>43</v>
      </c>
      <c r="G79">
        <f>0.54+0.18</f>
        <v>0.72</v>
      </c>
      <c r="H79">
        <v>0.54</v>
      </c>
      <c r="I79">
        <f t="shared" si="9"/>
        <v>1.3333333333333333</v>
      </c>
      <c r="J79"/>
      <c r="K79"/>
      <c r="L79"/>
      <c r="M79">
        <f t="shared" si="10"/>
        <v>49.68</v>
      </c>
      <c r="N79">
        <f t="shared" si="11"/>
        <v>169.56</v>
      </c>
      <c r="O79"/>
      <c r="P79"/>
      <c r="Q79">
        <f t="shared" si="13"/>
        <v>49.68</v>
      </c>
      <c r="R79">
        <f t="shared" si="14"/>
        <v>169.56</v>
      </c>
      <c r="S79">
        <v>69</v>
      </c>
      <c r="T79">
        <v>314</v>
      </c>
      <c r="U79" t="s">
        <v>8</v>
      </c>
      <c r="V79" t="s">
        <v>27</v>
      </c>
      <c r="W79" t="s">
        <v>9</v>
      </c>
      <c r="X79">
        <v>1999</v>
      </c>
      <c r="Y79">
        <v>1999</v>
      </c>
      <c r="Z79" t="s">
        <v>34</v>
      </c>
      <c r="AA79">
        <v>27</v>
      </c>
      <c r="AB79" t="s">
        <v>37</v>
      </c>
      <c r="AC79">
        <v>3.1</v>
      </c>
    </row>
    <row r="80" spans="1:29" x14ac:dyDescent="0.3">
      <c r="A80" t="s">
        <v>70</v>
      </c>
      <c r="B80" t="s">
        <v>95</v>
      </c>
      <c r="C80" t="s">
        <v>173</v>
      </c>
      <c r="D80" t="s">
        <v>19</v>
      </c>
      <c r="E80">
        <v>18</v>
      </c>
      <c r="F80" t="s">
        <v>43</v>
      </c>
      <c r="G80">
        <f>0.54+(-0.149)</f>
        <v>0.39100000000000001</v>
      </c>
      <c r="H80">
        <v>0.54</v>
      </c>
      <c r="I80">
        <f t="shared" si="9"/>
        <v>0.72407407407407409</v>
      </c>
      <c r="J80"/>
      <c r="K80"/>
      <c r="L80"/>
      <c r="M80">
        <f t="shared" si="10"/>
        <v>14.858000000000001</v>
      </c>
      <c r="N80">
        <f t="shared" si="11"/>
        <v>169.56</v>
      </c>
      <c r="O80"/>
      <c r="P80"/>
      <c r="Q80">
        <f t="shared" si="13"/>
        <v>14.858000000000001</v>
      </c>
      <c r="R80">
        <f t="shared" si="14"/>
        <v>169.56</v>
      </c>
      <c r="S80">
        <v>38</v>
      </c>
      <c r="T80">
        <v>314</v>
      </c>
      <c r="U80" t="s">
        <v>8</v>
      </c>
      <c r="V80" t="s">
        <v>27</v>
      </c>
      <c r="W80" t="s">
        <v>9</v>
      </c>
      <c r="X80">
        <v>1999</v>
      </c>
      <c r="Y80">
        <v>1999</v>
      </c>
      <c r="Z80" t="s">
        <v>34</v>
      </c>
      <c r="AA80">
        <v>27</v>
      </c>
      <c r="AB80" t="s">
        <v>37</v>
      </c>
      <c r="AC80">
        <v>3.1</v>
      </c>
    </row>
    <row r="81" spans="1:29" x14ac:dyDescent="0.3">
      <c r="A81" t="s">
        <v>70</v>
      </c>
      <c r="B81" t="s">
        <v>95</v>
      </c>
      <c r="C81" t="s">
        <v>174</v>
      </c>
      <c r="D81" t="s">
        <v>19</v>
      </c>
      <c r="E81">
        <v>24</v>
      </c>
      <c r="F81" t="s">
        <v>43</v>
      </c>
      <c r="G81">
        <f>0.54+(-0.162)</f>
        <v>0.378</v>
      </c>
      <c r="H81">
        <v>0.54</v>
      </c>
      <c r="I81">
        <f t="shared" si="9"/>
        <v>0.7</v>
      </c>
      <c r="J81"/>
      <c r="K81"/>
      <c r="L81"/>
      <c r="M81">
        <f t="shared" si="10"/>
        <v>25.704000000000001</v>
      </c>
      <c r="N81">
        <f t="shared" si="11"/>
        <v>169.56</v>
      </c>
      <c r="O81"/>
      <c r="P81"/>
      <c r="Q81">
        <f t="shared" si="13"/>
        <v>25.704000000000001</v>
      </c>
      <c r="R81">
        <f t="shared" si="14"/>
        <v>169.56</v>
      </c>
      <c r="S81">
        <v>68</v>
      </c>
      <c r="T81">
        <v>314</v>
      </c>
      <c r="U81" t="s">
        <v>8</v>
      </c>
      <c r="V81" t="s">
        <v>27</v>
      </c>
      <c r="W81" t="s">
        <v>9</v>
      </c>
      <c r="X81">
        <v>1999</v>
      </c>
      <c r="Y81">
        <v>1999</v>
      </c>
      <c r="Z81" t="s">
        <v>34</v>
      </c>
      <c r="AA81">
        <v>27</v>
      </c>
      <c r="AB81" t="s">
        <v>37</v>
      </c>
      <c r="AC81">
        <v>3.1</v>
      </c>
    </row>
    <row r="82" spans="1:29" x14ac:dyDescent="0.3">
      <c r="A82" t="s">
        <v>70</v>
      </c>
      <c r="B82" t="s">
        <v>95</v>
      </c>
      <c r="C82" t="s">
        <v>175</v>
      </c>
      <c r="D82" t="s">
        <v>19</v>
      </c>
      <c r="E82">
        <v>30</v>
      </c>
      <c r="F82" t="s">
        <v>43</v>
      </c>
      <c r="G82">
        <f>0.54+(-0.516)</f>
        <v>2.4000000000000021E-2</v>
      </c>
      <c r="H82">
        <v>0.54</v>
      </c>
      <c r="I82">
        <f t="shared" si="9"/>
        <v>4.4444444444444481E-2</v>
      </c>
      <c r="J82"/>
      <c r="K82"/>
      <c r="L82"/>
      <c r="M82">
        <f t="shared" si="10"/>
        <v>1.7040000000000015</v>
      </c>
      <c r="N82">
        <f t="shared" si="11"/>
        <v>169.56</v>
      </c>
      <c r="O82"/>
      <c r="P82"/>
      <c r="Q82">
        <f t="shared" si="13"/>
        <v>1.7040000000000015</v>
      </c>
      <c r="R82">
        <f t="shared" si="14"/>
        <v>169.56</v>
      </c>
      <c r="S82">
        <v>71</v>
      </c>
      <c r="T82">
        <v>314</v>
      </c>
      <c r="U82" t="s">
        <v>8</v>
      </c>
      <c r="V82" t="s">
        <v>27</v>
      </c>
      <c r="W82" t="s">
        <v>9</v>
      </c>
      <c r="X82">
        <v>1999</v>
      </c>
      <c r="Y82">
        <v>1999</v>
      </c>
      <c r="Z82" t="s">
        <v>34</v>
      </c>
      <c r="AA82">
        <v>27</v>
      </c>
      <c r="AB82" t="s">
        <v>37</v>
      </c>
      <c r="AC82">
        <v>3.1</v>
      </c>
    </row>
    <row r="83" spans="1:29" x14ac:dyDescent="0.3">
      <c r="A83" t="s">
        <v>71</v>
      </c>
      <c r="B83" t="s">
        <v>86</v>
      </c>
      <c r="C83" t="s">
        <v>176</v>
      </c>
      <c r="D83" t="s">
        <v>19</v>
      </c>
      <c r="E83">
        <v>12</v>
      </c>
      <c r="F83" t="s">
        <v>42</v>
      </c>
      <c r="G83"/>
      <c r="H83"/>
      <c r="I83"/>
      <c r="J83">
        <v>5.8999999999999997E-2</v>
      </c>
      <c r="K83">
        <v>0.104</v>
      </c>
      <c r="L83">
        <f t="shared" ref="L83:L88" si="17">J83/K83</f>
        <v>0.56730769230769229</v>
      </c>
      <c r="M83"/>
      <c r="N83"/>
      <c r="O83">
        <f t="shared" ref="O83:P88" si="18">PRODUCT(J83,S83)</f>
        <v>42.125999999999998</v>
      </c>
      <c r="P83">
        <f t="shared" si="18"/>
        <v>70.096000000000004</v>
      </c>
      <c r="Q83">
        <f t="shared" si="13"/>
        <v>42.125999999999998</v>
      </c>
      <c r="R83">
        <f t="shared" si="14"/>
        <v>70.096000000000004</v>
      </c>
      <c r="S83">
        <v>714</v>
      </c>
      <c r="T83">
        <v>674</v>
      </c>
      <c r="U83" t="s">
        <v>54</v>
      </c>
      <c r="V83" t="s">
        <v>5</v>
      </c>
      <c r="W83" t="s">
        <v>5</v>
      </c>
      <c r="X83" t="s">
        <v>13</v>
      </c>
      <c r="Y83">
        <v>2012.5</v>
      </c>
      <c r="Z83" t="s">
        <v>32</v>
      </c>
      <c r="AA83">
        <v>29</v>
      </c>
      <c r="AB83" t="s">
        <v>37</v>
      </c>
      <c r="AC83">
        <f>AVERAGE(8.1,7.4)</f>
        <v>7.75</v>
      </c>
    </row>
    <row r="84" spans="1:29" x14ac:dyDescent="0.3">
      <c r="A84" t="s">
        <v>71</v>
      </c>
      <c r="B84" t="s">
        <v>87</v>
      </c>
      <c r="C84" t="s">
        <v>177</v>
      </c>
      <c r="D84" t="s">
        <v>19</v>
      </c>
      <c r="E84">
        <v>12</v>
      </c>
      <c r="F84" t="s">
        <v>42</v>
      </c>
      <c r="G84"/>
      <c r="H84"/>
      <c r="I84"/>
      <c r="J84">
        <v>5.8999999999999997E-2</v>
      </c>
      <c r="K84">
        <v>5.8000000000000003E-2</v>
      </c>
      <c r="L84">
        <f t="shared" si="17"/>
        <v>1.0172413793103448</v>
      </c>
      <c r="M84"/>
      <c r="N84"/>
      <c r="O84">
        <f t="shared" si="18"/>
        <v>41.830999999999996</v>
      </c>
      <c r="P84">
        <f t="shared" si="18"/>
        <v>38.802</v>
      </c>
      <c r="Q84">
        <f t="shared" si="13"/>
        <v>41.830999999999996</v>
      </c>
      <c r="R84">
        <f t="shared" si="14"/>
        <v>38.802</v>
      </c>
      <c r="S84">
        <v>709</v>
      </c>
      <c r="T84">
        <v>669</v>
      </c>
      <c r="U84" t="s">
        <v>54</v>
      </c>
      <c r="V84" t="s">
        <v>5</v>
      </c>
      <c r="W84" t="s">
        <v>5</v>
      </c>
      <c r="X84" t="s">
        <v>13</v>
      </c>
      <c r="Y84">
        <v>2012.5</v>
      </c>
      <c r="Z84" t="s">
        <v>32</v>
      </c>
      <c r="AA84">
        <v>29</v>
      </c>
      <c r="AB84" t="s">
        <v>37</v>
      </c>
      <c r="AC84">
        <f>AVERAGE(8.1,7.4)</f>
        <v>7.75</v>
      </c>
    </row>
    <row r="85" spans="1:29" x14ac:dyDescent="0.3">
      <c r="A85" t="s">
        <v>72</v>
      </c>
      <c r="B85" t="s">
        <v>96</v>
      </c>
      <c r="C85" t="s">
        <v>178</v>
      </c>
      <c r="D85" t="s">
        <v>19</v>
      </c>
      <c r="E85">
        <v>3</v>
      </c>
      <c r="F85" t="s">
        <v>42</v>
      </c>
      <c r="G85"/>
      <c r="H85"/>
      <c r="I85"/>
      <c r="J85">
        <v>0.1163</v>
      </c>
      <c r="K85">
        <v>0.12959999999999999</v>
      </c>
      <c r="L85">
        <f t="shared" si="17"/>
        <v>0.89737654320987659</v>
      </c>
      <c r="M85"/>
      <c r="N85"/>
      <c r="O85">
        <f t="shared" si="18"/>
        <v>35.006300000000003</v>
      </c>
      <c r="P85">
        <f t="shared" si="18"/>
        <v>39.009599999999999</v>
      </c>
      <c r="Q85">
        <f t="shared" si="13"/>
        <v>35.006300000000003</v>
      </c>
      <c r="R85">
        <f t="shared" si="14"/>
        <v>39.009599999999999</v>
      </c>
      <c r="S85">
        <v>301</v>
      </c>
      <c r="T85">
        <v>301</v>
      </c>
      <c r="U85" t="s">
        <v>0</v>
      </c>
      <c r="V85" t="s">
        <v>27</v>
      </c>
      <c r="W85" t="s">
        <v>3</v>
      </c>
      <c r="X85">
        <v>2011</v>
      </c>
      <c r="Y85">
        <v>2011</v>
      </c>
      <c r="Z85" t="s">
        <v>33</v>
      </c>
      <c r="AA85">
        <v>21</v>
      </c>
      <c r="AB85" t="s">
        <v>37</v>
      </c>
      <c r="AC85">
        <v>9.1999999999999993</v>
      </c>
    </row>
    <row r="86" spans="1:29" x14ac:dyDescent="0.3">
      <c r="A86" t="s">
        <v>72</v>
      </c>
      <c r="B86" t="s">
        <v>96</v>
      </c>
      <c r="C86" t="s">
        <v>179</v>
      </c>
      <c r="D86" t="s">
        <v>19</v>
      </c>
      <c r="E86">
        <v>3</v>
      </c>
      <c r="F86" t="s">
        <v>42</v>
      </c>
      <c r="G86"/>
      <c r="H86"/>
      <c r="I86"/>
      <c r="J86">
        <v>7.3099999999999998E-2</v>
      </c>
      <c r="K86">
        <v>0.10630000000000001</v>
      </c>
      <c r="L86">
        <f>J86/K86</f>
        <v>0.6876763875823142</v>
      </c>
      <c r="M86"/>
      <c r="N86"/>
      <c r="O86">
        <f t="shared" si="18"/>
        <v>22.0031</v>
      </c>
      <c r="P86">
        <f t="shared" si="18"/>
        <v>31.996300000000002</v>
      </c>
      <c r="Q86">
        <f t="shared" si="13"/>
        <v>22.0031</v>
      </c>
      <c r="R86">
        <f t="shared" si="14"/>
        <v>31.996300000000002</v>
      </c>
      <c r="S86">
        <v>301</v>
      </c>
      <c r="T86">
        <v>301</v>
      </c>
      <c r="U86" t="s">
        <v>0</v>
      </c>
      <c r="V86" t="s">
        <v>27</v>
      </c>
      <c r="W86" t="s">
        <v>3</v>
      </c>
      <c r="X86">
        <v>2011</v>
      </c>
      <c r="Y86">
        <v>2011</v>
      </c>
      <c r="Z86" t="s">
        <v>33</v>
      </c>
      <c r="AA86">
        <v>21</v>
      </c>
      <c r="AB86" t="s">
        <v>37</v>
      </c>
      <c r="AC86">
        <v>9.1999999999999993</v>
      </c>
    </row>
    <row r="87" spans="1:29" ht="16.95" customHeight="1" x14ac:dyDescent="0.3">
      <c r="A87" t="s">
        <v>73</v>
      </c>
      <c r="B87" t="s">
        <v>97</v>
      </c>
      <c r="C87" t="s">
        <v>180</v>
      </c>
      <c r="D87" t="s">
        <v>19</v>
      </c>
      <c r="E87">
        <v>24</v>
      </c>
      <c r="F87" t="s">
        <v>42</v>
      </c>
      <c r="G87"/>
      <c r="H87"/>
      <c r="I87"/>
      <c r="J87">
        <v>0.153</v>
      </c>
      <c r="K87">
        <v>0.313</v>
      </c>
      <c r="L87">
        <f t="shared" si="17"/>
        <v>0.48881789137380188</v>
      </c>
      <c r="M87"/>
      <c r="N87"/>
      <c r="O87">
        <f t="shared" si="18"/>
        <v>14.994</v>
      </c>
      <c r="P87">
        <f t="shared" si="18"/>
        <v>30.986999999999998</v>
      </c>
      <c r="Q87">
        <f t="shared" si="13"/>
        <v>14.994</v>
      </c>
      <c r="R87">
        <f t="shared" si="14"/>
        <v>30.986999999999998</v>
      </c>
      <c r="S87">
        <v>98</v>
      </c>
      <c r="T87">
        <v>99</v>
      </c>
      <c r="U87" t="s">
        <v>54</v>
      </c>
      <c r="V87" t="s">
        <v>5</v>
      </c>
      <c r="W87" t="s">
        <v>5</v>
      </c>
      <c r="X87">
        <v>2018</v>
      </c>
      <c r="Y87">
        <v>2018</v>
      </c>
      <c r="Z87" t="s">
        <v>34</v>
      </c>
      <c r="AA87">
        <v>26</v>
      </c>
      <c r="AB87" t="s">
        <v>37</v>
      </c>
      <c r="AC87">
        <v>3.9</v>
      </c>
    </row>
    <row r="88" spans="1:29" ht="16.95" customHeight="1" x14ac:dyDescent="0.3">
      <c r="A88" t="s">
        <v>73</v>
      </c>
      <c r="B88" t="s">
        <v>97</v>
      </c>
      <c r="C88" t="s">
        <v>181</v>
      </c>
      <c r="D88" t="s">
        <v>20</v>
      </c>
      <c r="E88">
        <v>24</v>
      </c>
      <c r="F88" t="s">
        <v>42</v>
      </c>
      <c r="G88"/>
      <c r="H88"/>
      <c r="I88"/>
      <c r="J88">
        <v>0.13100000000000001</v>
      </c>
      <c r="K88">
        <v>0.313</v>
      </c>
      <c r="L88">
        <f t="shared" si="17"/>
        <v>0.41853035143769968</v>
      </c>
      <c r="M88"/>
      <c r="N88"/>
      <c r="O88">
        <f t="shared" si="18"/>
        <v>12.969000000000001</v>
      </c>
      <c r="P88">
        <f t="shared" si="18"/>
        <v>30.986999999999998</v>
      </c>
      <c r="Q88">
        <f t="shared" si="13"/>
        <v>12.969000000000001</v>
      </c>
      <c r="R88">
        <f t="shared" si="14"/>
        <v>30.986999999999998</v>
      </c>
      <c r="S88">
        <v>99</v>
      </c>
      <c r="T88">
        <v>99</v>
      </c>
      <c r="U88" t="s">
        <v>54</v>
      </c>
      <c r="V88" t="s">
        <v>5</v>
      </c>
      <c r="W88" t="s">
        <v>5</v>
      </c>
      <c r="X88">
        <v>2018</v>
      </c>
      <c r="Y88">
        <v>2018</v>
      </c>
      <c r="Z88" t="s">
        <v>34</v>
      </c>
      <c r="AA88">
        <v>26</v>
      </c>
      <c r="AB88" t="s">
        <v>37</v>
      </c>
      <c r="AC88">
        <v>3.9</v>
      </c>
    </row>
    <row r="89" spans="1:29" x14ac:dyDescent="0.3">
      <c r="A89" t="s">
        <v>74</v>
      </c>
      <c r="B89" t="s">
        <v>88</v>
      </c>
      <c r="C89" t="s">
        <v>182</v>
      </c>
      <c r="D89" t="s">
        <v>19</v>
      </c>
      <c r="E89">
        <v>4</v>
      </c>
      <c r="F89" t="s">
        <v>43</v>
      </c>
      <c r="G89">
        <v>0.12</v>
      </c>
      <c r="H89">
        <v>0.12</v>
      </c>
      <c r="I89">
        <f t="shared" ref="I89" si="19">G89/H89</f>
        <v>1</v>
      </c>
      <c r="J89"/>
      <c r="K89"/>
      <c r="L89"/>
      <c r="M89">
        <f t="shared" ref="M89:N94" si="20">PRODUCT(G89,S89)</f>
        <v>70.56</v>
      </c>
      <c r="N89">
        <f t="shared" si="20"/>
        <v>72.48</v>
      </c>
      <c r="O89"/>
      <c r="P89"/>
      <c r="Q89">
        <f t="shared" si="13"/>
        <v>70.56</v>
      </c>
      <c r="R89">
        <f t="shared" si="14"/>
        <v>72.48</v>
      </c>
      <c r="S89">
        <v>588</v>
      </c>
      <c r="T89">
        <v>604</v>
      </c>
      <c r="U89" t="s">
        <v>54</v>
      </c>
      <c r="V89" t="s">
        <v>5</v>
      </c>
      <c r="W89" t="s">
        <v>5</v>
      </c>
      <c r="X89" t="s">
        <v>14</v>
      </c>
      <c r="Y89">
        <v>2014.5</v>
      </c>
      <c r="Z89" t="s">
        <v>32</v>
      </c>
      <c r="AA89"/>
      <c r="AB89" t="s">
        <v>41</v>
      </c>
      <c r="AC89">
        <f>AVERAGE(6.2,5.3)</f>
        <v>5.75</v>
      </c>
    </row>
    <row r="90" spans="1:29" x14ac:dyDescent="0.3">
      <c r="A90" t="s">
        <v>74</v>
      </c>
      <c r="B90" t="s">
        <v>88</v>
      </c>
      <c r="C90" t="s">
        <v>183</v>
      </c>
      <c r="D90" t="s">
        <v>19</v>
      </c>
      <c r="E90">
        <v>10</v>
      </c>
      <c r="F90" t="s">
        <v>43</v>
      </c>
      <c r="G90">
        <v>0.12</v>
      </c>
      <c r="H90">
        <v>0.12</v>
      </c>
      <c r="I90">
        <f>G90/H90</f>
        <v>1</v>
      </c>
      <c r="J90"/>
      <c r="K90"/>
      <c r="L90"/>
      <c r="M90">
        <f t="shared" si="20"/>
        <v>72.72</v>
      </c>
      <c r="N90">
        <f t="shared" si="20"/>
        <v>72.48</v>
      </c>
      <c r="O90"/>
      <c r="P90"/>
      <c r="Q90">
        <f t="shared" si="13"/>
        <v>72.72</v>
      </c>
      <c r="R90">
        <f t="shared" si="14"/>
        <v>72.48</v>
      </c>
      <c r="S90">
        <v>606</v>
      </c>
      <c r="T90">
        <v>604</v>
      </c>
      <c r="U90" t="s">
        <v>54</v>
      </c>
      <c r="V90" t="s">
        <v>5</v>
      </c>
      <c r="W90" t="s">
        <v>5</v>
      </c>
      <c r="X90" t="s">
        <v>14</v>
      </c>
      <c r="Y90">
        <v>2014.5</v>
      </c>
      <c r="Z90" t="s">
        <v>32</v>
      </c>
      <c r="AA90"/>
      <c r="AB90" t="s">
        <v>41</v>
      </c>
      <c r="AC90">
        <f t="shared" ref="AC90:AC92" si="21">AVERAGE(6.2,5.3)</f>
        <v>5.75</v>
      </c>
    </row>
    <row r="91" spans="1:29" x14ac:dyDescent="0.3">
      <c r="A91" t="s">
        <v>74</v>
      </c>
      <c r="B91" t="s">
        <v>89</v>
      </c>
      <c r="C91" t="s">
        <v>184</v>
      </c>
      <c r="D91" t="s">
        <v>19</v>
      </c>
      <c r="E91">
        <v>4</v>
      </c>
      <c r="F91" t="s">
        <v>43</v>
      </c>
      <c r="G91">
        <v>0.1</v>
      </c>
      <c r="H91">
        <v>0.09</v>
      </c>
      <c r="I91">
        <f t="shared" ref="I91:I94" si="22">G91/H91</f>
        <v>1.1111111111111112</v>
      </c>
      <c r="J91"/>
      <c r="K91"/>
      <c r="L91"/>
      <c r="M91">
        <f t="shared" si="20"/>
        <v>50.300000000000004</v>
      </c>
      <c r="N91">
        <f t="shared" si="20"/>
        <v>45.269999999999996</v>
      </c>
      <c r="O91"/>
      <c r="P91"/>
      <c r="Q91">
        <f t="shared" si="13"/>
        <v>50.300000000000004</v>
      </c>
      <c r="R91">
        <f t="shared" si="14"/>
        <v>45.269999999999996</v>
      </c>
      <c r="S91">
        <v>503</v>
      </c>
      <c r="T91">
        <v>503</v>
      </c>
      <c r="U91" t="s">
        <v>54</v>
      </c>
      <c r="V91" t="s">
        <v>5</v>
      </c>
      <c r="W91" t="s">
        <v>5</v>
      </c>
      <c r="X91" t="s">
        <v>14</v>
      </c>
      <c r="Y91">
        <v>2014.5</v>
      </c>
      <c r="Z91" t="s">
        <v>32</v>
      </c>
      <c r="AA91"/>
      <c r="AB91" t="s">
        <v>41</v>
      </c>
      <c r="AC91">
        <f t="shared" si="21"/>
        <v>5.75</v>
      </c>
    </row>
    <row r="92" spans="1:29" x14ac:dyDescent="0.3">
      <c r="A92" t="s">
        <v>74</v>
      </c>
      <c r="B92" t="s">
        <v>89</v>
      </c>
      <c r="C92" t="s">
        <v>185</v>
      </c>
      <c r="D92" t="s">
        <v>19</v>
      </c>
      <c r="E92">
        <v>10</v>
      </c>
      <c r="F92" t="s">
        <v>43</v>
      </c>
      <c r="G92">
        <v>7.0000000000000007E-2</v>
      </c>
      <c r="H92">
        <v>0.09</v>
      </c>
      <c r="I92">
        <f t="shared" si="22"/>
        <v>0.7777777777777779</v>
      </c>
      <c r="J92"/>
      <c r="K92"/>
      <c r="L92"/>
      <c r="M92">
        <f t="shared" si="20"/>
        <v>37.17</v>
      </c>
      <c r="N92">
        <f t="shared" si="20"/>
        <v>45.269999999999996</v>
      </c>
      <c r="O92"/>
      <c r="P92"/>
      <c r="Q92">
        <f t="shared" si="13"/>
        <v>37.17</v>
      </c>
      <c r="R92">
        <f t="shared" si="14"/>
        <v>45.269999999999996</v>
      </c>
      <c r="S92">
        <v>531</v>
      </c>
      <c r="T92">
        <v>503</v>
      </c>
      <c r="U92" t="s">
        <v>54</v>
      </c>
      <c r="V92" t="s">
        <v>5</v>
      </c>
      <c r="W92" t="s">
        <v>5</v>
      </c>
      <c r="X92" t="s">
        <v>14</v>
      </c>
      <c r="Y92">
        <v>2014.5</v>
      </c>
      <c r="Z92" t="s">
        <v>32</v>
      </c>
      <c r="AA92"/>
      <c r="AB92" t="s">
        <v>41</v>
      </c>
      <c r="AC92">
        <f t="shared" si="21"/>
        <v>5.75</v>
      </c>
    </row>
    <row r="93" spans="1:29" x14ac:dyDescent="0.3">
      <c r="A93" t="s">
        <v>75</v>
      </c>
      <c r="B93" t="s">
        <v>98</v>
      </c>
      <c r="C93" t="s">
        <v>186</v>
      </c>
      <c r="D93" t="s">
        <v>19</v>
      </c>
      <c r="E93">
        <v>18</v>
      </c>
      <c r="F93" t="s">
        <v>43</v>
      </c>
      <c r="G93">
        <v>9.2499999999999999E-2</v>
      </c>
      <c r="H93">
        <v>0.14949999999999999</v>
      </c>
      <c r="I93">
        <f t="shared" si="22"/>
        <v>0.61872909698996659</v>
      </c>
      <c r="J93"/>
      <c r="K93"/>
      <c r="L93"/>
      <c r="M93">
        <f t="shared" si="20"/>
        <v>104.895</v>
      </c>
      <c r="N93">
        <f t="shared" si="20"/>
        <v>169.53299999999999</v>
      </c>
      <c r="O93"/>
      <c r="P93"/>
      <c r="Q93">
        <f t="shared" si="13"/>
        <v>104.895</v>
      </c>
      <c r="R93">
        <f t="shared" si="14"/>
        <v>169.53299999999999</v>
      </c>
      <c r="S93">
        <v>1134</v>
      </c>
      <c r="T93">
        <v>1134</v>
      </c>
      <c r="U93" t="s">
        <v>54</v>
      </c>
      <c r="V93" t="s">
        <v>5</v>
      </c>
      <c r="W93" t="s">
        <v>5</v>
      </c>
      <c r="X93" t="s">
        <v>15</v>
      </c>
      <c r="Y93">
        <v>2015.5</v>
      </c>
      <c r="Z93" t="s">
        <v>32</v>
      </c>
      <c r="AA93">
        <v>33</v>
      </c>
      <c r="AB93" t="s">
        <v>38</v>
      </c>
      <c r="AC93">
        <f>AVERAGE(5.3,4.9)</f>
        <v>5.0999999999999996</v>
      </c>
    </row>
    <row r="94" spans="1:29" x14ac:dyDescent="0.3">
      <c r="A94" t="s">
        <v>75</v>
      </c>
      <c r="B94" t="s">
        <v>98</v>
      </c>
      <c r="C94" t="s">
        <v>187</v>
      </c>
      <c r="D94" t="s">
        <v>20</v>
      </c>
      <c r="E94">
        <v>18</v>
      </c>
      <c r="F94" t="s">
        <v>43</v>
      </c>
      <c r="G94">
        <v>5.1499999999999997E-2</v>
      </c>
      <c r="H94">
        <v>0.14949999999999999</v>
      </c>
      <c r="I94">
        <f t="shared" si="22"/>
        <v>0.34448160535117056</v>
      </c>
      <c r="J94"/>
      <c r="K94"/>
      <c r="L94"/>
      <c r="M94">
        <f t="shared" si="20"/>
        <v>58.400999999999996</v>
      </c>
      <c r="N94">
        <f t="shared" si="20"/>
        <v>169.53299999999999</v>
      </c>
      <c r="O94"/>
      <c r="P94"/>
      <c r="Q94">
        <f t="shared" si="13"/>
        <v>58.400999999999996</v>
      </c>
      <c r="R94">
        <f t="shared" si="14"/>
        <v>169.53299999999999</v>
      </c>
      <c r="S94">
        <v>1134</v>
      </c>
      <c r="T94">
        <v>1134</v>
      </c>
      <c r="U94" t="s">
        <v>54</v>
      </c>
      <c r="V94" t="s">
        <v>5</v>
      </c>
      <c r="W94" t="s">
        <v>5</v>
      </c>
      <c r="X94" t="s">
        <v>15</v>
      </c>
      <c r="Y94">
        <v>2015.5</v>
      </c>
      <c r="Z94" t="s">
        <v>32</v>
      </c>
      <c r="AA94">
        <v>33</v>
      </c>
      <c r="AB94" t="s">
        <v>38</v>
      </c>
      <c r="AC94">
        <f>AVERAGE(5.3,4.9)</f>
        <v>5.0999999999999996</v>
      </c>
    </row>
  </sheetData>
  <phoneticPr fontId="2" type="noConversion"/>
  <conditionalFormatting sqref="I95:I1048576">
    <cfRule type="top10" dxfId="3" priority="1" percent="1" bottom="1" rank="5"/>
    <cfRule type="top10" dxfId="2" priority="2" percent="1" rank="5"/>
  </conditionalFormatting>
  <conditionalFormatting sqref="L95:L1048576">
    <cfRule type="top10" dxfId="1" priority="3" percent="1" rank="5"/>
    <cfRule type="top10" dxfId="0" priority="4" percent="1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unemployment-inactivity-hiring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Baert</dc:creator>
  <cp:lastModifiedBy>Louis Lippens</cp:lastModifiedBy>
  <dcterms:created xsi:type="dcterms:W3CDTF">2024-03-08T10:16:23Z</dcterms:created>
  <dcterms:modified xsi:type="dcterms:W3CDTF">2024-06-12T15:54:45Z</dcterms:modified>
</cp:coreProperties>
</file>