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ll9p\Desktop\"/>
    </mc:Choice>
  </mc:AlternateContent>
  <xr:revisionPtr revIDLastSave="0" documentId="13_ncr:1_{D7E0D96C-CE52-448F-8D3E-2B114DF8BD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ditions" sheetId="1" r:id="rId1"/>
    <sheet name="Experiments" sheetId="2" r:id="rId2"/>
    <sheet name="Coefficients" sheetId="3" r:id="rId3"/>
    <sheet name="Calculations" sheetId="4" r:id="rId4"/>
  </sheets>
  <definedNames>
    <definedName name="component_names">{"熟料","水渣","炉底渣","石灰石"}</definedName>
    <definedName name="lower_bounds">{"0","0","0","2/5"}</definedName>
    <definedName name="model_name">{"SimplexCentroid"}</definedName>
    <definedName name="n_experiments">{"3"}</definedName>
    <definedName name="transform_matrix">{0.6,0,0,0;0,0.6,0,0;0,0,0.6,0;0.4,0.4,0.4,1}</definedName>
    <definedName name="upper_bounds">{"1","1","1","1"}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4" l="1" a="1"/>
  <c r="N19" i="4" s="1"/>
  <c r="L19" i="4" a="1"/>
  <c r="L19" i="4" s="1"/>
  <c r="M19" i="4" s="1" a="1"/>
  <c r="M19" i="4" s="1"/>
  <c r="K19" i="4" a="1"/>
  <c r="K19" i="4" s="1"/>
  <c r="J19" i="4" a="1"/>
  <c r="J19" i="4" s="1"/>
  <c r="P19" i="4" s="1" a="1"/>
  <c r="P19" i="4" s="1"/>
  <c r="I19" i="4" a="1"/>
  <c r="I19" i="4" s="1"/>
  <c r="R18" i="4" a="1"/>
  <c r="R18" i="4" s="1"/>
  <c r="L18" i="4" a="1"/>
  <c r="L18" i="4"/>
  <c r="M18" i="4" s="1" a="1"/>
  <c r="M18" i="4" s="1"/>
  <c r="K18" i="4" a="1"/>
  <c r="K18" i="4" s="1"/>
  <c r="O18" i="4" s="1" a="1"/>
  <c r="O18" i="4" s="1"/>
  <c r="J18" i="4" a="1"/>
  <c r="J18" i="4" s="1"/>
  <c r="S18" i="4" s="1" a="1"/>
  <c r="S18" i="4" s="1"/>
  <c r="I18" i="4" a="1"/>
  <c r="I18" i="4" s="1"/>
  <c r="U18" i="4" s="1" a="1"/>
  <c r="U18" i="4" s="1"/>
  <c r="M17" i="4" a="1"/>
  <c r="M17" i="4" s="1"/>
  <c r="L17" i="4" a="1"/>
  <c r="L17" i="4" s="1"/>
  <c r="K17" i="4" a="1"/>
  <c r="K17" i="4" s="1"/>
  <c r="J17" i="4" a="1"/>
  <c r="J17" i="4" s="1"/>
  <c r="R17" i="4" s="1" a="1"/>
  <c r="R17" i="4" s="1"/>
  <c r="I17" i="4" a="1"/>
  <c r="I17" i="4" s="1"/>
  <c r="Y17" i="4" s="1" a="1"/>
  <c r="Y17" i="4" s="1"/>
  <c r="W16" i="4" a="1"/>
  <c r="W16" i="4" s="1"/>
  <c r="M16" i="4" a="1"/>
  <c r="M16" i="4" s="1"/>
  <c r="L16" i="4" a="1"/>
  <c r="L16" i="4" s="1"/>
  <c r="K16" i="4" a="1"/>
  <c r="K16" i="4" s="1"/>
  <c r="O16" i="4" s="1" a="1"/>
  <c r="O16" i="4" s="1"/>
  <c r="J16" i="4" a="1"/>
  <c r="J16" i="4" s="1"/>
  <c r="I16" i="4" a="1"/>
  <c r="I16" i="4" s="1"/>
  <c r="V16" i="4" s="1" a="1"/>
  <c r="V16" i="4" s="1"/>
  <c r="AA15" i="4" a="1"/>
  <c r="AA15" i="4" s="1"/>
  <c r="W15" i="4" a="1"/>
  <c r="W15" i="4" s="1"/>
  <c r="O15" i="4" a="1"/>
  <c r="O15" i="4" s="1"/>
  <c r="N15" i="4" a="1"/>
  <c r="N15" i="4" s="1"/>
  <c r="L15" i="4" a="1"/>
  <c r="L15" i="4" s="1"/>
  <c r="M15" i="4" s="1" a="1"/>
  <c r="M15" i="4" s="1"/>
  <c r="K15" i="4" a="1"/>
  <c r="K15" i="4" s="1"/>
  <c r="J15" i="4" a="1"/>
  <c r="J15" i="4" s="1"/>
  <c r="S15" i="4" s="1" a="1"/>
  <c r="S15" i="4" s="1"/>
  <c r="I15" i="4" a="1"/>
  <c r="I15" i="4"/>
  <c r="Z15" i="4" s="1" a="1"/>
  <c r="Z15" i="4" s="1"/>
  <c r="X14" i="4" a="1"/>
  <c r="X14" i="4" s="1"/>
  <c r="T14" i="4" a="1"/>
  <c r="T14" i="4" s="1"/>
  <c r="R14" i="4" a="1"/>
  <c r="R14" i="4" s="1"/>
  <c r="N14" i="4" a="1"/>
  <c r="N14" i="4" s="1"/>
  <c r="L14" i="4" a="1"/>
  <c r="L14" i="4"/>
  <c r="AA14" i="4" s="1" a="1"/>
  <c r="AA14" i="4" s="1"/>
  <c r="K14" i="4" a="1"/>
  <c r="K14" i="4" s="1"/>
  <c r="J14" i="4" a="1"/>
  <c r="J14" i="4" s="1"/>
  <c r="Q14" i="4" s="1" a="1"/>
  <c r="Q14" i="4" s="1"/>
  <c r="I14" i="4" a="1"/>
  <c r="I14" i="4" s="1"/>
  <c r="W14" i="4" s="1" a="1"/>
  <c r="W14" i="4" s="1"/>
  <c r="L13" i="4" a="1"/>
  <c r="L13" i="4" s="1"/>
  <c r="M13" i="4" s="1" a="1"/>
  <c r="M13" i="4" s="1"/>
  <c r="K13" i="4" a="1"/>
  <c r="K13" i="4" s="1"/>
  <c r="J13" i="4" a="1"/>
  <c r="J13" i="4" s="1"/>
  <c r="S13" i="4" s="1" a="1"/>
  <c r="S13" i="4" s="1"/>
  <c r="I13" i="4" a="1"/>
  <c r="I13" i="4" s="1"/>
  <c r="AA13" i="4" s="1" a="1"/>
  <c r="AA13" i="4" s="1"/>
  <c r="S12" i="4" a="1"/>
  <c r="S12" i="4" s="1"/>
  <c r="O12" i="4" a="1"/>
  <c r="O12" i="4" s="1"/>
  <c r="M12" i="4" a="1"/>
  <c r="M12" i="4" s="1"/>
  <c r="L12" i="4" a="1"/>
  <c r="L12" i="4" s="1"/>
  <c r="K12" i="4" a="1"/>
  <c r="K12" i="4" s="1"/>
  <c r="N12" i="4" s="1" a="1"/>
  <c r="N12" i="4" s="1"/>
  <c r="J12" i="4" a="1"/>
  <c r="J12" i="4"/>
  <c r="R12" i="4" s="1" a="1"/>
  <c r="R12" i="4" s="1"/>
  <c r="I12" i="4" a="1"/>
  <c r="I12" i="4" s="1"/>
  <c r="Y12" i="4" s="1" a="1"/>
  <c r="Y12" i="4" s="1"/>
  <c r="W11" i="4" a="1"/>
  <c r="W11" i="4" s="1"/>
  <c r="L11" i="4" a="1"/>
  <c r="L11" i="4" s="1"/>
  <c r="M11" i="4" s="1" a="1"/>
  <c r="M11" i="4" s="1"/>
  <c r="K11" i="4" a="1"/>
  <c r="K11" i="4" s="1"/>
  <c r="O11" i="4" s="1" a="1"/>
  <c r="O11" i="4" s="1"/>
  <c r="J11" i="4" a="1"/>
  <c r="J11" i="4" s="1"/>
  <c r="P11" i="4" s="1" a="1"/>
  <c r="P11" i="4" s="1"/>
  <c r="I11" i="4" a="1"/>
  <c r="I11" i="4"/>
  <c r="V11" i="4" s="1" a="1"/>
  <c r="V11" i="4" s="1"/>
  <c r="T10" i="4" a="1"/>
  <c r="T10" i="4" s="1"/>
  <c r="N10" i="4" a="1"/>
  <c r="N10" i="4" s="1"/>
  <c r="L10" i="4" a="1"/>
  <c r="L10" i="4" s="1"/>
  <c r="K10" i="4" a="1"/>
  <c r="K10" i="4" s="1"/>
  <c r="J10" i="4" a="1"/>
  <c r="J10" i="4" s="1"/>
  <c r="P10" i="4" s="1" a="1"/>
  <c r="P10" i="4" s="1"/>
  <c r="I10" i="4" a="1"/>
  <c r="I10" i="4" s="1"/>
  <c r="Z10" i="4" s="1" a="1"/>
  <c r="Z10" i="4" s="1"/>
  <c r="X9" i="4" a="1"/>
  <c r="X9" i="4" s="1"/>
  <c r="T9" i="4" a="1"/>
  <c r="T9" i="4" s="1"/>
  <c r="L9" i="4" a="1"/>
  <c r="L9" i="4" s="1"/>
  <c r="M9" i="4" s="1" a="1"/>
  <c r="M9" i="4" s="1"/>
  <c r="K9" i="4" a="1"/>
  <c r="K9" i="4" s="1"/>
  <c r="J9" i="4" a="1"/>
  <c r="J9" i="4" s="1"/>
  <c r="Q9" i="4" s="1" a="1"/>
  <c r="Q9" i="4" s="1"/>
  <c r="I9" i="4" a="1"/>
  <c r="I9" i="4" s="1"/>
  <c r="O8" i="4" a="1"/>
  <c r="O8" i="4" s="1"/>
  <c r="M8" i="4" a="1"/>
  <c r="M8" i="4" s="1"/>
  <c r="L8" i="4" a="1"/>
  <c r="L8" i="4" s="1"/>
  <c r="K8" i="4" a="1"/>
  <c r="K8" i="4" s="1"/>
  <c r="N8" i="4" s="1" a="1"/>
  <c r="N8" i="4" s="1"/>
  <c r="J8" i="4" a="1"/>
  <c r="J8" i="4"/>
  <c r="S8" i="4" s="1" a="1"/>
  <c r="S8" i="4" s="1"/>
  <c r="I8" i="4" a="1"/>
  <c r="I8" i="4" s="1"/>
  <c r="AA8" i="4" s="1" a="1"/>
  <c r="AA8" i="4" s="1"/>
  <c r="Y7" i="4" a="1"/>
  <c r="Y7" i="4" s="1"/>
  <c r="S7" i="4" a="1"/>
  <c r="S7" i="4" s="1"/>
  <c r="O7" i="4" a="1"/>
  <c r="O7" i="4" s="1"/>
  <c r="M7" i="4" a="1"/>
  <c r="M7" i="4"/>
  <c r="L7" i="4" a="1"/>
  <c r="L7" i="4" s="1"/>
  <c r="K7" i="4" a="1"/>
  <c r="K7" i="4" s="1"/>
  <c r="N7" i="4" s="1" a="1"/>
  <c r="N7" i="4" s="1"/>
  <c r="J7" i="4" a="1"/>
  <c r="J7" i="4" s="1"/>
  <c r="R7" i="4" s="1" a="1"/>
  <c r="R7" i="4" s="1"/>
  <c r="I7" i="4" a="1"/>
  <c r="I7" i="4"/>
  <c r="X7" i="4" s="1" a="1"/>
  <c r="X7" i="4" s="1"/>
  <c r="T6" i="4" a="1"/>
  <c r="T6" i="4" s="1"/>
  <c r="L6" i="4" a="1"/>
  <c r="L6" i="4" s="1"/>
  <c r="K6" i="4" a="1"/>
  <c r="K6" i="4" s="1"/>
  <c r="J6" i="4" a="1"/>
  <c r="J6" i="4" s="1"/>
  <c r="I6" i="4" a="1"/>
  <c r="I6" i="4" s="1"/>
  <c r="V6" i="4" s="1" a="1"/>
  <c r="V6" i="4" s="1"/>
  <c r="T5" i="4" a="1"/>
  <c r="T5" i="4" s="1"/>
  <c r="L5" i="4" a="1"/>
  <c r="L5" i="4" s="1"/>
  <c r="M5" i="4" s="1" a="1"/>
  <c r="M5" i="4" s="1"/>
  <c r="K5" i="4" a="1"/>
  <c r="K5" i="4" s="1"/>
  <c r="J5" i="4" a="1"/>
  <c r="J5" i="4" s="1"/>
  <c r="S5" i="4" s="1" a="1"/>
  <c r="S5" i="4" s="1"/>
  <c r="I5" i="4" a="1"/>
  <c r="I5" i="4"/>
  <c r="L4" i="4" a="1"/>
  <c r="L4" i="4"/>
  <c r="M4" i="4" s="1" a="1"/>
  <c r="M4" i="4" s="1"/>
  <c r="K4" i="4" a="1"/>
  <c r="K4" i="4" s="1"/>
  <c r="J4" i="4" a="1"/>
  <c r="J4" i="4" s="1"/>
  <c r="I4" i="4" a="1"/>
  <c r="I4" i="4"/>
  <c r="N3" i="4" a="1"/>
  <c r="N3" i="4" s="1"/>
  <c r="L3" i="4" a="1"/>
  <c r="L3" i="4"/>
  <c r="M3" i="4" s="1" a="1"/>
  <c r="M3" i="4" s="1"/>
  <c r="K3" i="4" a="1"/>
  <c r="K3" i="4"/>
  <c r="O3" i="4" s="1" a="1"/>
  <c r="O3" i="4" s="1"/>
  <c r="J3" i="4" a="1"/>
  <c r="J3" i="4" s="1"/>
  <c r="I3" i="4" a="1"/>
  <c r="I3" i="4" s="1"/>
  <c r="Q2" i="4" a="1"/>
  <c r="Q2" i="4" s="1"/>
  <c r="M2" i="4" a="1"/>
  <c r="M2" i="4" s="1"/>
  <c r="L2" i="4" a="1"/>
  <c r="L2" i="4" s="1"/>
  <c r="K2" i="4" a="1"/>
  <c r="K2" i="4"/>
  <c r="O2" i="4" s="1" a="1"/>
  <c r="O2" i="4" s="1"/>
  <c r="J2" i="4" a="1"/>
  <c r="J2" i="4"/>
  <c r="P2" i="4" s="1" a="1"/>
  <c r="P2" i="4" s="1"/>
  <c r="I2" i="4" a="1"/>
  <c r="I2" i="4" s="1"/>
  <c r="B5" i="1" a="1"/>
  <c r="B5" i="1" s="1"/>
  <c r="D4" i="1"/>
  <c r="B4" i="1" a="1"/>
  <c r="E4" i="1" s="1"/>
  <c r="B4" i="1"/>
  <c r="D3" i="1"/>
  <c r="B3" i="1" a="1"/>
  <c r="E3" i="1" s="1"/>
  <c r="B3" i="1"/>
  <c r="E2" i="1"/>
  <c r="D2" i="1"/>
  <c r="C2" i="1"/>
  <c r="B2" i="1" a="1"/>
  <c r="B2" i="1"/>
  <c r="B1" i="1" a="1"/>
  <c r="B1" i="1"/>
  <c r="X2" i="4" l="1" a="1"/>
  <c r="X2" i="4" s="1"/>
  <c r="T2" i="4" a="1"/>
  <c r="T2" i="4" s="1"/>
  <c r="Y2" i="4" a="1"/>
  <c r="Y2" i="4" s="1"/>
  <c r="U2" i="4" a="1"/>
  <c r="U2" i="4" s="1"/>
  <c r="AA2" i="4" a="1"/>
  <c r="AA2" i="4" s="1"/>
  <c r="W2" i="4" a="1"/>
  <c r="W2" i="4" s="1"/>
  <c r="Z2" i="4" a="1"/>
  <c r="Z2" i="4" s="1"/>
  <c r="V2" i="4" a="1"/>
  <c r="V2" i="4" s="1"/>
  <c r="Y3" i="4" a="1"/>
  <c r="Y3" i="4" s="1"/>
  <c r="U3" i="4" a="1"/>
  <c r="U3" i="4" s="1"/>
  <c r="V3" i="4" a="1"/>
  <c r="V3" i="4" s="1"/>
  <c r="Z3" i="4" a="1"/>
  <c r="Z3" i="4" s="1"/>
  <c r="X3" i="4" a="1"/>
  <c r="X3" i="4" s="1"/>
  <c r="T3" i="4" a="1"/>
  <c r="T3" i="4" s="1"/>
  <c r="AA3" i="4" a="1"/>
  <c r="AA3" i="4" s="1"/>
  <c r="W3" i="4" a="1"/>
  <c r="W3" i="4" s="1"/>
  <c r="O5" i="4" a="1"/>
  <c r="O5" i="4" s="1"/>
  <c r="N5" i="4" a="1"/>
  <c r="N5" i="4" s="1"/>
  <c r="Z4" i="4" a="1"/>
  <c r="Z4" i="4" s="1"/>
  <c r="Q3" i="4" a="1"/>
  <c r="Q3" i="4" s="1"/>
  <c r="R3" i="4" a="1"/>
  <c r="R3" i="4" s="1"/>
  <c r="P3" i="4" a="1"/>
  <c r="P3" i="4" s="1"/>
  <c r="E3" i="4" s="1" a="1"/>
  <c r="E3" i="4" s="1"/>
  <c r="S3" i="4" a="1"/>
  <c r="S3" i="4" s="1"/>
  <c r="F3" i="4" s="1" a="1"/>
  <c r="F3" i="4" s="1"/>
  <c r="R4" i="4" a="1"/>
  <c r="R4" i="4" s="1"/>
  <c r="Q4" i="4" a="1"/>
  <c r="Q4" i="4" s="1"/>
  <c r="P4" i="4" a="1"/>
  <c r="P4" i="4" s="1"/>
  <c r="AA4" i="4" a="1"/>
  <c r="AA4" i="4" s="1"/>
  <c r="S4" i="4" a="1"/>
  <c r="S4" i="4" s="1"/>
  <c r="F5" i="4" a="1"/>
  <c r="F5" i="4" s="1"/>
  <c r="H5" i="4" a="1"/>
  <c r="H5" i="4" s="1"/>
  <c r="W9" i="4" a="1"/>
  <c r="W9" i="4" s="1"/>
  <c r="O17" i="4" a="1"/>
  <c r="O17" i="4" s="1"/>
  <c r="H17" i="4" s="1" a="1"/>
  <c r="H17" i="4" s="1"/>
  <c r="Z17" i="4" a="1"/>
  <c r="Z17" i="4" s="1"/>
  <c r="S17" i="4" a="1"/>
  <c r="S17" i="4" s="1"/>
  <c r="N17" i="4" a="1"/>
  <c r="N17" i="4" s="1"/>
  <c r="M10" i="4" a="1"/>
  <c r="M10" i="4" s="1"/>
  <c r="W10" i="4" a="1"/>
  <c r="W10" i="4" s="1"/>
  <c r="AA10" i="4" a="1"/>
  <c r="AA10" i="4" s="1"/>
  <c r="U10" i="4" a="1"/>
  <c r="U10" i="4" s="1"/>
  <c r="O10" i="4" a="1"/>
  <c r="O10" i="4" s="1"/>
  <c r="P16" i="4" a="1"/>
  <c r="P16" i="4" s="1"/>
  <c r="E16" i="4" s="1" a="1"/>
  <c r="E16" i="4" s="1"/>
  <c r="S16" i="4" a="1"/>
  <c r="S16" i="4" s="1"/>
  <c r="R16" i="4" a="1"/>
  <c r="R16" i="4" s="1"/>
  <c r="X16" i="4" a="1"/>
  <c r="X16" i="4" s="1"/>
  <c r="Q16" i="4" a="1"/>
  <c r="Q16" i="4" s="1"/>
  <c r="O9" i="4" a="1"/>
  <c r="O9" i="4" s="1"/>
  <c r="N9" i="4" a="1"/>
  <c r="N9" i="4" s="1"/>
  <c r="H9" i="4" s="1" a="1"/>
  <c r="H9" i="4" s="1"/>
  <c r="R9" i="4" a="1"/>
  <c r="R9" i="4" s="1"/>
  <c r="AA19" i="4" a="1"/>
  <c r="AA19" i="4" s="1"/>
  <c r="W19" i="4" a="1"/>
  <c r="W19" i="4" s="1"/>
  <c r="Z19" i="4" a="1"/>
  <c r="Z19" i="4" s="1"/>
  <c r="Y19" i="4" a="1"/>
  <c r="Y19" i="4" s="1"/>
  <c r="X19" i="4" a="1"/>
  <c r="X19" i="4" s="1"/>
  <c r="V19" i="4" a="1"/>
  <c r="V19" i="4" s="1"/>
  <c r="U19" i="4" a="1"/>
  <c r="U19" i="4" s="1"/>
  <c r="T19" i="4" a="1"/>
  <c r="T19" i="4" s="1"/>
  <c r="H3" i="4" a="1"/>
  <c r="H3" i="4" s="1"/>
  <c r="Y6" i="4" a="1"/>
  <c r="Y6" i="4" s="1"/>
  <c r="AA6" i="4" a="1"/>
  <c r="AA6" i="4" s="1"/>
  <c r="P6" i="4" a="1"/>
  <c r="P6" i="4" s="1"/>
  <c r="S6" i="4" a="1"/>
  <c r="S6" i="4" s="1"/>
  <c r="R6" i="4" a="1"/>
  <c r="R6" i="4" s="1"/>
  <c r="Q6" i="4" a="1"/>
  <c r="Q6" i="4" s="1"/>
  <c r="N4" i="4" a="1"/>
  <c r="N4" i="4" s="1"/>
  <c r="E4" i="4" s="1" a="1"/>
  <c r="E4" i="4" s="1"/>
  <c r="W4" i="4" a="1"/>
  <c r="W4" i="4" s="1"/>
  <c r="O4" i="4" a="1"/>
  <c r="O4" i="4" s="1"/>
  <c r="Z5" i="4" a="1"/>
  <c r="Z5" i="4" s="1"/>
  <c r="O6" i="4" a="1"/>
  <c r="O6" i="4" s="1"/>
  <c r="G8" i="4" a="1"/>
  <c r="G8" i="4" s="1"/>
  <c r="F8" i="4" a="1"/>
  <c r="F8" i="4" s="1"/>
  <c r="N13" i="4" a="1"/>
  <c r="N13" i="4" s="1"/>
  <c r="R13" i="4" a="1"/>
  <c r="R13" i="4" s="1"/>
  <c r="O13" i="4" a="1"/>
  <c r="O13" i="4" s="1"/>
  <c r="G13" i="4" s="1" a="1"/>
  <c r="G13" i="4" s="1"/>
  <c r="U6" i="4" a="1"/>
  <c r="U6" i="4" s="1"/>
  <c r="M6" i="4" a="1"/>
  <c r="M6" i="4" s="1"/>
  <c r="W6" i="4" a="1"/>
  <c r="W6" i="4" s="1"/>
  <c r="H13" i="4" a="1"/>
  <c r="H13" i="4" s="1"/>
  <c r="V13" i="4" a="1"/>
  <c r="V13" i="4" s="1"/>
  <c r="V18" i="4" a="1"/>
  <c r="V18" i="4" s="1"/>
  <c r="U5" i="4" a="1"/>
  <c r="U5" i="4" s="1"/>
  <c r="AA5" i="4" a="1"/>
  <c r="AA5" i="4" s="1"/>
  <c r="G7" i="4" a="1"/>
  <c r="G7" i="4" s="1"/>
  <c r="T7" i="4" a="1"/>
  <c r="T7" i="4" s="1"/>
  <c r="Z7" i="4" a="1"/>
  <c r="Z7" i="4" s="1"/>
  <c r="P8" i="4" a="1"/>
  <c r="P8" i="4" s="1"/>
  <c r="H8" i="4" s="1" a="1"/>
  <c r="H8" i="4" s="1"/>
  <c r="Y9" i="4" a="1"/>
  <c r="Y9" i="4" s="1"/>
  <c r="Q11" i="4" a="1"/>
  <c r="Q11" i="4" s="1"/>
  <c r="X11" i="4" a="1"/>
  <c r="X11" i="4" s="1"/>
  <c r="T12" i="4" a="1"/>
  <c r="T12" i="4" s="1"/>
  <c r="F12" i="4" s="1" a="1"/>
  <c r="F12" i="4" s="1"/>
  <c r="Z12" i="4" a="1"/>
  <c r="Z12" i="4" s="1"/>
  <c r="P13" i="4" a="1"/>
  <c r="P13" i="4" s="1"/>
  <c r="S14" i="4" a="1"/>
  <c r="S14" i="4" s="1"/>
  <c r="Y14" i="4" a="1"/>
  <c r="Y14" i="4" s="1"/>
  <c r="U15" i="4" a="1"/>
  <c r="U15" i="4" s="1"/>
  <c r="T17" i="4" a="1"/>
  <c r="T17" i="4" s="1"/>
  <c r="G17" i="4" s="1" a="1"/>
  <c r="G17" i="4" s="1"/>
  <c r="P18" i="4" a="1"/>
  <c r="P18" i="4" s="1"/>
  <c r="W18" i="4" a="1"/>
  <c r="W18" i="4" s="1"/>
  <c r="V8" i="4" a="1"/>
  <c r="V8" i="4" s="1"/>
  <c r="C4" i="1"/>
  <c r="N2" i="4" a="1"/>
  <c r="N2" i="4" s="1"/>
  <c r="H2" i="4" s="1" a="1"/>
  <c r="H2" i="4" s="1"/>
  <c r="R2" i="4" a="1"/>
  <c r="R2" i="4" s="1"/>
  <c r="T4" i="4" a="1"/>
  <c r="T4" i="4" s="1"/>
  <c r="X4" i="4" a="1"/>
  <c r="X4" i="4" s="1"/>
  <c r="V5" i="4" a="1"/>
  <c r="V5" i="4" s="1"/>
  <c r="X6" i="4" a="1"/>
  <c r="X6" i="4" s="1"/>
  <c r="AA7" i="4" a="1"/>
  <c r="AA7" i="4" s="1"/>
  <c r="Q8" i="4" a="1"/>
  <c r="Q8" i="4" s="1"/>
  <c r="W8" i="4" a="1"/>
  <c r="W8" i="4" s="1"/>
  <c r="S9" i="4" a="1"/>
  <c r="S9" i="4" s="1"/>
  <c r="Z9" i="4" a="1"/>
  <c r="Z9" i="4" s="1"/>
  <c r="E9" i="4" s="1" a="1"/>
  <c r="E9" i="4" s="1"/>
  <c r="V10" i="4" a="1"/>
  <c r="V10" i="4" s="1"/>
  <c r="R11" i="4" a="1"/>
  <c r="R11" i="4" s="1"/>
  <c r="U12" i="4" a="1"/>
  <c r="U12" i="4" s="1"/>
  <c r="AA12" i="4" a="1"/>
  <c r="AA12" i="4" s="1"/>
  <c r="Q13" i="4" a="1"/>
  <c r="Q13" i="4" s="1"/>
  <c r="W13" i="4" a="1"/>
  <c r="W13" i="4" s="1"/>
  <c r="M14" i="4" a="1"/>
  <c r="M14" i="4" s="1"/>
  <c r="Z14" i="4" a="1"/>
  <c r="Z14" i="4" s="1"/>
  <c r="P15" i="4" a="1"/>
  <c r="P15" i="4" s="1"/>
  <c r="G15" i="4" s="1" a="1"/>
  <c r="G15" i="4" s="1"/>
  <c r="V15" i="4" a="1"/>
  <c r="V15" i="4" s="1"/>
  <c r="Y16" i="4" a="1"/>
  <c r="Y16" i="4" s="1"/>
  <c r="U17" i="4" a="1"/>
  <c r="U17" i="4" s="1"/>
  <c r="AA17" i="4" a="1"/>
  <c r="AA17" i="4" s="1"/>
  <c r="Q18" i="4" a="1"/>
  <c r="Q18" i="4" s="1"/>
  <c r="P5" i="4" a="1"/>
  <c r="P5" i="4" s="1"/>
  <c r="G5" i="4" s="1" a="1"/>
  <c r="G5" i="4" s="1"/>
  <c r="V17" i="4" a="1"/>
  <c r="V17" i="4" s="1"/>
  <c r="S2" i="4" a="1"/>
  <c r="S2" i="4" s="1"/>
  <c r="F2" i="4" s="1" a="1"/>
  <c r="F2" i="4" s="1"/>
  <c r="U4" i="4" a="1"/>
  <c r="U4" i="4" s="1"/>
  <c r="Y4" i="4" a="1"/>
  <c r="Y4" i="4" s="1"/>
  <c r="Q5" i="4" a="1"/>
  <c r="Q5" i="4" s="1"/>
  <c r="W5" i="4" a="1"/>
  <c r="W5" i="4" s="1"/>
  <c r="Z6" i="4" a="1"/>
  <c r="Z6" i="4" s="1"/>
  <c r="P7" i="4" a="1"/>
  <c r="P7" i="4" s="1"/>
  <c r="F7" i="4" s="1" a="1"/>
  <c r="F7" i="4" s="1"/>
  <c r="V7" i="4" a="1"/>
  <c r="V7" i="4" s="1"/>
  <c r="R8" i="4" a="1"/>
  <c r="R8" i="4" s="1"/>
  <c r="Y8" i="4" a="1"/>
  <c r="Y8" i="4" s="1"/>
  <c r="U9" i="4" a="1"/>
  <c r="U9" i="4" s="1"/>
  <c r="AA9" i="4" a="1"/>
  <c r="AA9" i="4" s="1"/>
  <c r="Q10" i="4" a="1"/>
  <c r="Q10" i="4" s="1"/>
  <c r="T11" i="4" a="1"/>
  <c r="T11" i="4" s="1"/>
  <c r="Z11" i="4" a="1"/>
  <c r="Z11" i="4" s="1"/>
  <c r="P12" i="4" a="1"/>
  <c r="P12" i="4" s="1"/>
  <c r="E12" i="4" s="1" a="1"/>
  <c r="E12" i="4" s="1"/>
  <c r="V12" i="4" a="1"/>
  <c r="V12" i="4" s="1"/>
  <c r="Y13" i="4" a="1"/>
  <c r="Y13" i="4" s="1"/>
  <c r="O14" i="4" a="1"/>
  <c r="O14" i="4" s="1"/>
  <c r="U14" i="4" a="1"/>
  <c r="U14" i="4" s="1"/>
  <c r="Q15" i="4" a="1"/>
  <c r="Q15" i="4" s="1"/>
  <c r="E15" i="4" s="1" a="1"/>
  <c r="E15" i="4" s="1"/>
  <c r="X15" i="4" a="1"/>
  <c r="X15" i="4" s="1"/>
  <c r="T16" i="4" a="1"/>
  <c r="T16" i="4" s="1"/>
  <c r="Z16" i="4" a="1"/>
  <c r="Z16" i="4" s="1"/>
  <c r="P17" i="4" a="1"/>
  <c r="P17" i="4" s="1"/>
  <c r="Y18" i="4" a="1"/>
  <c r="Y18" i="4" s="1"/>
  <c r="X8" i="4" a="1"/>
  <c r="X8" i="4" s="1"/>
  <c r="S11" i="4" a="1"/>
  <c r="S11" i="4" s="1"/>
  <c r="H11" i="4" s="1" a="1"/>
  <c r="H11" i="4" s="1"/>
  <c r="Y11" i="4" a="1"/>
  <c r="Y11" i="4" s="1"/>
  <c r="X18" i="4" a="1"/>
  <c r="X18" i="4" s="1"/>
  <c r="C3" i="1"/>
  <c r="R5" i="4" a="1"/>
  <c r="R5" i="4" s="1"/>
  <c r="X5" i="4" a="1"/>
  <c r="X5" i="4" s="1"/>
  <c r="N6" i="4" a="1"/>
  <c r="N6" i="4" s="1"/>
  <c r="W7" i="4" a="1"/>
  <c r="W7" i="4" s="1"/>
  <c r="V9" i="4" a="1"/>
  <c r="V9" i="4" s="1"/>
  <c r="R10" i="4" a="1"/>
  <c r="R10" i="4" s="1"/>
  <c r="X10" i="4" a="1"/>
  <c r="X10" i="4" s="1"/>
  <c r="N11" i="4" a="1"/>
  <c r="N11" i="4" s="1"/>
  <c r="F11" i="4" s="1" a="1"/>
  <c r="F11" i="4" s="1"/>
  <c r="AA11" i="4" a="1"/>
  <c r="AA11" i="4" s="1"/>
  <c r="Q12" i="4" a="1"/>
  <c r="Q12" i="4" s="1"/>
  <c r="W12" i="4" a="1"/>
  <c r="W12" i="4" s="1"/>
  <c r="Z13" i="4" a="1"/>
  <c r="Z13" i="4" s="1"/>
  <c r="V14" i="4" a="1"/>
  <c r="V14" i="4" s="1"/>
  <c r="R15" i="4" a="1"/>
  <c r="R15" i="4" s="1"/>
  <c r="N16" i="4" a="1"/>
  <c r="N16" i="4" s="1"/>
  <c r="U16" i="4" a="1"/>
  <c r="U16" i="4" s="1"/>
  <c r="AA16" i="4" a="1"/>
  <c r="AA16" i="4" s="1"/>
  <c r="Q17" i="4" a="1"/>
  <c r="Q17" i="4" s="1"/>
  <c r="W17" i="4" a="1"/>
  <c r="W17" i="4" s="1"/>
  <c r="Z18" i="4" a="1"/>
  <c r="Z18" i="4" s="1"/>
  <c r="U7" i="4" a="1"/>
  <c r="U7" i="4" s="1"/>
  <c r="H7" i="4" s="1" a="1"/>
  <c r="H7" i="4" s="1"/>
  <c r="V4" i="4" a="1"/>
  <c r="V4" i="4" s="1"/>
  <c r="Y5" i="4" a="1"/>
  <c r="Y5" i="4" s="1"/>
  <c r="Q7" i="4" a="1"/>
  <c r="Q7" i="4" s="1"/>
  <c r="T8" i="4" a="1"/>
  <c r="T8" i="4" s="1"/>
  <c r="Z8" i="4" a="1"/>
  <c r="Z8" i="4" s="1"/>
  <c r="P9" i="4" a="1"/>
  <c r="P9" i="4" s="1"/>
  <c r="S10" i="4" a="1"/>
  <c r="S10" i="4" s="1"/>
  <c r="Y10" i="4" a="1"/>
  <c r="Y10" i="4" s="1"/>
  <c r="U11" i="4" a="1"/>
  <c r="U11" i="4" s="1"/>
  <c r="X12" i="4" a="1"/>
  <c r="X12" i="4" s="1"/>
  <c r="T13" i="4" a="1"/>
  <c r="T13" i="4" s="1"/>
  <c r="P14" i="4" a="1"/>
  <c r="P14" i="4" s="1"/>
  <c r="Y15" i="4" a="1"/>
  <c r="Y15" i="4" s="1"/>
  <c r="X17" i="4" a="1"/>
  <c r="X17" i="4" s="1"/>
  <c r="N18" i="4" a="1"/>
  <c r="N18" i="4" s="1"/>
  <c r="F18" i="4" s="1" a="1"/>
  <c r="F18" i="4" s="1"/>
  <c r="T18" i="4" a="1"/>
  <c r="T18" i="4" s="1"/>
  <c r="AA18" i="4" a="1"/>
  <c r="AA18" i="4" s="1"/>
  <c r="S19" i="4" a="1"/>
  <c r="S19" i="4" s="1"/>
  <c r="Q19" i="4" a="1"/>
  <c r="Q19" i="4" s="1"/>
  <c r="X13" i="4" a="1"/>
  <c r="X13" i="4" s="1"/>
  <c r="U8" i="4" a="1"/>
  <c r="U8" i="4" s="1"/>
  <c r="U13" i="4" a="1"/>
  <c r="U13" i="4" s="1"/>
  <c r="F13" i="4" s="1" a="1"/>
  <c r="F13" i="4" s="1"/>
  <c r="T15" i="4" a="1"/>
  <c r="T15" i="4" s="1"/>
  <c r="O19" i="4" a="1"/>
  <c r="O19" i="4" s="1"/>
  <c r="H19" i="4" s="1" a="1"/>
  <c r="H19" i="4" s="1"/>
  <c r="R19" i="4" a="1"/>
  <c r="R19" i="4" s="1"/>
  <c r="G12" i="4" l="1" a="1"/>
  <c r="G12" i="4" s="1"/>
  <c r="G4" i="4" a="1"/>
  <c r="G4" i="4" s="1"/>
  <c r="E18" i="4" a="1"/>
  <c r="E18" i="4" s="1"/>
  <c r="E13" i="4" a="1"/>
  <c r="E13" i="4" s="1"/>
  <c r="G2" i="4" a="1"/>
  <c r="G2" i="4" s="1"/>
  <c r="G9" i="4" a="1"/>
  <c r="G9" i="4" s="1"/>
  <c r="F4" i="4" a="1"/>
  <c r="F4" i="4" s="1"/>
  <c r="G18" i="4" a="1"/>
  <c r="G18" i="4" s="1"/>
  <c r="H12" i="4" a="1"/>
  <c r="H12" i="4" s="1"/>
  <c r="F9" i="4" a="1"/>
  <c r="F9" i="4" s="1"/>
  <c r="G10" i="4" a="1"/>
  <c r="G10" i="4" s="1"/>
  <c r="F10" i="4" a="1"/>
  <c r="F10" i="4" s="1"/>
  <c r="E10" i="4" a="1"/>
  <c r="E10" i="4" s="1"/>
  <c r="H10" i="4" a="1"/>
  <c r="H10" i="4" s="1"/>
  <c r="F16" i="4" a="1"/>
  <c r="F16" i="4" s="1"/>
  <c r="G16" i="4" a="1"/>
  <c r="G16" i="4" s="1"/>
  <c r="G3" i="4" a="1"/>
  <c r="G3" i="4" s="1"/>
  <c r="F17" i="4" a="1"/>
  <c r="F17" i="4" s="1"/>
  <c r="E5" i="4" a="1"/>
  <c r="E5" i="4" s="1"/>
  <c r="H18" i="4" a="1"/>
  <c r="H18" i="4" s="1"/>
  <c r="H14" i="4" a="1"/>
  <c r="H14" i="4" s="1"/>
  <c r="G14" i="4" a="1"/>
  <c r="G14" i="4" s="1"/>
  <c r="E14" i="4" a="1"/>
  <c r="E14" i="4" s="1"/>
  <c r="F14" i="4" a="1"/>
  <c r="F14" i="4" s="1"/>
  <c r="F19" i="4" a="1"/>
  <c r="F19" i="4" s="1"/>
  <c r="E19" i="4" a="1"/>
  <c r="E19" i="4" s="1"/>
  <c r="E8" i="4" a="1"/>
  <c r="E8" i="4" s="1"/>
  <c r="E11" i="4" a="1"/>
  <c r="E11" i="4" s="1"/>
  <c r="H15" i="4" a="1"/>
  <c r="H15" i="4" s="1"/>
  <c r="G19" i="4" a="1"/>
  <c r="G19" i="4" s="1"/>
  <c r="E17" i="4" a="1"/>
  <c r="E17" i="4" s="1"/>
  <c r="E2" i="4" a="1"/>
  <c r="E2" i="4" s="1"/>
  <c r="H6" i="4" a="1"/>
  <c r="H6" i="4" s="1"/>
  <c r="F6" i="4" a="1"/>
  <c r="F6" i="4" s="1"/>
  <c r="G6" i="4" a="1"/>
  <c r="G6" i="4" s="1"/>
  <c r="E6" i="4" a="1"/>
  <c r="E6" i="4" s="1"/>
  <c r="E7" i="4" a="1"/>
  <c r="E7" i="4" s="1"/>
  <c r="F15" i="4" a="1"/>
  <c r="F15" i="4" s="1"/>
  <c r="H4" i="4" a="1"/>
  <c r="H4" i="4" s="1"/>
  <c r="G11" i="4" a="1"/>
  <c r="G11" i="4" s="1"/>
  <c r="H16" i="4" a="1"/>
  <c r="H16" i="4" s="1"/>
</calcChain>
</file>

<file path=xl/sharedStrings.xml><?xml version="1.0" encoding="utf-8"?>
<sst xmlns="http://schemas.openxmlformats.org/spreadsheetml/2006/main" count="87" uniqueCount="63">
  <si>
    <t>Model</t>
  </si>
  <si>
    <t>Names</t>
  </si>
  <si>
    <t>Lower bounds</t>
  </si>
  <si>
    <t>Upper bounds</t>
  </si>
  <si>
    <t>Experiments numbers</t>
  </si>
  <si>
    <t>№</t>
  </si>
  <si>
    <t>熟料</t>
  </si>
  <si>
    <t>水渣</t>
  </si>
  <si>
    <t>炉底渣</t>
  </si>
  <si>
    <t>石灰石</t>
  </si>
  <si>
    <t>7d</t>
  </si>
  <si>
    <t>28d</t>
  </si>
  <si>
    <t>流动度比</t>
  </si>
  <si>
    <t>90d抗压增长比</t>
  </si>
  <si>
    <t>EXP-0001</t>
  </si>
  <si>
    <t>EXP-0010</t>
  </si>
  <si>
    <t>EXP-0011</t>
  </si>
  <si>
    <t>EXP-0100</t>
  </si>
  <si>
    <t>EXP-0101</t>
  </si>
  <si>
    <t>EXP-0110</t>
  </si>
  <si>
    <t>EXP-0111</t>
  </si>
  <si>
    <t>EXP-1000</t>
  </si>
  <si>
    <t>EXP-1001</t>
  </si>
  <si>
    <t>EXP-1010</t>
  </si>
  <si>
    <t>EXP-1011</t>
  </si>
  <si>
    <t>EXP-1100</t>
  </si>
  <si>
    <t>EXP-1101</t>
  </si>
  <si>
    <t>EXP-1110</t>
  </si>
  <si>
    <t>EXP-1111</t>
  </si>
  <si>
    <t>TEST-0</t>
  </si>
  <si>
    <t>TEST-1</t>
  </si>
  <si>
    <t>TEST-2</t>
  </si>
  <si>
    <t>Variables</t>
  </si>
  <si>
    <t>炉底渣*石灰石</t>
  </si>
  <si>
    <t>水渣*石灰石</t>
  </si>
  <si>
    <t>水渣*炉底渣</t>
  </si>
  <si>
    <t>水渣*炉底渣*石灰石</t>
  </si>
  <si>
    <t>熟料*石灰石</t>
  </si>
  <si>
    <t>熟料*炉底渣</t>
  </si>
  <si>
    <t>熟料*炉底渣*石灰石</t>
  </si>
  <si>
    <t>熟料*水渣</t>
  </si>
  <si>
    <t>熟料*水渣*石灰石</t>
  </si>
  <si>
    <t>熟料*水渣*炉底渣</t>
  </si>
  <si>
    <t>熟料*水渣*炉底渣*石灰石</t>
  </si>
  <si>
    <t>熟料_</t>
  </si>
  <si>
    <t>水渣_</t>
  </si>
  <si>
    <t>炉底渣_</t>
  </si>
  <si>
    <t>石灰石_</t>
  </si>
  <si>
    <t>(石灰石)</t>
  </si>
  <si>
    <t>(炉底渣)</t>
  </si>
  <si>
    <t>(炉底渣*石灰石)</t>
  </si>
  <si>
    <t>(水渣)</t>
  </si>
  <si>
    <t>(水渣*石灰石)</t>
  </si>
  <si>
    <t>(水渣*炉底渣)</t>
  </si>
  <si>
    <t>(水渣*炉底渣*石灰石)</t>
  </si>
  <si>
    <t>(熟料)</t>
  </si>
  <si>
    <t>(熟料*石灰石)</t>
  </si>
  <si>
    <t>(熟料*炉底渣)</t>
  </si>
  <si>
    <t>(熟料*炉底渣*石灰石)</t>
  </si>
  <si>
    <t>(熟料*水渣)</t>
  </si>
  <si>
    <t>(熟料*水渣*石灰石)</t>
  </si>
  <si>
    <t>(熟料*水渣*炉底渣)</t>
  </si>
  <si>
    <t>(熟料*水渣*炉底渣*石灰石)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</si>
</sst>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efficients" displayName="Coefficients" ref="A1:E16">
  <autoFilter ref="A1:E16" xr:uid="{00000000-0009-0000-0100-000001000000}"/>
  <tableColumns count="5">
    <tableColumn id="1" xr3:uid="{00000000-0010-0000-0000-000001000000}" name="Variables"/>
    <tableColumn id="2" xr3:uid="{00000000-0010-0000-0000-000002000000}" name="7d"/>
    <tableColumn id="3" xr3:uid="{00000000-0010-0000-0000-000003000000}" name="28d"/>
    <tableColumn id="4" xr3:uid="{00000000-0010-0000-0000-000004000000}" name="流动度比"/>
    <tableColumn id="5" xr3:uid="{00000000-0010-0000-0000-000005000000}" name="90d抗压增长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culations" displayName="Calculations" ref="A1:AA19">
  <tableColumns count="27">
    <tableColumn id="1" xr3:uid="{00000000-0010-0000-0100-000001000000}" name="熟料"/>
    <tableColumn id="2" xr3:uid="{00000000-0010-0000-0100-000002000000}" name="水渣"/>
    <tableColumn id="3" xr3:uid="{00000000-0010-0000-0100-000003000000}" name="炉底渣"/>
    <tableColumn id="4" xr3:uid="{00000000-0010-0000-0100-000004000000}" name="石灰石"/>
    <tableColumn id="5" xr3:uid="{00000000-0010-0000-0100-000005000000}" name="7d">
      <calculatedColumnFormula array="1">SUM(TRANSPOSE(Coefficients[7d])*Calculations[[#This Row],[(石灰石)]:[(熟料*水渣*炉底渣*石灰石)]])</calculatedColumnFormula>
    </tableColumn>
    <tableColumn id="6" xr3:uid="{00000000-0010-0000-0100-000006000000}" name="28d">
      <calculatedColumnFormula array="1">SUM(TRANSPOSE(Coefficients[28d])*Calculations[[#This Row],[(石灰石)]:[(熟料*水渣*炉底渣*石灰石)]])</calculatedColumnFormula>
    </tableColumn>
    <tableColumn id="7" xr3:uid="{00000000-0010-0000-0100-000007000000}" name="流动度比">
      <calculatedColumnFormula array="1">SUM(TRANSPOSE(Coefficients[流动度比])*Calculations[[#This Row],[(石灰石)]:[(熟料*水渣*炉底渣*石灰石)]])</calculatedColumnFormula>
    </tableColumn>
    <tableColumn id="8" xr3:uid="{00000000-0010-0000-0100-000008000000}" name="90d抗压增长比">
      <calculatedColumnFormula array="1">SUM(TRANSPOSE(Coefficients[90d抗压增长比])*Calculations[[#This Row],[(石灰石)]:[(熟料*水渣*炉底渣*石灰石)]])</calculatedColumnFormula>
    </tableColumn>
    <tableColumn id="9" xr3:uid="{00000000-0010-0000-0100-000009000000}" name="熟料_">
      <calculatedColumnFormula array="1">INDEX(MMULT(Calculations[[#This Row],[熟料]:[石灰石]],MINVERSE(TRANSPOSE(transform_matrix))),1)</calculatedColumnFormula>
    </tableColumn>
    <tableColumn id="10" xr3:uid="{00000000-0010-0000-0100-00000A000000}" name="水渣_">
      <calculatedColumnFormula array="1">INDEX(MMULT(Calculations[[#This Row],[熟料]:[石灰石]],MINVERSE(TRANSPOSE(transform_matrix))),2)</calculatedColumnFormula>
    </tableColumn>
    <tableColumn id="11" xr3:uid="{00000000-0010-0000-0100-00000B000000}" name="炉底渣_">
      <calculatedColumnFormula array="1">INDEX(MMULT(Calculations[[#This Row],[熟料]:[石灰石]],MINVERSE(TRANSPOSE(transform_matrix))),3)</calculatedColumnFormula>
    </tableColumn>
    <tableColumn id="12" xr3:uid="{00000000-0010-0000-0100-00000C000000}" name="石灰石_">
      <calculatedColumnFormula array="1">INDEX(MMULT(Calculations[[#This Row],[熟料]:[石灰石]],MINVERSE(TRANSPOSE(transform_matrix))),4)</calculatedColumnFormula>
    </tableColumn>
    <tableColumn id="13" xr3:uid="{00000000-0010-0000-0100-00000D000000}" name="(石灰石)">
      <calculatedColumnFormula array="1">Calculations[[#This Row],[石灰石_]]</calculatedColumnFormula>
    </tableColumn>
    <tableColumn id="14" xr3:uid="{00000000-0010-0000-0100-00000E000000}" name="(炉底渣)">
      <calculatedColumnFormula array="1">Calculations[[#This Row],[炉底渣_]]</calculatedColumnFormula>
    </tableColumn>
    <tableColumn id="15" xr3:uid="{00000000-0010-0000-0100-00000F000000}" name="(炉底渣*石灰石)">
      <calculatedColumnFormula array="1">Calculations[[#This Row],[炉底渣_]]*Calculations[[#This Row],[石灰石_]]</calculatedColumnFormula>
    </tableColumn>
    <tableColumn id="16" xr3:uid="{00000000-0010-0000-0100-000010000000}" name="(水渣)">
      <calculatedColumnFormula array="1">Calculations[[#This Row],[水渣_]]</calculatedColumnFormula>
    </tableColumn>
    <tableColumn id="17" xr3:uid="{00000000-0010-0000-0100-000011000000}" name="(水渣*石灰石)">
      <calculatedColumnFormula array="1">Calculations[[#This Row],[水渣_]]*Calculations[[#This Row],[石灰石_]]</calculatedColumnFormula>
    </tableColumn>
    <tableColumn id="18" xr3:uid="{00000000-0010-0000-0100-000012000000}" name="(水渣*炉底渣)">
      <calculatedColumnFormula array="1">Calculations[[#This Row],[水渣_]]*Calculations[[#This Row],[炉底渣_]]</calculatedColumnFormula>
    </tableColumn>
    <tableColumn id="19" xr3:uid="{00000000-0010-0000-0100-000013000000}" name="(水渣*炉底渣*石灰石)">
      <calculatedColumnFormula array="1">Calculations[[#This Row],[水渣_]]*Calculations[[#This Row],[炉底渣_]]*Calculations[[#This Row],[石灰石_]]</calculatedColumnFormula>
    </tableColumn>
    <tableColumn id="20" xr3:uid="{00000000-0010-0000-0100-000014000000}" name="(熟料)">
      <calculatedColumnFormula array="1">Calculations[[#This Row],[熟料_]]</calculatedColumnFormula>
    </tableColumn>
    <tableColumn id="21" xr3:uid="{00000000-0010-0000-0100-000015000000}" name="(熟料*石灰石)">
      <calculatedColumnFormula array="1">Calculations[[#This Row],[熟料_]]*Calculations[[#This Row],[石灰石_]]</calculatedColumnFormula>
    </tableColumn>
    <tableColumn id="22" xr3:uid="{00000000-0010-0000-0100-000016000000}" name="(熟料*炉底渣)">
      <calculatedColumnFormula array="1">Calculations[[#This Row],[熟料_]]*Calculations[[#This Row],[炉底渣_]]</calculatedColumnFormula>
    </tableColumn>
    <tableColumn id="23" xr3:uid="{00000000-0010-0000-0100-000017000000}" name="(熟料*炉底渣*石灰石)">
      <calculatedColumnFormula array="1">Calculations[[#This Row],[熟料_]]*Calculations[[#This Row],[炉底渣_]]*Calculations[[#This Row],[石灰石_]]</calculatedColumnFormula>
    </tableColumn>
    <tableColumn id="24" xr3:uid="{00000000-0010-0000-0100-000018000000}" name="(熟料*水渣)">
      <calculatedColumnFormula array="1">Calculations[[#This Row],[熟料_]]*Calculations[[#This Row],[水渣_]]</calculatedColumnFormula>
    </tableColumn>
    <tableColumn id="25" xr3:uid="{00000000-0010-0000-0100-000019000000}" name="(熟料*水渣*石灰石)">
      <calculatedColumnFormula array="1">Calculations[[#This Row],[熟料_]]*Calculations[[#This Row],[水渣_]]*Calculations[[#This Row],[石灰石_]]</calculatedColumnFormula>
    </tableColumn>
    <tableColumn id="26" xr3:uid="{00000000-0010-0000-0100-00001A000000}" name="(熟料*水渣*炉底渣)">
      <calculatedColumnFormula array="1">Calculations[[#This Row],[熟料_]]*Calculations[[#This Row],[水渣_]]*Calculations[[#This Row],[炉底渣_]]</calculatedColumnFormula>
    </tableColumn>
    <tableColumn id="27" xr3:uid="{00000000-0010-0000-0100-00001B000000}" name="(熟料*水渣*炉底渣*石灰石)">
      <calculatedColumnFormula array="1">Calculations[[#This Row],[熟料_]]*Calculations[[#This Row],[水渣_]]*Calculations[[#This Row],[炉底渣_]]*Calculations[[#This Row],[石灰石_]]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7" sqref="B7"/>
    </sheetView>
  </sheetViews>
  <sheetFormatPr defaultRowHeight="14.4" x14ac:dyDescent="0.25"/>
  <sheetData>
    <row r="1" spans="1:5" x14ac:dyDescent="0.25">
      <c r="A1" t="s">
        <v>0</v>
      </c>
      <c r="B1" t="str">
        <f t="array" ref="B1">model_name</f>
        <v>SimplexCentroid</v>
      </c>
    </row>
    <row r="2" spans="1:5" x14ac:dyDescent="0.25">
      <c r="A2" t="s">
        <v>1</v>
      </c>
      <c r="B2" t="str">
        <f t="array" ref="B2:E2">component_names</f>
        <v>熟料</v>
      </c>
      <c r="C2" t="str">
        <v>水渣</v>
      </c>
      <c r="D2" t="str">
        <v>炉底渣</v>
      </c>
      <c r="E2" t="str">
        <v>石灰石</v>
      </c>
    </row>
    <row r="3" spans="1:5" x14ac:dyDescent="0.25">
      <c r="A3" t="s">
        <v>2</v>
      </c>
      <c r="B3" t="str">
        <f t="array" ref="B3:E3">lower_bounds</f>
        <v>0</v>
      </c>
      <c r="C3" t="str">
        <v>0</v>
      </c>
      <c r="D3" t="str">
        <v>0</v>
      </c>
      <c r="E3" t="str">
        <v>2/5</v>
      </c>
    </row>
    <row r="4" spans="1:5" x14ac:dyDescent="0.25">
      <c r="A4" t="s">
        <v>3</v>
      </c>
      <c r="B4" t="str">
        <f t="array" ref="B4:E4">upper_bounds</f>
        <v>1</v>
      </c>
      <c r="C4" t="str">
        <v>1</v>
      </c>
      <c r="D4" t="str">
        <v>1</v>
      </c>
      <c r="E4" t="str">
        <v>1</v>
      </c>
    </row>
    <row r="5" spans="1:5" x14ac:dyDescent="0.25">
      <c r="A5" t="s">
        <v>4</v>
      </c>
      <c r="B5" t="str">
        <f t="array" ref="B5">n_experiments</f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P6" sqref="P6"/>
    </sheetView>
  </sheetViews>
  <sheetFormatPr defaultRowHeight="14.4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10</v>
      </c>
      <c r="H1" t="s">
        <v>10</v>
      </c>
      <c r="I1" t="s">
        <v>11</v>
      </c>
      <c r="J1" t="s">
        <v>11</v>
      </c>
      <c r="K1" t="s">
        <v>11</v>
      </c>
      <c r="L1" t="s">
        <v>12</v>
      </c>
      <c r="M1" t="s">
        <v>12</v>
      </c>
      <c r="N1" t="s">
        <v>12</v>
      </c>
      <c r="O1" t="s">
        <v>13</v>
      </c>
      <c r="P1" t="s">
        <v>13</v>
      </c>
      <c r="Q1" t="s">
        <v>13</v>
      </c>
    </row>
    <row r="2" spans="1:17" x14ac:dyDescent="0.25">
      <c r="A2" t="s">
        <v>14</v>
      </c>
      <c r="B2">
        <v>0</v>
      </c>
      <c r="C2">
        <v>0</v>
      </c>
      <c r="D2">
        <v>0</v>
      </c>
      <c r="E2">
        <v>1</v>
      </c>
      <c r="F2">
        <v>66.666666666666671</v>
      </c>
      <c r="G2">
        <v>66.666666666666671</v>
      </c>
      <c r="H2">
        <v>66.666666666666671</v>
      </c>
      <c r="I2">
        <v>66.72</v>
      </c>
      <c r="J2">
        <v>66.72</v>
      </c>
      <c r="K2">
        <v>66.72</v>
      </c>
      <c r="L2">
        <v>100</v>
      </c>
      <c r="M2">
        <v>100</v>
      </c>
      <c r="N2">
        <v>100</v>
      </c>
      <c r="O2">
        <v>0.97966319700000004</v>
      </c>
      <c r="P2">
        <v>0.97966319700000004</v>
      </c>
      <c r="Q2">
        <v>0.97966319700000004</v>
      </c>
    </row>
    <row r="3" spans="1:17" x14ac:dyDescent="0.25">
      <c r="A3" t="s">
        <v>15</v>
      </c>
      <c r="B3">
        <v>0</v>
      </c>
      <c r="C3">
        <v>0</v>
      </c>
      <c r="D3">
        <v>0.6</v>
      </c>
      <c r="E3">
        <v>0.4</v>
      </c>
      <c r="F3">
        <v>72.049689440993788</v>
      </c>
      <c r="G3">
        <v>72.049689440993788</v>
      </c>
      <c r="H3">
        <v>72.049689440993788</v>
      </c>
      <c r="I3">
        <v>72</v>
      </c>
      <c r="J3">
        <v>72</v>
      </c>
      <c r="K3">
        <v>72</v>
      </c>
      <c r="L3">
        <v>102.9166666666667</v>
      </c>
      <c r="M3">
        <v>102.9166666666667</v>
      </c>
      <c r="N3">
        <v>102.9166666666667</v>
      </c>
      <c r="O3">
        <v>1.051365611</v>
      </c>
      <c r="P3">
        <v>1.051365611</v>
      </c>
      <c r="Q3">
        <v>1.051365611</v>
      </c>
    </row>
    <row r="4" spans="1:17" x14ac:dyDescent="0.25">
      <c r="A4" t="s">
        <v>16</v>
      </c>
      <c r="B4">
        <v>0</v>
      </c>
      <c r="C4">
        <v>0</v>
      </c>
      <c r="D4">
        <v>0.3</v>
      </c>
      <c r="E4">
        <v>0.7</v>
      </c>
      <c r="F4">
        <v>69.979296066252587</v>
      </c>
      <c r="G4">
        <v>69.979296066252587</v>
      </c>
      <c r="H4">
        <v>69.979296066252587</v>
      </c>
      <c r="I4">
        <v>69.599999999999994</v>
      </c>
      <c r="J4">
        <v>69.599999999999994</v>
      </c>
      <c r="K4">
        <v>69.599999999999994</v>
      </c>
      <c r="L4">
        <v>101.25</v>
      </c>
      <c r="M4">
        <v>101.25</v>
      </c>
      <c r="N4">
        <v>101.25</v>
      </c>
      <c r="O4">
        <v>0.99932575599999995</v>
      </c>
      <c r="P4">
        <v>0.99932575599999995</v>
      </c>
      <c r="Q4">
        <v>0.99932575599999995</v>
      </c>
    </row>
    <row r="5" spans="1:17" x14ac:dyDescent="0.25">
      <c r="A5" t="s">
        <v>17</v>
      </c>
      <c r="B5">
        <v>0</v>
      </c>
      <c r="C5">
        <v>0.6</v>
      </c>
      <c r="D5">
        <v>0</v>
      </c>
      <c r="E5">
        <v>0.4</v>
      </c>
      <c r="F5">
        <v>77.846790890269162</v>
      </c>
      <c r="G5">
        <v>77.846790890269162</v>
      </c>
      <c r="H5">
        <v>77.846790890269162</v>
      </c>
      <c r="I5">
        <v>82.56</v>
      </c>
      <c r="J5">
        <v>82.56</v>
      </c>
      <c r="K5">
        <v>82.56</v>
      </c>
      <c r="L5">
        <v>102.5</v>
      </c>
      <c r="M5">
        <v>102.5</v>
      </c>
      <c r="N5">
        <v>102.5</v>
      </c>
      <c r="O5">
        <v>0.92196364399999997</v>
      </c>
      <c r="P5">
        <v>0.92196364399999997</v>
      </c>
      <c r="Q5">
        <v>0.92196364399999997</v>
      </c>
    </row>
    <row r="6" spans="1:17" x14ac:dyDescent="0.25">
      <c r="A6" t="s">
        <v>18</v>
      </c>
      <c r="B6">
        <v>0</v>
      </c>
      <c r="C6">
        <v>0.3</v>
      </c>
      <c r="D6">
        <v>0</v>
      </c>
      <c r="E6">
        <v>0.7</v>
      </c>
      <c r="F6">
        <v>72.463768115942031</v>
      </c>
      <c r="G6">
        <v>72.463768115942031</v>
      </c>
      <c r="H6">
        <v>72.463768115942031</v>
      </c>
      <c r="I6">
        <v>75.36</v>
      </c>
      <c r="J6">
        <v>75.36</v>
      </c>
      <c r="K6">
        <v>75.36</v>
      </c>
      <c r="L6">
        <v>101.6666666666667</v>
      </c>
      <c r="M6">
        <v>101.6666666666667</v>
      </c>
      <c r="N6">
        <v>101.6666666666667</v>
      </c>
      <c r="O6">
        <v>1.0304356589999999</v>
      </c>
      <c r="P6">
        <v>1.0304356589999999</v>
      </c>
      <c r="Q6">
        <v>1.0304356589999999</v>
      </c>
    </row>
    <row r="7" spans="1:17" x14ac:dyDescent="0.25">
      <c r="A7" t="s">
        <v>19</v>
      </c>
      <c r="B7">
        <v>0</v>
      </c>
      <c r="C7">
        <v>0.3</v>
      </c>
      <c r="D7">
        <v>0.3</v>
      </c>
      <c r="E7">
        <v>0.4</v>
      </c>
      <c r="F7">
        <v>76.397515527950304</v>
      </c>
      <c r="G7">
        <v>76.397515527950304</v>
      </c>
      <c r="H7">
        <v>76.397515527950304</v>
      </c>
      <c r="I7">
        <v>78.08</v>
      </c>
      <c r="J7">
        <v>78.08</v>
      </c>
      <c r="K7">
        <v>78.08</v>
      </c>
      <c r="L7">
        <v>102.0833333333333</v>
      </c>
      <c r="M7">
        <v>102.0833333333333</v>
      </c>
      <c r="N7">
        <v>102.0833333333333</v>
      </c>
      <c r="O7">
        <v>1.0392578299999999</v>
      </c>
      <c r="P7">
        <v>1.0392578299999999</v>
      </c>
      <c r="Q7">
        <v>1.0392578299999999</v>
      </c>
    </row>
    <row r="8" spans="1:17" x14ac:dyDescent="0.25">
      <c r="A8" t="s">
        <v>20</v>
      </c>
      <c r="B8">
        <v>0</v>
      </c>
      <c r="C8">
        <v>0.2</v>
      </c>
      <c r="D8">
        <v>0.2</v>
      </c>
      <c r="E8">
        <v>0.6</v>
      </c>
      <c r="F8">
        <v>72.049689440993788</v>
      </c>
      <c r="G8">
        <v>72.049689440993788</v>
      </c>
      <c r="H8">
        <v>72.049689440993788</v>
      </c>
      <c r="I8">
        <v>74.56</v>
      </c>
      <c r="J8">
        <v>74.56</v>
      </c>
      <c r="K8">
        <v>74.56</v>
      </c>
      <c r="L8">
        <v>101.6666666666667</v>
      </c>
      <c r="M8">
        <v>101.6666666666667</v>
      </c>
      <c r="N8">
        <v>101.6666666666667</v>
      </c>
      <c r="O8">
        <v>1.0227599679999999</v>
      </c>
      <c r="P8">
        <v>1.0227599679999999</v>
      </c>
      <c r="Q8">
        <v>1.0227599679999999</v>
      </c>
    </row>
    <row r="9" spans="1:17" x14ac:dyDescent="0.25">
      <c r="A9" t="s">
        <v>21</v>
      </c>
      <c r="B9">
        <v>0.6</v>
      </c>
      <c r="C9">
        <v>0</v>
      </c>
      <c r="D9">
        <v>0</v>
      </c>
      <c r="E9">
        <v>0.4</v>
      </c>
      <c r="F9">
        <v>91.511387163561082</v>
      </c>
      <c r="G9">
        <v>91.511387163561082</v>
      </c>
      <c r="H9">
        <v>91.511387163561082</v>
      </c>
      <c r="I9">
        <v>87.679999999999993</v>
      </c>
      <c r="J9">
        <v>87.679999999999993</v>
      </c>
      <c r="K9">
        <v>87.679999999999993</v>
      </c>
      <c r="L9">
        <v>102.5</v>
      </c>
      <c r="M9">
        <v>102.5</v>
      </c>
      <c r="N9">
        <v>102.5</v>
      </c>
      <c r="O9">
        <v>0.98281460300000001</v>
      </c>
      <c r="P9">
        <v>0.98281460300000001</v>
      </c>
      <c r="Q9">
        <v>0.98281460300000001</v>
      </c>
    </row>
    <row r="10" spans="1:17" x14ac:dyDescent="0.25">
      <c r="A10" t="s">
        <v>22</v>
      </c>
      <c r="B10">
        <v>0.3</v>
      </c>
      <c r="C10">
        <v>0</v>
      </c>
      <c r="D10">
        <v>0</v>
      </c>
      <c r="E10">
        <v>0.7</v>
      </c>
      <c r="F10">
        <v>83.022774327122164</v>
      </c>
      <c r="G10">
        <v>83.022774327122164</v>
      </c>
      <c r="H10">
        <v>83.022774327122164</v>
      </c>
      <c r="I10">
        <v>77.44</v>
      </c>
      <c r="J10">
        <v>77.44</v>
      </c>
      <c r="K10">
        <v>77.44</v>
      </c>
      <c r="L10">
        <v>100</v>
      </c>
      <c r="M10">
        <v>100</v>
      </c>
      <c r="N10">
        <v>100</v>
      </c>
      <c r="O10">
        <v>0.97931287199999995</v>
      </c>
      <c r="P10">
        <v>0.97931287199999995</v>
      </c>
      <c r="Q10">
        <v>0.97931287199999995</v>
      </c>
    </row>
    <row r="11" spans="1:17" x14ac:dyDescent="0.25">
      <c r="A11" t="s">
        <v>23</v>
      </c>
      <c r="B11">
        <v>0.3</v>
      </c>
      <c r="C11">
        <v>0</v>
      </c>
      <c r="D11">
        <v>0.3</v>
      </c>
      <c r="E11">
        <v>0.4</v>
      </c>
      <c r="F11">
        <v>82.608695652173907</v>
      </c>
      <c r="G11">
        <v>82.608695652173907</v>
      </c>
      <c r="H11">
        <v>82.608695652173907</v>
      </c>
      <c r="I11">
        <v>80.959999999999994</v>
      </c>
      <c r="J11">
        <v>80.959999999999994</v>
      </c>
      <c r="K11">
        <v>80.959999999999994</v>
      </c>
      <c r="L11">
        <v>100.4166666666667</v>
      </c>
      <c r="M11">
        <v>100.4166666666667</v>
      </c>
      <c r="N11">
        <v>100.4166666666667</v>
      </c>
      <c r="O11">
        <v>0.99193753200000001</v>
      </c>
      <c r="P11">
        <v>0.99193753200000001</v>
      </c>
      <c r="Q11">
        <v>0.99193753200000001</v>
      </c>
    </row>
    <row r="12" spans="1:17" x14ac:dyDescent="0.25">
      <c r="A12" t="s">
        <v>24</v>
      </c>
      <c r="B12">
        <v>0.2</v>
      </c>
      <c r="C12">
        <v>0</v>
      </c>
      <c r="D12">
        <v>0.2</v>
      </c>
      <c r="E12">
        <v>0.6</v>
      </c>
      <c r="F12">
        <v>78.674948240165634</v>
      </c>
      <c r="G12">
        <v>78.674948240165634</v>
      </c>
      <c r="H12">
        <v>78.674948240165634</v>
      </c>
      <c r="I12">
        <v>76.160000000000011</v>
      </c>
      <c r="J12">
        <v>76.160000000000011</v>
      </c>
      <c r="K12">
        <v>76.160000000000011</v>
      </c>
      <c r="L12">
        <v>102.5</v>
      </c>
      <c r="M12">
        <v>102.5</v>
      </c>
      <c r="N12">
        <v>102.5</v>
      </c>
      <c r="O12">
        <v>0.98476890800000005</v>
      </c>
      <c r="P12">
        <v>0.98476890800000005</v>
      </c>
      <c r="Q12">
        <v>0.98476890800000005</v>
      </c>
    </row>
    <row r="13" spans="1:17" x14ac:dyDescent="0.25">
      <c r="A13" t="s">
        <v>25</v>
      </c>
      <c r="B13">
        <v>0.3</v>
      </c>
      <c r="C13">
        <v>0.3</v>
      </c>
      <c r="D13">
        <v>0</v>
      </c>
      <c r="E13">
        <v>0.4</v>
      </c>
      <c r="F13">
        <v>83.643892339544507</v>
      </c>
      <c r="G13">
        <v>83.643892339544507</v>
      </c>
      <c r="H13">
        <v>83.643892339544507</v>
      </c>
      <c r="I13">
        <v>82.72</v>
      </c>
      <c r="J13">
        <v>82.72</v>
      </c>
      <c r="K13">
        <v>82.72</v>
      </c>
      <c r="L13">
        <v>101.6666666666667</v>
      </c>
      <c r="M13">
        <v>101.6666666666667</v>
      </c>
      <c r="N13">
        <v>101.6666666666667</v>
      </c>
      <c r="O13">
        <v>1.0265498200000001</v>
      </c>
      <c r="P13">
        <v>1.0265498200000001</v>
      </c>
      <c r="Q13">
        <v>1.0265498200000001</v>
      </c>
    </row>
    <row r="14" spans="1:17" x14ac:dyDescent="0.25">
      <c r="A14" t="s">
        <v>26</v>
      </c>
      <c r="B14">
        <v>0.2</v>
      </c>
      <c r="C14">
        <v>0.2</v>
      </c>
      <c r="D14">
        <v>0</v>
      </c>
      <c r="E14">
        <v>0.6</v>
      </c>
      <c r="F14">
        <v>80.745341614906835</v>
      </c>
      <c r="G14">
        <v>80.745341614906835</v>
      </c>
      <c r="H14">
        <v>80.745341614906835</v>
      </c>
      <c r="I14">
        <v>81.12</v>
      </c>
      <c r="J14">
        <v>81.12</v>
      </c>
      <c r="K14">
        <v>81.12</v>
      </c>
      <c r="L14">
        <v>103.3333333333333</v>
      </c>
      <c r="M14">
        <v>103.3333333333333</v>
      </c>
      <c r="N14">
        <v>103.3333333333333</v>
      </c>
      <c r="O14">
        <v>0.98481592900000003</v>
      </c>
      <c r="P14">
        <v>0.98481592900000003</v>
      </c>
      <c r="Q14">
        <v>0.98481592900000003</v>
      </c>
    </row>
    <row r="15" spans="1:17" x14ac:dyDescent="0.25">
      <c r="A15" t="s">
        <v>27</v>
      </c>
      <c r="B15">
        <v>0.2</v>
      </c>
      <c r="C15">
        <v>0.2</v>
      </c>
      <c r="D15">
        <v>0.2</v>
      </c>
      <c r="E15">
        <v>0.4</v>
      </c>
      <c r="F15">
        <v>80.952380952380963</v>
      </c>
      <c r="G15">
        <v>80.952380952380963</v>
      </c>
      <c r="H15">
        <v>80.952380952380963</v>
      </c>
      <c r="I15">
        <v>82.399999999999991</v>
      </c>
      <c r="J15">
        <v>82.399999999999991</v>
      </c>
      <c r="K15">
        <v>82.399999999999991</v>
      </c>
      <c r="L15">
        <v>102.9166666666667</v>
      </c>
      <c r="M15">
        <v>102.9166666666667</v>
      </c>
      <c r="N15">
        <v>102.9166666666667</v>
      </c>
      <c r="O15">
        <v>1.013586809</v>
      </c>
      <c r="P15">
        <v>1.013586809</v>
      </c>
      <c r="Q15">
        <v>1.013586809</v>
      </c>
    </row>
    <row r="16" spans="1:17" x14ac:dyDescent="0.25">
      <c r="A16" t="s">
        <v>28</v>
      </c>
      <c r="B16">
        <v>0.15</v>
      </c>
      <c r="C16">
        <v>0.15</v>
      </c>
      <c r="D16">
        <v>0.15</v>
      </c>
      <c r="E16">
        <v>0.55000000000000004</v>
      </c>
      <c r="F16">
        <v>77.639751552795033</v>
      </c>
      <c r="G16">
        <v>77.639751552795033</v>
      </c>
      <c r="H16">
        <v>77.639751552795033</v>
      </c>
      <c r="I16">
        <v>79.039999999999992</v>
      </c>
      <c r="J16">
        <v>79.039999999999992</v>
      </c>
      <c r="K16">
        <v>79.039999999999992</v>
      </c>
      <c r="L16">
        <v>102.5</v>
      </c>
      <c r="M16">
        <v>102.5</v>
      </c>
      <c r="N16">
        <v>102.5</v>
      </c>
      <c r="O16">
        <v>0.98952796700000001</v>
      </c>
      <c r="P16">
        <v>0.98952796700000001</v>
      </c>
      <c r="Q16">
        <v>0.98952796700000001</v>
      </c>
    </row>
    <row r="17" spans="1:17" x14ac:dyDescent="0.25">
      <c r="A17" t="s">
        <v>29</v>
      </c>
      <c r="B17">
        <v>0.12</v>
      </c>
      <c r="C17">
        <v>0.12</v>
      </c>
      <c r="D17">
        <v>0.33</v>
      </c>
      <c r="E17">
        <v>0.43</v>
      </c>
      <c r="F17">
        <v>77.01863354037269</v>
      </c>
      <c r="G17">
        <v>77.01863354037269</v>
      </c>
      <c r="H17">
        <v>77.01863354037269</v>
      </c>
      <c r="I17">
        <v>78.08</v>
      </c>
      <c r="J17">
        <v>78.08</v>
      </c>
      <c r="K17">
        <v>78.08</v>
      </c>
      <c r="L17">
        <v>102.9166666666667</v>
      </c>
      <c r="M17">
        <v>102.9166666666667</v>
      </c>
      <c r="N17">
        <v>102.9166666666667</v>
      </c>
      <c r="O17">
        <v>1.008849254</v>
      </c>
      <c r="P17">
        <v>1.008849254</v>
      </c>
      <c r="Q17">
        <v>1.008849254</v>
      </c>
    </row>
    <row r="18" spans="1:17" x14ac:dyDescent="0.25">
      <c r="A18" t="s">
        <v>30</v>
      </c>
      <c r="B18">
        <v>7.8E-2</v>
      </c>
      <c r="C18">
        <v>0.12</v>
      </c>
      <c r="D18">
        <v>0.20399999999999999</v>
      </c>
      <c r="E18">
        <v>0.59799999999999998</v>
      </c>
      <c r="F18">
        <v>74.120082815734989</v>
      </c>
      <c r="G18">
        <v>74.120082815734989</v>
      </c>
      <c r="H18">
        <v>74.120082815734989</v>
      </c>
      <c r="I18">
        <v>75.679999999999993</v>
      </c>
      <c r="J18">
        <v>75.679999999999993</v>
      </c>
      <c r="K18">
        <v>75.679999999999993</v>
      </c>
      <c r="L18">
        <v>102.5</v>
      </c>
      <c r="M18">
        <v>102.5</v>
      </c>
      <c r="N18">
        <v>102.5</v>
      </c>
      <c r="O18">
        <v>1.0039330550000001</v>
      </c>
      <c r="P18">
        <v>1.0039330550000001</v>
      </c>
      <c r="Q18">
        <v>1.0039330550000001</v>
      </c>
    </row>
    <row r="19" spans="1:17" x14ac:dyDescent="0.25">
      <c r="A19" t="s">
        <v>31</v>
      </c>
      <c r="B19">
        <v>0.03</v>
      </c>
      <c r="C19">
        <v>0.222</v>
      </c>
      <c r="D19">
        <v>0.06</v>
      </c>
      <c r="E19">
        <v>0.68799999999999994</v>
      </c>
      <c r="F19">
        <v>72.67080745341616</v>
      </c>
      <c r="G19">
        <v>72.67080745341616</v>
      </c>
      <c r="H19">
        <v>72.67080745341616</v>
      </c>
      <c r="I19">
        <v>75.2</v>
      </c>
      <c r="J19">
        <v>75.2</v>
      </c>
      <c r="K19">
        <v>75.2</v>
      </c>
      <c r="L19">
        <v>102.0833333333333</v>
      </c>
      <c r="M19">
        <v>102.0833333333333</v>
      </c>
      <c r="N19">
        <v>102.0833333333333</v>
      </c>
      <c r="O19">
        <v>1.0010549150000001</v>
      </c>
      <c r="P19">
        <v>1.0010549150000001</v>
      </c>
      <c r="Q19">
        <v>1.0010549150000001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4.4" x14ac:dyDescent="0.25"/>
  <sheetData>
    <row r="1" spans="1:5" x14ac:dyDescent="0.25">
      <c r="A1" t="s">
        <v>32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66.666666666666671</v>
      </c>
      <c r="C2">
        <v>66.72</v>
      </c>
      <c r="D2">
        <v>0.9796631968168481</v>
      </c>
      <c r="E2">
        <v>100</v>
      </c>
    </row>
    <row r="3" spans="1:5" x14ac:dyDescent="0.25">
      <c r="A3" t="s">
        <v>8</v>
      </c>
      <c r="B3">
        <v>72.049689440993788</v>
      </c>
      <c r="C3">
        <v>72</v>
      </c>
      <c r="D3">
        <v>1.0513656114214771</v>
      </c>
      <c r="E3">
        <v>102.9166666666667</v>
      </c>
    </row>
    <row r="4" spans="1:5" x14ac:dyDescent="0.25">
      <c r="A4" t="s">
        <v>33</v>
      </c>
      <c r="B4">
        <v>2.4844720496894301</v>
      </c>
      <c r="C4">
        <v>0.95999999999997954</v>
      </c>
      <c r="D4">
        <v>-6.4754592011230017E-2</v>
      </c>
      <c r="E4">
        <v>-0.83333333333339965</v>
      </c>
    </row>
    <row r="5" spans="1:5" x14ac:dyDescent="0.25">
      <c r="A5" t="s">
        <v>7</v>
      </c>
      <c r="B5">
        <v>77.846790890269162</v>
      </c>
      <c r="C5">
        <v>82.56</v>
      </c>
      <c r="D5">
        <v>0.92196364384392171</v>
      </c>
      <c r="E5">
        <v>102.5</v>
      </c>
    </row>
    <row r="6" spans="1:5" x14ac:dyDescent="0.25">
      <c r="A6" t="s">
        <v>34</v>
      </c>
      <c r="B6">
        <v>0.82815734989645762</v>
      </c>
      <c r="C6">
        <v>2.879999999999995</v>
      </c>
      <c r="D6">
        <v>0.31848895588208032</v>
      </c>
      <c r="E6">
        <v>1.6666666666667991</v>
      </c>
    </row>
    <row r="7" spans="1:5" x14ac:dyDescent="0.25">
      <c r="A7" t="s">
        <v>35</v>
      </c>
      <c r="B7">
        <v>5.797101449275317</v>
      </c>
      <c r="C7">
        <v>3.1999999999999891</v>
      </c>
      <c r="D7">
        <v>0.2103728110187946</v>
      </c>
      <c r="E7">
        <v>-2.500000000000199</v>
      </c>
    </row>
    <row r="8" spans="1:5" x14ac:dyDescent="0.25">
      <c r="A8" t="s">
        <v>36</v>
      </c>
      <c r="B8">
        <v>-31.05590062111775</v>
      </c>
      <c r="C8">
        <v>0.48000000000029902</v>
      </c>
      <c r="D8">
        <v>-0.35473444794195641</v>
      </c>
      <c r="E8">
        <v>1.2500000000013021</v>
      </c>
    </row>
    <row r="9" spans="1:5" x14ac:dyDescent="0.25">
      <c r="A9" t="s">
        <v>6</v>
      </c>
      <c r="B9">
        <v>91.511387163561082</v>
      </c>
      <c r="C9">
        <v>87.679999999999993</v>
      </c>
      <c r="D9">
        <v>0.98281460261795062</v>
      </c>
      <c r="E9">
        <v>102.5</v>
      </c>
    </row>
    <row r="10" spans="1:5" x14ac:dyDescent="0.25">
      <c r="A10" t="s">
        <v>37</v>
      </c>
      <c r="B10">
        <v>15.734989648033149</v>
      </c>
      <c r="C10">
        <v>0.96000000000000796</v>
      </c>
      <c r="D10">
        <v>-7.7041098811865272E-3</v>
      </c>
      <c r="E10">
        <v>-5</v>
      </c>
    </row>
    <row r="11" spans="1:5" x14ac:dyDescent="0.25">
      <c r="A11" t="s">
        <v>38</v>
      </c>
      <c r="B11">
        <v>3.3126293995858869</v>
      </c>
      <c r="C11">
        <v>4.4799999999999898</v>
      </c>
      <c r="D11">
        <v>-0.1006103011108512</v>
      </c>
      <c r="E11">
        <v>-9.1666666666666003</v>
      </c>
    </row>
    <row r="12" spans="1:5" x14ac:dyDescent="0.25">
      <c r="A12" t="s">
        <v>39</v>
      </c>
      <c r="B12">
        <v>-12.42236024844688</v>
      </c>
      <c r="C12">
        <v>-0.47999999999942189</v>
      </c>
      <c r="D12">
        <v>-1.6623184494998181E-2</v>
      </c>
      <c r="E12">
        <v>63.750000000000007</v>
      </c>
    </row>
    <row r="13" spans="1:5" x14ac:dyDescent="0.25">
      <c r="A13" t="s">
        <v>40</v>
      </c>
      <c r="B13">
        <v>-4.1407867494824586</v>
      </c>
      <c r="C13">
        <v>-9.5999999999999943</v>
      </c>
      <c r="D13">
        <v>0.2966427874108033</v>
      </c>
      <c r="E13">
        <v>-3.3333333333332011</v>
      </c>
    </row>
    <row r="14" spans="1:5" x14ac:dyDescent="0.25">
      <c r="A14" t="s">
        <v>41</v>
      </c>
      <c r="B14">
        <v>18.63354037267105</v>
      </c>
      <c r="C14">
        <v>74.880000000000337</v>
      </c>
      <c r="D14">
        <v>-1.192225808093377</v>
      </c>
      <c r="E14">
        <v>64.999999999998607</v>
      </c>
    </row>
    <row r="15" spans="1:5" x14ac:dyDescent="0.25">
      <c r="A15" t="s">
        <v>42</v>
      </c>
      <c r="B15">
        <v>-1.8633540372663639</v>
      </c>
      <c r="C15">
        <v>50.399999999999928</v>
      </c>
      <c r="D15">
        <v>-0.45766676629359582</v>
      </c>
      <c r="E15">
        <v>52.500000000000583</v>
      </c>
    </row>
    <row r="16" spans="1:5" x14ac:dyDescent="0.25">
      <c r="A16" t="s">
        <v>43</v>
      </c>
      <c r="B16">
        <v>-118.4265010352035</v>
      </c>
      <c r="C16">
        <v>-86.400000000004539</v>
      </c>
      <c r="D16">
        <v>-0.92645997123433321</v>
      </c>
      <c r="E16">
        <v>-290.00000000000551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9"/>
  <sheetViews>
    <sheetView workbookViewId="0">
      <selection activeCell="E16" sqref="E16"/>
    </sheetView>
  </sheetViews>
  <sheetFormatPr defaultRowHeight="14.4" x14ac:dyDescent="0.25"/>
  <sheetData>
    <row r="1" spans="1:2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25">
      <c r="A2">
        <v>0</v>
      </c>
      <c r="B2">
        <v>0</v>
      </c>
      <c r="C2">
        <v>0</v>
      </c>
      <c r="D2">
        <v>1</v>
      </c>
      <c r="E2">
        <f t="array" ref="E2">SUM(TRANSPOSE(Coefficients[7d])*Calculations[[#This Row],[(石灰石)]:[(熟料*水渣*炉底渣*石灰石)]])</f>
        <v>66.666666666666671</v>
      </c>
      <c r="F2">
        <f t="array" ref="F2">SUM(TRANSPOSE(Coefficients[28d])*Calculations[[#This Row],[(石灰石)]:[(熟料*水渣*炉底渣*石灰石)]])</f>
        <v>66.72</v>
      </c>
      <c r="G2">
        <f t="array" ref="G2">SUM(TRANSPOSE(Coefficients[流动度比])*Calculations[[#This Row],[(石灰石)]:[(熟料*水渣*炉底渣*石灰石)]])</f>
        <v>0.9796631968168481</v>
      </c>
      <c r="H2">
        <f t="array" ref="H2">SUM(TRANSPOSE(Coefficients[90d抗压增长比])*Calculations[[#This Row],[(石灰石)]:[(熟料*水渣*炉底渣*石灰石)]])</f>
        <v>100</v>
      </c>
      <c r="I2">
        <f t="array" ref="I2">INDEX(MMULT(Calculations[[#This Row],[熟料]:[石灰石]],MINVERSE(TRANSPOSE(transform_matrix))),1)</f>
        <v>0</v>
      </c>
      <c r="J2">
        <f t="array" ref="J2">INDEX(MMULT(Calculations[[#This Row],[熟料]:[石灰石]],MINVERSE(TRANSPOSE(transform_matrix))),2)</f>
        <v>0</v>
      </c>
      <c r="K2">
        <f t="array" ref="K2">INDEX(MMULT(Calculations[[#This Row],[熟料]:[石灰石]],MINVERSE(TRANSPOSE(transform_matrix))),3)</f>
        <v>0</v>
      </c>
      <c r="L2">
        <f t="array" ref="L2">INDEX(MMULT(Calculations[[#This Row],[熟料]:[石灰石]],MINVERSE(TRANSPOSE(transform_matrix))),4)</f>
        <v>1</v>
      </c>
      <c r="M2">
        <f t="array" ref="M2">Calculations[[#This Row],[石灰石_]]</f>
        <v>1</v>
      </c>
      <c r="N2">
        <f t="array" ref="N2">Calculations[[#This Row],[炉底渣_]]</f>
        <v>0</v>
      </c>
      <c r="O2">
        <f t="array" ref="O2">Calculations[[#This Row],[炉底渣_]]*Calculations[[#This Row],[石灰石_]]</f>
        <v>0</v>
      </c>
      <c r="P2">
        <f t="array" ref="P2">Calculations[[#This Row],[水渣_]]</f>
        <v>0</v>
      </c>
      <c r="Q2">
        <f t="array" ref="Q2">Calculations[[#This Row],[水渣_]]*Calculations[[#This Row],[石灰石_]]</f>
        <v>0</v>
      </c>
      <c r="R2">
        <f t="array" ref="R2">Calculations[[#This Row],[水渣_]]*Calculations[[#This Row],[炉底渣_]]</f>
        <v>0</v>
      </c>
      <c r="S2">
        <f t="array" ref="S2">Calculations[[#This Row],[水渣_]]*Calculations[[#This Row],[炉底渣_]]*Calculations[[#This Row],[石灰石_]]</f>
        <v>0</v>
      </c>
      <c r="T2">
        <f t="array" ref="T2">Calculations[[#This Row],[熟料_]]</f>
        <v>0</v>
      </c>
      <c r="U2">
        <f t="array" ref="U2">Calculations[[#This Row],[熟料_]]*Calculations[[#This Row],[石灰石_]]</f>
        <v>0</v>
      </c>
      <c r="V2">
        <f t="array" ref="V2">Calculations[[#This Row],[熟料_]]*Calculations[[#This Row],[炉底渣_]]</f>
        <v>0</v>
      </c>
      <c r="W2">
        <f t="array" ref="W2">Calculations[[#This Row],[熟料_]]*Calculations[[#This Row],[炉底渣_]]*Calculations[[#This Row],[石灰石_]]</f>
        <v>0</v>
      </c>
      <c r="X2">
        <f t="array" ref="X2">Calculations[[#This Row],[熟料_]]*Calculations[[#This Row],[水渣_]]</f>
        <v>0</v>
      </c>
      <c r="Y2">
        <f t="array" ref="Y2">Calculations[[#This Row],[熟料_]]*Calculations[[#This Row],[水渣_]]*Calculations[[#This Row],[石灰石_]]</f>
        <v>0</v>
      </c>
      <c r="Z2">
        <f t="array" ref="Z2">Calculations[[#This Row],[熟料_]]*Calculations[[#This Row],[水渣_]]*Calculations[[#This Row],[炉底渣_]]</f>
        <v>0</v>
      </c>
      <c r="AA2">
        <f t="array" ref="AA2">Calculations[[#This Row],[熟料_]]*Calculations[[#This Row],[水渣_]]*Calculations[[#This Row],[炉底渣_]]*Calculations[[#This Row],[石灰石_]]</f>
        <v>0</v>
      </c>
    </row>
    <row r="3" spans="1:27" x14ac:dyDescent="0.25">
      <c r="A3">
        <v>0</v>
      </c>
      <c r="B3">
        <v>0</v>
      </c>
      <c r="C3">
        <v>0.6</v>
      </c>
      <c r="D3">
        <v>0.4</v>
      </c>
      <c r="E3">
        <f t="array" ref="E3">SUM(TRANSPOSE(Coefficients[7d])*Calculations[[#This Row],[(石灰石)]:[(熟料*水渣*炉底渣*石灰石)]])</f>
        <v>72.049689440993788</v>
      </c>
      <c r="F3">
        <f t="array" ref="F3">SUM(TRANSPOSE(Coefficients[28d])*Calculations[[#This Row],[(石灰石)]:[(熟料*水渣*炉底渣*石灰石)]])</f>
        <v>72</v>
      </c>
      <c r="G3">
        <f t="array" ref="G3">SUM(TRANSPOSE(Coefficients[流动度比])*Calculations[[#This Row],[(石灰石)]:[(熟料*水渣*炉底渣*石灰石)]])</f>
        <v>1.0513656114214771</v>
      </c>
      <c r="H3">
        <f t="array" ref="H3">SUM(TRANSPOSE(Coefficients[90d抗压增长比])*Calculations[[#This Row],[(石灰石)]:[(熟料*水渣*炉底渣*石灰石)]])</f>
        <v>102.9166666666667</v>
      </c>
      <c r="I3">
        <f t="array" ref="I3">INDEX(MMULT(Calculations[[#This Row],[熟料]:[石灰石]],MINVERSE(TRANSPOSE(transform_matrix))),1)</f>
        <v>0</v>
      </c>
      <c r="J3">
        <f t="array" ref="J3">INDEX(MMULT(Calculations[[#This Row],[熟料]:[石灰石]],MINVERSE(TRANSPOSE(transform_matrix))),2)</f>
        <v>0</v>
      </c>
      <c r="K3">
        <f t="array" ref="K3">INDEX(MMULT(Calculations[[#This Row],[熟料]:[石灰石]],MINVERSE(TRANSPOSE(transform_matrix))),3)</f>
        <v>1</v>
      </c>
      <c r="L3">
        <f t="array" ref="L3">INDEX(MMULT(Calculations[[#This Row],[熟料]:[石灰石]],MINVERSE(TRANSPOSE(transform_matrix))),4)</f>
        <v>0</v>
      </c>
      <c r="M3">
        <f t="array" ref="M3">Calculations[[#This Row],[石灰石_]]</f>
        <v>0</v>
      </c>
      <c r="N3">
        <f t="array" ref="N3">Calculations[[#This Row],[炉底渣_]]</f>
        <v>1</v>
      </c>
      <c r="O3">
        <f t="array" ref="O3">Calculations[[#This Row],[炉底渣_]]*Calculations[[#This Row],[石灰石_]]</f>
        <v>0</v>
      </c>
      <c r="P3">
        <f t="array" ref="P3">Calculations[[#This Row],[水渣_]]</f>
        <v>0</v>
      </c>
      <c r="Q3">
        <f t="array" ref="Q3">Calculations[[#This Row],[水渣_]]*Calculations[[#This Row],[石灰石_]]</f>
        <v>0</v>
      </c>
      <c r="R3">
        <f t="array" ref="R3">Calculations[[#This Row],[水渣_]]*Calculations[[#This Row],[炉底渣_]]</f>
        <v>0</v>
      </c>
      <c r="S3">
        <f t="array" ref="S3">Calculations[[#This Row],[水渣_]]*Calculations[[#This Row],[炉底渣_]]*Calculations[[#This Row],[石灰石_]]</f>
        <v>0</v>
      </c>
      <c r="T3">
        <f t="array" ref="T3">Calculations[[#This Row],[熟料_]]</f>
        <v>0</v>
      </c>
      <c r="U3">
        <f t="array" ref="U3">Calculations[[#This Row],[熟料_]]*Calculations[[#This Row],[石灰石_]]</f>
        <v>0</v>
      </c>
      <c r="V3">
        <f t="array" ref="V3">Calculations[[#This Row],[熟料_]]*Calculations[[#This Row],[炉底渣_]]</f>
        <v>0</v>
      </c>
      <c r="W3">
        <f t="array" ref="W3">Calculations[[#This Row],[熟料_]]*Calculations[[#This Row],[炉底渣_]]*Calculations[[#This Row],[石灰石_]]</f>
        <v>0</v>
      </c>
      <c r="X3">
        <f t="array" ref="X3">Calculations[[#This Row],[熟料_]]*Calculations[[#This Row],[水渣_]]</f>
        <v>0</v>
      </c>
      <c r="Y3">
        <f t="array" ref="Y3">Calculations[[#This Row],[熟料_]]*Calculations[[#This Row],[水渣_]]*Calculations[[#This Row],[石灰石_]]</f>
        <v>0</v>
      </c>
      <c r="Z3">
        <f t="array" ref="Z3">Calculations[[#This Row],[熟料_]]*Calculations[[#This Row],[水渣_]]*Calculations[[#This Row],[炉底渣_]]</f>
        <v>0</v>
      </c>
      <c r="AA3">
        <f t="array" ref="AA3">Calculations[[#This Row],[熟料_]]*Calculations[[#This Row],[水渣_]]*Calculations[[#This Row],[炉底渣_]]*Calculations[[#This Row],[石灰石_]]</f>
        <v>0</v>
      </c>
    </row>
    <row r="4" spans="1:27" x14ac:dyDescent="0.25">
      <c r="A4">
        <v>0</v>
      </c>
      <c r="B4">
        <v>0</v>
      </c>
      <c r="C4">
        <v>0.3</v>
      </c>
      <c r="D4">
        <v>0.7</v>
      </c>
      <c r="E4">
        <f t="array" ref="E4">SUM(TRANSPOSE(Coefficients[7d])*Calculations[[#This Row],[(石灰石)]:[(熟料*水渣*炉底渣*石灰石)]])</f>
        <v>69.979296066252573</v>
      </c>
      <c r="F4">
        <f t="array" ref="F4">SUM(TRANSPOSE(Coefficients[28d])*Calculations[[#This Row],[(石灰石)]:[(熟料*水渣*炉底渣*石灰石)]])</f>
        <v>69.59999999999998</v>
      </c>
      <c r="G4">
        <f t="array" ref="G4">SUM(TRANSPOSE(Coefficients[流动度比])*Calculations[[#This Row],[(石灰石)]:[(熟料*水渣*炉底渣*石灰石)]])</f>
        <v>0.9993257561163551</v>
      </c>
      <c r="H4">
        <f t="array" ref="H4">SUM(TRANSPOSE(Coefficients[90d抗压增长比])*Calculations[[#This Row],[(石灰石)]:[(熟料*水渣*炉底渣*石灰石)]])</f>
        <v>101.25</v>
      </c>
      <c r="I4">
        <f t="array" ref="I4">INDEX(MMULT(Calculations[[#This Row],[熟料]:[石灰石]],MINVERSE(TRANSPOSE(transform_matrix))),1)</f>
        <v>0</v>
      </c>
      <c r="J4">
        <f t="array" ref="J4">INDEX(MMULT(Calculations[[#This Row],[熟料]:[石灰石]],MINVERSE(TRANSPOSE(transform_matrix))),2)</f>
        <v>0</v>
      </c>
      <c r="K4">
        <f t="array" ref="K4">INDEX(MMULT(Calculations[[#This Row],[熟料]:[石灰石]],MINVERSE(TRANSPOSE(transform_matrix))),3)</f>
        <v>0.5</v>
      </c>
      <c r="L4">
        <f t="array" ref="L4">INDEX(MMULT(Calculations[[#This Row],[熟料]:[石灰石]],MINVERSE(TRANSPOSE(transform_matrix))),4)</f>
        <v>0.49999999999999994</v>
      </c>
      <c r="M4">
        <f t="array" ref="M4">Calculations[[#This Row],[石灰石_]]</f>
        <v>0.49999999999999994</v>
      </c>
      <c r="N4">
        <f t="array" ref="N4">Calculations[[#This Row],[炉底渣_]]</f>
        <v>0.5</v>
      </c>
      <c r="O4">
        <f t="array" ref="O4">Calculations[[#This Row],[炉底渣_]]*Calculations[[#This Row],[石灰石_]]</f>
        <v>0.24999999999999997</v>
      </c>
      <c r="P4">
        <f t="array" ref="P4">Calculations[[#This Row],[水渣_]]</f>
        <v>0</v>
      </c>
      <c r="Q4">
        <f t="array" ref="Q4">Calculations[[#This Row],[水渣_]]*Calculations[[#This Row],[石灰石_]]</f>
        <v>0</v>
      </c>
      <c r="R4">
        <f t="array" ref="R4">Calculations[[#This Row],[水渣_]]*Calculations[[#This Row],[炉底渣_]]</f>
        <v>0</v>
      </c>
      <c r="S4">
        <f t="array" ref="S4">Calculations[[#This Row],[水渣_]]*Calculations[[#This Row],[炉底渣_]]*Calculations[[#This Row],[石灰石_]]</f>
        <v>0</v>
      </c>
      <c r="T4">
        <f t="array" ref="T4">Calculations[[#This Row],[熟料_]]</f>
        <v>0</v>
      </c>
      <c r="U4">
        <f t="array" ref="U4">Calculations[[#This Row],[熟料_]]*Calculations[[#This Row],[石灰石_]]</f>
        <v>0</v>
      </c>
      <c r="V4">
        <f t="array" ref="V4">Calculations[[#This Row],[熟料_]]*Calculations[[#This Row],[炉底渣_]]</f>
        <v>0</v>
      </c>
      <c r="W4">
        <f t="array" ref="W4">Calculations[[#This Row],[熟料_]]*Calculations[[#This Row],[炉底渣_]]*Calculations[[#This Row],[石灰石_]]</f>
        <v>0</v>
      </c>
      <c r="X4">
        <f t="array" ref="X4">Calculations[[#This Row],[熟料_]]*Calculations[[#This Row],[水渣_]]</f>
        <v>0</v>
      </c>
      <c r="Y4">
        <f t="array" ref="Y4">Calculations[[#This Row],[熟料_]]*Calculations[[#This Row],[水渣_]]*Calculations[[#This Row],[石灰石_]]</f>
        <v>0</v>
      </c>
      <c r="Z4">
        <f t="array" ref="Z4">Calculations[[#This Row],[熟料_]]*Calculations[[#This Row],[水渣_]]*Calculations[[#This Row],[炉底渣_]]</f>
        <v>0</v>
      </c>
      <c r="AA4">
        <f t="array" ref="AA4">Calculations[[#This Row],[熟料_]]*Calculations[[#This Row],[水渣_]]*Calculations[[#This Row],[炉底渣_]]*Calculations[[#This Row],[石灰石_]]</f>
        <v>0</v>
      </c>
    </row>
    <row r="5" spans="1:27" x14ac:dyDescent="0.25">
      <c r="A5">
        <v>0</v>
      </c>
      <c r="B5">
        <v>0.6</v>
      </c>
      <c r="C5">
        <v>0</v>
      </c>
      <c r="D5">
        <v>0.4</v>
      </c>
      <c r="E5">
        <f t="array" ref="E5">SUM(TRANSPOSE(Coefficients[7d])*Calculations[[#This Row],[(石灰石)]:[(熟料*水渣*炉底渣*石灰石)]])</f>
        <v>77.846790890269162</v>
      </c>
      <c r="F5">
        <f t="array" ref="F5">SUM(TRANSPOSE(Coefficients[28d])*Calculations[[#This Row],[(石灰石)]:[(熟料*水渣*炉底渣*石灰石)]])</f>
        <v>82.56</v>
      </c>
      <c r="G5">
        <f t="array" ref="G5">SUM(TRANSPOSE(Coefficients[流动度比])*Calculations[[#This Row],[(石灰石)]:[(熟料*水渣*炉底渣*石灰石)]])</f>
        <v>0.92196364384392171</v>
      </c>
      <c r="H5">
        <f t="array" ref="H5">SUM(TRANSPOSE(Coefficients[90d抗压增长比])*Calculations[[#This Row],[(石灰石)]:[(熟料*水渣*炉底渣*石灰石)]])</f>
        <v>102.5</v>
      </c>
      <c r="I5">
        <f t="array" ref="I5">INDEX(MMULT(Calculations[[#This Row],[熟料]:[石灰石]],MINVERSE(TRANSPOSE(transform_matrix))),1)</f>
        <v>0</v>
      </c>
      <c r="J5">
        <f t="array" ref="J5">INDEX(MMULT(Calculations[[#This Row],[熟料]:[石灰石]],MINVERSE(TRANSPOSE(transform_matrix))),2)</f>
        <v>1</v>
      </c>
      <c r="K5">
        <f t="array" ref="K5">INDEX(MMULT(Calculations[[#This Row],[熟料]:[石灰石]],MINVERSE(TRANSPOSE(transform_matrix))),3)</f>
        <v>0</v>
      </c>
      <c r="L5">
        <f t="array" ref="L5">INDEX(MMULT(Calculations[[#This Row],[熟料]:[石灰石]],MINVERSE(TRANSPOSE(transform_matrix))),4)</f>
        <v>0</v>
      </c>
      <c r="M5">
        <f t="array" ref="M5">Calculations[[#This Row],[石灰石_]]</f>
        <v>0</v>
      </c>
      <c r="N5">
        <f t="array" ref="N5">Calculations[[#This Row],[炉底渣_]]</f>
        <v>0</v>
      </c>
      <c r="O5">
        <f t="array" ref="O5">Calculations[[#This Row],[炉底渣_]]*Calculations[[#This Row],[石灰石_]]</f>
        <v>0</v>
      </c>
      <c r="P5">
        <f t="array" ref="P5">Calculations[[#This Row],[水渣_]]</f>
        <v>1</v>
      </c>
      <c r="Q5">
        <f t="array" ref="Q5">Calculations[[#This Row],[水渣_]]*Calculations[[#This Row],[石灰石_]]</f>
        <v>0</v>
      </c>
      <c r="R5">
        <f t="array" ref="R5">Calculations[[#This Row],[水渣_]]*Calculations[[#This Row],[炉底渣_]]</f>
        <v>0</v>
      </c>
      <c r="S5">
        <f t="array" ref="S5">Calculations[[#This Row],[水渣_]]*Calculations[[#This Row],[炉底渣_]]*Calculations[[#This Row],[石灰石_]]</f>
        <v>0</v>
      </c>
      <c r="T5">
        <f t="array" ref="T5">Calculations[[#This Row],[熟料_]]</f>
        <v>0</v>
      </c>
      <c r="U5">
        <f t="array" ref="U5">Calculations[[#This Row],[熟料_]]*Calculations[[#This Row],[石灰石_]]</f>
        <v>0</v>
      </c>
      <c r="V5">
        <f t="array" ref="V5">Calculations[[#This Row],[熟料_]]*Calculations[[#This Row],[炉底渣_]]</f>
        <v>0</v>
      </c>
      <c r="W5">
        <f t="array" ref="W5">Calculations[[#This Row],[熟料_]]*Calculations[[#This Row],[炉底渣_]]*Calculations[[#This Row],[石灰石_]]</f>
        <v>0</v>
      </c>
      <c r="X5">
        <f t="array" ref="X5">Calculations[[#This Row],[熟料_]]*Calculations[[#This Row],[水渣_]]</f>
        <v>0</v>
      </c>
      <c r="Y5">
        <f t="array" ref="Y5">Calculations[[#This Row],[熟料_]]*Calculations[[#This Row],[水渣_]]*Calculations[[#This Row],[石灰石_]]</f>
        <v>0</v>
      </c>
      <c r="Z5">
        <f t="array" ref="Z5">Calculations[[#This Row],[熟料_]]*Calculations[[#This Row],[水渣_]]*Calculations[[#This Row],[炉底渣_]]</f>
        <v>0</v>
      </c>
      <c r="AA5">
        <f t="array" ref="AA5">Calculations[[#This Row],[熟料_]]*Calculations[[#This Row],[水渣_]]*Calculations[[#This Row],[炉底渣_]]*Calculations[[#This Row],[石灰石_]]</f>
        <v>0</v>
      </c>
    </row>
    <row r="6" spans="1:27" x14ac:dyDescent="0.25">
      <c r="A6">
        <v>0</v>
      </c>
      <c r="B6">
        <v>0.3</v>
      </c>
      <c r="C6">
        <v>0</v>
      </c>
      <c r="D6">
        <v>0.7</v>
      </c>
      <c r="E6">
        <f t="array" ref="E6">SUM(TRANSPOSE(Coefficients[7d])*Calculations[[#This Row],[(石灰石)]:[(熟料*水渣*炉底渣*石灰石)]])</f>
        <v>72.463768115942017</v>
      </c>
      <c r="F6">
        <f t="array" ref="F6">SUM(TRANSPOSE(Coefficients[28d])*Calculations[[#This Row],[(石灰石)]:[(熟料*水渣*炉底渣*石灰石)]])</f>
        <v>75.359999999999985</v>
      </c>
      <c r="G6">
        <f t="array" ref="G6">SUM(TRANSPOSE(Coefficients[流动度比])*Calculations[[#This Row],[(石灰石)]:[(熟料*水渣*炉底渣*石灰石)]])</f>
        <v>1.030435659300905</v>
      </c>
      <c r="H6">
        <f t="array" ref="H6">SUM(TRANSPOSE(Coefficients[90d抗压增长比])*Calculations[[#This Row],[(石灰石)]:[(熟料*水渣*炉底渣*石灰石)]])</f>
        <v>101.6666666666667</v>
      </c>
      <c r="I6">
        <f t="array" ref="I6">INDEX(MMULT(Calculations[[#This Row],[熟料]:[石灰石]],MINVERSE(TRANSPOSE(transform_matrix))),1)</f>
        <v>0</v>
      </c>
      <c r="J6">
        <f t="array" ref="J6">INDEX(MMULT(Calculations[[#This Row],[熟料]:[石灰石]],MINVERSE(TRANSPOSE(transform_matrix))),2)</f>
        <v>0.5</v>
      </c>
      <c r="K6">
        <f t="array" ref="K6">INDEX(MMULT(Calculations[[#This Row],[熟料]:[石灰石]],MINVERSE(TRANSPOSE(transform_matrix))),3)</f>
        <v>0</v>
      </c>
      <c r="L6">
        <f t="array" ref="L6">INDEX(MMULT(Calculations[[#This Row],[熟料]:[石灰石]],MINVERSE(TRANSPOSE(transform_matrix))),4)</f>
        <v>0.49999999999999994</v>
      </c>
      <c r="M6">
        <f t="array" ref="M6">Calculations[[#This Row],[石灰石_]]</f>
        <v>0.49999999999999994</v>
      </c>
      <c r="N6">
        <f t="array" ref="N6">Calculations[[#This Row],[炉底渣_]]</f>
        <v>0</v>
      </c>
      <c r="O6">
        <f t="array" ref="O6">Calculations[[#This Row],[炉底渣_]]*Calculations[[#This Row],[石灰石_]]</f>
        <v>0</v>
      </c>
      <c r="P6">
        <f t="array" ref="P6">Calculations[[#This Row],[水渣_]]</f>
        <v>0.5</v>
      </c>
      <c r="Q6">
        <f t="array" ref="Q6">Calculations[[#This Row],[水渣_]]*Calculations[[#This Row],[石灰石_]]</f>
        <v>0.24999999999999997</v>
      </c>
      <c r="R6">
        <f t="array" ref="R6">Calculations[[#This Row],[水渣_]]*Calculations[[#This Row],[炉底渣_]]</f>
        <v>0</v>
      </c>
      <c r="S6">
        <f t="array" ref="S6">Calculations[[#This Row],[水渣_]]*Calculations[[#This Row],[炉底渣_]]*Calculations[[#This Row],[石灰石_]]</f>
        <v>0</v>
      </c>
      <c r="T6">
        <f t="array" ref="T6">Calculations[[#This Row],[熟料_]]</f>
        <v>0</v>
      </c>
      <c r="U6">
        <f t="array" ref="U6">Calculations[[#This Row],[熟料_]]*Calculations[[#This Row],[石灰石_]]</f>
        <v>0</v>
      </c>
      <c r="V6">
        <f t="array" ref="V6">Calculations[[#This Row],[熟料_]]*Calculations[[#This Row],[炉底渣_]]</f>
        <v>0</v>
      </c>
      <c r="W6">
        <f t="array" ref="W6">Calculations[[#This Row],[熟料_]]*Calculations[[#This Row],[炉底渣_]]*Calculations[[#This Row],[石灰石_]]</f>
        <v>0</v>
      </c>
      <c r="X6">
        <f t="array" ref="X6">Calculations[[#This Row],[熟料_]]*Calculations[[#This Row],[水渣_]]</f>
        <v>0</v>
      </c>
      <c r="Y6">
        <f t="array" ref="Y6">Calculations[[#This Row],[熟料_]]*Calculations[[#This Row],[水渣_]]*Calculations[[#This Row],[石灰石_]]</f>
        <v>0</v>
      </c>
      <c r="Z6">
        <f t="array" ref="Z6">Calculations[[#This Row],[熟料_]]*Calculations[[#This Row],[水渣_]]*Calculations[[#This Row],[炉底渣_]]</f>
        <v>0</v>
      </c>
      <c r="AA6">
        <f t="array" ref="AA6">Calculations[[#This Row],[熟料_]]*Calculations[[#This Row],[水渣_]]*Calculations[[#This Row],[炉底渣_]]*Calculations[[#This Row],[石灰石_]]</f>
        <v>0</v>
      </c>
    </row>
    <row r="7" spans="1:27" x14ac:dyDescent="0.25">
      <c r="A7">
        <v>0</v>
      </c>
      <c r="B7">
        <v>0.3</v>
      </c>
      <c r="C7">
        <v>0.3</v>
      </c>
      <c r="D7">
        <v>0.4</v>
      </c>
      <c r="E7">
        <f t="array" ref="E7">SUM(TRANSPOSE(Coefficients[7d])*Calculations[[#This Row],[(石灰石)]:[(熟料*水渣*炉底渣*石灰石)]])</f>
        <v>76.397515527950304</v>
      </c>
      <c r="F7">
        <f t="array" ref="F7">SUM(TRANSPOSE(Coefficients[28d])*Calculations[[#This Row],[(石灰石)]:[(熟料*水渣*炉底渣*石灰石)]])</f>
        <v>78.08</v>
      </c>
      <c r="G7">
        <f t="array" ref="G7">SUM(TRANSPOSE(Coefficients[流动度比])*Calculations[[#This Row],[(石灰石)]:[(熟料*水渣*炉底渣*石灰石)]])</f>
        <v>1.0392578303873981</v>
      </c>
      <c r="H7">
        <f t="array" ref="H7">SUM(TRANSPOSE(Coefficients[90d抗压增长比])*Calculations[[#This Row],[(石灰石)]:[(熟料*水渣*炉底渣*石灰石)]])</f>
        <v>102.08333333333329</v>
      </c>
      <c r="I7">
        <f t="array" ref="I7">INDEX(MMULT(Calculations[[#This Row],[熟料]:[石灰石]],MINVERSE(TRANSPOSE(transform_matrix))),1)</f>
        <v>0</v>
      </c>
      <c r="J7">
        <f t="array" ref="J7">INDEX(MMULT(Calculations[[#This Row],[熟料]:[石灰石]],MINVERSE(TRANSPOSE(transform_matrix))),2)</f>
        <v>0.5</v>
      </c>
      <c r="K7">
        <f t="array" ref="K7">INDEX(MMULT(Calculations[[#This Row],[熟料]:[石灰石]],MINVERSE(TRANSPOSE(transform_matrix))),3)</f>
        <v>0.5</v>
      </c>
      <c r="L7">
        <f t="array" ref="L7">INDEX(MMULT(Calculations[[#This Row],[熟料]:[石灰石]],MINVERSE(TRANSPOSE(transform_matrix))),4)</f>
        <v>0</v>
      </c>
      <c r="M7">
        <f t="array" ref="M7">Calculations[[#This Row],[石灰石_]]</f>
        <v>0</v>
      </c>
      <c r="N7">
        <f t="array" ref="N7">Calculations[[#This Row],[炉底渣_]]</f>
        <v>0.5</v>
      </c>
      <c r="O7">
        <f t="array" ref="O7">Calculations[[#This Row],[炉底渣_]]*Calculations[[#This Row],[石灰石_]]</f>
        <v>0</v>
      </c>
      <c r="P7">
        <f t="array" ref="P7">Calculations[[#This Row],[水渣_]]</f>
        <v>0.5</v>
      </c>
      <c r="Q7">
        <f t="array" ref="Q7">Calculations[[#This Row],[水渣_]]*Calculations[[#This Row],[石灰石_]]</f>
        <v>0</v>
      </c>
      <c r="R7">
        <f t="array" ref="R7">Calculations[[#This Row],[水渣_]]*Calculations[[#This Row],[炉底渣_]]</f>
        <v>0.25</v>
      </c>
      <c r="S7">
        <f t="array" ref="S7">Calculations[[#This Row],[水渣_]]*Calculations[[#This Row],[炉底渣_]]*Calculations[[#This Row],[石灰石_]]</f>
        <v>0</v>
      </c>
      <c r="T7">
        <f t="array" ref="T7">Calculations[[#This Row],[熟料_]]</f>
        <v>0</v>
      </c>
      <c r="U7">
        <f t="array" ref="U7">Calculations[[#This Row],[熟料_]]*Calculations[[#This Row],[石灰石_]]</f>
        <v>0</v>
      </c>
      <c r="V7">
        <f t="array" ref="V7">Calculations[[#This Row],[熟料_]]*Calculations[[#This Row],[炉底渣_]]</f>
        <v>0</v>
      </c>
      <c r="W7">
        <f t="array" ref="W7">Calculations[[#This Row],[熟料_]]*Calculations[[#This Row],[炉底渣_]]*Calculations[[#This Row],[石灰石_]]</f>
        <v>0</v>
      </c>
      <c r="X7">
        <f t="array" ref="X7">Calculations[[#This Row],[熟料_]]*Calculations[[#This Row],[水渣_]]</f>
        <v>0</v>
      </c>
      <c r="Y7">
        <f t="array" ref="Y7">Calculations[[#This Row],[熟料_]]*Calculations[[#This Row],[水渣_]]*Calculations[[#This Row],[石灰石_]]</f>
        <v>0</v>
      </c>
      <c r="Z7">
        <f t="array" ref="Z7">Calculations[[#This Row],[熟料_]]*Calculations[[#This Row],[水渣_]]*Calculations[[#This Row],[炉底渣_]]</f>
        <v>0</v>
      </c>
      <c r="AA7">
        <f t="array" ref="AA7">Calculations[[#This Row],[熟料_]]*Calculations[[#This Row],[水渣_]]*Calculations[[#This Row],[炉底渣_]]*Calculations[[#This Row],[石灰石_]]</f>
        <v>0</v>
      </c>
    </row>
    <row r="8" spans="1:27" x14ac:dyDescent="0.25">
      <c r="A8">
        <v>0</v>
      </c>
      <c r="B8">
        <v>0.2</v>
      </c>
      <c r="C8">
        <v>0.2</v>
      </c>
      <c r="D8">
        <v>0.6</v>
      </c>
      <c r="E8">
        <f t="array" ref="E8">SUM(TRANSPOSE(Coefficients[7d])*Calculations[[#This Row],[(石灰石)]:[(熟料*水渣*炉底渣*石灰石)]])</f>
        <v>72.049689440993788</v>
      </c>
      <c r="F8">
        <f t="array" ref="F8">SUM(TRANSPOSE(Coefficients[28d])*Calculations[[#This Row],[(石灰石)]:[(熟料*水渣*炉底渣*石灰石)]])</f>
        <v>74.56</v>
      </c>
      <c r="G8">
        <f t="array" ref="G8">SUM(TRANSPOSE(Coefficients[流动度比])*Calculations[[#This Row],[(石灰石)]:[(熟料*水渣*炉底渣*石灰石)]])</f>
        <v>1.0227599683506372</v>
      </c>
      <c r="H8">
        <f t="array" ref="H8">SUM(TRANSPOSE(Coefficients[90d抗压增长比])*Calculations[[#This Row],[(石灰石)]:[(熟料*水渣*炉底渣*石灰石)]])</f>
        <v>101.66666666666673</v>
      </c>
      <c r="I8">
        <f t="array" ref="I8">INDEX(MMULT(Calculations[[#This Row],[熟料]:[石灰石]],MINVERSE(TRANSPOSE(transform_matrix))),1)</f>
        <v>0</v>
      </c>
      <c r="J8">
        <f t="array" ref="J8">INDEX(MMULT(Calculations[[#This Row],[熟料]:[石灰石]],MINVERSE(TRANSPOSE(transform_matrix))),2)</f>
        <v>0.33333333333333337</v>
      </c>
      <c r="K8">
        <f t="array" ref="K8">INDEX(MMULT(Calculations[[#This Row],[熟料]:[石灰石]],MINVERSE(TRANSPOSE(transform_matrix))),3)</f>
        <v>0.33333333333333337</v>
      </c>
      <c r="L8">
        <f t="array" ref="L8">INDEX(MMULT(Calculations[[#This Row],[熟料]:[石灰石]],MINVERSE(TRANSPOSE(transform_matrix))),4)</f>
        <v>0.33333333333333326</v>
      </c>
      <c r="M8">
        <f t="array" ref="M8">Calculations[[#This Row],[石灰石_]]</f>
        <v>0.33333333333333326</v>
      </c>
      <c r="N8">
        <f t="array" ref="N8">Calculations[[#This Row],[炉底渣_]]</f>
        <v>0.33333333333333337</v>
      </c>
      <c r="O8">
        <f t="array" ref="O8">Calculations[[#This Row],[炉底渣_]]*Calculations[[#This Row],[石灰石_]]</f>
        <v>0.1111111111111111</v>
      </c>
      <c r="P8">
        <f t="array" ref="P8">Calculations[[#This Row],[水渣_]]</f>
        <v>0.33333333333333337</v>
      </c>
      <c r="Q8">
        <f t="array" ref="Q8">Calculations[[#This Row],[水渣_]]*Calculations[[#This Row],[石灰石_]]</f>
        <v>0.1111111111111111</v>
      </c>
      <c r="R8">
        <f t="array" ref="R8">Calculations[[#This Row],[水渣_]]*Calculations[[#This Row],[炉底渣_]]</f>
        <v>0.11111111111111113</v>
      </c>
      <c r="S8">
        <f t="array" ref="S8">Calculations[[#This Row],[水渣_]]*Calculations[[#This Row],[炉底渣_]]*Calculations[[#This Row],[石灰石_]]</f>
        <v>3.7037037037037035E-2</v>
      </c>
      <c r="T8">
        <f t="array" ref="T8">Calculations[[#This Row],[熟料_]]</f>
        <v>0</v>
      </c>
      <c r="U8">
        <f t="array" ref="U8">Calculations[[#This Row],[熟料_]]*Calculations[[#This Row],[石灰石_]]</f>
        <v>0</v>
      </c>
      <c r="V8">
        <f t="array" ref="V8">Calculations[[#This Row],[熟料_]]*Calculations[[#This Row],[炉底渣_]]</f>
        <v>0</v>
      </c>
      <c r="W8">
        <f t="array" ref="W8">Calculations[[#This Row],[熟料_]]*Calculations[[#This Row],[炉底渣_]]*Calculations[[#This Row],[石灰石_]]</f>
        <v>0</v>
      </c>
      <c r="X8">
        <f t="array" ref="X8">Calculations[[#This Row],[熟料_]]*Calculations[[#This Row],[水渣_]]</f>
        <v>0</v>
      </c>
      <c r="Y8">
        <f t="array" ref="Y8">Calculations[[#This Row],[熟料_]]*Calculations[[#This Row],[水渣_]]*Calculations[[#This Row],[石灰石_]]</f>
        <v>0</v>
      </c>
      <c r="Z8">
        <f t="array" ref="Z8">Calculations[[#This Row],[熟料_]]*Calculations[[#This Row],[水渣_]]*Calculations[[#This Row],[炉底渣_]]</f>
        <v>0</v>
      </c>
      <c r="AA8">
        <f t="array" ref="AA8">Calculations[[#This Row],[熟料_]]*Calculations[[#This Row],[水渣_]]*Calculations[[#This Row],[炉底渣_]]*Calculations[[#This Row],[石灰石_]]</f>
        <v>0</v>
      </c>
    </row>
    <row r="9" spans="1:27" x14ac:dyDescent="0.25">
      <c r="A9">
        <v>0.6</v>
      </c>
      <c r="B9">
        <v>0</v>
      </c>
      <c r="C9">
        <v>0</v>
      </c>
      <c r="D9">
        <v>0.4</v>
      </c>
      <c r="E9">
        <f t="array" ref="E9">SUM(TRANSPOSE(Coefficients[7d])*Calculations[[#This Row],[(石灰石)]:[(熟料*水渣*炉底渣*石灰石)]])</f>
        <v>91.511387163561082</v>
      </c>
      <c r="F9">
        <f t="array" ref="F9">SUM(TRANSPOSE(Coefficients[28d])*Calculations[[#This Row],[(石灰石)]:[(熟料*水渣*炉底渣*石灰石)]])</f>
        <v>87.679999999999993</v>
      </c>
      <c r="G9">
        <f t="array" ref="G9">SUM(TRANSPOSE(Coefficients[流动度比])*Calculations[[#This Row],[(石灰石)]:[(熟料*水渣*炉底渣*石灰石)]])</f>
        <v>0.98281460261795062</v>
      </c>
      <c r="H9">
        <f t="array" ref="H9">SUM(TRANSPOSE(Coefficients[90d抗压增长比])*Calculations[[#This Row],[(石灰石)]:[(熟料*水渣*炉底渣*石灰石)]])</f>
        <v>102.5</v>
      </c>
      <c r="I9">
        <f t="array" ref="I9">INDEX(MMULT(Calculations[[#This Row],[熟料]:[石灰石]],MINVERSE(TRANSPOSE(transform_matrix))),1)</f>
        <v>1</v>
      </c>
      <c r="J9">
        <f t="array" ref="J9">INDEX(MMULT(Calculations[[#This Row],[熟料]:[石灰石]],MINVERSE(TRANSPOSE(transform_matrix))),2)</f>
        <v>0</v>
      </c>
      <c r="K9">
        <f t="array" ref="K9">INDEX(MMULT(Calculations[[#This Row],[熟料]:[石灰石]],MINVERSE(TRANSPOSE(transform_matrix))),3)</f>
        <v>0</v>
      </c>
      <c r="L9">
        <f t="array" ref="L9">INDEX(MMULT(Calculations[[#This Row],[熟料]:[石灰石]],MINVERSE(TRANSPOSE(transform_matrix))),4)</f>
        <v>0</v>
      </c>
      <c r="M9">
        <f t="array" ref="M9">Calculations[[#This Row],[石灰石_]]</f>
        <v>0</v>
      </c>
      <c r="N9">
        <f t="array" ref="N9">Calculations[[#This Row],[炉底渣_]]</f>
        <v>0</v>
      </c>
      <c r="O9">
        <f t="array" ref="O9">Calculations[[#This Row],[炉底渣_]]*Calculations[[#This Row],[石灰石_]]</f>
        <v>0</v>
      </c>
      <c r="P9">
        <f t="array" ref="P9">Calculations[[#This Row],[水渣_]]</f>
        <v>0</v>
      </c>
      <c r="Q9">
        <f t="array" ref="Q9">Calculations[[#This Row],[水渣_]]*Calculations[[#This Row],[石灰石_]]</f>
        <v>0</v>
      </c>
      <c r="R9">
        <f t="array" ref="R9">Calculations[[#This Row],[水渣_]]*Calculations[[#This Row],[炉底渣_]]</f>
        <v>0</v>
      </c>
      <c r="S9">
        <f t="array" ref="S9">Calculations[[#This Row],[水渣_]]*Calculations[[#This Row],[炉底渣_]]*Calculations[[#This Row],[石灰石_]]</f>
        <v>0</v>
      </c>
      <c r="T9">
        <f t="array" ref="T9">Calculations[[#This Row],[熟料_]]</f>
        <v>1</v>
      </c>
      <c r="U9">
        <f t="array" ref="U9">Calculations[[#This Row],[熟料_]]*Calculations[[#This Row],[石灰石_]]</f>
        <v>0</v>
      </c>
      <c r="V9">
        <f t="array" ref="V9">Calculations[[#This Row],[熟料_]]*Calculations[[#This Row],[炉底渣_]]</f>
        <v>0</v>
      </c>
      <c r="W9">
        <f t="array" ref="W9">Calculations[[#This Row],[熟料_]]*Calculations[[#This Row],[炉底渣_]]*Calculations[[#This Row],[石灰石_]]</f>
        <v>0</v>
      </c>
      <c r="X9">
        <f t="array" ref="X9">Calculations[[#This Row],[熟料_]]*Calculations[[#This Row],[水渣_]]</f>
        <v>0</v>
      </c>
      <c r="Y9">
        <f t="array" ref="Y9">Calculations[[#This Row],[熟料_]]*Calculations[[#This Row],[水渣_]]*Calculations[[#This Row],[石灰石_]]</f>
        <v>0</v>
      </c>
      <c r="Z9">
        <f t="array" ref="Z9">Calculations[[#This Row],[熟料_]]*Calculations[[#This Row],[水渣_]]*Calculations[[#This Row],[炉底渣_]]</f>
        <v>0</v>
      </c>
      <c r="AA9">
        <f t="array" ref="AA9">Calculations[[#This Row],[熟料_]]*Calculations[[#This Row],[水渣_]]*Calculations[[#This Row],[炉底渣_]]*Calculations[[#This Row],[石灰石_]]</f>
        <v>0</v>
      </c>
    </row>
    <row r="10" spans="1:27" x14ac:dyDescent="0.25">
      <c r="A10">
        <v>0.3</v>
      </c>
      <c r="B10">
        <v>0</v>
      </c>
      <c r="C10">
        <v>0</v>
      </c>
      <c r="D10">
        <v>0.7</v>
      </c>
      <c r="E10">
        <f t="array" ref="E10">SUM(TRANSPOSE(Coefficients[7d])*Calculations[[#This Row],[(石灰石)]:[(熟料*水渣*炉底渣*石灰石)]])</f>
        <v>83.02277432712215</v>
      </c>
      <c r="F10">
        <f t="array" ref="F10">SUM(TRANSPOSE(Coefficients[28d])*Calculations[[#This Row],[(石灰石)]:[(熟料*水渣*炉底渣*石灰石)]])</f>
        <v>77.439999999999984</v>
      </c>
      <c r="G10">
        <f t="array" ref="G10">SUM(TRANSPOSE(Coefficients[流动度比])*Calculations[[#This Row],[(石灰石)]:[(熟料*水渣*炉底渣*石灰石)]])</f>
        <v>0.97931287224710273</v>
      </c>
      <c r="H10">
        <f t="array" ref="H10">SUM(TRANSPOSE(Coefficients[90d抗压增长比])*Calculations[[#This Row],[(石灰石)]:[(熟料*水渣*炉底渣*石灰石)]])</f>
        <v>100</v>
      </c>
      <c r="I10">
        <f t="array" ref="I10">INDEX(MMULT(Calculations[[#This Row],[熟料]:[石灰石]],MINVERSE(TRANSPOSE(transform_matrix))),1)</f>
        <v>0.5</v>
      </c>
      <c r="J10">
        <f t="array" ref="J10">INDEX(MMULT(Calculations[[#This Row],[熟料]:[石灰石]],MINVERSE(TRANSPOSE(transform_matrix))),2)</f>
        <v>0</v>
      </c>
      <c r="K10">
        <f t="array" ref="K10">INDEX(MMULT(Calculations[[#This Row],[熟料]:[石灰石]],MINVERSE(TRANSPOSE(transform_matrix))),3)</f>
        <v>0</v>
      </c>
      <c r="L10">
        <f t="array" ref="L10">INDEX(MMULT(Calculations[[#This Row],[熟料]:[石灰石]],MINVERSE(TRANSPOSE(transform_matrix))),4)</f>
        <v>0.49999999999999994</v>
      </c>
      <c r="M10">
        <f t="array" ref="M10">Calculations[[#This Row],[石灰石_]]</f>
        <v>0.49999999999999994</v>
      </c>
      <c r="N10">
        <f t="array" ref="N10">Calculations[[#This Row],[炉底渣_]]</f>
        <v>0</v>
      </c>
      <c r="O10">
        <f t="array" ref="O10">Calculations[[#This Row],[炉底渣_]]*Calculations[[#This Row],[石灰石_]]</f>
        <v>0</v>
      </c>
      <c r="P10">
        <f t="array" ref="P10">Calculations[[#This Row],[水渣_]]</f>
        <v>0</v>
      </c>
      <c r="Q10">
        <f t="array" ref="Q10">Calculations[[#This Row],[水渣_]]*Calculations[[#This Row],[石灰石_]]</f>
        <v>0</v>
      </c>
      <c r="R10">
        <f t="array" ref="R10">Calculations[[#This Row],[水渣_]]*Calculations[[#This Row],[炉底渣_]]</f>
        <v>0</v>
      </c>
      <c r="S10">
        <f t="array" ref="S10">Calculations[[#This Row],[水渣_]]*Calculations[[#This Row],[炉底渣_]]*Calculations[[#This Row],[石灰石_]]</f>
        <v>0</v>
      </c>
      <c r="T10">
        <f t="array" ref="T10">Calculations[[#This Row],[熟料_]]</f>
        <v>0.5</v>
      </c>
      <c r="U10">
        <f t="array" ref="U10">Calculations[[#This Row],[熟料_]]*Calculations[[#This Row],[石灰石_]]</f>
        <v>0.24999999999999997</v>
      </c>
      <c r="V10">
        <f t="array" ref="V10">Calculations[[#This Row],[熟料_]]*Calculations[[#This Row],[炉底渣_]]</f>
        <v>0</v>
      </c>
      <c r="W10">
        <f t="array" ref="W10">Calculations[[#This Row],[熟料_]]*Calculations[[#This Row],[炉底渣_]]*Calculations[[#This Row],[石灰石_]]</f>
        <v>0</v>
      </c>
      <c r="X10">
        <f t="array" ref="X10">Calculations[[#This Row],[熟料_]]*Calculations[[#This Row],[水渣_]]</f>
        <v>0</v>
      </c>
      <c r="Y10">
        <f t="array" ref="Y10">Calculations[[#This Row],[熟料_]]*Calculations[[#This Row],[水渣_]]*Calculations[[#This Row],[石灰石_]]</f>
        <v>0</v>
      </c>
      <c r="Z10">
        <f t="array" ref="Z10">Calculations[[#This Row],[熟料_]]*Calculations[[#This Row],[水渣_]]*Calculations[[#This Row],[炉底渣_]]</f>
        <v>0</v>
      </c>
      <c r="AA10">
        <f t="array" ref="AA10">Calculations[[#This Row],[熟料_]]*Calculations[[#This Row],[水渣_]]*Calculations[[#This Row],[炉底渣_]]*Calculations[[#This Row],[石灰石_]]</f>
        <v>0</v>
      </c>
    </row>
    <row r="11" spans="1:27" x14ac:dyDescent="0.25">
      <c r="A11">
        <v>0.3</v>
      </c>
      <c r="B11">
        <v>0</v>
      </c>
      <c r="C11">
        <v>0.3</v>
      </c>
      <c r="D11">
        <v>0.4</v>
      </c>
      <c r="E11">
        <f t="array" ref="E11">SUM(TRANSPOSE(Coefficients[7d])*Calculations[[#This Row],[(石灰石)]:[(熟料*水渣*炉底渣*石灰石)]])</f>
        <v>82.608695652173907</v>
      </c>
      <c r="F11">
        <f t="array" ref="F11">SUM(TRANSPOSE(Coefficients[28d])*Calculations[[#This Row],[(石灰石)]:[(熟料*水渣*炉底渣*石灰石)]])</f>
        <v>80.960000000000008</v>
      </c>
      <c r="G11">
        <f t="array" ref="G11">SUM(TRANSPOSE(Coefficients[流动度比])*Calculations[[#This Row],[(石灰石)]:[(熟料*水渣*炉底渣*石灰石)]])</f>
        <v>0.99193753174200106</v>
      </c>
      <c r="H11">
        <f t="array" ref="H11">SUM(TRANSPOSE(Coefficients[90d抗压增长比])*Calculations[[#This Row],[(石灰石)]:[(熟料*水渣*炉底渣*石灰石)]])</f>
        <v>100.41666666666669</v>
      </c>
      <c r="I11">
        <f t="array" ref="I11">INDEX(MMULT(Calculations[[#This Row],[熟料]:[石灰石]],MINVERSE(TRANSPOSE(transform_matrix))),1)</f>
        <v>0.5</v>
      </c>
      <c r="J11">
        <f t="array" ref="J11">INDEX(MMULT(Calculations[[#This Row],[熟料]:[石灰石]],MINVERSE(TRANSPOSE(transform_matrix))),2)</f>
        <v>0</v>
      </c>
      <c r="K11">
        <f t="array" ref="K11">INDEX(MMULT(Calculations[[#This Row],[熟料]:[石灰石]],MINVERSE(TRANSPOSE(transform_matrix))),3)</f>
        <v>0.5</v>
      </c>
      <c r="L11">
        <f t="array" ref="L11">INDEX(MMULT(Calculations[[#This Row],[熟料]:[石灰石]],MINVERSE(TRANSPOSE(transform_matrix))),4)</f>
        <v>0</v>
      </c>
      <c r="M11">
        <f t="array" ref="M11">Calculations[[#This Row],[石灰石_]]</f>
        <v>0</v>
      </c>
      <c r="N11">
        <f t="array" ref="N11">Calculations[[#This Row],[炉底渣_]]</f>
        <v>0.5</v>
      </c>
      <c r="O11">
        <f t="array" ref="O11">Calculations[[#This Row],[炉底渣_]]*Calculations[[#This Row],[石灰石_]]</f>
        <v>0</v>
      </c>
      <c r="P11">
        <f t="array" ref="P11">Calculations[[#This Row],[水渣_]]</f>
        <v>0</v>
      </c>
      <c r="Q11">
        <f t="array" ref="Q11">Calculations[[#This Row],[水渣_]]*Calculations[[#This Row],[石灰石_]]</f>
        <v>0</v>
      </c>
      <c r="R11">
        <f t="array" ref="R11">Calculations[[#This Row],[水渣_]]*Calculations[[#This Row],[炉底渣_]]</f>
        <v>0</v>
      </c>
      <c r="S11">
        <f t="array" ref="S11">Calculations[[#This Row],[水渣_]]*Calculations[[#This Row],[炉底渣_]]*Calculations[[#This Row],[石灰石_]]</f>
        <v>0</v>
      </c>
      <c r="T11">
        <f t="array" ref="T11">Calculations[[#This Row],[熟料_]]</f>
        <v>0.5</v>
      </c>
      <c r="U11">
        <f t="array" ref="U11">Calculations[[#This Row],[熟料_]]*Calculations[[#This Row],[石灰石_]]</f>
        <v>0</v>
      </c>
      <c r="V11">
        <f t="array" ref="V11">Calculations[[#This Row],[熟料_]]*Calculations[[#This Row],[炉底渣_]]</f>
        <v>0.25</v>
      </c>
      <c r="W11">
        <f t="array" ref="W11">Calculations[[#This Row],[熟料_]]*Calculations[[#This Row],[炉底渣_]]*Calculations[[#This Row],[石灰石_]]</f>
        <v>0</v>
      </c>
      <c r="X11">
        <f t="array" ref="X11">Calculations[[#This Row],[熟料_]]*Calculations[[#This Row],[水渣_]]</f>
        <v>0</v>
      </c>
      <c r="Y11">
        <f t="array" ref="Y11">Calculations[[#This Row],[熟料_]]*Calculations[[#This Row],[水渣_]]*Calculations[[#This Row],[石灰石_]]</f>
        <v>0</v>
      </c>
      <c r="Z11">
        <f t="array" ref="Z11">Calculations[[#This Row],[熟料_]]*Calculations[[#This Row],[水渣_]]*Calculations[[#This Row],[炉底渣_]]</f>
        <v>0</v>
      </c>
      <c r="AA11">
        <f t="array" ref="AA11">Calculations[[#This Row],[熟料_]]*Calculations[[#This Row],[水渣_]]*Calculations[[#This Row],[炉底渣_]]*Calculations[[#This Row],[石灰石_]]</f>
        <v>0</v>
      </c>
    </row>
    <row r="12" spans="1:27" x14ac:dyDescent="0.25">
      <c r="A12">
        <v>0.2</v>
      </c>
      <c r="B12">
        <v>0</v>
      </c>
      <c r="C12">
        <v>0.2</v>
      </c>
      <c r="D12">
        <v>0.6</v>
      </c>
      <c r="E12">
        <f t="array" ref="E12">SUM(TRANSPOSE(Coefficients[7d])*Calculations[[#This Row],[(石灰石)]:[(熟料*水渣*炉底渣*石灰石)]])</f>
        <v>78.674948240165648</v>
      </c>
      <c r="F12">
        <f t="array" ref="F12">SUM(TRANSPOSE(Coefficients[28d])*Calculations[[#This Row],[(石灰石)]:[(熟料*水渣*炉底渣*石灰石)]])</f>
        <v>76.160000000000011</v>
      </c>
      <c r="G12">
        <f t="array" ref="G12">SUM(TRANSPOSE(Coefficients[流动度比])*Calculations[[#This Row],[(石灰石)]:[(熟料*水渣*炉底渣*石灰石)]])</f>
        <v>0.98476890756302515</v>
      </c>
      <c r="H12">
        <f t="array" ref="H12">SUM(TRANSPOSE(Coefficients[90d抗压增长比])*Calculations[[#This Row],[(石灰石)]:[(熟料*水渣*炉底渣*石灰石)]])</f>
        <v>102.50000000000003</v>
      </c>
      <c r="I12">
        <f t="array" ref="I12">INDEX(MMULT(Calculations[[#This Row],[熟料]:[石灰石]],MINVERSE(TRANSPOSE(transform_matrix))),1)</f>
        <v>0.33333333333333337</v>
      </c>
      <c r="J12">
        <f t="array" ref="J12">INDEX(MMULT(Calculations[[#This Row],[熟料]:[石灰石]],MINVERSE(TRANSPOSE(transform_matrix))),2)</f>
        <v>0</v>
      </c>
      <c r="K12">
        <f t="array" ref="K12">INDEX(MMULT(Calculations[[#This Row],[熟料]:[石灰石]],MINVERSE(TRANSPOSE(transform_matrix))),3)</f>
        <v>0.33333333333333337</v>
      </c>
      <c r="L12">
        <f t="array" ref="L12">INDEX(MMULT(Calculations[[#This Row],[熟料]:[石灰石]],MINVERSE(TRANSPOSE(transform_matrix))),4)</f>
        <v>0.33333333333333326</v>
      </c>
      <c r="M12">
        <f t="array" ref="M12">Calculations[[#This Row],[石灰石_]]</f>
        <v>0.33333333333333326</v>
      </c>
      <c r="N12">
        <f t="array" ref="N12">Calculations[[#This Row],[炉底渣_]]</f>
        <v>0.33333333333333337</v>
      </c>
      <c r="O12">
        <f t="array" ref="O12">Calculations[[#This Row],[炉底渣_]]*Calculations[[#This Row],[石灰石_]]</f>
        <v>0.1111111111111111</v>
      </c>
      <c r="P12">
        <f t="array" ref="P12">Calculations[[#This Row],[水渣_]]</f>
        <v>0</v>
      </c>
      <c r="Q12">
        <f t="array" ref="Q12">Calculations[[#This Row],[水渣_]]*Calculations[[#This Row],[石灰石_]]</f>
        <v>0</v>
      </c>
      <c r="R12">
        <f t="array" ref="R12">Calculations[[#This Row],[水渣_]]*Calculations[[#This Row],[炉底渣_]]</f>
        <v>0</v>
      </c>
      <c r="S12">
        <f t="array" ref="S12">Calculations[[#This Row],[水渣_]]*Calculations[[#This Row],[炉底渣_]]*Calculations[[#This Row],[石灰石_]]</f>
        <v>0</v>
      </c>
      <c r="T12">
        <f t="array" ref="T12">Calculations[[#This Row],[熟料_]]</f>
        <v>0.33333333333333337</v>
      </c>
      <c r="U12">
        <f t="array" ref="U12">Calculations[[#This Row],[熟料_]]*Calculations[[#This Row],[石灰石_]]</f>
        <v>0.1111111111111111</v>
      </c>
      <c r="V12">
        <f t="array" ref="V12">Calculations[[#This Row],[熟料_]]*Calculations[[#This Row],[炉底渣_]]</f>
        <v>0.11111111111111113</v>
      </c>
      <c r="W12">
        <f t="array" ref="W12">Calculations[[#This Row],[熟料_]]*Calculations[[#This Row],[炉底渣_]]*Calculations[[#This Row],[石灰石_]]</f>
        <v>3.7037037037037035E-2</v>
      </c>
      <c r="X12">
        <f t="array" ref="X12">Calculations[[#This Row],[熟料_]]*Calculations[[#This Row],[水渣_]]</f>
        <v>0</v>
      </c>
      <c r="Y12">
        <f t="array" ref="Y12">Calculations[[#This Row],[熟料_]]*Calculations[[#This Row],[水渣_]]*Calculations[[#This Row],[石灰石_]]</f>
        <v>0</v>
      </c>
      <c r="Z12">
        <f t="array" ref="Z12">Calculations[[#This Row],[熟料_]]*Calculations[[#This Row],[水渣_]]*Calculations[[#This Row],[炉底渣_]]</f>
        <v>0</v>
      </c>
      <c r="AA12">
        <f t="array" ref="AA12">Calculations[[#This Row],[熟料_]]*Calculations[[#This Row],[水渣_]]*Calculations[[#This Row],[炉底渣_]]*Calculations[[#This Row],[石灰石_]]</f>
        <v>0</v>
      </c>
    </row>
    <row r="13" spans="1:27" x14ac:dyDescent="0.25">
      <c r="A13">
        <v>0.3</v>
      </c>
      <c r="B13">
        <v>0.3</v>
      </c>
      <c r="C13">
        <v>0</v>
      </c>
      <c r="D13">
        <v>0.4</v>
      </c>
      <c r="E13">
        <f t="array" ref="E13">SUM(TRANSPOSE(Coefficients[7d])*Calculations[[#This Row],[(石灰石)]:[(熟料*水渣*炉底渣*石灰石)]])</f>
        <v>83.643892339544507</v>
      </c>
      <c r="F13">
        <f t="array" ref="F13">SUM(TRANSPOSE(Coefficients[28d])*Calculations[[#This Row],[(石灰石)]:[(熟料*水渣*炉底渣*石灰石)]])</f>
        <v>82.72</v>
      </c>
      <c r="G13">
        <f t="array" ref="G13">SUM(TRANSPOSE(Coefficients[流动度比])*Calculations[[#This Row],[(石灰石)]:[(熟料*水渣*炉底渣*石灰石)]])</f>
        <v>1.0265498200836369</v>
      </c>
      <c r="H13">
        <f t="array" ref="H13">SUM(TRANSPOSE(Coefficients[90d抗压增长比])*Calculations[[#This Row],[(石灰石)]:[(熟料*水渣*炉底渣*石灰石)]])</f>
        <v>101.6666666666667</v>
      </c>
      <c r="I13">
        <f t="array" ref="I13">INDEX(MMULT(Calculations[[#This Row],[熟料]:[石灰石]],MINVERSE(TRANSPOSE(transform_matrix))),1)</f>
        <v>0.5</v>
      </c>
      <c r="J13">
        <f t="array" ref="J13">INDEX(MMULT(Calculations[[#This Row],[熟料]:[石灰石]],MINVERSE(TRANSPOSE(transform_matrix))),2)</f>
        <v>0.5</v>
      </c>
      <c r="K13">
        <f t="array" ref="K13">INDEX(MMULT(Calculations[[#This Row],[熟料]:[石灰石]],MINVERSE(TRANSPOSE(transform_matrix))),3)</f>
        <v>0</v>
      </c>
      <c r="L13">
        <f t="array" ref="L13">INDEX(MMULT(Calculations[[#This Row],[熟料]:[石灰石]],MINVERSE(TRANSPOSE(transform_matrix))),4)</f>
        <v>0</v>
      </c>
      <c r="M13">
        <f t="array" ref="M13">Calculations[[#This Row],[石灰石_]]</f>
        <v>0</v>
      </c>
      <c r="N13">
        <f t="array" ref="N13">Calculations[[#This Row],[炉底渣_]]</f>
        <v>0</v>
      </c>
      <c r="O13">
        <f t="array" ref="O13">Calculations[[#This Row],[炉底渣_]]*Calculations[[#This Row],[石灰石_]]</f>
        <v>0</v>
      </c>
      <c r="P13">
        <f t="array" ref="P13">Calculations[[#This Row],[水渣_]]</f>
        <v>0.5</v>
      </c>
      <c r="Q13">
        <f t="array" ref="Q13">Calculations[[#This Row],[水渣_]]*Calculations[[#This Row],[石灰石_]]</f>
        <v>0</v>
      </c>
      <c r="R13">
        <f t="array" ref="R13">Calculations[[#This Row],[水渣_]]*Calculations[[#This Row],[炉底渣_]]</f>
        <v>0</v>
      </c>
      <c r="S13">
        <f t="array" ref="S13">Calculations[[#This Row],[水渣_]]*Calculations[[#This Row],[炉底渣_]]*Calculations[[#This Row],[石灰石_]]</f>
        <v>0</v>
      </c>
      <c r="T13">
        <f t="array" ref="T13">Calculations[[#This Row],[熟料_]]</f>
        <v>0.5</v>
      </c>
      <c r="U13">
        <f t="array" ref="U13">Calculations[[#This Row],[熟料_]]*Calculations[[#This Row],[石灰石_]]</f>
        <v>0</v>
      </c>
      <c r="V13">
        <f t="array" ref="V13">Calculations[[#This Row],[熟料_]]*Calculations[[#This Row],[炉底渣_]]</f>
        <v>0</v>
      </c>
      <c r="W13">
        <f t="array" ref="W13">Calculations[[#This Row],[熟料_]]*Calculations[[#This Row],[炉底渣_]]*Calculations[[#This Row],[石灰石_]]</f>
        <v>0</v>
      </c>
      <c r="X13">
        <f t="array" ref="X13">Calculations[[#This Row],[熟料_]]*Calculations[[#This Row],[水渣_]]</f>
        <v>0.25</v>
      </c>
      <c r="Y13">
        <f t="array" ref="Y13">Calculations[[#This Row],[熟料_]]*Calculations[[#This Row],[水渣_]]*Calculations[[#This Row],[石灰石_]]</f>
        <v>0</v>
      </c>
      <c r="Z13">
        <f t="array" ref="Z13">Calculations[[#This Row],[熟料_]]*Calculations[[#This Row],[水渣_]]*Calculations[[#This Row],[炉底渣_]]</f>
        <v>0</v>
      </c>
      <c r="AA13">
        <f t="array" ref="AA13">Calculations[[#This Row],[熟料_]]*Calculations[[#This Row],[水渣_]]*Calculations[[#This Row],[炉底渣_]]*Calculations[[#This Row],[石灰石_]]</f>
        <v>0</v>
      </c>
    </row>
    <row r="14" spans="1:27" x14ac:dyDescent="0.25">
      <c r="A14">
        <v>0.2</v>
      </c>
      <c r="B14">
        <v>0.2</v>
      </c>
      <c r="C14">
        <v>0</v>
      </c>
      <c r="D14">
        <v>0.6</v>
      </c>
      <c r="E14">
        <f t="array" ref="E14">SUM(TRANSPOSE(Coefficients[7d])*Calculations[[#This Row],[(石灰石)]:[(熟料*水渣*炉底渣*石灰石)]])</f>
        <v>80.745341614906849</v>
      </c>
      <c r="F14">
        <f t="array" ref="F14">SUM(TRANSPOSE(Coefficients[28d])*Calculations[[#This Row],[(石灰石)]:[(熟料*水渣*炉底渣*石灰石)]])</f>
        <v>81.120000000000019</v>
      </c>
      <c r="G14">
        <f t="array" ref="G14">SUM(TRANSPOSE(Coefficients[流动度比])*Calculations[[#This Row],[(石灰石)]:[(熟料*水渣*炉底渣*石灰石)]])</f>
        <v>0.98481592895000725</v>
      </c>
      <c r="H14">
        <f t="array" ref="H14">SUM(TRANSPOSE(Coefficients[90d抗压增长比])*Calculations[[#This Row],[(石灰石)]:[(熟料*水渣*炉底渣*石灰石)]])</f>
        <v>103.33333333333333</v>
      </c>
      <c r="I14">
        <f t="array" ref="I14">INDEX(MMULT(Calculations[[#This Row],[熟料]:[石灰石]],MINVERSE(TRANSPOSE(transform_matrix))),1)</f>
        <v>0.33333333333333337</v>
      </c>
      <c r="J14">
        <f t="array" ref="J14">INDEX(MMULT(Calculations[[#This Row],[熟料]:[石灰石]],MINVERSE(TRANSPOSE(transform_matrix))),2)</f>
        <v>0.33333333333333337</v>
      </c>
      <c r="K14">
        <f t="array" ref="K14">INDEX(MMULT(Calculations[[#This Row],[熟料]:[石灰石]],MINVERSE(TRANSPOSE(transform_matrix))),3)</f>
        <v>0</v>
      </c>
      <c r="L14">
        <f t="array" ref="L14">INDEX(MMULT(Calculations[[#This Row],[熟料]:[石灰石]],MINVERSE(TRANSPOSE(transform_matrix))),4)</f>
        <v>0.33333333333333326</v>
      </c>
      <c r="M14">
        <f t="array" ref="M14">Calculations[[#This Row],[石灰石_]]</f>
        <v>0.33333333333333326</v>
      </c>
      <c r="N14">
        <f t="array" ref="N14">Calculations[[#This Row],[炉底渣_]]</f>
        <v>0</v>
      </c>
      <c r="O14">
        <f t="array" ref="O14">Calculations[[#This Row],[炉底渣_]]*Calculations[[#This Row],[石灰石_]]</f>
        <v>0</v>
      </c>
      <c r="P14">
        <f t="array" ref="P14">Calculations[[#This Row],[水渣_]]</f>
        <v>0.33333333333333337</v>
      </c>
      <c r="Q14">
        <f t="array" ref="Q14">Calculations[[#This Row],[水渣_]]*Calculations[[#This Row],[石灰石_]]</f>
        <v>0.1111111111111111</v>
      </c>
      <c r="R14">
        <f t="array" ref="R14">Calculations[[#This Row],[水渣_]]*Calculations[[#This Row],[炉底渣_]]</f>
        <v>0</v>
      </c>
      <c r="S14">
        <f t="array" ref="S14">Calculations[[#This Row],[水渣_]]*Calculations[[#This Row],[炉底渣_]]*Calculations[[#This Row],[石灰石_]]</f>
        <v>0</v>
      </c>
      <c r="T14">
        <f t="array" ref="T14">Calculations[[#This Row],[熟料_]]</f>
        <v>0.33333333333333337</v>
      </c>
      <c r="U14">
        <f t="array" ref="U14">Calculations[[#This Row],[熟料_]]*Calculations[[#This Row],[石灰石_]]</f>
        <v>0.1111111111111111</v>
      </c>
      <c r="V14">
        <f t="array" ref="V14">Calculations[[#This Row],[熟料_]]*Calculations[[#This Row],[炉底渣_]]</f>
        <v>0</v>
      </c>
      <c r="W14">
        <f t="array" ref="W14">Calculations[[#This Row],[熟料_]]*Calculations[[#This Row],[炉底渣_]]*Calculations[[#This Row],[石灰石_]]</f>
        <v>0</v>
      </c>
      <c r="X14">
        <f t="array" ref="X14">Calculations[[#This Row],[熟料_]]*Calculations[[#This Row],[水渣_]]</f>
        <v>0.11111111111111113</v>
      </c>
      <c r="Y14">
        <f t="array" ref="Y14">Calculations[[#This Row],[熟料_]]*Calculations[[#This Row],[水渣_]]*Calculations[[#This Row],[石灰石_]]</f>
        <v>3.7037037037037035E-2</v>
      </c>
      <c r="Z14">
        <f t="array" ref="Z14">Calculations[[#This Row],[熟料_]]*Calculations[[#This Row],[水渣_]]*Calculations[[#This Row],[炉底渣_]]</f>
        <v>0</v>
      </c>
      <c r="AA14">
        <f t="array" ref="AA14">Calculations[[#This Row],[熟料_]]*Calculations[[#This Row],[水渣_]]*Calculations[[#This Row],[炉底渣_]]*Calculations[[#This Row],[石灰石_]]</f>
        <v>0</v>
      </c>
    </row>
    <row r="15" spans="1:27" x14ac:dyDescent="0.25">
      <c r="A15">
        <v>0.2</v>
      </c>
      <c r="B15">
        <v>0.2</v>
      </c>
      <c r="C15">
        <v>0.2</v>
      </c>
      <c r="D15">
        <v>0.4</v>
      </c>
      <c r="E15">
        <f t="array" ref="E15">SUM(TRANSPOSE(Coefficients[7d])*Calculations[[#This Row],[(石灰石)]:[(熟料*水渣*炉底渣*石灰石)]])</f>
        <v>80.952380952380977</v>
      </c>
      <c r="F15">
        <f t="array" ref="F15">SUM(TRANSPOSE(Coefficients[28d])*Calculations[[#This Row],[(石灰石)]:[(熟料*水渣*炉底渣*石灰石)]])</f>
        <v>82.399999999999991</v>
      </c>
      <c r="G15">
        <f t="array" ref="G15">SUM(TRANSPOSE(Coefficients[流动度比])*Calculations[[#This Row],[(石灰石)]:[(熟料*水渣*炉底渣*石灰石)]])</f>
        <v>1.0135868091338072</v>
      </c>
      <c r="H15">
        <f t="array" ref="H15">SUM(TRANSPOSE(Coefficients[90d抗压增长比])*Calculations[[#This Row],[(石灰石)]:[(熟料*水渣*炉底渣*石灰石)]])</f>
        <v>102.91666666666671</v>
      </c>
      <c r="I15">
        <f t="array" ref="I15">INDEX(MMULT(Calculations[[#This Row],[熟料]:[石灰石]],MINVERSE(TRANSPOSE(transform_matrix))),1)</f>
        <v>0.33333333333333337</v>
      </c>
      <c r="J15">
        <f t="array" ref="J15">INDEX(MMULT(Calculations[[#This Row],[熟料]:[石灰石]],MINVERSE(TRANSPOSE(transform_matrix))),2)</f>
        <v>0.33333333333333337</v>
      </c>
      <c r="K15">
        <f t="array" ref="K15">INDEX(MMULT(Calculations[[#This Row],[熟料]:[石灰石]],MINVERSE(TRANSPOSE(transform_matrix))),3)</f>
        <v>0.33333333333333337</v>
      </c>
      <c r="L15">
        <f t="array" ref="L15">INDEX(MMULT(Calculations[[#This Row],[熟料]:[石灰石]],MINVERSE(TRANSPOSE(transform_matrix))),4)</f>
        <v>-5.5511151231257827E-17</v>
      </c>
      <c r="M15">
        <f t="array" ref="M15">Calculations[[#This Row],[石灰石_]]</f>
        <v>-5.5511151231257827E-17</v>
      </c>
      <c r="N15">
        <f t="array" ref="N15">Calculations[[#This Row],[炉底渣_]]</f>
        <v>0.33333333333333337</v>
      </c>
      <c r="O15">
        <f t="array" ref="O15">Calculations[[#This Row],[炉底渣_]]*Calculations[[#This Row],[石灰石_]]</f>
        <v>-1.8503717077085944E-17</v>
      </c>
      <c r="P15">
        <f t="array" ref="P15">Calculations[[#This Row],[水渣_]]</f>
        <v>0.33333333333333337</v>
      </c>
      <c r="Q15">
        <f t="array" ref="Q15">Calculations[[#This Row],[水渣_]]*Calculations[[#This Row],[石灰石_]]</f>
        <v>-1.8503717077085944E-17</v>
      </c>
      <c r="R15">
        <f t="array" ref="R15">Calculations[[#This Row],[水渣_]]*Calculations[[#This Row],[炉底渣_]]</f>
        <v>0.11111111111111113</v>
      </c>
      <c r="S15">
        <f t="array" ref="S15">Calculations[[#This Row],[水渣_]]*Calculations[[#This Row],[炉底渣_]]*Calculations[[#This Row],[石灰石_]]</f>
        <v>-6.167905692361982E-18</v>
      </c>
      <c r="T15">
        <f t="array" ref="T15">Calculations[[#This Row],[熟料_]]</f>
        <v>0.33333333333333337</v>
      </c>
      <c r="U15">
        <f t="array" ref="U15">Calculations[[#This Row],[熟料_]]*Calculations[[#This Row],[石灰石_]]</f>
        <v>-1.8503717077085944E-17</v>
      </c>
      <c r="V15">
        <f t="array" ref="V15">Calculations[[#This Row],[熟料_]]*Calculations[[#This Row],[炉底渣_]]</f>
        <v>0.11111111111111113</v>
      </c>
      <c r="W15">
        <f t="array" ref="W15">Calculations[[#This Row],[熟料_]]*Calculations[[#This Row],[炉底渣_]]*Calculations[[#This Row],[石灰石_]]</f>
        <v>-6.167905692361982E-18</v>
      </c>
      <c r="X15">
        <f t="array" ref="X15">Calculations[[#This Row],[熟料_]]*Calculations[[#This Row],[水渣_]]</f>
        <v>0.11111111111111113</v>
      </c>
      <c r="Y15">
        <f t="array" ref="Y15">Calculations[[#This Row],[熟料_]]*Calculations[[#This Row],[水渣_]]*Calculations[[#This Row],[石灰石_]]</f>
        <v>-6.167905692361982E-18</v>
      </c>
      <c r="Z15">
        <f t="array" ref="Z15">Calculations[[#This Row],[熟料_]]*Calculations[[#This Row],[水渣_]]*Calculations[[#This Row],[炉底渣_]]</f>
        <v>3.7037037037037049E-2</v>
      </c>
      <c r="AA15">
        <f t="array" ref="AA15">Calculations[[#This Row],[熟料_]]*Calculations[[#This Row],[水渣_]]*Calculations[[#This Row],[炉底渣_]]*Calculations[[#This Row],[石灰石_]]</f>
        <v>-2.0559685641206609E-18</v>
      </c>
    </row>
    <row r="16" spans="1:27" x14ac:dyDescent="0.25">
      <c r="A16">
        <v>0.15</v>
      </c>
      <c r="B16">
        <v>0.15</v>
      </c>
      <c r="C16">
        <v>0.15</v>
      </c>
      <c r="D16">
        <v>0.55000000000000004</v>
      </c>
      <c r="E16">
        <f t="array" ref="E16">SUM(TRANSPOSE(Coefficients[7d])*Calculations[[#This Row],[(石灰石)]:[(熟料*水渣*炉底渣*石灰石)]])</f>
        <v>77.639751552795005</v>
      </c>
      <c r="F16">
        <f t="array" ref="F16">SUM(TRANSPOSE(Coefficients[28d])*Calculations[[#This Row],[(石灰石)]:[(熟料*水渣*炉底渣*石灰石)]])</f>
        <v>79.039999999999992</v>
      </c>
      <c r="G16">
        <f t="array" ref="G16">SUM(TRANSPOSE(Coefficients[流动度比])*Calculations[[#This Row],[(石灰石)]:[(熟料*水渣*炉底渣*石灰石)]])</f>
        <v>0.98952796688756683</v>
      </c>
      <c r="H16">
        <f t="array" ref="H16">SUM(TRANSPOSE(Coefficients[90d抗压增长比])*Calculations[[#This Row],[(石灰石)]:[(熟料*水渣*炉底渣*石灰石)]])</f>
        <v>102.49999999999999</v>
      </c>
      <c r="I16">
        <f t="array" ref="I16">INDEX(MMULT(Calculations[[#This Row],[熟料]:[石灰石]],MINVERSE(TRANSPOSE(transform_matrix))),1)</f>
        <v>0.25</v>
      </c>
      <c r="J16">
        <f t="array" ref="J16">INDEX(MMULT(Calculations[[#This Row],[熟料]:[石灰石]],MINVERSE(TRANSPOSE(transform_matrix))),2)</f>
        <v>0.25</v>
      </c>
      <c r="K16">
        <f t="array" ref="K16">INDEX(MMULT(Calculations[[#This Row],[熟料]:[石灰石]],MINVERSE(TRANSPOSE(transform_matrix))),3)</f>
        <v>0.25</v>
      </c>
      <c r="L16">
        <f t="array" ref="L16">INDEX(MMULT(Calculations[[#This Row],[熟料]:[石灰石]],MINVERSE(TRANSPOSE(transform_matrix))),4)</f>
        <v>0.25</v>
      </c>
      <c r="M16">
        <f t="array" ref="M16">Calculations[[#This Row],[石灰石_]]</f>
        <v>0.25</v>
      </c>
      <c r="N16">
        <f t="array" ref="N16">Calculations[[#This Row],[炉底渣_]]</f>
        <v>0.25</v>
      </c>
      <c r="O16">
        <f t="array" ref="O16">Calculations[[#This Row],[炉底渣_]]*Calculations[[#This Row],[石灰石_]]</f>
        <v>6.25E-2</v>
      </c>
      <c r="P16">
        <f t="array" ref="P16">Calculations[[#This Row],[水渣_]]</f>
        <v>0.25</v>
      </c>
      <c r="Q16">
        <f t="array" ref="Q16">Calculations[[#This Row],[水渣_]]*Calculations[[#This Row],[石灰石_]]</f>
        <v>6.25E-2</v>
      </c>
      <c r="R16">
        <f t="array" ref="R16">Calculations[[#This Row],[水渣_]]*Calculations[[#This Row],[炉底渣_]]</f>
        <v>6.25E-2</v>
      </c>
      <c r="S16">
        <f t="array" ref="S16">Calculations[[#This Row],[水渣_]]*Calculations[[#This Row],[炉底渣_]]*Calculations[[#This Row],[石灰石_]]</f>
        <v>1.5625E-2</v>
      </c>
      <c r="T16">
        <f t="array" ref="T16">Calculations[[#This Row],[熟料_]]</f>
        <v>0.25</v>
      </c>
      <c r="U16">
        <f t="array" ref="U16">Calculations[[#This Row],[熟料_]]*Calculations[[#This Row],[石灰石_]]</f>
        <v>6.25E-2</v>
      </c>
      <c r="V16">
        <f t="array" ref="V16">Calculations[[#This Row],[熟料_]]*Calculations[[#This Row],[炉底渣_]]</f>
        <v>6.25E-2</v>
      </c>
      <c r="W16">
        <f t="array" ref="W16">Calculations[[#This Row],[熟料_]]*Calculations[[#This Row],[炉底渣_]]*Calculations[[#This Row],[石灰石_]]</f>
        <v>1.5625E-2</v>
      </c>
      <c r="X16">
        <f t="array" ref="X16">Calculations[[#This Row],[熟料_]]*Calculations[[#This Row],[水渣_]]</f>
        <v>6.25E-2</v>
      </c>
      <c r="Y16">
        <f t="array" ref="Y16">Calculations[[#This Row],[熟料_]]*Calculations[[#This Row],[水渣_]]*Calculations[[#This Row],[石灰石_]]</f>
        <v>1.5625E-2</v>
      </c>
      <c r="Z16">
        <f t="array" ref="Z16">Calculations[[#This Row],[熟料_]]*Calculations[[#This Row],[水渣_]]*Calculations[[#This Row],[炉底渣_]]</f>
        <v>1.5625E-2</v>
      </c>
      <c r="AA16">
        <f t="array" ref="AA16">Calculations[[#This Row],[熟料_]]*Calculations[[#This Row],[水渣_]]*Calculations[[#This Row],[炉底渣_]]*Calculations[[#This Row],[石灰石_]]</f>
        <v>3.90625E-3</v>
      </c>
    </row>
    <row r="17" spans="1:27" x14ac:dyDescent="0.25">
      <c r="A17">
        <v>0.12</v>
      </c>
      <c r="B17">
        <v>0.12</v>
      </c>
      <c r="C17">
        <v>0.33</v>
      </c>
      <c r="D17">
        <v>0.43</v>
      </c>
      <c r="E17">
        <f t="array" ref="E17">SUM(TRANSPOSE(Coefficients[7d])*Calculations[[#This Row],[(石灰石)]:[(熟料*水渣*炉底渣*石灰石)]])</f>
        <v>77.52956521739128</v>
      </c>
      <c r="F17">
        <f t="array" ref="F17">SUM(TRANSPOSE(Coefficients[28d])*Calculations[[#This Row],[(石灰石)]:[(熟料*水渣*炉底渣*石灰石)]])</f>
        <v>78.673119999999997</v>
      </c>
      <c r="G17">
        <f t="array" ref="G17">SUM(TRANSPOSE(Coefficients[流动度比])*Calculations[[#This Row],[(石灰石)]:[(熟料*水渣*炉底渣*石灰石)]])</f>
        <v>1.0179418867596284</v>
      </c>
      <c r="H17">
        <f t="array" ref="H17">SUM(TRANSPOSE(Coefficients[90d抗压增长比])*Calculations[[#This Row],[(石灰石)]:[(熟料*水渣*炉底渣*石灰石)]])</f>
        <v>102.45475000000003</v>
      </c>
      <c r="I17">
        <f t="array" ref="I17">INDEX(MMULT(Calculations[[#This Row],[熟料]:[石灰石]],MINVERSE(TRANSPOSE(transform_matrix))),1)</f>
        <v>0.2</v>
      </c>
      <c r="J17">
        <f t="array" ref="J17">INDEX(MMULT(Calculations[[#This Row],[熟料]:[石灰石]],MINVERSE(TRANSPOSE(transform_matrix))),2)</f>
        <v>0.2</v>
      </c>
      <c r="K17">
        <f t="array" ref="K17">INDEX(MMULT(Calculations[[#This Row],[熟料]:[石灰石]],MINVERSE(TRANSPOSE(transform_matrix))),3)</f>
        <v>0.55000000000000004</v>
      </c>
      <c r="L17">
        <f t="array" ref="L17">INDEX(MMULT(Calculations[[#This Row],[熟料]:[石灰石]],MINVERSE(TRANSPOSE(transform_matrix))),4)</f>
        <v>4.9999999999999989E-2</v>
      </c>
      <c r="M17">
        <f t="array" ref="M17">Calculations[[#This Row],[石灰石_]]</f>
        <v>4.9999999999999989E-2</v>
      </c>
      <c r="N17">
        <f t="array" ref="N17">Calculations[[#This Row],[炉底渣_]]</f>
        <v>0.55000000000000004</v>
      </c>
      <c r="O17">
        <f t="array" ref="O17">Calculations[[#This Row],[炉底渣_]]*Calculations[[#This Row],[石灰石_]]</f>
        <v>2.7499999999999997E-2</v>
      </c>
      <c r="P17">
        <f t="array" ref="P17">Calculations[[#This Row],[水渣_]]</f>
        <v>0.2</v>
      </c>
      <c r="Q17">
        <f t="array" ref="Q17">Calculations[[#This Row],[水渣_]]*Calculations[[#This Row],[石灰石_]]</f>
        <v>9.9999999999999985E-3</v>
      </c>
      <c r="R17">
        <f t="array" ref="R17">Calculations[[#This Row],[水渣_]]*Calculations[[#This Row],[炉底渣_]]</f>
        <v>0.11000000000000001</v>
      </c>
      <c r="S17">
        <f t="array" ref="S17">Calculations[[#This Row],[水渣_]]*Calculations[[#This Row],[炉底渣_]]*Calculations[[#This Row],[石灰石_]]</f>
        <v>5.4999999999999997E-3</v>
      </c>
      <c r="T17">
        <f t="array" ref="T17">Calculations[[#This Row],[熟料_]]</f>
        <v>0.2</v>
      </c>
      <c r="U17">
        <f t="array" ref="U17">Calculations[[#This Row],[熟料_]]*Calculations[[#This Row],[石灰石_]]</f>
        <v>9.9999999999999985E-3</v>
      </c>
      <c r="V17">
        <f t="array" ref="V17">Calculations[[#This Row],[熟料_]]*Calculations[[#This Row],[炉底渣_]]</f>
        <v>0.11000000000000001</v>
      </c>
      <c r="W17">
        <f t="array" ref="W17">Calculations[[#This Row],[熟料_]]*Calculations[[#This Row],[炉底渣_]]*Calculations[[#This Row],[石灰石_]]</f>
        <v>5.4999999999999997E-3</v>
      </c>
      <c r="X17">
        <f t="array" ref="X17">Calculations[[#This Row],[熟料_]]*Calculations[[#This Row],[水渣_]]</f>
        <v>4.0000000000000008E-2</v>
      </c>
      <c r="Y17">
        <f t="array" ref="Y17">Calculations[[#This Row],[熟料_]]*Calculations[[#This Row],[水渣_]]*Calculations[[#This Row],[石灰石_]]</f>
        <v>2E-3</v>
      </c>
      <c r="Z17">
        <f t="array" ref="Z17">Calculations[[#This Row],[熟料_]]*Calculations[[#This Row],[水渣_]]*Calculations[[#This Row],[炉底渣_]]</f>
        <v>2.2000000000000006E-2</v>
      </c>
      <c r="AA17">
        <f t="array" ref="AA17">Calculations[[#This Row],[熟料_]]*Calculations[[#This Row],[水渣_]]*Calculations[[#This Row],[炉底渣_]]*Calculations[[#This Row],[石灰石_]]</f>
        <v>1.1000000000000001E-3</v>
      </c>
    </row>
    <row r="18" spans="1:27" x14ac:dyDescent="0.25">
      <c r="A18">
        <v>7.8E-2</v>
      </c>
      <c r="B18">
        <v>0.12</v>
      </c>
      <c r="C18">
        <v>0.20399999999999999</v>
      </c>
      <c r="D18">
        <v>0.59799999999999998</v>
      </c>
      <c r="E18">
        <f t="array" ref="E18">SUM(TRANSPOSE(Coefficients[7d])*Calculations[[#This Row],[(石灰石)]:[(熟料*水渣*炉底渣*石灰石)]])</f>
        <v>74.323983768115923</v>
      </c>
      <c r="F18">
        <f t="array" ref="F18">SUM(TRANSPOSE(Coefficients[28d])*Calculations[[#This Row],[(石灰石)]:[(熟料*水渣*炉底渣*石灰石)]])</f>
        <v>75.752722239999997</v>
      </c>
      <c r="G18">
        <f t="array" ref="G18">SUM(TRANSPOSE(Coefficients[流动度比])*Calculations[[#This Row],[(石灰石)]:[(熟料*水渣*炉底渣*石灰石)]])</f>
        <v>0.99872673034907022</v>
      </c>
      <c r="H18">
        <f t="array" ref="H18">SUM(TRANSPOSE(Coefficients[90d抗压增长比])*Calculations[[#This Row],[(石灰石)]:[(熟料*水渣*炉底渣*石灰石)]])</f>
        <v>102.09055283333335</v>
      </c>
      <c r="I18">
        <f t="array" ref="I18">INDEX(MMULT(Calculations[[#This Row],[熟料]:[石灰石]],MINVERSE(TRANSPOSE(transform_matrix))),1)</f>
        <v>0.13</v>
      </c>
      <c r="J18">
        <f t="array" ref="J18">INDEX(MMULT(Calculations[[#This Row],[熟料]:[石灰石]],MINVERSE(TRANSPOSE(transform_matrix))),2)</f>
        <v>0.2</v>
      </c>
      <c r="K18">
        <f t="array" ref="K18">INDEX(MMULT(Calculations[[#This Row],[熟料]:[石灰石]],MINVERSE(TRANSPOSE(transform_matrix))),3)</f>
        <v>0.33999999999999997</v>
      </c>
      <c r="L18">
        <f t="array" ref="L18">INDEX(MMULT(Calculations[[#This Row],[熟料]:[石灰石]],MINVERSE(TRANSPOSE(transform_matrix))),4)</f>
        <v>0.32999999999999996</v>
      </c>
      <c r="M18">
        <f t="array" ref="M18">Calculations[[#This Row],[石灰石_]]</f>
        <v>0.32999999999999996</v>
      </c>
      <c r="N18">
        <f t="array" ref="N18">Calculations[[#This Row],[炉底渣_]]</f>
        <v>0.33999999999999997</v>
      </c>
      <c r="O18">
        <f t="array" ref="O18">Calculations[[#This Row],[炉底渣_]]*Calculations[[#This Row],[石灰石_]]</f>
        <v>0.11219999999999998</v>
      </c>
      <c r="P18">
        <f t="array" ref="P18">Calculations[[#This Row],[水渣_]]</f>
        <v>0.2</v>
      </c>
      <c r="Q18">
        <f t="array" ref="Q18">Calculations[[#This Row],[水渣_]]*Calculations[[#This Row],[石灰石_]]</f>
        <v>6.5999999999999989E-2</v>
      </c>
      <c r="R18">
        <f t="array" ref="R18">Calculations[[#This Row],[水渣_]]*Calculations[[#This Row],[炉底渣_]]</f>
        <v>6.7999999999999991E-2</v>
      </c>
      <c r="S18">
        <f t="array" ref="S18">Calculations[[#This Row],[水渣_]]*Calculations[[#This Row],[炉底渣_]]*Calculations[[#This Row],[石灰石_]]</f>
        <v>2.2439999999999995E-2</v>
      </c>
      <c r="T18">
        <f t="array" ref="T18">Calculations[[#This Row],[熟料_]]</f>
        <v>0.13</v>
      </c>
      <c r="U18">
        <f t="array" ref="U18">Calculations[[#This Row],[熟料_]]*Calculations[[#This Row],[石灰石_]]</f>
        <v>4.2899999999999994E-2</v>
      </c>
      <c r="V18">
        <f t="array" ref="V18">Calculations[[#This Row],[熟料_]]*Calculations[[#This Row],[炉底渣_]]</f>
        <v>4.4199999999999996E-2</v>
      </c>
      <c r="W18">
        <f t="array" ref="W18">Calculations[[#This Row],[熟料_]]*Calculations[[#This Row],[炉底渣_]]*Calculations[[#This Row],[石灰石_]]</f>
        <v>1.4585999999999997E-2</v>
      </c>
      <c r="X18">
        <f t="array" ref="X18">Calculations[[#This Row],[熟料_]]*Calculations[[#This Row],[水渣_]]</f>
        <v>2.6000000000000002E-2</v>
      </c>
      <c r="Y18">
        <f t="array" ref="Y18">Calculations[[#This Row],[熟料_]]*Calculations[[#This Row],[水渣_]]*Calculations[[#This Row],[石灰石_]]</f>
        <v>8.5799999999999991E-3</v>
      </c>
      <c r="Z18">
        <f t="array" ref="Z18">Calculations[[#This Row],[熟料_]]*Calculations[[#This Row],[水渣_]]*Calculations[[#This Row],[炉底渣_]]</f>
        <v>8.8400000000000006E-3</v>
      </c>
      <c r="AA18">
        <f t="array" ref="AA18">Calculations[[#This Row],[熟料_]]*Calculations[[#This Row],[水渣_]]*Calculations[[#This Row],[炉底渣_]]*Calculations[[#This Row],[石灰石_]]</f>
        <v>2.9172E-3</v>
      </c>
    </row>
    <row r="19" spans="1:27" x14ac:dyDescent="0.25">
      <c r="A19">
        <v>0.03</v>
      </c>
      <c r="B19">
        <v>0.222</v>
      </c>
      <c r="C19">
        <v>0.06</v>
      </c>
      <c r="D19">
        <v>0.68799999999999994</v>
      </c>
      <c r="E19">
        <f t="array" ref="E19">SUM(TRANSPOSE(Coefficients[7d])*Calculations[[#This Row],[(石灰石)]:[(熟料*水渣*炉底渣*石灰石)]])</f>
        <v>72.857766873705998</v>
      </c>
      <c r="F19">
        <f t="array" ref="F19">SUM(TRANSPOSE(Coefficients[28d])*Calculations[[#This Row],[(石灰石)]:[(熟料*水渣*炉底渣*石灰石)]])</f>
        <v>75.389431999999985</v>
      </c>
      <c r="G19">
        <f t="array" ref="G19">SUM(TRANSPOSE(Coefficients[流动度比])*Calculations[[#This Row],[(石灰石)]:[(熟料*水渣*炉底渣*石灰石)]])</f>
        <v>1.0130850029613889</v>
      </c>
      <c r="H19">
        <f t="array" ref="H19">SUM(TRANSPOSE(Coefficients[90d抗压增长比])*Calculations[[#This Row],[(石灰石)]:[(熟料*水渣*炉底渣*石灰石)]])</f>
        <v>101.86967166666669</v>
      </c>
      <c r="I19">
        <f t="array" ref="I19">INDEX(MMULT(Calculations[[#This Row],[熟料]:[石灰石]],MINVERSE(TRANSPOSE(transform_matrix))),1)</f>
        <v>0.05</v>
      </c>
      <c r="J19">
        <f t="array" ref="J19">INDEX(MMULT(Calculations[[#This Row],[熟料]:[石灰石]],MINVERSE(TRANSPOSE(transform_matrix))),2)</f>
        <v>0.37</v>
      </c>
      <c r="K19">
        <f t="array" ref="K19">INDEX(MMULT(Calculations[[#This Row],[熟料]:[石灰石]],MINVERSE(TRANSPOSE(transform_matrix))),3)</f>
        <v>0.1</v>
      </c>
      <c r="L19">
        <f t="array" ref="L19">INDEX(MMULT(Calculations[[#This Row],[熟料]:[石灰石]],MINVERSE(TRANSPOSE(transform_matrix))),4)</f>
        <v>0.47999999999999993</v>
      </c>
      <c r="M19">
        <f t="array" ref="M19">Calculations[[#This Row],[石灰石_]]</f>
        <v>0.47999999999999993</v>
      </c>
      <c r="N19">
        <f t="array" ref="N19">Calculations[[#This Row],[炉底渣_]]</f>
        <v>0.1</v>
      </c>
      <c r="O19">
        <f t="array" ref="O19">Calculations[[#This Row],[炉底渣_]]*Calculations[[#This Row],[石灰石_]]</f>
        <v>4.7999999999999994E-2</v>
      </c>
      <c r="P19">
        <f t="array" ref="P19">Calculations[[#This Row],[水渣_]]</f>
        <v>0.37</v>
      </c>
      <c r="Q19">
        <f t="array" ref="Q19">Calculations[[#This Row],[水渣_]]*Calculations[[#This Row],[石灰石_]]</f>
        <v>0.17759999999999998</v>
      </c>
      <c r="R19">
        <f t="array" ref="R19">Calculations[[#This Row],[水渣_]]*Calculations[[#This Row],[炉底渣_]]</f>
        <v>3.6999999999999998E-2</v>
      </c>
      <c r="S19">
        <f t="array" ref="S19">Calculations[[#This Row],[水渣_]]*Calculations[[#This Row],[炉底渣_]]*Calculations[[#This Row],[石灰石_]]</f>
        <v>1.7759999999999998E-2</v>
      </c>
      <c r="T19">
        <f t="array" ref="T19">Calculations[[#This Row],[熟料_]]</f>
        <v>0.05</v>
      </c>
      <c r="U19">
        <f t="array" ref="U19">Calculations[[#This Row],[熟料_]]*Calculations[[#This Row],[石灰石_]]</f>
        <v>2.3999999999999997E-2</v>
      </c>
      <c r="V19">
        <f t="array" ref="V19">Calculations[[#This Row],[熟料_]]*Calculations[[#This Row],[炉底渣_]]</f>
        <v>5.000000000000001E-3</v>
      </c>
      <c r="W19">
        <f t="array" ref="W19">Calculations[[#This Row],[熟料_]]*Calculations[[#This Row],[炉底渣_]]*Calculations[[#This Row],[石灰石_]]</f>
        <v>2.4000000000000002E-3</v>
      </c>
      <c r="X19">
        <f t="array" ref="X19">Calculations[[#This Row],[熟料_]]*Calculations[[#This Row],[水渣_]]</f>
        <v>1.8499999999999999E-2</v>
      </c>
      <c r="Y19">
        <f t="array" ref="Y19">Calculations[[#This Row],[熟料_]]*Calculations[[#This Row],[水渣_]]*Calculations[[#This Row],[石灰石_]]</f>
        <v>8.879999999999999E-3</v>
      </c>
      <c r="Z19">
        <f t="array" ref="Z19">Calculations[[#This Row],[熟料_]]*Calculations[[#This Row],[水渣_]]*Calculations[[#This Row],[炉底渣_]]</f>
        <v>1.8500000000000001E-3</v>
      </c>
      <c r="AA19">
        <f t="array" ref="AA19">Calculations[[#This Row],[熟料_]]*Calculations[[#This Row],[水渣_]]*Calculations[[#This Row],[炉底渣_]]*Calculations[[#This Row],[石灰石_]]</f>
        <v>8.879999999999999E-4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Conditions</vt:lpstr>
      <vt:lpstr>Experiments</vt:lpstr>
      <vt:lpstr>Coefficients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Lilin Lao</cp:lastModifiedBy>
  <dcterms:created xsi:type="dcterms:W3CDTF">2022-10-11T07:50:48Z</dcterms:created>
  <dcterms:modified xsi:type="dcterms:W3CDTF">2022-10-11T13:13:01Z</dcterms:modified>
</cp:coreProperties>
</file>