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140" windowWidth="9630" windowHeight="2610"/>
  </bookViews>
  <sheets>
    <sheet name="R&amp;D Main page1" sheetId="1" r:id="rId1"/>
    <sheet name="Sheet1 (3)" sheetId="5" r:id="rId2"/>
  </sheets>
  <definedNames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Print" localSheetId="1">#REF!</definedName>
    <definedName name="Print">#REF!</definedName>
    <definedName name="_xlnm.Print_Area" localSheetId="0">'R&amp;D Main page1'!$A$1:$DC$52</definedName>
    <definedName name="_xlnm.Print_Area" localSheetId="1">'Sheet1 (3)'!$AB$2:$AI$48</definedName>
    <definedName name="_xlnm.Print_Area">#REF!</definedName>
    <definedName name="PRINT_AREA_MI" localSheetId="1">#REF!</definedName>
    <definedName name="PRINT_AREA_MI">#REF!</definedName>
    <definedName name="_xlnm.Print_Titles" localSheetId="1">#REF!</definedName>
    <definedName name="_xlnm.Print_Titles">#REF!</definedName>
    <definedName name="PRINT_TITLES_MI" localSheetId="1">#REF!</definedName>
    <definedName name="PRINT_TITLES_MI">#REF!</definedName>
  </definedNames>
  <calcPr calcId="145621"/>
</workbook>
</file>

<file path=xl/calcChain.xml><?xml version="1.0" encoding="utf-8"?>
<calcChain xmlns="http://schemas.openxmlformats.org/spreadsheetml/2006/main">
  <c r="K11" i="5" l="1"/>
  <c r="K9" i="5"/>
  <c r="E13" i="5"/>
  <c r="J17" i="5" l="1"/>
  <c r="L17" i="5"/>
  <c r="J15" i="5"/>
  <c r="L15" i="5" l="1"/>
  <c r="L20" i="5"/>
  <c r="J22" i="5" s="1"/>
  <c r="J20" i="5"/>
  <c r="L5" i="5"/>
  <c r="J5" i="5"/>
  <c r="K13" i="5"/>
  <c r="J19" i="5"/>
  <c r="K7" i="5"/>
  <c r="M7" i="5"/>
  <c r="K30" i="5"/>
  <c r="G13" i="5" l="1"/>
  <c r="M21" i="5" l="1"/>
  <c r="AM5" i="5"/>
  <c r="AF13" i="5"/>
  <c r="AJ5" i="5"/>
  <c r="AJ7" i="5" s="1"/>
  <c r="AG5" i="5"/>
  <c r="AG21" i="5" s="1"/>
  <c r="AG23" i="5" s="1"/>
  <c r="AH5" i="5"/>
  <c r="AH7" i="5" s="1"/>
  <c r="AI5" i="5"/>
  <c r="AI21" i="5" s="1"/>
  <c r="AI23" i="5" s="1"/>
  <c r="AI25" i="5" s="1"/>
  <c r="AI26" i="5" s="1"/>
  <c r="AI27" i="5" s="1"/>
  <c r="AG10" i="5"/>
  <c r="AG34" i="5" s="1"/>
  <c r="AH10" i="5"/>
  <c r="AH34" i="5" s="1"/>
  <c r="AG13" i="5"/>
  <c r="AH13" i="5"/>
  <c r="AI13" i="5"/>
  <c r="AG18" i="5"/>
  <c r="AH18" i="5"/>
  <c r="AI18" i="5"/>
  <c r="AG24" i="5"/>
  <c r="AH24" i="5"/>
  <c r="AI24" i="5"/>
  <c r="AH30" i="5"/>
  <c r="AI30" i="5"/>
  <c r="AG36" i="5"/>
  <c r="AG44" i="5"/>
  <c r="AG45" i="5" s="1"/>
  <c r="AG46" i="5" s="1"/>
  <c r="AH44" i="5"/>
  <c r="AH45" i="5" s="1"/>
  <c r="AH46" i="5" s="1"/>
  <c r="AI44" i="5"/>
  <c r="AI45" i="5" s="1"/>
  <c r="AI46" i="5" s="1"/>
  <c r="AI47" i="5" s="1"/>
  <c r="AJ44" i="5"/>
  <c r="AJ45" i="5" s="1"/>
  <c r="AJ46" i="5" s="1"/>
  <c r="AJ30" i="5"/>
  <c r="AJ24" i="5"/>
  <c r="AJ18" i="5"/>
  <c r="AJ13" i="5"/>
  <c r="K21" i="5"/>
  <c r="J23" i="5" s="1"/>
  <c r="AG7" i="5" l="1"/>
  <c r="AH47" i="5"/>
  <c r="AG47" i="5"/>
  <c r="AH14" i="5"/>
  <c r="AG38" i="5"/>
  <c r="AG32" i="5"/>
  <c r="AG25" i="5"/>
  <c r="AG26" i="5" s="1"/>
  <c r="AG27" i="5" s="1"/>
  <c r="AI28" i="5" s="1"/>
  <c r="AH32" i="5"/>
  <c r="AG14" i="5"/>
  <c r="AH15" i="5" s="1"/>
  <c r="AJ19" i="5"/>
  <c r="AI19" i="5"/>
  <c r="AI10" i="5"/>
  <c r="AI11" i="5" s="1"/>
  <c r="AI14" i="5"/>
  <c r="AJ47" i="5"/>
  <c r="AJ48" i="5" s="1"/>
  <c r="AH19" i="5"/>
  <c r="AI7" i="5"/>
  <c r="AI48" i="5"/>
  <c r="AH8" i="5"/>
  <c r="AI8" i="5"/>
  <c r="AG50" i="5"/>
  <c r="AG51" i="5" s="1"/>
  <c r="AH38" i="5"/>
  <c r="AH36" i="5"/>
  <c r="AH21" i="5"/>
  <c r="AH23" i="5" s="1"/>
  <c r="AH25" i="5" s="1"/>
  <c r="AH26" i="5" s="1"/>
  <c r="AH27" i="5" s="1"/>
  <c r="AH11" i="5"/>
  <c r="AJ8" i="5"/>
  <c r="AJ10" i="5"/>
  <c r="AJ14" i="5"/>
  <c r="AJ21" i="5"/>
  <c r="AJ23" i="5" s="1"/>
  <c r="AJ25" i="5" s="1"/>
  <c r="AJ26" i="5" s="1"/>
  <c r="AJ27" i="5" s="1"/>
  <c r="AJ15" i="5" l="1"/>
  <c r="AI32" i="5"/>
  <c r="AH48" i="5"/>
  <c r="AI15" i="5"/>
  <c r="AI36" i="5"/>
  <c r="AI34" i="5"/>
  <c r="AI38" i="5"/>
  <c r="AH28" i="5"/>
  <c r="AH50" i="5"/>
  <c r="AH51" i="5" s="1"/>
  <c r="AH52" i="5" s="1"/>
  <c r="AJ28" i="5"/>
  <c r="AJ38" i="5"/>
  <c r="AJ32" i="5"/>
  <c r="AJ34" i="5"/>
  <c r="AJ36" i="5"/>
  <c r="AJ11" i="5"/>
  <c r="AI50" i="5" l="1"/>
  <c r="AI51" i="5" s="1"/>
  <c r="AI52" i="5" s="1"/>
  <c r="AJ50" i="5"/>
  <c r="AJ51" i="5" s="1"/>
  <c r="AJ52" i="5" s="1"/>
  <c r="AF44" i="5" l="1"/>
  <c r="AF45" i="5" s="1"/>
  <c r="AF46" i="5" s="1"/>
  <c r="AF30" i="5"/>
  <c r="AF24" i="5"/>
  <c r="AF18" i="5"/>
  <c r="W17" i="5"/>
  <c r="W18" i="5" s="1"/>
  <c r="U17" i="5"/>
  <c r="U18" i="5" s="1"/>
  <c r="AS8" i="5"/>
  <c r="AS15" i="5" s="1"/>
  <c r="AQ8" i="5"/>
  <c r="AQ15" i="5" s="1"/>
  <c r="AO8" i="5"/>
  <c r="AO15" i="5" s="1"/>
  <c r="AM8" i="5"/>
  <c r="AS7" i="5"/>
  <c r="AS14" i="5" s="1"/>
  <c r="AQ7" i="5"/>
  <c r="AQ14" i="5" s="1"/>
  <c r="AO7" i="5"/>
  <c r="AO14" i="5" s="1"/>
  <c r="AM7" i="5"/>
  <c r="AM14" i="5" s="1"/>
  <c r="AS6" i="5"/>
  <c r="AQ6" i="5"/>
  <c r="AQ13" i="5" s="1"/>
  <c r="AO6" i="5"/>
  <c r="AO13" i="5" s="1"/>
  <c r="AM6" i="5"/>
  <c r="AM13" i="5" s="1"/>
  <c r="Q6" i="5"/>
  <c r="P6" i="5"/>
  <c r="AS5" i="5"/>
  <c r="AS12" i="5" s="1"/>
  <c r="AQ5" i="5"/>
  <c r="AO5" i="5"/>
  <c r="AF5" i="5"/>
  <c r="Y5" i="5"/>
  <c r="Y8" i="5" s="1"/>
  <c r="Y9" i="5" s="1"/>
  <c r="Y11" i="5" s="1"/>
  <c r="Y13" i="5" s="1"/>
  <c r="X5" i="5"/>
  <c r="X8" i="5" s="1"/>
  <c r="X9" i="5" s="1"/>
  <c r="X11" i="5" s="1"/>
  <c r="X13" i="5" s="1"/>
  <c r="W5" i="5"/>
  <c r="W8" i="5" s="1"/>
  <c r="W9" i="5" s="1"/>
  <c r="W11" i="5" s="1"/>
  <c r="W13" i="5" s="1"/>
  <c r="U5" i="5"/>
  <c r="U8" i="5" s="1"/>
  <c r="U9" i="5" s="1"/>
  <c r="U11" i="5" s="1"/>
  <c r="U13" i="5" s="1"/>
  <c r="AF7" i="5" l="1"/>
  <c r="AF8" i="5" s="1"/>
  <c r="AF21" i="5"/>
  <c r="AF23" i="5" s="1"/>
  <c r="AF25" i="5" s="1"/>
  <c r="AF26" i="5" s="1"/>
  <c r="AF27" i="5" s="1"/>
  <c r="Q7" i="5"/>
  <c r="AM9" i="5"/>
  <c r="AF19" i="5"/>
  <c r="AM17" i="5"/>
  <c r="AO9" i="5"/>
  <c r="AS9" i="5"/>
  <c r="AM15" i="5"/>
  <c r="AM19" i="5" s="1"/>
  <c r="AF14" i="5"/>
  <c r="AQ12" i="5"/>
  <c r="AF47" i="5"/>
  <c r="AQ19" i="5"/>
  <c r="AS19" i="5"/>
  <c r="AM18" i="5"/>
  <c r="AQ18" i="5"/>
  <c r="AS18" i="5"/>
  <c r="AQ9" i="5"/>
  <c r="AO12" i="5"/>
  <c r="AF10" i="5"/>
  <c r="AS13" i="5"/>
  <c r="AS17" i="5" s="1"/>
  <c r="AM12" i="5"/>
  <c r="AQ17" i="5"/>
  <c r="AF15" i="5" l="1"/>
  <c r="AF48" i="5"/>
  <c r="AF28" i="5"/>
  <c r="AF11" i="5"/>
  <c r="AF38" i="5"/>
  <c r="AF36" i="5"/>
  <c r="AF34" i="5"/>
  <c r="AF32" i="5"/>
  <c r="AQ16" i="5"/>
  <c r="AS16" i="5"/>
  <c r="AM16" i="5"/>
  <c r="AF50" i="5" l="1"/>
  <c r="AF51" i="5" s="1"/>
  <c r="AF52" i="5" l="1"/>
</calcChain>
</file>

<file path=xl/sharedStrings.xml><?xml version="1.0" encoding="utf-8"?>
<sst xmlns="http://schemas.openxmlformats.org/spreadsheetml/2006/main" count="304" uniqueCount="222">
  <si>
    <t>Detail</t>
  </si>
  <si>
    <t>Evaluation</t>
  </si>
  <si>
    <t>Year</t>
  </si>
  <si>
    <t>Team Mgr.</t>
  </si>
  <si>
    <t xml:space="preserve">     Engineering   Division</t>
  </si>
  <si>
    <t>SE. / Team leader</t>
  </si>
  <si>
    <t>Test Target</t>
    <phoneticPr fontId="2" type="noConversion"/>
  </si>
  <si>
    <t>Failure Mode, New organization</t>
    <phoneticPr fontId="2" type="noConversion"/>
  </si>
  <si>
    <t>Test code</t>
    <phoneticPr fontId="2" type="noConversion"/>
  </si>
  <si>
    <t>Prepared by</t>
    <phoneticPr fontId="2" type="noConversion"/>
  </si>
  <si>
    <t>Date</t>
    <phoneticPr fontId="2" type="noConversion"/>
  </si>
  <si>
    <t>Page:</t>
    <phoneticPr fontId="2" type="noConversion"/>
  </si>
  <si>
    <t>1. Aim of the development</t>
  </si>
  <si>
    <t>Target of the performance</t>
  </si>
  <si>
    <t>2. Target of the development</t>
  </si>
  <si>
    <t>Head loss  test</t>
  </si>
  <si>
    <t>FMS02-2210</t>
  </si>
  <si>
    <t>Thresher loss test</t>
  </si>
  <si>
    <t>FMS02-2220</t>
  </si>
  <si>
    <t>Mixing test</t>
  </si>
  <si>
    <t>Broken seed test</t>
  </si>
  <si>
    <t>&lt; 5%</t>
  </si>
  <si>
    <t>Patent</t>
  </si>
  <si>
    <t>Infringing the third parties</t>
  </si>
  <si>
    <t>Pass</t>
  </si>
  <si>
    <t>3. Mixing &lt; 5%</t>
  </si>
  <si>
    <t>Field durability test</t>
  </si>
  <si>
    <t>1/1</t>
  </si>
  <si>
    <t>FMS02-4210</t>
  </si>
  <si>
    <t xml:space="preserve"> - Nothing</t>
  </si>
  <si>
    <t>7. Patent / number of items, Infringe the third parties' patent</t>
  </si>
  <si>
    <t>8. Ongoing activity</t>
  </si>
  <si>
    <t>4. Checking schedule</t>
  </si>
  <si>
    <t xml:space="preserve">Sample Machine Introduction </t>
  </si>
  <si>
    <t>SKCS・Q-003Re4(6/17)</t>
  </si>
  <si>
    <t>5. Testing result</t>
  </si>
  <si>
    <t>4. Warranty 6 months or 500hr. whichever comes first.</t>
  </si>
  <si>
    <r>
      <t>SKCS</t>
    </r>
    <r>
      <rPr>
        <sz val="12"/>
        <rFont val="ＭＳ Ｐゴシック"/>
        <family val="3"/>
        <charset val="128"/>
      </rPr>
      <t>・</t>
    </r>
    <r>
      <rPr>
        <sz val="12"/>
        <rFont val="Arial Narrow"/>
        <family val="2"/>
      </rPr>
      <t>Q-003 FORM2-1-1</t>
    </r>
  </si>
  <si>
    <t>1. 1st Performance test</t>
  </si>
  <si>
    <t>&lt; 1%</t>
  </si>
  <si>
    <t>-</t>
  </si>
  <si>
    <t>Main specification 
&amp; Target Quality</t>
  </si>
  <si>
    <t>Product
target</t>
  </si>
  <si>
    <t>CK-70</t>
  </si>
  <si>
    <t>Cost calculation</t>
  </si>
  <si>
    <t>Item</t>
  </si>
  <si>
    <t>Unit</t>
  </si>
  <si>
    <t>CK70</t>
  </si>
  <si>
    <t>CK68</t>
  </si>
  <si>
    <t>JD</t>
  </si>
  <si>
    <t>Kaset</t>
  </si>
  <si>
    <t>Yield</t>
  </si>
  <si>
    <t>Contractor</t>
  </si>
  <si>
    <t>Working speed</t>
  </si>
  <si>
    <t>Rai/hour</t>
  </si>
  <si>
    <t>Price /kg</t>
  </si>
  <si>
    <t>Farmer</t>
  </si>
  <si>
    <t>Truck cost/day</t>
  </si>
  <si>
    <t>Time</t>
  </si>
  <si>
    <t>Time/day</t>
  </si>
  <si>
    <t>Size</t>
  </si>
  <si>
    <t>Dimension WxLxH(m.)</t>
  </si>
  <si>
    <t>2.26x4.8x2.99</t>
  </si>
  <si>
    <t>O</t>
  </si>
  <si>
    <t>Number of day</t>
  </si>
  <si>
    <t>Working rai/day</t>
  </si>
  <si>
    <t>Rai/day</t>
  </si>
  <si>
    <t>Loss</t>
  </si>
  <si>
    <t>Weight (kg.)</t>
  </si>
  <si>
    <t>3,030 + 184</t>
  </si>
  <si>
    <t>weight corn/rai</t>
  </si>
  <si>
    <t>Operator cost</t>
  </si>
  <si>
    <t>Baht/rai</t>
  </si>
  <si>
    <t>Head loss</t>
  </si>
  <si>
    <t>Specification</t>
  </si>
  <si>
    <t>Power (HP)</t>
  </si>
  <si>
    <t>Tank capacity</t>
  </si>
  <si>
    <t>Baht/day</t>
  </si>
  <si>
    <t>Mix</t>
  </si>
  <si>
    <t>Tank capacity(ton)</t>
  </si>
  <si>
    <t>Weight corn/day</t>
  </si>
  <si>
    <t>Compare with CK68</t>
  </si>
  <si>
    <t>Broken</t>
  </si>
  <si>
    <t>Gatherer point</t>
  </si>
  <si>
    <t>Tine reel 2 bars</t>
  </si>
  <si>
    <t>Unload (time)</t>
  </si>
  <si>
    <t>Harvest cost</t>
  </si>
  <si>
    <t>Sum</t>
  </si>
  <si>
    <t>Maintenance(Gatherer)</t>
  </si>
  <si>
    <t>Time loss/unload time</t>
  </si>
  <si>
    <t>Cutting width(row)</t>
  </si>
  <si>
    <t>Time loss/day</t>
  </si>
  <si>
    <t>working hour</t>
  </si>
  <si>
    <t>Operate plot size</t>
  </si>
  <si>
    <t>Fuel cost</t>
  </si>
  <si>
    <t>Liter/rai</t>
  </si>
  <si>
    <t>Performanc</t>
  </si>
  <si>
    <t>Total loss(%)</t>
  </si>
  <si>
    <t>&lt;5</t>
  </si>
  <si>
    <t>Time loss cost/day</t>
  </si>
  <si>
    <t>Mix(%)</t>
  </si>
  <si>
    <t>Broken seed(%)</t>
  </si>
  <si>
    <t>Maintenance time</t>
  </si>
  <si>
    <t>Labor</t>
  </si>
  <si>
    <t>Machine life time</t>
  </si>
  <si>
    <t>Bath/day</t>
  </si>
  <si>
    <t>Machine cost</t>
  </si>
  <si>
    <t>Baht</t>
  </si>
  <si>
    <t>Cost</t>
  </si>
  <si>
    <t>Lower fund</t>
  </si>
  <si>
    <t>Bath/Year</t>
  </si>
  <si>
    <t>Baht/yr</t>
  </si>
  <si>
    <t>Machine life time(yrs)</t>
  </si>
  <si>
    <t>3</t>
  </si>
  <si>
    <t>Bean weight</t>
  </si>
  <si>
    <t>Kg/rai</t>
  </si>
  <si>
    <t>Kg/day</t>
  </si>
  <si>
    <t>Kg</t>
  </si>
  <si>
    <t>Unload</t>
  </si>
  <si>
    <t>Times</t>
  </si>
  <si>
    <t>Time/unload</t>
  </si>
  <si>
    <t>Hour</t>
  </si>
  <si>
    <t>Loss time</t>
  </si>
  <si>
    <t>Hour/day</t>
  </si>
  <si>
    <t>Truck cost</t>
  </si>
  <si>
    <t>Loss result</t>
  </si>
  <si>
    <t>%</t>
  </si>
  <si>
    <t>Head losss</t>
  </si>
  <si>
    <t>Bean price</t>
  </si>
  <si>
    <t>Baht/kg</t>
  </si>
  <si>
    <t>Loss cost</t>
  </si>
  <si>
    <t>Working capacity (Ha/hour)</t>
  </si>
  <si>
    <t>0.2-0.3</t>
  </si>
  <si>
    <t>Fuel consumption (L/Ha)</t>
  </si>
  <si>
    <t>&lt;30</t>
  </si>
  <si>
    <t>Over 0.04 Ha</t>
  </si>
  <si>
    <t>x</t>
  </si>
  <si>
    <t>Ha/hour</t>
  </si>
  <si>
    <t>Php/Ha</t>
  </si>
  <si>
    <t>Ha/day</t>
  </si>
  <si>
    <t>Php/day</t>
  </si>
  <si>
    <t>Income in 1 season</t>
  </si>
  <si>
    <t>Fuel cost 1 season</t>
  </si>
  <si>
    <t>Productivity (Kg/HA)</t>
  </si>
  <si>
    <t>Thresher loss (4%) (Kg)</t>
  </si>
  <si>
    <t>Thresher loss (1%) corn harvester (Kg)</t>
  </si>
  <si>
    <t>Net profit (Fresh) use Labor</t>
  </si>
  <si>
    <t>Net profit (Fresh) use Corn harvester</t>
  </si>
  <si>
    <t>%diff</t>
  </si>
  <si>
    <t>Net profit (Dry) use Labor</t>
  </si>
  <si>
    <t>Net profit (Dry) use Corn harvester</t>
  </si>
  <si>
    <t>Harvesting cost</t>
  </si>
  <si>
    <t>Harvest cost for labor</t>
  </si>
  <si>
    <t>Pickup</t>
  </si>
  <si>
    <t>shelling</t>
  </si>
  <si>
    <t>threshing</t>
  </si>
  <si>
    <t>20/bag</t>
  </si>
  <si>
    <t>1Ha/100Bag</t>
  </si>
  <si>
    <t>150/person/day  (20person/Ha)</t>
  </si>
  <si>
    <t>&lt; 2%</t>
  </si>
  <si>
    <t>&lt;2</t>
  </si>
  <si>
    <t>1. Total loss &lt; 2%</t>
  </si>
  <si>
    <t>2. Broken seed &lt; 2%</t>
  </si>
  <si>
    <t>500 hr</t>
  </si>
  <si>
    <t>Check by Sample machine</t>
  </si>
  <si>
    <t>2. Sample Machine Introduction</t>
  </si>
  <si>
    <t>5. 2nd Performance test</t>
  </si>
  <si>
    <t>7. Type adoption Notice</t>
  </si>
  <si>
    <t>3. Specification and Cost calculation</t>
  </si>
  <si>
    <t>Transportation</t>
  </si>
  <si>
    <t>Increase income by reduce total loss</t>
  </si>
  <si>
    <t>Increase income by reduce Mixing</t>
  </si>
  <si>
    <t>Increase income by reduce Broken seed</t>
  </si>
  <si>
    <t>Wage</t>
  </si>
  <si>
    <t>1,000,000Rp/Ha</t>
  </si>
  <si>
    <t>thresher 1,200/bag</t>
  </si>
  <si>
    <t>2. To Increase Corn kit sale volumn at oversea.</t>
  </si>
  <si>
    <t>VP. Eng. Div. Mgr.</t>
  </si>
  <si>
    <t>Corn kits CK70/70G (Vietnam)</t>
  </si>
  <si>
    <t xml:space="preserve">1. To increase the value of DC-70H in Vietnam by adding a function to harvest corns. </t>
  </si>
  <si>
    <t>3. Prepare OPM &amp; Label Vietnam version</t>
  </si>
  <si>
    <t xml:space="preserve"> - Approve Operation manual and Label in Vietnam language.</t>
  </si>
  <si>
    <t xml:space="preserve"> - Follow up Durability test 500hr.</t>
  </si>
  <si>
    <t xml:space="preserve"> -Registered design Patent for CK70 in Vietnam.</t>
  </si>
  <si>
    <t>6. Follow up Durability &amp; Survey sample</t>
  </si>
  <si>
    <t>CK-60</t>
  </si>
  <si>
    <t>=</t>
  </si>
  <si>
    <t>2.21x4.8x2.8</t>
  </si>
  <si>
    <t>2,800 + 210</t>
  </si>
  <si>
    <t>Bend Tine</t>
  </si>
  <si>
    <t>this product:  ○better than A､=equal to A､X:worse than A</t>
  </si>
  <si>
    <t>X</t>
  </si>
  <si>
    <t>Machine price (Million VND)</t>
  </si>
  <si>
    <t xml:space="preserve">DC70 </t>
  </si>
  <si>
    <t>653Million VND</t>
  </si>
  <si>
    <t>**In case of farmer product in 1Ha (Corn price 4000VND/Kg)</t>
  </si>
  <si>
    <t xml:space="preserve">CK70 </t>
  </si>
  <si>
    <t>45Million VND</t>
  </si>
  <si>
    <t>Sell  (VND/HA)</t>
  </si>
  <si>
    <t>Diesel 13,000VND/L</t>
  </si>
  <si>
    <t>4000VND/Kg</t>
  </si>
  <si>
    <t>CK60</t>
  </si>
  <si>
    <t>Net income for farmer (VND/Ha)</t>
  </si>
  <si>
    <t>Different value for farmer (VND/Ha)</t>
  </si>
  <si>
    <t>Net income for contractor (VND/500 hrs.)</t>
  </si>
  <si>
    <t>Different value for contractor (VND/500 hrs.)</t>
  </si>
  <si>
    <t>119,988,333 VND = 188,454.64 Baht</t>
  </si>
  <si>
    <t>1570000 VND = 2465.85 Baht</t>
  </si>
  <si>
    <t>*Calculation in case of harvesting only corn with working time 500 hrs. (1season)</t>
  </si>
  <si>
    <t xml:space="preserve">    Wage for CK 4,000,000 VND/Ha (6,250Baht/Ha)   Diesel Fuel 13,000VND/L</t>
  </si>
  <si>
    <t xml:space="preserve">    Transportation 3,000,000VND in 1 season (about 500hr.)</t>
  </si>
  <si>
    <t>*CK70 Test in Apr2016   CK60 Test in Dec2011</t>
  </si>
  <si>
    <t>Result VN spec</t>
  </si>
  <si>
    <t>Result TH spec</t>
  </si>
  <si>
    <t>But Testing result are not differrent.</t>
  </si>
  <si>
    <t xml:space="preserve"> -Vietnam Corn characteristic almost same in Thailand.</t>
  </si>
  <si>
    <t xml:space="preserve">*Different part of DC-70 TH spec and VN spec are Sprocket auger(TH46T/19T:VN38T/16T) ,Chain ,Pulley screw 1(TH210:VN190) and Belt. </t>
  </si>
  <si>
    <t xml:space="preserve"> -Different point is Vietnam planting twin row 40:60:40 / Thailand planting single row 60:60:60</t>
  </si>
  <si>
    <t>thresher part will defect and reduce life time of consumptive part.</t>
  </si>
  <si>
    <t xml:space="preserve"> - CK60 Operator in Vietnam harvesting 3-4 row of corn. CK70 have best performance when harvested 2 row.  </t>
  </si>
  <si>
    <t xml:space="preserve">If Operator in Vietnam use CK70 to harvest corn. KVC must be recommend Operator to harvest 2 row. If operator doesn't following instruction </t>
  </si>
  <si>
    <r>
      <t>6. Product safety and Activity plan to allow the local's law</t>
    </r>
    <r>
      <rPr>
        <b/>
        <sz val="6.5"/>
        <color rgb="FF0000FF"/>
        <rFont val="Arial Narrow"/>
        <family val="2"/>
      </rPr>
      <t xml:space="preserve"> (Industrial Standard, Regulation, Product Liability Laws and Consumer Laws)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</si>
</sst>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[$-1010409]d\ mmmm\ yyyy;@"/>
    <numFmt numFmtId="189" formatCode="0.0"/>
    <numFmt numFmtId="190" formatCode="\+0&quot;THB&quot;"/>
    <numFmt numFmtId="191" formatCode="#,##0.0"/>
    <numFmt numFmtId="192" formatCode="0.000"/>
    <numFmt numFmtId="193" formatCode="#,##0.000"/>
    <numFmt numFmtId="194" formatCode="_-* #,##0.0_-;\-* #,##0.0_-;_-* &quot;-&quot;??_-;_-@_-"/>
  </numFmts>
  <fonts count="69">
    <font>
      <sz val="12"/>
      <name val="Arial Narrow"/>
    </font>
    <font>
      <sz val="11"/>
      <color theme="1"/>
      <name val="Tahoma"/>
      <family val="2"/>
      <scheme val="minor"/>
    </font>
    <font>
      <sz val="8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12"/>
      <color rgb="FF0000FF"/>
      <name val="Arial Narrow"/>
      <family val="2"/>
    </font>
    <font>
      <i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1"/>
      <name val="Arial Narrow"/>
      <family val="2"/>
    </font>
    <font>
      <sz val="12"/>
      <name val="Wingdings"/>
      <charset val="2"/>
    </font>
    <font>
      <sz val="12"/>
      <name val="Arial"/>
      <family val="2"/>
    </font>
    <font>
      <sz val="12"/>
      <name val="Wingdings 3"/>
      <family val="1"/>
      <charset val="2"/>
    </font>
    <font>
      <sz val="9"/>
      <name val="Arial Narrow"/>
      <family val="2"/>
    </font>
    <font>
      <sz val="12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Tahoma"/>
      <family val="2"/>
      <scheme val="minor"/>
    </font>
    <font>
      <sz val="26"/>
      <name val="Arial Narrow"/>
      <family val="2"/>
    </font>
    <font>
      <b/>
      <sz val="8"/>
      <name val="Arial Narrow"/>
      <family val="2"/>
    </font>
    <font>
      <sz val="8"/>
      <name val="Tahoma"/>
      <family val="2"/>
      <scheme val="minor"/>
    </font>
    <font>
      <b/>
      <sz val="16"/>
      <name val="Arial Narrow"/>
      <family val="2"/>
    </font>
    <font>
      <b/>
      <i/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Tahoma"/>
      <family val="2"/>
      <charset val="222"/>
    </font>
    <font>
      <sz val="11"/>
      <color indexed="9"/>
      <name val="ＭＳ Ｐゴシック"/>
      <family val="3"/>
      <charset val="128"/>
    </font>
    <font>
      <sz val="11"/>
      <color indexed="9"/>
      <name val="Tahoma"/>
      <family val="2"/>
      <charset val="22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Cordia New"/>
      <family val="2"/>
    </font>
    <font>
      <b/>
      <sz val="11"/>
      <color indexed="9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4"/>
      <name val="AngsanaUPC"/>
      <family val="1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Arial Narrow"/>
      <family val="2"/>
    </font>
    <font>
      <b/>
      <sz val="11"/>
      <color theme="1"/>
      <name val="Tahoma"/>
      <family val="2"/>
      <scheme val="minor"/>
    </font>
    <font>
      <sz val="8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name val="Arial Narrow"/>
      <family val="2"/>
    </font>
    <font>
      <b/>
      <sz val="6.5"/>
      <color rgb="FF0000FF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gray06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2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97">
    <xf numFmtId="0" fontId="0" fillId="0" borderId="0"/>
    <xf numFmtId="0" fontId="8" fillId="0" borderId="0"/>
    <xf numFmtId="0" fontId="5" fillId="0" borderId="0"/>
    <xf numFmtId="0" fontId="5" fillId="0" borderId="0"/>
    <xf numFmtId="0" fontId="1" fillId="0" borderId="0"/>
    <xf numFmtId="0" fontId="7" fillId="0" borderId="0"/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0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9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6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30" fillId="1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9" borderId="0" applyNumberFormat="0" applyBorder="0" applyAlignment="0" applyProtection="0"/>
    <xf numFmtId="0" fontId="31" fillId="21" borderId="0" applyNumberFormat="0" applyBorder="0" applyAlignment="0" applyProtection="0"/>
    <xf numFmtId="0" fontId="31" fillId="15" borderId="0" applyNumberFormat="0" applyBorder="0" applyAlignment="0" applyProtection="0"/>
    <xf numFmtId="0" fontId="31" fillId="6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5" borderId="95" applyNumberForma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8" fillId="13" borderId="96" applyNumberFormat="0" applyFont="0" applyAlignment="0" applyProtection="0">
      <alignment vertical="center"/>
    </xf>
    <xf numFmtId="0" fontId="35" fillId="0" borderId="97" applyNumberFormat="0" applyFill="0" applyAlignment="0" applyProtection="0">
      <alignment vertical="center"/>
    </xf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7" fillId="25" borderId="95" applyNumberFormat="0" applyAlignment="0" applyProtection="0"/>
    <xf numFmtId="0" fontId="38" fillId="0" borderId="98" applyNumberFormat="0" applyFill="0" applyAlignment="0" applyProtection="0"/>
    <xf numFmtId="0" fontId="39" fillId="8" borderId="0" applyNumberFormat="0" applyBorder="0" applyAlignment="0" applyProtection="0"/>
    <xf numFmtId="0" fontId="40" fillId="26" borderId="99" applyNumberFormat="0" applyAlignment="0" applyProtection="0"/>
    <xf numFmtId="0" fontId="41" fillId="26" borderId="100" applyNumberFormat="0" applyAlignment="0" applyProtection="0"/>
    <xf numFmtId="0" fontId="38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9" borderId="0" applyNumberFormat="0" applyBorder="0" applyAlignment="0" applyProtection="0"/>
    <xf numFmtId="0" fontId="45" fillId="16" borderId="100" applyNumberFormat="0" applyAlignment="0" applyProtection="0"/>
    <xf numFmtId="0" fontId="46" fillId="16" borderId="0" applyNumberFormat="0" applyBorder="0" applyAlignment="0" applyProtection="0"/>
    <xf numFmtId="0" fontId="47" fillId="0" borderId="101" applyNumberFormat="0" applyFill="0" applyAlignment="0" applyProtection="0"/>
    <xf numFmtId="0" fontId="31" fillId="27" borderId="0" applyNumberFormat="0" applyBorder="0" applyAlignment="0" applyProtection="0"/>
    <xf numFmtId="0" fontId="31" fillId="21" borderId="0" applyNumberFormat="0" applyBorder="0" applyAlignment="0" applyProtection="0"/>
    <xf numFmtId="0" fontId="31" fillId="15" borderId="0" applyNumberFormat="0" applyBorder="0" applyAlignment="0" applyProtection="0"/>
    <xf numFmtId="0" fontId="31" fillId="28" borderId="0" applyNumberFormat="0" applyBorder="0" applyAlignment="0" applyProtection="0"/>
    <xf numFmtId="0" fontId="31" fillId="19" borderId="0" applyNumberFormat="0" applyBorder="0" applyAlignment="0" applyProtection="0"/>
    <xf numFmtId="0" fontId="31" fillId="23" borderId="0" applyNumberFormat="0" applyBorder="0" applyAlignment="0" applyProtection="0"/>
    <xf numFmtId="0" fontId="48" fillId="13" borderId="96" applyNumberFormat="0" applyFont="0" applyAlignment="0" applyProtection="0"/>
    <xf numFmtId="0" fontId="49" fillId="0" borderId="102" applyNumberFormat="0" applyFill="0" applyAlignment="0" applyProtection="0"/>
    <xf numFmtId="0" fontId="50" fillId="0" borderId="103" applyNumberFormat="0" applyFill="0" applyAlignment="0" applyProtection="0"/>
    <xf numFmtId="0" fontId="51" fillId="0" borderId="104" applyNumberFormat="0" applyFill="0" applyAlignment="0" applyProtection="0"/>
    <xf numFmtId="0" fontId="51" fillId="0" borderId="0" applyNumberFormat="0" applyFill="0" applyBorder="0" applyAlignment="0" applyProtection="0"/>
    <xf numFmtId="0" fontId="52" fillId="10" borderId="100" applyNumberFormat="0" applyAlignment="0" applyProtection="0">
      <alignment vertical="center"/>
    </xf>
    <xf numFmtId="0" fontId="53" fillId="29" borderId="99" applyNumberFormat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0" borderId="105" applyNumberFormat="0" applyFill="0" applyAlignment="0" applyProtection="0">
      <alignment vertical="center"/>
    </xf>
    <xf numFmtId="0" fontId="57" fillId="0" borderId="106" applyNumberFormat="0" applyFill="0" applyAlignment="0" applyProtection="0">
      <alignment vertical="center"/>
    </xf>
    <xf numFmtId="0" fontId="58" fillId="0" borderId="10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9" borderId="100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08" applyNumberFormat="0" applyFill="0" applyAlignment="0" applyProtection="0">
      <alignment vertical="center"/>
    </xf>
    <xf numFmtId="187" fontId="63" fillId="0" borderId="0" applyFont="0" applyFill="0" applyBorder="0" applyAlignment="0" applyProtection="0"/>
  </cellStyleXfs>
  <cellXfs count="508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3" fillId="0" borderId="7" xfId="0" applyFont="1" applyBorder="1"/>
    <xf numFmtId="0" fontId="3" fillId="0" borderId="5" xfId="0" applyFont="1" applyBorder="1"/>
    <xf numFmtId="0" fontId="5" fillId="0" borderId="0" xfId="0" applyFont="1"/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38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34" xfId="0" applyFont="1" applyBorder="1"/>
    <xf numFmtId="0" fontId="5" fillId="0" borderId="37" xfId="0" applyFont="1" applyBorder="1" applyAlignment="1">
      <alignment horizontal="left"/>
    </xf>
    <xf numFmtId="0" fontId="5" fillId="0" borderId="37" xfId="0" applyFont="1" applyBorder="1"/>
    <xf numFmtId="0" fontId="5" fillId="0" borderId="45" xfId="0" applyFont="1" applyBorder="1"/>
    <xf numFmtId="0" fontId="5" fillId="0" borderId="34" xfId="0" applyFont="1" applyBorder="1" applyAlignment="1">
      <alignment horizontal="left"/>
    </xf>
    <xf numFmtId="0" fontId="5" fillId="0" borderId="35" xfId="0" applyFont="1" applyBorder="1"/>
    <xf numFmtId="0" fontId="10" fillId="0" borderId="5" xfId="0" applyFont="1" applyBorder="1"/>
    <xf numFmtId="0" fontId="11" fillId="0" borderId="1" xfId="0" applyFont="1" applyBorder="1"/>
    <xf numFmtId="0" fontId="12" fillId="0" borderId="2" xfId="0" applyFont="1" applyBorder="1"/>
    <xf numFmtId="0" fontId="10" fillId="0" borderId="0" xfId="0" applyFont="1" applyBorder="1"/>
    <xf numFmtId="0" fontId="3" fillId="0" borderId="8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7" fillId="0" borderId="0" xfId="0" applyFont="1" applyBorder="1"/>
    <xf numFmtId="0" fontId="2" fillId="0" borderId="1" xfId="0" applyFont="1" applyBorder="1" applyAlignment="1">
      <alignment horizontal="left" vertical="center"/>
    </xf>
    <xf numFmtId="0" fontId="3" fillId="0" borderId="6" xfId="0" applyFont="1" applyBorder="1"/>
    <xf numFmtId="0" fontId="3" fillId="0" borderId="0" xfId="0" applyFont="1" applyAlignment="1">
      <alignment horizontal="right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0" xfId="2" applyFont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20" fillId="0" borderId="36" xfId="2" applyFont="1" applyBorder="1"/>
    <xf numFmtId="0" fontId="5" fillId="0" borderId="37" xfId="2" applyFont="1" applyBorder="1" applyAlignment="1">
      <alignment horizontal="left"/>
    </xf>
    <xf numFmtId="0" fontId="5" fillId="0" borderId="37" xfId="2" applyFont="1" applyBorder="1"/>
    <xf numFmtId="0" fontId="5" fillId="0" borderId="45" xfId="2" applyFont="1" applyBorder="1"/>
    <xf numFmtId="0" fontId="5" fillId="0" borderId="31" xfId="2" applyFont="1" applyBorder="1" applyAlignment="1">
      <alignment horizontal="left"/>
    </xf>
    <xf numFmtId="0" fontId="5" fillId="0" borderId="31" xfId="2" applyFont="1" applyBorder="1"/>
    <xf numFmtId="0" fontId="5" fillId="0" borderId="32" xfId="2" applyFont="1" applyBorder="1"/>
    <xf numFmtId="0" fontId="20" fillId="0" borderId="5" xfId="2" applyFont="1" applyBorder="1"/>
    <xf numFmtId="0" fontId="5" fillId="0" borderId="0" xfId="2" applyFont="1" applyBorder="1" applyAlignment="1">
      <alignment horizontal="left"/>
    </xf>
    <xf numFmtId="0" fontId="5" fillId="0" borderId="0" xfId="2" applyFont="1" applyBorder="1"/>
    <xf numFmtId="0" fontId="5" fillId="0" borderId="4" xfId="2" applyFont="1" applyBorder="1"/>
    <xf numFmtId="0" fontId="6" fillId="0" borderId="33" xfId="2" applyFont="1" applyBorder="1" applyAlignment="1">
      <alignment horizontal="left"/>
    </xf>
    <xf numFmtId="0" fontId="5" fillId="0" borderId="34" xfId="2" applyFont="1" applyBorder="1" applyAlignment="1">
      <alignment horizontal="left"/>
    </xf>
    <xf numFmtId="0" fontId="5" fillId="0" borderId="34" xfId="2" applyFont="1" applyBorder="1"/>
    <xf numFmtId="0" fontId="5" fillId="0" borderId="35" xfId="2" applyFont="1" applyBorder="1"/>
    <xf numFmtId="0" fontId="6" fillId="0" borderId="38" xfId="2" applyFont="1" applyBorder="1" applyAlignment="1">
      <alignment vertical="center"/>
    </xf>
    <xf numFmtId="0" fontId="5" fillId="0" borderId="39" xfId="2" applyFont="1" applyBorder="1" applyAlignment="1">
      <alignment horizontal="left"/>
    </xf>
    <xf numFmtId="0" fontId="6" fillId="0" borderId="39" xfId="2" applyFont="1" applyBorder="1" applyAlignment="1"/>
    <xf numFmtId="0" fontId="3" fillId="0" borderId="39" xfId="2" applyFont="1" applyBorder="1" applyAlignment="1"/>
    <xf numFmtId="0" fontId="13" fillId="0" borderId="36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7" fillId="0" borderId="0" xfId="0" applyFont="1"/>
    <xf numFmtId="0" fontId="13" fillId="0" borderId="0" xfId="2" applyFont="1" applyBorder="1" applyAlignment="1">
      <alignment horizontal="center" vertical="center"/>
    </xf>
    <xf numFmtId="3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left" vertical="top"/>
    </xf>
    <xf numFmtId="190" fontId="6" fillId="0" borderId="0" xfId="0" applyNumberFormat="1" applyFont="1" applyBorder="1" applyAlignment="1">
      <alignment horizontal="center" vertical="center" wrapText="1"/>
    </xf>
    <xf numFmtId="0" fontId="10" fillId="0" borderId="6" xfId="0" applyFont="1" applyBorder="1"/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16" fontId="13" fillId="0" borderId="0" xfId="2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90" fontId="6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10" fillId="0" borderId="0" xfId="0" applyFont="1"/>
    <xf numFmtId="0" fontId="13" fillId="0" borderId="0" xfId="0" applyFont="1" applyBorder="1" applyAlignment="1">
      <alignment horizontal="left" vertical="center"/>
    </xf>
    <xf numFmtId="0" fontId="6" fillId="0" borderId="30" xfId="2" applyFont="1" applyBorder="1"/>
    <xf numFmtId="0" fontId="6" fillId="0" borderId="51" xfId="2" applyFont="1" applyBorder="1" applyAlignment="1">
      <alignment vertical="center"/>
    </xf>
    <xf numFmtId="0" fontId="5" fillId="0" borderId="52" xfId="2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3" xfId="0" applyFont="1" applyBorder="1" applyAlignment="1">
      <alignment horizontal="left"/>
    </xf>
    <xf numFmtId="0" fontId="3" fillId="0" borderId="43" xfId="0" applyFont="1" applyBorder="1"/>
    <xf numFmtId="0" fontId="3" fillId="0" borderId="28" xfId="0" applyFont="1" applyBorder="1"/>
    <xf numFmtId="0" fontId="5" fillId="0" borderId="54" xfId="0" applyFont="1" applyBorder="1" applyAlignment="1">
      <alignment vertical="center"/>
    </xf>
    <xf numFmtId="0" fontId="5" fillId="0" borderId="54" xfId="0" applyFont="1" applyBorder="1" applyAlignment="1">
      <alignment horizontal="left"/>
    </xf>
    <xf numFmtId="0" fontId="10" fillId="0" borderId="28" xfId="0" applyFont="1" applyBorder="1"/>
    <xf numFmtId="0" fontId="5" fillId="0" borderId="55" xfId="0" applyFont="1" applyBorder="1" applyAlignment="1">
      <alignment horizontal="left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2" xfId="0" applyFont="1" applyBorder="1" applyAlignment="1">
      <alignment horizontal="left" vertical="center"/>
    </xf>
    <xf numFmtId="0" fontId="3" fillId="0" borderId="42" xfId="0" applyFont="1" applyBorder="1"/>
    <xf numFmtId="0" fontId="3" fillId="0" borderId="56" xfId="0" applyFont="1" applyBorder="1"/>
    <xf numFmtId="0" fontId="2" fillId="0" borderId="0" xfId="2" applyFont="1" applyBorder="1" applyAlignment="1">
      <alignment horizontal="center" vertical="center"/>
    </xf>
    <xf numFmtId="0" fontId="24" fillId="0" borderId="0" xfId="2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0" fontId="5" fillId="0" borderId="41" xfId="0" applyFont="1" applyBorder="1" applyAlignment="1">
      <alignment horizontal="left"/>
    </xf>
    <xf numFmtId="0" fontId="5" fillId="0" borderId="56" xfId="0" applyFont="1" applyBorder="1" applyAlignment="1">
      <alignment horizontal="left"/>
    </xf>
    <xf numFmtId="0" fontId="5" fillId="0" borderId="42" xfId="0" applyFont="1" applyBorder="1" applyAlignment="1">
      <alignment horizontal="left"/>
    </xf>
    <xf numFmtId="0" fontId="5" fillId="0" borderId="43" xfId="0" applyFont="1" applyBorder="1" applyAlignment="1">
      <alignment horizontal="left"/>
    </xf>
    <xf numFmtId="0" fontId="6" fillId="0" borderId="57" xfId="2" applyFont="1" applyBorder="1" applyAlignment="1">
      <alignment vertical="center"/>
    </xf>
    <xf numFmtId="0" fontId="6" fillId="0" borderId="58" xfId="2" applyFont="1" applyBorder="1" applyAlignment="1">
      <alignment horizontal="left"/>
    </xf>
    <xf numFmtId="0" fontId="5" fillId="0" borderId="58" xfId="2" applyFont="1" applyBorder="1" applyAlignment="1">
      <alignment horizontal="left"/>
    </xf>
    <xf numFmtId="0" fontId="5" fillId="0" borderId="58" xfId="0" applyFont="1" applyBorder="1" applyAlignment="1">
      <alignment horizontal="left"/>
    </xf>
    <xf numFmtId="0" fontId="5" fillId="0" borderId="59" xfId="0" applyFont="1" applyBorder="1" applyAlignment="1">
      <alignment horizontal="left"/>
    </xf>
    <xf numFmtId="0" fontId="5" fillId="0" borderId="57" xfId="0" applyFont="1" applyBorder="1" applyAlignment="1">
      <alignment horizontal="left"/>
    </xf>
    <xf numFmtId="0" fontId="5" fillId="0" borderId="60" xfId="0" applyFont="1" applyBorder="1" applyAlignment="1">
      <alignment horizontal="left"/>
    </xf>
    <xf numFmtId="0" fontId="5" fillId="0" borderId="0" xfId="3"/>
    <xf numFmtId="0" fontId="5" fillId="0" borderId="4" xfId="3" applyBorder="1" applyAlignment="1"/>
    <xf numFmtId="0" fontId="5" fillId="0" borderId="0" xfId="4" applyFont="1" applyBorder="1" applyAlignment="1">
      <alignment vertical="center" textRotation="90"/>
    </xf>
    <xf numFmtId="0" fontId="5" fillId="0" borderId="63" xfId="4" applyFont="1" applyBorder="1"/>
    <xf numFmtId="0" fontId="5" fillId="0" borderId="63" xfId="4" applyFont="1" applyBorder="1" applyAlignment="1">
      <alignment horizontal="center"/>
    </xf>
    <xf numFmtId="0" fontId="5" fillId="0" borderId="64" xfId="4" applyFont="1" applyBorder="1" applyAlignment="1">
      <alignment horizontal="center"/>
    </xf>
    <xf numFmtId="0" fontId="27" fillId="0" borderId="0" xfId="5" applyFont="1" applyFill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0" xfId="5" applyFont="1" applyAlignment="1">
      <alignment vertical="center"/>
    </xf>
    <xf numFmtId="0" fontId="5" fillId="0" borderId="67" xfId="4" applyFont="1" applyBorder="1"/>
    <xf numFmtId="4" fontId="5" fillId="0" borderId="67" xfId="4" applyNumberFormat="1" applyFont="1" applyBorder="1" applyAlignment="1">
      <alignment horizontal="right"/>
    </xf>
    <xf numFmtId="191" fontId="5" fillId="0" borderId="67" xfId="4" applyNumberFormat="1" applyFont="1" applyBorder="1" applyAlignment="1">
      <alignment horizontal="right"/>
    </xf>
    <xf numFmtId="0" fontId="7" fillId="0" borderId="0" xfId="5" applyFont="1" applyFill="1" applyBorder="1" applyAlignment="1">
      <alignment horizontal="center" vertical="center"/>
    </xf>
    <xf numFmtId="0" fontId="5" fillId="2" borderId="46" xfId="3" applyFont="1" applyFill="1" applyBorder="1" applyAlignment="1">
      <alignment horizontal="center" vertical="center" wrapText="1"/>
    </xf>
    <xf numFmtId="0" fontId="5" fillId="0" borderId="0" xfId="3" applyFont="1"/>
    <xf numFmtId="0" fontId="5" fillId="0" borderId="68" xfId="4" applyFont="1" applyBorder="1"/>
    <xf numFmtId="0" fontId="7" fillId="0" borderId="0" xfId="5" applyFont="1" applyAlignment="1">
      <alignment horizontal="right" vertical="center"/>
    </xf>
    <xf numFmtId="0" fontId="17" fillId="2" borderId="36" xfId="3" applyFont="1" applyFill="1" applyBorder="1" applyAlignment="1">
      <alignment horizontal="center" vertical="center" shrinkToFit="1"/>
    </xf>
    <xf numFmtId="0" fontId="17" fillId="3" borderId="61" xfId="3" applyFont="1" applyFill="1" applyBorder="1" applyAlignment="1">
      <alignment vertical="center" shrinkToFit="1"/>
    </xf>
    <xf numFmtId="0" fontId="17" fillId="2" borderId="36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/>
    </xf>
    <xf numFmtId="0" fontId="17" fillId="2" borderId="61" xfId="3" applyFont="1" applyFill="1" applyBorder="1" applyAlignment="1">
      <alignment horizontal="center" vertical="center" wrapText="1"/>
    </xf>
    <xf numFmtId="4" fontId="1" fillId="0" borderId="68" xfId="4" applyNumberFormat="1" applyBorder="1"/>
    <xf numFmtId="4" fontId="7" fillId="0" borderId="0" xfId="5" applyNumberFormat="1" applyFont="1" applyFill="1" applyBorder="1" applyAlignment="1">
      <alignment horizontal="center" vertical="center"/>
    </xf>
    <xf numFmtId="0" fontId="17" fillId="2" borderId="33" xfId="3" applyFont="1" applyFill="1" applyBorder="1" applyAlignment="1">
      <alignment horizontal="center" vertical="top" wrapText="1"/>
    </xf>
    <xf numFmtId="0" fontId="17" fillId="3" borderId="28" xfId="3" applyFont="1" applyFill="1" applyBorder="1" applyAlignment="1">
      <alignment vertical="center" shrinkToFit="1"/>
    </xf>
    <xf numFmtId="3" fontId="17" fillId="2" borderId="33" xfId="3" applyNumberFormat="1" applyFont="1" applyFill="1" applyBorder="1" applyAlignment="1">
      <alignment horizontal="center" vertical="top"/>
    </xf>
    <xf numFmtId="0" fontId="17" fillId="2" borderId="33" xfId="3" applyFont="1" applyFill="1" applyBorder="1" applyAlignment="1">
      <alignment horizontal="center" vertical="center"/>
    </xf>
    <xf numFmtId="3" fontId="17" fillId="2" borderId="70" xfId="3" applyNumberFormat="1" applyFont="1" applyFill="1" applyBorder="1" applyAlignment="1">
      <alignment horizontal="center" vertical="center" wrapText="1"/>
    </xf>
    <xf numFmtId="0" fontId="17" fillId="2" borderId="73" xfId="3" applyFont="1" applyFill="1" applyBorder="1" applyAlignment="1">
      <alignment horizontal="center" vertical="top" wrapText="1"/>
    </xf>
    <xf numFmtId="0" fontId="17" fillId="2" borderId="73" xfId="3" applyFont="1" applyFill="1" applyBorder="1" applyAlignment="1">
      <alignment horizontal="center" vertical="top"/>
    </xf>
    <xf numFmtId="0" fontId="17" fillId="2" borderId="73" xfId="3" applyFont="1" applyFill="1" applyBorder="1" applyAlignment="1">
      <alignment horizontal="center" vertical="center"/>
    </xf>
    <xf numFmtId="0" fontId="17" fillId="2" borderId="67" xfId="3" applyFont="1" applyFill="1" applyBorder="1" applyAlignment="1">
      <alignment horizontal="center" vertical="center" wrapText="1"/>
    </xf>
    <xf numFmtId="0" fontId="5" fillId="0" borderId="0" xfId="3" applyBorder="1" applyAlignment="1"/>
    <xf numFmtId="0" fontId="5" fillId="0" borderId="75" xfId="4" applyFont="1" applyBorder="1"/>
    <xf numFmtId="191" fontId="5" fillId="0" borderId="75" xfId="4" applyNumberFormat="1" applyFont="1" applyBorder="1"/>
    <xf numFmtId="191" fontId="5" fillId="0" borderId="72" xfId="4" applyNumberFormat="1" applyFont="1" applyBorder="1"/>
    <xf numFmtId="0" fontId="17" fillId="2" borderId="30" xfId="3" applyFont="1" applyFill="1" applyBorder="1" applyAlignment="1">
      <alignment horizontal="center" vertical="top" wrapText="1"/>
    </xf>
    <xf numFmtId="0" fontId="17" fillId="2" borderId="30" xfId="3" applyFont="1" applyFill="1" applyBorder="1" applyAlignment="1">
      <alignment horizontal="center" vertical="top"/>
    </xf>
    <xf numFmtId="0" fontId="17" fillId="2" borderId="30" xfId="3" applyFont="1" applyFill="1" applyBorder="1" applyAlignment="1">
      <alignment horizontal="center" vertical="center"/>
    </xf>
    <xf numFmtId="0" fontId="17" fillId="2" borderId="68" xfId="3" applyFont="1" applyFill="1" applyBorder="1" applyAlignment="1">
      <alignment horizontal="center" vertical="center" wrapText="1"/>
    </xf>
    <xf numFmtId="0" fontId="5" fillId="0" borderId="4" xfId="3" applyBorder="1" applyAlignment="1">
      <alignment horizontal="center"/>
    </xf>
    <xf numFmtId="191" fontId="1" fillId="0" borderId="63" xfId="4" applyNumberFormat="1" applyBorder="1"/>
    <xf numFmtId="191" fontId="1" fillId="0" borderId="62" xfId="4" applyNumberFormat="1" applyBorder="1"/>
    <xf numFmtId="191" fontId="1" fillId="0" borderId="64" xfId="4" applyNumberFormat="1" applyBorder="1"/>
    <xf numFmtId="0" fontId="2" fillId="2" borderId="30" xfId="3" applyFont="1" applyFill="1" applyBorder="1" applyAlignment="1">
      <alignment horizontal="center" vertical="center" wrapText="1"/>
    </xf>
    <xf numFmtId="0" fontId="5" fillId="0" borderId="4" xfId="3" applyBorder="1"/>
    <xf numFmtId="0" fontId="5" fillId="0" borderId="67" xfId="4" applyFont="1" applyFill="1" applyBorder="1"/>
    <xf numFmtId="0" fontId="2" fillId="2" borderId="5" xfId="3" applyFont="1" applyFill="1" applyBorder="1" applyAlignment="1">
      <alignment horizontal="center" vertical="center" wrapText="1"/>
    </xf>
    <xf numFmtId="0" fontId="17" fillId="2" borderId="5" xfId="3" applyFont="1" applyFill="1" applyBorder="1" applyAlignment="1">
      <alignment horizontal="center" vertical="center"/>
    </xf>
    <xf numFmtId="0" fontId="2" fillId="2" borderId="68" xfId="3" applyFont="1" applyFill="1" applyBorder="1" applyAlignment="1">
      <alignment horizontal="center" vertical="center" wrapText="1"/>
    </xf>
    <xf numFmtId="0" fontId="5" fillId="0" borderId="0" xfId="3" applyBorder="1"/>
    <xf numFmtId="3" fontId="17" fillId="2" borderId="30" xfId="3" applyNumberFormat="1" applyFont="1" applyFill="1" applyBorder="1" applyAlignment="1">
      <alignment horizontal="center" vertical="top"/>
    </xf>
    <xf numFmtId="3" fontId="17" fillId="2" borderId="68" xfId="3" applyNumberFormat="1" applyFont="1" applyFill="1" applyBorder="1" applyAlignment="1">
      <alignment horizontal="center" vertical="center" wrapText="1"/>
    </xf>
    <xf numFmtId="0" fontId="17" fillId="3" borderId="29" xfId="3" applyFont="1" applyFill="1" applyBorder="1" applyAlignment="1">
      <alignment vertical="center" shrinkToFit="1"/>
    </xf>
    <xf numFmtId="16" fontId="17" fillId="2" borderId="33" xfId="3" applyNumberFormat="1" applyFont="1" applyFill="1" applyBorder="1" applyAlignment="1">
      <alignment horizontal="center" vertical="top"/>
    </xf>
    <xf numFmtId="0" fontId="17" fillId="2" borderId="70" xfId="3" applyFont="1" applyFill="1" applyBorder="1" applyAlignment="1">
      <alignment horizontal="center" vertical="center" wrapText="1"/>
    </xf>
    <xf numFmtId="0" fontId="5" fillId="0" borderId="67" xfId="4" applyFont="1" applyFill="1" applyBorder="1" applyAlignment="1"/>
    <xf numFmtId="191" fontId="5" fillId="0" borderId="67" xfId="4" applyNumberFormat="1" applyFont="1" applyBorder="1"/>
    <xf numFmtId="191" fontId="5" fillId="0" borderId="66" xfId="4" applyNumberFormat="1" applyFont="1" applyBorder="1"/>
    <xf numFmtId="0" fontId="17" fillId="2" borderId="36" xfId="3" applyFont="1" applyFill="1" applyBorder="1" applyAlignment="1">
      <alignment horizontal="center" vertical="top" wrapText="1"/>
    </xf>
    <xf numFmtId="0" fontId="17" fillId="2" borderId="36" xfId="3" quotePrefix="1" applyNumberFormat="1" applyFont="1" applyFill="1" applyBorder="1" applyAlignment="1">
      <alignment horizontal="center" vertical="center" wrapText="1"/>
    </xf>
    <xf numFmtId="0" fontId="17" fillId="2" borderId="36" xfId="3" applyFont="1" applyFill="1" applyBorder="1" applyAlignment="1">
      <alignment horizontal="center" vertical="center"/>
    </xf>
    <xf numFmtId="0" fontId="17" fillId="2" borderId="69" xfId="3" applyFont="1" applyFill="1" applyBorder="1" applyAlignment="1">
      <alignment horizontal="center" vertical="center" wrapText="1"/>
    </xf>
    <xf numFmtId="0" fontId="5" fillId="0" borderId="68" xfId="4" applyFont="1" applyFill="1" applyBorder="1" applyAlignment="1"/>
    <xf numFmtId="191" fontId="5" fillId="0" borderId="68" xfId="4" applyNumberFormat="1" applyFont="1" applyBorder="1"/>
    <xf numFmtId="191" fontId="5" fillId="0" borderId="32" xfId="4" applyNumberFormat="1" applyFont="1" applyBorder="1"/>
    <xf numFmtId="0" fontId="5" fillId="0" borderId="75" xfId="4" applyFont="1" applyFill="1" applyBorder="1" applyAlignment="1"/>
    <xf numFmtId="191" fontId="1" fillId="0" borderId="75" xfId="4" applyNumberFormat="1" applyBorder="1"/>
    <xf numFmtId="16" fontId="17" fillId="2" borderId="30" xfId="3" applyNumberFormat="1" applyFont="1" applyFill="1" applyBorder="1" applyAlignment="1">
      <alignment horizontal="center" vertical="top"/>
    </xf>
    <xf numFmtId="0" fontId="17" fillId="2" borderId="30" xfId="3" applyNumberFormat="1" applyFont="1" applyFill="1" applyBorder="1" applyAlignment="1">
      <alignment horizontal="center" vertical="top"/>
    </xf>
    <xf numFmtId="0" fontId="17" fillId="2" borderId="68" xfId="3" quotePrefix="1" applyNumberFormat="1" applyFont="1" applyFill="1" applyBorder="1" applyAlignment="1">
      <alignment horizontal="center" vertical="center" wrapText="1"/>
    </xf>
    <xf numFmtId="0" fontId="5" fillId="0" borderId="63" xfId="4" applyFont="1" applyFill="1" applyBorder="1" applyAlignment="1"/>
    <xf numFmtId="4" fontId="5" fillId="0" borderId="66" xfId="4" applyNumberFormat="1" applyFont="1" applyBorder="1"/>
    <xf numFmtId="4" fontId="5" fillId="0" borderId="67" xfId="4" applyNumberFormat="1" applyFont="1" applyBorder="1"/>
    <xf numFmtId="0" fontId="5" fillId="0" borderId="1" xfId="3" applyBorder="1"/>
    <xf numFmtId="0" fontId="5" fillId="0" borderId="2" xfId="3" applyBorder="1"/>
    <xf numFmtId="0" fontId="5" fillId="0" borderId="3" xfId="3" applyBorder="1"/>
    <xf numFmtId="16" fontId="17" fillId="2" borderId="70" xfId="3" applyNumberFormat="1" applyFont="1" applyFill="1" applyBorder="1" applyAlignment="1">
      <alignment horizontal="center" vertical="center" wrapText="1"/>
    </xf>
    <xf numFmtId="191" fontId="1" fillId="0" borderId="68" xfId="4" applyNumberFormat="1" applyBorder="1"/>
    <xf numFmtId="191" fontId="1" fillId="0" borderId="32" xfId="4" applyNumberFormat="1" applyBorder="1"/>
    <xf numFmtId="0" fontId="5" fillId="0" borderId="5" xfId="3" applyBorder="1"/>
    <xf numFmtId="3" fontId="17" fillId="2" borderId="36" xfId="3" applyNumberFormat="1" applyFont="1" applyFill="1" applyBorder="1" applyAlignment="1">
      <alignment horizontal="center" vertical="center"/>
    </xf>
    <xf numFmtId="3" fontId="17" fillId="2" borderId="69" xfId="3" applyNumberFormat="1" applyFont="1" applyFill="1" applyBorder="1" applyAlignment="1">
      <alignment horizontal="center" vertical="center" wrapText="1"/>
    </xf>
    <xf numFmtId="16" fontId="17" fillId="2" borderId="33" xfId="3" quotePrefix="1" applyNumberFormat="1" applyFont="1" applyFill="1" applyBorder="1" applyAlignment="1">
      <alignment horizontal="center" vertical="center"/>
    </xf>
    <xf numFmtId="0" fontId="5" fillId="0" borderId="63" xfId="4" applyFont="1" applyBorder="1" applyAlignment="1"/>
    <xf numFmtId="0" fontId="20" fillId="0" borderId="6" xfId="3" applyFont="1" applyBorder="1"/>
    <xf numFmtId="0" fontId="20" fillId="0" borderId="7" xfId="3" applyFont="1" applyBorder="1"/>
    <xf numFmtId="0" fontId="20" fillId="0" borderId="8" xfId="3" applyFont="1" applyBorder="1"/>
    <xf numFmtId="0" fontId="5" fillId="2" borderId="0" xfId="3" applyFont="1" applyFill="1"/>
    <xf numFmtId="0" fontId="5" fillId="2" borderId="0" xfId="3" applyFill="1"/>
    <xf numFmtId="0" fontId="17" fillId="2" borderId="19" xfId="3" applyFont="1" applyFill="1" applyBorder="1" applyAlignment="1">
      <alignment vertical="center"/>
    </xf>
    <xf numFmtId="0" fontId="5" fillId="0" borderId="84" xfId="4" applyFont="1" applyFill="1" applyBorder="1" applyAlignment="1"/>
    <xf numFmtId="0" fontId="17" fillId="2" borderId="23" xfId="3" applyFont="1" applyFill="1" applyBorder="1" applyAlignment="1">
      <alignment vertical="center"/>
    </xf>
    <xf numFmtId="0" fontId="1" fillId="0" borderId="68" xfId="4" applyBorder="1"/>
    <xf numFmtId="0" fontId="17" fillId="2" borderId="26" xfId="3" applyFont="1" applyFill="1" applyBorder="1" applyAlignment="1">
      <alignment vertical="center"/>
    </xf>
    <xf numFmtId="192" fontId="1" fillId="0" borderId="68" xfId="4" applyNumberFormat="1" applyBorder="1"/>
    <xf numFmtId="2" fontId="1" fillId="0" borderId="68" xfId="4" applyNumberFormat="1" applyBorder="1"/>
    <xf numFmtId="0" fontId="5" fillId="0" borderId="0" xfId="3" applyFont="1" applyBorder="1"/>
    <xf numFmtId="0" fontId="5" fillId="0" borderId="88" xfId="4" applyFont="1" applyFill="1" applyBorder="1" applyAlignment="1"/>
    <xf numFmtId="0" fontId="1" fillId="0" borderId="88" xfId="4" applyBorder="1"/>
    <xf numFmtId="0" fontId="5" fillId="0" borderId="89" xfId="4" applyFont="1" applyBorder="1" applyAlignment="1"/>
    <xf numFmtId="191" fontId="1" fillId="0" borderId="89" xfId="4" applyNumberFormat="1" applyBorder="1"/>
    <xf numFmtId="191" fontId="1" fillId="0" borderId="74" xfId="4" applyNumberFormat="1" applyBorder="1"/>
    <xf numFmtId="191" fontId="1" fillId="0" borderId="90" xfId="4" applyNumberFormat="1" applyBorder="1"/>
    <xf numFmtId="0" fontId="5" fillId="0" borderId="91" xfId="4" applyFont="1" applyFill="1" applyBorder="1" applyAlignment="1"/>
    <xf numFmtId="3" fontId="1" fillId="0" borderId="11" xfId="4" applyNumberFormat="1" applyBorder="1"/>
    <xf numFmtId="3" fontId="1" fillId="0" borderId="76" xfId="4" applyNumberFormat="1" applyBorder="1"/>
    <xf numFmtId="4" fontId="5" fillId="0" borderId="75" xfId="5" applyNumberFormat="1" applyFont="1" applyFill="1" applyBorder="1" applyAlignment="1">
      <alignment horizontal="left" vertical="center"/>
    </xf>
    <xf numFmtId="0" fontId="1" fillId="0" borderId="75" xfId="4" applyBorder="1"/>
    <xf numFmtId="4" fontId="5" fillId="0" borderId="46" xfId="5" applyNumberFormat="1" applyFont="1" applyFill="1" applyBorder="1" applyAlignment="1">
      <alignment vertical="center"/>
    </xf>
    <xf numFmtId="0" fontId="5" fillId="0" borderId="46" xfId="4" applyFont="1" applyBorder="1"/>
    <xf numFmtId="0" fontId="1" fillId="0" borderId="46" xfId="4" applyBorder="1"/>
    <xf numFmtId="4" fontId="5" fillId="0" borderId="28" xfId="5" applyNumberFormat="1" applyFont="1" applyFill="1" applyBorder="1" applyAlignment="1">
      <alignment horizontal="left" vertical="center"/>
    </xf>
    <xf numFmtId="0" fontId="5" fillId="0" borderId="28" xfId="4" applyFont="1" applyFill="1" applyBorder="1" applyAlignment="1"/>
    <xf numFmtId="0" fontId="1" fillId="0" borderId="28" xfId="4" applyBorder="1"/>
    <xf numFmtId="4" fontId="5" fillId="0" borderId="24" xfId="5" applyNumberFormat="1" applyFont="1" applyFill="1" applyBorder="1" applyAlignment="1">
      <alignment vertical="center" textRotation="90"/>
    </xf>
    <xf numFmtId="4" fontId="5" fillId="0" borderId="68" xfId="5" applyNumberFormat="1" applyFont="1" applyFill="1" applyBorder="1" applyAlignment="1">
      <alignment horizontal="left" vertical="center"/>
    </xf>
    <xf numFmtId="0" fontId="5" fillId="0" borderId="83" xfId="4" applyFont="1" applyBorder="1"/>
    <xf numFmtId="0" fontId="1" fillId="0" borderId="83" xfId="4" applyBorder="1"/>
    <xf numFmtId="0" fontId="1" fillId="0" borderId="93" xfId="4" applyBorder="1"/>
    <xf numFmtId="0" fontId="5" fillId="0" borderId="89" xfId="4" applyFont="1" applyFill="1" applyBorder="1"/>
    <xf numFmtId="0" fontId="1" fillId="0" borderId="89" xfId="4" applyBorder="1"/>
    <xf numFmtId="0" fontId="1" fillId="0" borderId="86" xfId="4" applyBorder="1"/>
    <xf numFmtId="0" fontId="1" fillId="0" borderId="67" xfId="4" applyBorder="1"/>
    <xf numFmtId="2" fontId="1" fillId="0" borderId="89" xfId="4" applyNumberFormat="1" applyBorder="1"/>
    <xf numFmtId="0" fontId="1" fillId="0" borderId="0" xfId="4"/>
    <xf numFmtId="191" fontId="1" fillId="0" borderId="0" xfId="4" applyNumberFormat="1"/>
    <xf numFmtId="0" fontId="5" fillId="2" borderId="1" xfId="3" applyFont="1" applyFill="1" applyBorder="1" applyAlignment="1">
      <alignment horizontal="center" vertical="center" wrapText="1"/>
    </xf>
    <xf numFmtId="0" fontId="5" fillId="2" borderId="21" xfId="3" applyFont="1" applyFill="1" applyBorder="1" applyAlignment="1">
      <alignment horizontal="center" vertical="center" wrapText="1"/>
    </xf>
    <xf numFmtId="0" fontId="17" fillId="2" borderId="33" xfId="3" quotePrefix="1" applyNumberFormat="1" applyFont="1" applyFill="1" applyBorder="1" applyAlignment="1">
      <alignment horizontal="center" vertical="top"/>
    </xf>
    <xf numFmtId="193" fontId="5" fillId="0" borderId="67" xfId="4" applyNumberFormat="1" applyFont="1" applyBorder="1" applyAlignment="1">
      <alignment horizontal="right"/>
    </xf>
    <xf numFmtId="0" fontId="0" fillId="0" borderId="0" xfId="0" applyAlignment="1">
      <alignment horizontal="right"/>
    </xf>
    <xf numFmtId="194" fontId="0" fillId="0" borderId="0" xfId="96" applyNumberFormat="1" applyFont="1" applyAlignment="1">
      <alignment horizontal="center"/>
    </xf>
    <xf numFmtId="0" fontId="0" fillId="0" borderId="46" xfId="0" applyBorder="1"/>
    <xf numFmtId="0" fontId="0" fillId="0" borderId="46" xfId="0" applyBorder="1" applyAlignment="1">
      <alignment horizontal="right"/>
    </xf>
    <xf numFmtId="0" fontId="0" fillId="0" borderId="46" xfId="0" applyBorder="1" applyAlignment="1">
      <alignment horizontal="left"/>
    </xf>
    <xf numFmtId="0" fontId="5" fillId="0" borderId="46" xfId="0" applyFont="1" applyBorder="1"/>
    <xf numFmtId="0" fontId="0" fillId="0" borderId="0" xfId="0" applyFill="1" applyBorder="1" applyAlignment="1">
      <alignment horizontal="center"/>
    </xf>
    <xf numFmtId="3" fontId="0" fillId="0" borderId="0" xfId="96" applyNumberFormat="1" applyFont="1" applyFill="1" applyBorder="1" applyAlignment="1">
      <alignment horizontal="center"/>
    </xf>
    <xf numFmtId="189" fontId="64" fillId="0" borderId="0" xfId="0" applyNumberFormat="1" applyFont="1" applyFill="1" applyBorder="1" applyAlignment="1">
      <alignment horizontal="center"/>
    </xf>
    <xf numFmtId="194" fontId="5" fillId="0" borderId="0" xfId="96" applyNumberFormat="1" applyFont="1" applyAlignment="1">
      <alignment horizontal="center"/>
    </xf>
    <xf numFmtId="0" fontId="5" fillId="2" borderId="5" xfId="3" applyFont="1" applyFill="1" applyBorder="1" applyAlignment="1">
      <alignment horizontal="center" vertical="center" wrapText="1"/>
    </xf>
    <xf numFmtId="0" fontId="17" fillId="2" borderId="5" xfId="3" applyFont="1" applyFill="1" applyBorder="1" applyAlignment="1">
      <alignment horizontal="center" vertical="center" wrapText="1"/>
    </xf>
    <xf numFmtId="3" fontId="17" fillId="2" borderId="5" xfId="3" applyNumberFormat="1" applyFont="1" applyFill="1" applyBorder="1" applyAlignment="1">
      <alignment horizontal="center" vertical="center" wrapText="1"/>
    </xf>
    <xf numFmtId="0" fontId="17" fillId="2" borderId="0" xfId="3" applyFont="1" applyFill="1" applyBorder="1" applyAlignment="1">
      <alignment horizontal="center" vertical="center" wrapText="1"/>
    </xf>
    <xf numFmtId="3" fontId="17" fillId="2" borderId="5" xfId="3" quotePrefix="1" applyNumberFormat="1" applyFont="1" applyFill="1" applyBorder="1" applyAlignment="1">
      <alignment horizontal="center" vertical="center" wrapText="1"/>
    </xf>
    <xf numFmtId="0" fontId="17" fillId="2" borderId="5" xfId="3" quotePrefix="1" applyNumberFormat="1" applyFont="1" applyFill="1" applyBorder="1" applyAlignment="1">
      <alignment horizontal="center" vertical="center" wrapText="1"/>
    </xf>
    <xf numFmtId="16" fontId="17" fillId="2" borderId="0" xfId="3" applyNumberFormat="1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5" fillId="2" borderId="87" xfId="3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/>
    </xf>
    <xf numFmtId="3" fontId="6" fillId="2" borderId="87" xfId="3" applyNumberFormat="1" applyFont="1" applyFill="1" applyBorder="1" applyAlignment="1">
      <alignment horizontal="right" vertical="center" wrapText="1"/>
    </xf>
    <xf numFmtId="3" fontId="6" fillId="3" borderId="87" xfId="3" applyNumberFormat="1" applyFont="1" applyFill="1" applyBorder="1" applyAlignment="1">
      <alignment horizontal="right" vertical="center" wrapText="1"/>
    </xf>
    <xf numFmtId="3" fontId="6" fillId="2" borderId="81" xfId="3" applyNumberFormat="1" applyFont="1" applyFill="1" applyBorder="1" applyAlignment="1">
      <alignment horizontal="right"/>
    </xf>
    <xf numFmtId="3" fontId="6" fillId="3" borderId="82" xfId="3" applyNumberFormat="1" applyFont="1" applyFill="1" applyBorder="1" applyAlignment="1">
      <alignment horizontal="right"/>
    </xf>
    <xf numFmtId="0" fontId="6" fillId="4" borderId="82" xfId="3" applyFont="1" applyFill="1" applyBorder="1"/>
    <xf numFmtId="3" fontId="6" fillId="3" borderId="3" xfId="3" applyNumberFormat="1" applyFont="1" applyFill="1" applyBorder="1" applyAlignment="1">
      <alignment horizontal="right"/>
    </xf>
    <xf numFmtId="3" fontId="6" fillId="2" borderId="85" xfId="3" applyNumberFormat="1" applyFont="1" applyFill="1" applyBorder="1" applyAlignment="1">
      <alignment horizontal="right"/>
    </xf>
    <xf numFmtId="191" fontId="6" fillId="2" borderId="85" xfId="3" applyNumberFormat="1" applyFont="1" applyFill="1" applyBorder="1" applyAlignment="1">
      <alignment horizontal="right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4" fontId="17" fillId="2" borderId="68" xfId="3" quotePrefix="1" applyNumberFormat="1" applyFont="1" applyFill="1" applyBorder="1" applyAlignment="1">
      <alignment horizontal="center" vertical="center" wrapText="1"/>
    </xf>
    <xf numFmtId="0" fontId="17" fillId="2" borderId="70" xfId="3" quotePrefix="1" applyNumberFormat="1" applyFont="1" applyFill="1" applyBorder="1" applyAlignment="1">
      <alignment horizontal="center" vertical="center" wrapText="1"/>
    </xf>
    <xf numFmtId="3" fontId="5" fillId="0" borderId="0" xfId="3" applyNumberFormat="1" applyBorder="1"/>
    <xf numFmtId="0" fontId="5" fillId="0" borderId="46" xfId="0" quotePrefix="1" applyNumberFormat="1" applyFont="1" applyBorder="1" applyAlignment="1">
      <alignment horizontal="center"/>
    </xf>
    <xf numFmtId="0" fontId="2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center" vertical="center"/>
    </xf>
    <xf numFmtId="0" fontId="5" fillId="0" borderId="111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6" fillId="2" borderId="0" xfId="3" applyFont="1" applyFill="1"/>
    <xf numFmtId="0" fontId="65" fillId="0" borderId="0" xfId="0" applyFont="1" applyBorder="1" applyAlignment="1">
      <alignment horizontal="left" vertical="top"/>
    </xf>
    <xf numFmtId="0" fontId="66" fillId="0" borderId="0" xfId="2" applyFont="1" applyBorder="1" applyAlignment="1">
      <alignment horizontal="left" vertical="center"/>
    </xf>
    <xf numFmtId="0" fontId="6" fillId="0" borderId="21" xfId="2" applyFont="1" applyBorder="1"/>
    <xf numFmtId="0" fontId="5" fillId="0" borderId="22" xfId="0" applyFont="1" applyBorder="1" applyAlignment="1">
      <alignment horizontal="left"/>
    </xf>
    <xf numFmtId="0" fontId="5" fillId="0" borderId="22" xfId="0" applyFont="1" applyBorder="1"/>
    <xf numFmtId="0" fontId="5" fillId="0" borderId="9" xfId="0" applyFont="1" applyBorder="1"/>
    <xf numFmtId="0" fontId="9" fillId="0" borderId="7" xfId="0" applyFont="1" applyBorder="1" applyAlignment="1">
      <alignment horizontal="right"/>
    </xf>
    <xf numFmtId="0" fontId="5" fillId="0" borderId="8" xfId="0" applyFont="1" applyBorder="1"/>
    <xf numFmtId="0" fontId="67" fillId="0" borderId="0" xfId="2" applyFont="1" applyBorder="1" applyAlignment="1">
      <alignment horizontal="left" vertical="center"/>
    </xf>
    <xf numFmtId="0" fontId="5" fillId="0" borderId="46" xfId="0" applyFont="1" applyBorder="1" applyAlignment="1">
      <alignment horizontal="center" vertical="center"/>
    </xf>
    <xf numFmtId="10" fontId="25" fillId="0" borderId="46" xfId="2" applyNumberFormat="1" applyFont="1" applyBorder="1" applyAlignment="1">
      <alignment horizontal="center" vertical="center" wrapText="1"/>
    </xf>
    <xf numFmtId="0" fontId="25" fillId="0" borderId="46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88" fontId="2" fillId="0" borderId="21" xfId="2" applyNumberFormat="1" applyFont="1" applyBorder="1" applyAlignment="1">
      <alignment horizontal="left" vertical="top"/>
    </xf>
    <xf numFmtId="188" fontId="2" fillId="0" borderId="22" xfId="2" applyNumberFormat="1" applyFont="1" applyBorder="1" applyAlignment="1">
      <alignment horizontal="left" vertical="top"/>
    </xf>
    <xf numFmtId="188" fontId="2" fillId="0" borderId="9" xfId="2" applyNumberFormat="1" applyFont="1" applyBorder="1" applyAlignment="1">
      <alignment horizontal="left" vertical="top"/>
    </xf>
    <xf numFmtId="188" fontId="5" fillId="0" borderId="21" xfId="0" quotePrefix="1" applyNumberFormat="1" applyFont="1" applyBorder="1" applyAlignment="1">
      <alignment horizontal="center" vertical="center"/>
    </xf>
    <xf numFmtId="188" fontId="5" fillId="0" borderId="22" xfId="0" applyNumberFormat="1" applyFont="1" applyBorder="1" applyAlignment="1">
      <alignment horizontal="center" vertical="center"/>
    </xf>
    <xf numFmtId="188" fontId="5" fillId="0" borderId="9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16" fontId="23" fillId="0" borderId="7" xfId="0" quotePrefix="1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" fillId="0" borderId="21" xfId="2" applyFont="1" applyBorder="1" applyAlignment="1">
      <alignment horizontal="left" vertical="top"/>
    </xf>
    <xf numFmtId="0" fontId="2" fillId="0" borderId="22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9" fontId="25" fillId="0" borderId="46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shrinkToFit="1"/>
    </xf>
    <xf numFmtId="0" fontId="5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top"/>
    </xf>
    <xf numFmtId="0" fontId="5" fillId="0" borderId="4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7" xfId="0" applyFont="1" applyBorder="1" applyAlignment="1">
      <alignment horizontal="right"/>
    </xf>
    <xf numFmtId="0" fontId="5" fillId="0" borderId="48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/>
    </xf>
    <xf numFmtId="0" fontId="25" fillId="0" borderId="2" xfId="2" applyFont="1" applyBorder="1" applyAlignment="1">
      <alignment horizontal="center" vertical="center"/>
    </xf>
    <xf numFmtId="0" fontId="25" fillId="0" borderId="3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5" fillId="0" borderId="8" xfId="2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5" fillId="0" borderId="46" xfId="0" applyNumberFormat="1" applyFont="1" applyBorder="1" applyAlignment="1">
      <alignment horizontal="center" vertical="top"/>
    </xf>
    <xf numFmtId="0" fontId="24" fillId="0" borderId="1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5" fillId="0" borderId="21" xfId="0" quotePrefix="1" applyNumberFormat="1" applyFont="1" applyBorder="1" applyAlignment="1">
      <alignment horizontal="center"/>
    </xf>
    <xf numFmtId="0" fontId="5" fillId="0" borderId="9" xfId="0" quotePrefix="1" applyNumberFormat="1" applyFont="1" applyBorder="1" applyAlignment="1">
      <alignment horizontal="center"/>
    </xf>
    <xf numFmtId="0" fontId="5" fillId="0" borderId="46" xfId="0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4" fontId="5" fillId="0" borderId="92" xfId="5" applyNumberFormat="1" applyFont="1" applyFill="1" applyBorder="1" applyAlignment="1">
      <alignment horizontal="center" vertical="center" textRotation="90"/>
    </xf>
    <xf numFmtId="4" fontId="5" fillId="0" borderId="13" xfId="5" applyNumberFormat="1" applyFont="1" applyFill="1" applyBorder="1" applyAlignment="1">
      <alignment horizontal="center" vertical="center" textRotation="90"/>
    </xf>
    <xf numFmtId="4" fontId="5" fillId="0" borderId="94" xfId="5" applyNumberFormat="1" applyFont="1" applyFill="1" applyBorder="1" applyAlignment="1">
      <alignment horizontal="center" vertical="center" textRotation="90"/>
    </xf>
    <xf numFmtId="4" fontId="5" fillId="0" borderId="17" xfId="5" applyNumberFormat="1" applyFont="1" applyFill="1" applyBorder="1" applyAlignment="1">
      <alignment horizontal="left" vertical="center"/>
    </xf>
    <xf numFmtId="4" fontId="5" fillId="0" borderId="24" xfId="5" applyNumberFormat="1" applyFont="1" applyFill="1" applyBorder="1" applyAlignment="1">
      <alignment horizontal="left" vertical="center"/>
    </xf>
    <xf numFmtId="0" fontId="5" fillId="0" borderId="2" xfId="4" applyFont="1" applyBorder="1" applyAlignment="1">
      <alignment horizontal="left" vertical="center"/>
    </xf>
    <xf numFmtId="0" fontId="5" fillId="0" borderId="4" xfId="4" applyFont="1" applyBorder="1" applyAlignment="1">
      <alignment horizontal="left" vertical="center"/>
    </xf>
    <xf numFmtId="0" fontId="5" fillId="0" borderId="15" xfId="4" applyFont="1" applyBorder="1" applyAlignment="1">
      <alignment horizontal="left" vertical="center"/>
    </xf>
    <xf numFmtId="0" fontId="5" fillId="0" borderId="74" xfId="4" applyFont="1" applyBorder="1" applyAlignment="1">
      <alignment horizontal="left" vertical="center"/>
    </xf>
    <xf numFmtId="0" fontId="5" fillId="0" borderId="50" xfId="4" applyFont="1" applyBorder="1" applyAlignment="1"/>
    <xf numFmtId="0" fontId="5" fillId="0" borderId="62" xfId="4" applyFont="1" applyBorder="1" applyAlignment="1"/>
    <xf numFmtId="0" fontId="5" fillId="0" borderId="31" xfId="4" applyFont="1" applyFill="1" applyBorder="1" applyAlignment="1"/>
    <xf numFmtId="0" fontId="5" fillId="0" borderId="32" xfId="4" applyFont="1" applyFill="1" applyBorder="1" applyAlignment="1"/>
    <xf numFmtId="4" fontId="5" fillId="0" borderId="17" xfId="5" applyNumberFormat="1" applyFont="1" applyFill="1" applyBorder="1" applyAlignment="1">
      <alignment horizontal="center" vertical="center" textRotation="90"/>
    </xf>
    <xf numFmtId="4" fontId="5" fillId="0" borderId="20" xfId="5" applyNumberFormat="1" applyFont="1" applyFill="1" applyBorder="1" applyAlignment="1">
      <alignment horizontal="center" vertical="center" textRotation="90"/>
    </xf>
    <xf numFmtId="0" fontId="5" fillId="0" borderId="71" xfId="4" applyFont="1" applyFill="1" applyBorder="1" applyAlignment="1">
      <alignment horizontal="left" vertical="center"/>
    </xf>
    <xf numFmtId="0" fontId="5" fillId="0" borderId="72" xfId="4" applyFont="1" applyFill="1" applyBorder="1" applyAlignment="1">
      <alignment horizontal="left" vertical="center"/>
    </xf>
    <xf numFmtId="0" fontId="5" fillId="0" borderId="13" xfId="4" applyFont="1" applyFill="1" applyBorder="1" applyAlignment="1">
      <alignment horizontal="left" vertical="center"/>
    </xf>
    <xf numFmtId="0" fontId="5" fillId="0" borderId="4" xfId="4" applyFont="1" applyFill="1" applyBorder="1" applyAlignment="1">
      <alignment horizontal="left" vertical="center"/>
    </xf>
    <xf numFmtId="0" fontId="5" fillId="0" borderId="14" xfId="4" applyFont="1" applyFill="1" applyBorder="1" applyAlignment="1">
      <alignment horizontal="left" vertical="center"/>
    </xf>
    <xf numFmtId="0" fontId="5" fillId="0" borderId="74" xfId="4" applyFont="1" applyFill="1" applyBorder="1" applyAlignment="1">
      <alignment horizontal="left" vertical="center"/>
    </xf>
    <xf numFmtId="0" fontId="5" fillId="0" borderId="11" xfId="4" applyFont="1" applyFill="1" applyBorder="1" applyAlignment="1">
      <alignment horizontal="left"/>
    </xf>
    <xf numFmtId="0" fontId="5" fillId="0" borderId="76" xfId="4" applyFont="1" applyFill="1" applyBorder="1" applyAlignment="1">
      <alignment horizontal="left"/>
    </xf>
    <xf numFmtId="0" fontId="5" fillId="0" borderId="10" xfId="4" applyFont="1" applyFill="1" applyBorder="1" applyAlignment="1">
      <alignment horizontal="left" vertical="center"/>
    </xf>
    <xf numFmtId="0" fontId="5" fillId="0" borderId="76" xfId="4" applyFont="1" applyFill="1" applyBorder="1" applyAlignment="1">
      <alignment horizontal="left" vertical="center"/>
    </xf>
    <xf numFmtId="0" fontId="5" fillId="0" borderId="80" xfId="4" applyFont="1" applyFill="1" applyBorder="1" applyAlignment="1">
      <alignment horizontal="left" vertical="center"/>
    </xf>
    <xf numFmtId="0" fontId="5" fillId="0" borderId="66" xfId="4" applyFont="1" applyFill="1" applyBorder="1" applyAlignment="1">
      <alignment horizontal="left" vertical="center"/>
    </xf>
    <xf numFmtId="3" fontId="6" fillId="2" borderId="46" xfId="3" applyNumberFormat="1" applyFont="1" applyFill="1" applyBorder="1" applyAlignment="1">
      <alignment horizontal="right" vertical="center" wrapText="1"/>
    </xf>
    <xf numFmtId="3" fontId="6" fillId="3" borderId="46" xfId="3" applyNumberFormat="1" applyFont="1" applyFill="1" applyBorder="1" applyAlignment="1">
      <alignment horizontal="right" vertical="center" wrapText="1"/>
    </xf>
    <xf numFmtId="0" fontId="5" fillId="0" borderId="10" xfId="4" applyFont="1" applyBorder="1" applyAlignment="1">
      <alignment horizontal="left" vertical="center"/>
    </xf>
    <xf numFmtId="0" fontId="5" fillId="0" borderId="76" xfId="4" applyFont="1" applyBorder="1" applyAlignment="1">
      <alignment horizontal="left" vertical="center"/>
    </xf>
    <xf numFmtId="0" fontId="5" fillId="0" borderId="13" xfId="4" applyFont="1" applyBorder="1" applyAlignment="1">
      <alignment horizontal="left" vertical="center"/>
    </xf>
    <xf numFmtId="0" fontId="5" fillId="0" borderId="14" xfId="4" applyFont="1" applyBorder="1" applyAlignment="1">
      <alignment horizontal="left" vertical="center"/>
    </xf>
    <xf numFmtId="0" fontId="5" fillId="0" borderId="49" xfId="4" applyFont="1" applyBorder="1"/>
    <xf numFmtId="0" fontId="5" fillId="0" borderId="62" xfId="4" applyFont="1" applyBorder="1"/>
    <xf numFmtId="0" fontId="5" fillId="2" borderId="21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3" fontId="6" fillId="3" borderId="61" xfId="3" applyNumberFormat="1" applyFont="1" applyFill="1" applyBorder="1" applyAlignment="1">
      <alignment horizontal="right" vertical="center" wrapText="1"/>
    </xf>
    <xf numFmtId="3" fontId="6" fillId="3" borderId="29" xfId="3" applyNumberFormat="1" applyFont="1" applyFill="1" applyBorder="1" applyAlignment="1">
      <alignment horizontal="right" vertical="center" wrapText="1"/>
    </xf>
    <xf numFmtId="3" fontId="6" fillId="2" borderId="61" xfId="3" applyNumberFormat="1" applyFont="1" applyFill="1" applyBorder="1" applyAlignment="1">
      <alignment horizontal="right" vertical="center" wrapText="1"/>
    </xf>
    <xf numFmtId="3" fontId="6" fillId="2" borderId="29" xfId="3" applyNumberFormat="1" applyFont="1" applyFill="1" applyBorder="1" applyAlignment="1">
      <alignment horizontal="right" vertical="center" wrapText="1"/>
    </xf>
    <xf numFmtId="0" fontId="5" fillId="0" borderId="12" xfId="4" applyFont="1" applyBorder="1" applyAlignment="1">
      <alignment horizontal="center" vertical="center" textRotation="90"/>
    </xf>
    <xf numFmtId="0" fontId="5" fillId="0" borderId="27" xfId="4" applyFont="1" applyBorder="1" applyAlignment="1">
      <alignment horizontal="center" vertical="center" textRotation="90"/>
    </xf>
    <xf numFmtId="0" fontId="5" fillId="0" borderId="16" xfId="4" applyFont="1" applyBorder="1" applyAlignment="1">
      <alignment horizontal="center" vertical="center" textRotation="90"/>
    </xf>
    <xf numFmtId="0" fontId="5" fillId="2" borderId="1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61" xfId="3" applyFont="1" applyFill="1" applyBorder="1" applyAlignment="1">
      <alignment horizontal="center" vertical="center" wrapText="1"/>
    </xf>
    <xf numFmtId="0" fontId="5" fillId="2" borderId="28" xfId="3" applyFont="1" applyFill="1" applyBorder="1" applyAlignment="1">
      <alignment horizontal="center" vertical="center" wrapText="1"/>
    </xf>
    <xf numFmtId="0" fontId="5" fillId="2" borderId="29" xfId="3" applyFont="1" applyFill="1" applyBorder="1" applyAlignment="1">
      <alignment horizontal="center" vertical="center" wrapText="1"/>
    </xf>
    <xf numFmtId="0" fontId="6" fillId="2" borderId="61" xfId="3" applyFont="1" applyFill="1" applyBorder="1" applyAlignment="1">
      <alignment horizontal="center" vertical="center" textRotation="90" wrapText="1"/>
    </xf>
    <xf numFmtId="0" fontId="6" fillId="2" borderId="28" xfId="3" applyFont="1" applyFill="1" applyBorder="1" applyAlignment="1">
      <alignment horizontal="center" vertical="center" textRotation="90" wrapText="1"/>
    </xf>
    <xf numFmtId="0" fontId="6" fillId="2" borderId="29" xfId="3" applyFont="1" applyFill="1" applyBorder="1" applyAlignment="1">
      <alignment horizontal="center" vertical="center" textRotation="90" wrapText="1"/>
    </xf>
    <xf numFmtId="3" fontId="4" fillId="2" borderId="109" xfId="3" applyNumberFormat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/>
    </xf>
    <xf numFmtId="3" fontId="4" fillId="2" borderId="93" xfId="3" applyNumberFormat="1" applyFont="1" applyFill="1" applyBorder="1" applyAlignment="1">
      <alignment horizontal="center"/>
    </xf>
    <xf numFmtId="3" fontId="4" fillId="2" borderId="110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9" xfId="4" applyBorder="1"/>
    <xf numFmtId="0" fontId="17" fillId="3" borderId="28" xfId="3" applyFont="1" applyFill="1" applyBorder="1" applyAlignment="1">
      <alignment horizontal="center" vertical="top" wrapText="1"/>
    </xf>
    <xf numFmtId="0" fontId="17" fillId="3" borderId="29" xfId="3" applyFont="1" applyFill="1" applyBorder="1" applyAlignment="1">
      <alignment horizontal="center" vertical="top" wrapText="1"/>
    </xf>
    <xf numFmtId="0" fontId="5" fillId="2" borderId="46" xfId="3" applyFont="1" applyFill="1" applyBorder="1" applyAlignment="1">
      <alignment horizontal="left" vertical="top" wrapText="1"/>
    </xf>
    <xf numFmtId="0" fontId="5" fillId="2" borderId="46" xfId="3" applyFont="1" applyFill="1" applyBorder="1" applyAlignment="1">
      <alignment horizontal="left" vertical="center" wrapText="1"/>
    </xf>
    <xf numFmtId="0" fontId="5" fillId="0" borderId="71" xfId="4" applyFont="1" applyBorder="1" applyAlignment="1">
      <alignment horizontal="left" vertical="center"/>
    </xf>
    <xf numFmtId="0" fontId="5" fillId="0" borderId="72" xfId="4" applyFont="1" applyBorder="1" applyAlignment="1">
      <alignment horizontal="left" vertical="center"/>
    </xf>
    <xf numFmtId="0" fontId="5" fillId="0" borderId="80" xfId="4" applyFont="1" applyBorder="1" applyAlignment="1">
      <alignment horizontal="left" vertical="center"/>
    </xf>
    <xf numFmtId="0" fontId="5" fillId="0" borderId="66" xfId="4" applyFont="1" applyBorder="1" applyAlignment="1">
      <alignment horizontal="left" vertical="center"/>
    </xf>
    <xf numFmtId="0" fontId="6" fillId="2" borderId="61" xfId="3" applyFont="1" applyFill="1" applyBorder="1" applyAlignment="1">
      <alignment horizontal="center" vertical="center" textRotation="90" shrinkToFit="1"/>
    </xf>
    <xf numFmtId="0" fontId="6" fillId="2" borderId="29" xfId="3" applyFont="1" applyFill="1" applyBorder="1" applyAlignment="1">
      <alignment horizontal="center" vertical="center" textRotation="90" shrinkToFit="1"/>
    </xf>
    <xf numFmtId="0" fontId="1" fillId="0" borderId="31" xfId="4" applyBorder="1"/>
    <xf numFmtId="0" fontId="1" fillId="0" borderId="32" xfId="4" applyBorder="1"/>
    <xf numFmtId="3" fontId="6" fillId="3" borderId="46" xfId="3" quotePrefix="1" applyNumberFormat="1" applyFont="1" applyFill="1" applyBorder="1" applyAlignment="1">
      <alignment horizontal="right" vertical="center" wrapText="1"/>
    </xf>
    <xf numFmtId="4" fontId="6" fillId="3" borderId="46" xfId="3" quotePrefix="1" applyNumberFormat="1" applyFont="1" applyFill="1" applyBorder="1" applyAlignment="1">
      <alignment horizontal="right" vertical="center" wrapText="1"/>
    </xf>
    <xf numFmtId="0" fontId="1" fillId="0" borderId="77" xfId="4" applyBorder="1" applyAlignment="1">
      <alignment horizontal="center"/>
    </xf>
    <xf numFmtId="0" fontId="1" fillId="0" borderId="78" xfId="4" applyBorder="1" applyAlignment="1">
      <alignment horizontal="center"/>
    </xf>
    <xf numFmtId="0" fontId="1" fillId="0" borderId="79" xfId="4" applyBorder="1" applyAlignment="1">
      <alignment horizontal="center"/>
    </xf>
    <xf numFmtId="0" fontId="5" fillId="0" borderId="65" xfId="4" applyFont="1" applyBorder="1"/>
    <xf numFmtId="0" fontId="5" fillId="0" borderId="66" xfId="4" applyFont="1" applyBorder="1"/>
    <xf numFmtId="0" fontId="5" fillId="0" borderId="31" xfId="4" applyFont="1" applyBorder="1"/>
    <xf numFmtId="0" fontId="5" fillId="0" borderId="32" xfId="4" applyFont="1" applyBorder="1"/>
    <xf numFmtId="191" fontId="5" fillId="0" borderId="30" xfId="4" applyNumberFormat="1" applyFont="1" applyBorder="1" applyAlignment="1">
      <alignment horizontal="center"/>
    </xf>
    <xf numFmtId="191" fontId="5" fillId="0" borderId="31" xfId="4" applyNumberFormat="1" applyFont="1" applyBorder="1" applyAlignment="1">
      <alignment horizontal="center"/>
    </xf>
    <xf numFmtId="191" fontId="5" fillId="0" borderId="32" xfId="4" applyNumberFormat="1" applyFont="1" applyBorder="1" applyAlignment="1">
      <alignment horizontal="center"/>
    </xf>
    <xf numFmtId="191" fontId="5" fillId="0" borderId="77" xfId="4" applyNumberFormat="1" applyFont="1" applyBorder="1" applyAlignment="1">
      <alignment horizontal="center"/>
    </xf>
    <xf numFmtId="191" fontId="5" fillId="0" borderId="78" xfId="4" applyNumberFormat="1" applyFont="1" applyBorder="1" applyAlignment="1">
      <alignment horizontal="center"/>
    </xf>
    <xf numFmtId="191" fontId="5" fillId="0" borderId="79" xfId="4" applyNumberFormat="1" applyFont="1" applyBorder="1" applyAlignment="1">
      <alignment horizontal="center"/>
    </xf>
    <xf numFmtId="0" fontId="5" fillId="0" borderId="50" xfId="4" applyFont="1" applyFill="1" applyBorder="1" applyAlignment="1"/>
    <xf numFmtId="0" fontId="5" fillId="0" borderId="62" xfId="4" applyFont="1" applyFill="1" applyBorder="1" applyAlignment="1"/>
    <xf numFmtId="0" fontId="5" fillId="0" borderId="78" xfId="4" applyFont="1" applyBorder="1"/>
    <xf numFmtId="0" fontId="5" fillId="0" borderId="79" xfId="4" applyFont="1" applyBorder="1"/>
  </cellXfs>
  <cellStyles count="97">
    <cellStyle name="20% - アクセント 1" xfId="6"/>
    <cellStyle name="20% - アクセント 2" xfId="7"/>
    <cellStyle name="20% - アクセント 3" xfId="8"/>
    <cellStyle name="20% - アクセント 4" xfId="9"/>
    <cellStyle name="20% - アクセント 5" xfId="10"/>
    <cellStyle name="20% - アクセント 6" xfId="11"/>
    <cellStyle name="20% - ส่วนที่ถูกเน้น1" xfId="12"/>
    <cellStyle name="20% - ส่วนที่ถูกเน้น2" xfId="13"/>
    <cellStyle name="20% - ส่วนที่ถูกเน้น3" xfId="14"/>
    <cellStyle name="20% - ส่วนที่ถูกเน้น4" xfId="15"/>
    <cellStyle name="20% - ส่วนที่ถูกเน้น5" xfId="16"/>
    <cellStyle name="20% - ส่วนที่ถูกเน้น6" xfId="17"/>
    <cellStyle name="40% - アクセント 1" xfId="18"/>
    <cellStyle name="40% - アクセント 2" xfId="19"/>
    <cellStyle name="40% - アクセント 3" xfId="20"/>
    <cellStyle name="40% - アクセント 4" xfId="21"/>
    <cellStyle name="40% - アクセント 5" xfId="22"/>
    <cellStyle name="40% - アクセント 6" xfId="23"/>
    <cellStyle name="40% - ส่วนที่ถูกเน้น1" xfId="24"/>
    <cellStyle name="40% - ส่วนที่ถูกเน้น2" xfId="25"/>
    <cellStyle name="40% - ส่วนที่ถูกเน้น3" xfId="26"/>
    <cellStyle name="40% - ส่วนที่ถูกเน้น4" xfId="27"/>
    <cellStyle name="40% - ส่วนที่ถูกเน้น5" xfId="28"/>
    <cellStyle name="40% - ส่วนที่ถูกเน้น6" xfId="29"/>
    <cellStyle name="60% - アクセント 1" xfId="30"/>
    <cellStyle name="60% - アクセント 2" xfId="31"/>
    <cellStyle name="60% - アクセント 3" xfId="32"/>
    <cellStyle name="60% - アクセント 4" xfId="33"/>
    <cellStyle name="60% - アクセント 5" xfId="34"/>
    <cellStyle name="60% - アクセント 6" xfId="35"/>
    <cellStyle name="60% - ส่วนที่ถูกเน้น1" xfId="36"/>
    <cellStyle name="60% - ส่วนที่ถูกเน้น2" xfId="37"/>
    <cellStyle name="60% - ส่วนที่ถูกเน้น3" xfId="38"/>
    <cellStyle name="60% - ส่วนที่ถูกเน้น4" xfId="39"/>
    <cellStyle name="60% - ส่วนที่ถูกเน้น5" xfId="40"/>
    <cellStyle name="60% - ส่วนที่ถูกเน้น6" xfId="41"/>
    <cellStyle name="Comma" xfId="96" builtinId="3"/>
    <cellStyle name="Normal" xfId="0" builtinId="0"/>
    <cellStyle name="Normal 2" xfId="4"/>
    <cellStyle name="Normal 3" xfId="42"/>
    <cellStyle name="Normal 3 2" xfId="43"/>
    <cellStyle name="Normal 4" xfId="2"/>
    <cellStyle name="Normal 4 2" xfId="44"/>
    <cellStyle name="Normal 5" xfId="3"/>
    <cellStyle name="Normal 6" xfId="45"/>
    <cellStyle name="Normal_Detail of implement_F25A's Implement DCM SO30Mar2009(KS)" xfId="5"/>
    <cellStyle name="アクセント 1" xfId="46"/>
    <cellStyle name="アクセント 2" xfId="47"/>
    <cellStyle name="アクセント 3" xfId="48"/>
    <cellStyle name="アクセント 4" xfId="49"/>
    <cellStyle name="アクセント 5" xfId="50"/>
    <cellStyle name="アクセント 6" xfId="51"/>
    <cellStyle name="タイトル" xfId="52"/>
    <cellStyle name="チェック セル" xfId="53"/>
    <cellStyle name="どちらでもない" xfId="54"/>
    <cellStyle name="メモ" xfId="55"/>
    <cellStyle name="リンク セル" xfId="56"/>
    <cellStyle name="การคำนวณ" xfId="65"/>
    <cellStyle name="ข้อความเตือน" xfId="66"/>
    <cellStyle name="ข้อความอธิบาย" xfId="67"/>
    <cellStyle name="เครื่องหมายจุลภาค [0]_ข้อมูลญี่ปุ่น,สัญญาจ้างพิเศษ" xfId="57"/>
    <cellStyle name="เครื่องหมายจุลภาค_ข้อมูลญี่ปุ่น,สัญญาจ้างพิเศษ" xfId="58"/>
    <cellStyle name="เครื่องหมายสกุลเงิน [0]_ข้อมูลญี่ปุ่น,สัญญาจ้างพิเศษ" xfId="59"/>
    <cellStyle name="เครื่องหมายสกุลเงิน_ข้อมูลญี่ปุ่น,สัญญาจ้างพิเศษ" xfId="60"/>
    <cellStyle name="ชื่อเรื่อง" xfId="68"/>
    <cellStyle name="เซลล์ตรวจสอบ" xfId="61"/>
    <cellStyle name="เซลล์ที่มีการเชื่อมโยง" xfId="62"/>
    <cellStyle name="ดี" xfId="69"/>
    <cellStyle name="ปกติ_CR-PART" xfId="1"/>
    <cellStyle name="ป้อนค่า" xfId="70"/>
    <cellStyle name="ปานกลาง" xfId="71"/>
    <cellStyle name="ผลรวม" xfId="72"/>
    <cellStyle name="แย่" xfId="63"/>
    <cellStyle name="ส่วนที่ถูกเน้น1" xfId="73"/>
    <cellStyle name="ส่วนที่ถูกเน้น2" xfId="74"/>
    <cellStyle name="ส่วนที่ถูกเน้น3" xfId="75"/>
    <cellStyle name="ส่วนที่ถูกเน้น4" xfId="76"/>
    <cellStyle name="ส่วนที่ถูกเน้น5" xfId="77"/>
    <cellStyle name="ส่วนที่ถูกเน้น6" xfId="78"/>
    <cellStyle name="แสดงผล" xfId="64"/>
    <cellStyle name="หมายเหตุ" xfId="79"/>
    <cellStyle name="หัวเรื่อง 1" xfId="80"/>
    <cellStyle name="หัวเรื่อง 2" xfId="81"/>
    <cellStyle name="หัวเรื่อง 3" xfId="82"/>
    <cellStyle name="หัวเรื่อง 4" xfId="83"/>
    <cellStyle name="入力" xfId="84"/>
    <cellStyle name="出力" xfId="85"/>
    <cellStyle name="悪い" xfId="86"/>
    <cellStyle name="良い" xfId="87"/>
    <cellStyle name="見出し 1" xfId="88"/>
    <cellStyle name="見出し 2" xfId="89"/>
    <cellStyle name="見出し 3" xfId="90"/>
    <cellStyle name="見出し 4" xfId="91"/>
    <cellStyle name="計算" xfId="92"/>
    <cellStyle name="説明文" xfId="93"/>
    <cellStyle name="警告文" xfId="94"/>
    <cellStyle name="集計" xfId="9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9524</xdr:colOff>
      <xdr:row>40</xdr:row>
      <xdr:rowOff>70262</xdr:rowOff>
    </xdr:from>
    <xdr:to>
      <xdr:col>31</xdr:col>
      <xdr:colOff>219074</xdr:colOff>
      <xdr:row>40</xdr:row>
      <xdr:rowOff>115981</xdr:rowOff>
    </xdr:to>
    <xdr:sp macro="" textlink="">
      <xdr:nvSpPr>
        <xdr:cNvPr id="23" name="Rectangle 32" descr="ลายเส้นบางทแยงมุมขึ้น"/>
        <xdr:cNvSpPr>
          <a:spLocks noChangeArrowheads="1"/>
        </xdr:cNvSpPr>
      </xdr:nvSpPr>
      <xdr:spPr bwMode="auto">
        <a:xfrm>
          <a:off x="4362449" y="8280812"/>
          <a:ext cx="866775" cy="45719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4969</xdr:colOff>
      <xdr:row>42</xdr:row>
      <xdr:rowOff>70410</xdr:rowOff>
    </xdr:from>
    <xdr:to>
      <xdr:col>44</xdr:col>
      <xdr:colOff>114299</xdr:colOff>
      <xdr:row>42</xdr:row>
      <xdr:rowOff>116129</xdr:rowOff>
    </xdr:to>
    <xdr:sp macro="" textlink="">
      <xdr:nvSpPr>
        <xdr:cNvPr id="24" name="Rectangle 32" descr="ลายเส้นบางทแยงมุมขึ้น"/>
        <xdr:cNvSpPr>
          <a:spLocks noChangeArrowheads="1"/>
        </xdr:cNvSpPr>
      </xdr:nvSpPr>
      <xdr:spPr bwMode="auto">
        <a:xfrm>
          <a:off x="4357894" y="8681010"/>
          <a:ext cx="2481055" cy="45719"/>
        </a:xfrm>
        <a:prstGeom prst="rect">
          <a:avLst/>
        </a:prstGeom>
        <a:pattFill prst="ltUpDiag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45</xdr:col>
      <xdr:colOff>52963</xdr:colOff>
      <xdr:row>43</xdr:row>
      <xdr:rowOff>47729</xdr:rowOff>
    </xdr:from>
    <xdr:to>
      <xdr:col>46</xdr:col>
      <xdr:colOff>28829</xdr:colOff>
      <xdr:row>43</xdr:row>
      <xdr:rowOff>141849</xdr:rowOff>
    </xdr:to>
    <xdr:sp macro="" textlink="">
      <xdr:nvSpPr>
        <xdr:cNvPr id="10" name="5-Point Star 9"/>
        <xdr:cNvSpPr/>
      </xdr:nvSpPr>
      <xdr:spPr>
        <a:xfrm>
          <a:off x="6891913" y="8858354"/>
          <a:ext cx="90166" cy="94120"/>
        </a:xfrm>
        <a:prstGeom prst="star5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34</xdr:col>
      <xdr:colOff>81347</xdr:colOff>
      <xdr:row>41</xdr:row>
      <xdr:rowOff>49460</xdr:rowOff>
    </xdr:from>
    <xdr:to>
      <xdr:col>35</xdr:col>
      <xdr:colOff>10868</xdr:colOff>
      <xdr:row>41</xdr:row>
      <xdr:rowOff>164763</xdr:rowOff>
    </xdr:to>
    <xdr:sp macro="" textlink="">
      <xdr:nvSpPr>
        <xdr:cNvPr id="13" name="Flowchart: Merge 12"/>
        <xdr:cNvSpPr/>
      </xdr:nvSpPr>
      <xdr:spPr>
        <a:xfrm>
          <a:off x="5643947" y="8460035"/>
          <a:ext cx="43821" cy="115303"/>
        </a:xfrm>
        <a:prstGeom prst="flowChartMerg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150744</xdr:colOff>
      <xdr:row>38</xdr:row>
      <xdr:rowOff>33131</xdr:rowOff>
    </xdr:from>
    <xdr:to>
      <xdr:col>18</xdr:col>
      <xdr:colOff>194565</xdr:colOff>
      <xdr:row>38</xdr:row>
      <xdr:rowOff>148434</xdr:rowOff>
    </xdr:to>
    <xdr:sp macro="" textlink="">
      <xdr:nvSpPr>
        <xdr:cNvPr id="9" name="Flowchart: Merge 8"/>
        <xdr:cNvSpPr/>
      </xdr:nvSpPr>
      <xdr:spPr>
        <a:xfrm>
          <a:off x="2312919" y="7843631"/>
          <a:ext cx="43821" cy="115303"/>
        </a:xfrm>
        <a:prstGeom prst="flowChartMerg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197827</xdr:colOff>
      <xdr:row>39</xdr:row>
      <xdr:rowOff>29308</xdr:rowOff>
    </xdr:from>
    <xdr:to>
      <xdr:col>28</xdr:col>
      <xdr:colOff>21840</xdr:colOff>
      <xdr:row>39</xdr:row>
      <xdr:rowOff>144611</xdr:rowOff>
    </xdr:to>
    <xdr:sp macro="" textlink="">
      <xdr:nvSpPr>
        <xdr:cNvPr id="11" name="Flowchart: Merge 10"/>
        <xdr:cNvSpPr/>
      </xdr:nvSpPr>
      <xdr:spPr>
        <a:xfrm>
          <a:off x="4331677" y="8039833"/>
          <a:ext cx="43088" cy="115303"/>
        </a:xfrm>
        <a:prstGeom prst="flowChartMerg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49</xdr:col>
          <xdr:colOff>38100</xdr:colOff>
          <xdr:row>33</xdr:row>
          <xdr:rowOff>114300</xdr:rowOff>
        </xdr:to>
        <xdr:pic>
          <xdr:nvPicPr>
            <xdr:cNvPr id="1026" name="Picture 2"/>
            <xdr:cNvPicPr>
              <a:picLocks noChangeAspect="1" noChangeArrowheads="1"/>
              <a:extLst>
                <a:ext uri="{84589F7E-364E-4C9E-8A38-B11213B215E9}">
                  <a14:cameraTool cellRange="'Sheet1 (3)'!$B$2:$M$23" spid="_x0000_s10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300" y="3409950"/>
              <a:ext cx="7219950" cy="3514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18</xdr:row>
      <xdr:rowOff>161925</xdr:rowOff>
    </xdr:from>
    <xdr:to>
      <xdr:col>9</xdr:col>
      <xdr:colOff>400049</xdr:colOff>
      <xdr:row>20</xdr:row>
      <xdr:rowOff>19049</xdr:rowOff>
    </xdr:to>
    <xdr:grpSp>
      <xdr:nvGrpSpPr>
        <xdr:cNvPr id="2" name="Group 1"/>
        <xdr:cNvGrpSpPr/>
      </xdr:nvGrpSpPr>
      <xdr:grpSpPr>
        <a:xfrm>
          <a:off x="7181850" y="3790950"/>
          <a:ext cx="314324" cy="266699"/>
          <a:chOff x="11591926" y="3171825"/>
          <a:chExt cx="314324" cy="266699"/>
        </a:xfrm>
      </xdr:grpSpPr>
      <xdr:sp macro="" textlink="">
        <xdr:nvSpPr>
          <xdr:cNvPr id="3" name="Oval 2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A</a:t>
            </a:r>
          </a:p>
        </xdr:txBody>
      </xdr:sp>
    </xdr:grpSp>
    <xdr:clientData/>
  </xdr:twoCellAnchor>
  <xdr:twoCellAnchor>
    <xdr:from>
      <xdr:col>10</xdr:col>
      <xdr:colOff>800099</xdr:colOff>
      <xdr:row>18</xdr:row>
      <xdr:rowOff>161925</xdr:rowOff>
    </xdr:from>
    <xdr:to>
      <xdr:col>11</xdr:col>
      <xdr:colOff>266698</xdr:colOff>
      <xdr:row>20</xdr:row>
      <xdr:rowOff>19049</xdr:rowOff>
    </xdr:to>
    <xdr:grpSp>
      <xdr:nvGrpSpPr>
        <xdr:cNvPr id="5" name="Group 4"/>
        <xdr:cNvGrpSpPr/>
      </xdr:nvGrpSpPr>
      <xdr:grpSpPr>
        <a:xfrm>
          <a:off x="8953499" y="3790950"/>
          <a:ext cx="314324" cy="266699"/>
          <a:chOff x="11591926" y="3171825"/>
          <a:chExt cx="314324" cy="266699"/>
        </a:xfrm>
      </xdr:grpSpPr>
      <xdr:sp macro="" textlink="">
        <xdr:nvSpPr>
          <xdr:cNvPr id="6" name="Oval 5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B</a:t>
            </a:r>
          </a:p>
        </xdr:txBody>
      </xdr:sp>
    </xdr:grpSp>
    <xdr:clientData/>
  </xdr:twoCellAnchor>
  <xdr:twoCellAnchor>
    <xdr:from>
      <xdr:col>10</xdr:col>
      <xdr:colOff>57149</xdr:colOff>
      <xdr:row>19</xdr:row>
      <xdr:rowOff>161925</xdr:rowOff>
    </xdr:from>
    <xdr:to>
      <xdr:col>10</xdr:col>
      <xdr:colOff>371473</xdr:colOff>
      <xdr:row>21</xdr:row>
      <xdr:rowOff>19049</xdr:rowOff>
    </xdr:to>
    <xdr:grpSp>
      <xdr:nvGrpSpPr>
        <xdr:cNvPr id="8" name="Group 7"/>
        <xdr:cNvGrpSpPr/>
      </xdr:nvGrpSpPr>
      <xdr:grpSpPr>
        <a:xfrm>
          <a:off x="8210549" y="4000500"/>
          <a:ext cx="314324" cy="266699"/>
          <a:chOff x="11591926" y="3171825"/>
          <a:chExt cx="314324" cy="266699"/>
        </a:xfrm>
      </xdr:grpSpPr>
      <xdr:sp macro="" textlink="">
        <xdr:nvSpPr>
          <xdr:cNvPr id="9" name="Oval 8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C</a:t>
            </a:r>
          </a:p>
        </xdr:txBody>
      </xdr:sp>
    </xdr:grpSp>
    <xdr:clientData/>
  </xdr:twoCellAnchor>
  <xdr:twoCellAnchor>
    <xdr:from>
      <xdr:col>11</xdr:col>
      <xdr:colOff>800099</xdr:colOff>
      <xdr:row>19</xdr:row>
      <xdr:rowOff>161925</xdr:rowOff>
    </xdr:from>
    <xdr:to>
      <xdr:col>12</xdr:col>
      <xdr:colOff>266698</xdr:colOff>
      <xdr:row>21</xdr:row>
      <xdr:rowOff>19049</xdr:rowOff>
    </xdr:to>
    <xdr:grpSp>
      <xdr:nvGrpSpPr>
        <xdr:cNvPr id="11" name="Group 10"/>
        <xdr:cNvGrpSpPr/>
      </xdr:nvGrpSpPr>
      <xdr:grpSpPr>
        <a:xfrm>
          <a:off x="9801224" y="4000500"/>
          <a:ext cx="314324" cy="266699"/>
          <a:chOff x="11591926" y="3171825"/>
          <a:chExt cx="314324" cy="266699"/>
        </a:xfrm>
      </xdr:grpSpPr>
      <xdr:sp macro="" textlink="">
        <xdr:nvSpPr>
          <xdr:cNvPr id="12" name="Oval 11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D</a:t>
            </a:r>
          </a:p>
        </xdr:txBody>
      </xdr:sp>
    </xdr:grpSp>
    <xdr:clientData/>
  </xdr:twoCellAnchor>
  <xdr:twoCellAnchor>
    <xdr:from>
      <xdr:col>9</xdr:col>
      <xdr:colOff>790574</xdr:colOff>
      <xdr:row>20</xdr:row>
      <xdr:rowOff>190500</xdr:rowOff>
    </xdr:from>
    <xdr:to>
      <xdr:col>10</xdr:col>
      <xdr:colOff>47623</xdr:colOff>
      <xdr:row>22</xdr:row>
      <xdr:rowOff>19049</xdr:rowOff>
    </xdr:to>
    <xdr:grpSp>
      <xdr:nvGrpSpPr>
        <xdr:cNvPr id="14" name="Group 13"/>
        <xdr:cNvGrpSpPr/>
      </xdr:nvGrpSpPr>
      <xdr:grpSpPr>
        <a:xfrm>
          <a:off x="7886699" y="4229100"/>
          <a:ext cx="314324" cy="266699"/>
          <a:chOff x="11591926" y="3171825"/>
          <a:chExt cx="314324" cy="266699"/>
        </a:xfrm>
      </xdr:grpSpPr>
      <xdr:sp macro="" textlink="">
        <xdr:nvSpPr>
          <xdr:cNvPr id="15" name="Oval 14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A     -</a:t>
            </a:r>
          </a:p>
        </xdr:txBody>
      </xdr:sp>
    </xdr:grpSp>
    <xdr:clientData/>
  </xdr:twoCellAnchor>
  <xdr:twoCellAnchor>
    <xdr:from>
      <xdr:col>9</xdr:col>
      <xdr:colOff>1047749</xdr:colOff>
      <xdr:row>20</xdr:row>
      <xdr:rowOff>190500</xdr:rowOff>
    </xdr:from>
    <xdr:to>
      <xdr:col>10</xdr:col>
      <xdr:colOff>304798</xdr:colOff>
      <xdr:row>22</xdr:row>
      <xdr:rowOff>19049</xdr:rowOff>
    </xdr:to>
    <xdr:grpSp>
      <xdr:nvGrpSpPr>
        <xdr:cNvPr id="17" name="Group 16"/>
        <xdr:cNvGrpSpPr/>
      </xdr:nvGrpSpPr>
      <xdr:grpSpPr>
        <a:xfrm>
          <a:off x="8143874" y="4229100"/>
          <a:ext cx="314324" cy="266699"/>
          <a:chOff x="11591926" y="3171825"/>
          <a:chExt cx="314324" cy="266699"/>
        </a:xfrm>
      </xdr:grpSpPr>
      <xdr:sp macro="" textlink="">
        <xdr:nvSpPr>
          <xdr:cNvPr id="18" name="Oval 17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B</a:t>
            </a:r>
          </a:p>
        </xdr:txBody>
      </xdr:sp>
    </xdr:grpSp>
    <xdr:clientData/>
  </xdr:twoCellAnchor>
  <xdr:twoCellAnchor>
    <xdr:from>
      <xdr:col>9</xdr:col>
      <xdr:colOff>809624</xdr:colOff>
      <xdr:row>21</xdr:row>
      <xdr:rowOff>209550</xdr:rowOff>
    </xdr:from>
    <xdr:to>
      <xdr:col>10</xdr:col>
      <xdr:colOff>66673</xdr:colOff>
      <xdr:row>23</xdr:row>
      <xdr:rowOff>9524</xdr:rowOff>
    </xdr:to>
    <xdr:grpSp>
      <xdr:nvGrpSpPr>
        <xdr:cNvPr id="20" name="Group 19"/>
        <xdr:cNvGrpSpPr/>
      </xdr:nvGrpSpPr>
      <xdr:grpSpPr>
        <a:xfrm>
          <a:off x="7905749" y="4457700"/>
          <a:ext cx="314324" cy="238124"/>
          <a:chOff x="11591926" y="3171825"/>
          <a:chExt cx="314324" cy="266699"/>
        </a:xfrm>
      </xdr:grpSpPr>
      <xdr:sp macro="" textlink="">
        <xdr:nvSpPr>
          <xdr:cNvPr id="21" name="Oval 20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C</a:t>
            </a:r>
          </a:p>
        </xdr:txBody>
      </xdr:sp>
    </xdr:grpSp>
    <xdr:clientData/>
  </xdr:twoCellAnchor>
  <xdr:twoCellAnchor>
    <xdr:from>
      <xdr:col>10</xdr:col>
      <xdr:colOff>57149</xdr:colOff>
      <xdr:row>21</xdr:row>
      <xdr:rowOff>209550</xdr:rowOff>
    </xdr:from>
    <xdr:to>
      <xdr:col>10</xdr:col>
      <xdr:colOff>371473</xdr:colOff>
      <xdr:row>23</xdr:row>
      <xdr:rowOff>38099</xdr:rowOff>
    </xdr:to>
    <xdr:grpSp>
      <xdr:nvGrpSpPr>
        <xdr:cNvPr id="23" name="Group 22"/>
        <xdr:cNvGrpSpPr/>
      </xdr:nvGrpSpPr>
      <xdr:grpSpPr>
        <a:xfrm>
          <a:off x="8210549" y="4457700"/>
          <a:ext cx="314324" cy="266699"/>
          <a:chOff x="11591926" y="3171825"/>
          <a:chExt cx="314324" cy="266699"/>
        </a:xfrm>
      </xdr:grpSpPr>
      <xdr:sp macro="" textlink="">
        <xdr:nvSpPr>
          <xdr:cNvPr id="24" name="Oval 23"/>
          <xdr:cNvSpPr/>
        </xdr:nvSpPr>
        <xdr:spPr>
          <a:xfrm>
            <a:off x="11668125" y="3228975"/>
            <a:ext cx="142875" cy="161925"/>
          </a:xfrm>
          <a:prstGeom prst="ellipse">
            <a:avLst/>
          </a:prstGeom>
          <a:solidFill>
            <a:sysClr val="window" lastClr="FFFFFF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th-TH" sz="110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1591926" y="3171825"/>
            <a:ext cx="314324" cy="2666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pPr algn="ctr"/>
            <a:r>
              <a:rPr lang="en-US" sz="1100"/>
              <a:t>D</a:t>
            </a:r>
          </a:p>
        </xdr:txBody>
      </xdr:sp>
    </xdr:grpSp>
    <xdr:clientData/>
  </xdr:twoCellAnchor>
  <xdr:twoCellAnchor>
    <xdr:from>
      <xdr:col>9</xdr:col>
      <xdr:colOff>942974</xdr:colOff>
      <xdr:row>20</xdr:row>
      <xdr:rowOff>200025</xdr:rowOff>
    </xdr:from>
    <xdr:to>
      <xdr:col>11</xdr:col>
      <xdr:colOff>438149</xdr:colOff>
      <xdr:row>21</xdr:row>
      <xdr:rowOff>219075</xdr:rowOff>
    </xdr:to>
    <xdr:sp macro="" textlink="">
      <xdr:nvSpPr>
        <xdr:cNvPr id="40" name="TextBox 39"/>
        <xdr:cNvSpPr txBox="1"/>
      </xdr:nvSpPr>
      <xdr:spPr>
        <a:xfrm>
          <a:off x="8039099" y="4238625"/>
          <a:ext cx="14001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      =</a:t>
          </a:r>
          <a:endParaRPr lang="th-TH" sz="1100"/>
        </a:p>
      </xdr:txBody>
    </xdr:sp>
    <xdr:clientData/>
  </xdr:twoCellAnchor>
  <xdr:twoCellAnchor>
    <xdr:from>
      <xdr:col>9</xdr:col>
      <xdr:colOff>1000125</xdr:colOff>
      <xdr:row>21</xdr:row>
      <xdr:rowOff>200025</xdr:rowOff>
    </xdr:from>
    <xdr:to>
      <xdr:col>11</xdr:col>
      <xdr:colOff>495300</xdr:colOff>
      <xdr:row>22</xdr:row>
      <xdr:rowOff>200025</xdr:rowOff>
    </xdr:to>
    <xdr:sp macro="" textlink="">
      <xdr:nvSpPr>
        <xdr:cNvPr id="41" name="TextBox 40"/>
        <xdr:cNvSpPr txBox="1"/>
      </xdr:nvSpPr>
      <xdr:spPr>
        <a:xfrm>
          <a:off x="8096250" y="4448175"/>
          <a:ext cx="14001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       =</a:t>
          </a:r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C373"/>
  <sheetViews>
    <sheetView showGridLines="0" tabSelected="1" view="pageBreakPreview" zoomScaleNormal="100" zoomScaleSheetLayoutView="100" workbookViewId="0">
      <selection activeCell="CK19" sqref="CK19:CT20"/>
    </sheetView>
  </sheetViews>
  <sheetFormatPr defaultColWidth="1.7109375" defaultRowHeight="20.25"/>
  <cols>
    <col min="1" max="17" width="1.7109375" style="2" customWidth="1"/>
    <col min="18" max="33" width="3.28515625" style="2" customWidth="1"/>
    <col min="34" max="38" width="1.7109375" style="2"/>
    <col min="39" max="40" width="1.85546875" style="2" bestFit="1" customWidth="1"/>
    <col min="41" max="52" width="1.7109375" style="2"/>
    <col min="53" max="53" width="4.85546875" style="2" bestFit="1" customWidth="1"/>
    <col min="54" max="86" width="1.7109375" style="2"/>
    <col min="87" max="87" width="0.85546875" style="2" customWidth="1"/>
    <col min="88" max="88" width="1.28515625" style="2" customWidth="1"/>
    <col min="89" max="98" width="2.7109375" style="2" customWidth="1"/>
    <col min="99" max="103" width="1.7109375" style="2"/>
    <col min="104" max="105" width="2" style="2" customWidth="1"/>
    <col min="106" max="16384" width="1.7109375" style="2"/>
  </cols>
  <sheetData>
    <row r="1" spans="1:107">
      <c r="DB1" s="40" t="s">
        <v>34</v>
      </c>
      <c r="DC1" s="1"/>
    </row>
    <row r="2" spans="1:107" ht="20.25" customHeight="1">
      <c r="A2" s="348" t="s">
        <v>33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50"/>
      <c r="AE2" s="358" t="s">
        <v>4</v>
      </c>
      <c r="AF2" s="359"/>
      <c r="AG2" s="359"/>
      <c r="AH2" s="359"/>
      <c r="AI2" s="359"/>
      <c r="AJ2" s="359"/>
      <c r="AK2" s="359"/>
      <c r="AL2" s="359"/>
      <c r="AM2" s="359"/>
      <c r="AN2" s="359"/>
      <c r="AO2" s="362" t="s">
        <v>177</v>
      </c>
      <c r="AP2" s="362"/>
      <c r="AQ2" s="362"/>
      <c r="AR2" s="362"/>
      <c r="AS2" s="362"/>
      <c r="AT2" s="362"/>
      <c r="AU2" s="362"/>
      <c r="AV2" s="362"/>
      <c r="AW2" s="362"/>
      <c r="AX2" s="362"/>
      <c r="AY2" s="362"/>
      <c r="AZ2" s="362"/>
      <c r="BA2" s="318" t="s">
        <v>3</v>
      </c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20"/>
      <c r="BM2" s="321" t="s">
        <v>5</v>
      </c>
      <c r="BN2" s="322"/>
      <c r="BO2" s="322"/>
      <c r="BP2" s="322"/>
      <c r="BQ2" s="322"/>
      <c r="BR2" s="322"/>
      <c r="BS2" s="322"/>
      <c r="BT2" s="322"/>
      <c r="BU2" s="322"/>
      <c r="BV2" s="322"/>
      <c r="BW2" s="323"/>
      <c r="BX2" s="318" t="s">
        <v>9</v>
      </c>
      <c r="BY2" s="319"/>
      <c r="BZ2" s="319"/>
      <c r="CA2" s="319"/>
      <c r="CB2" s="319"/>
      <c r="CC2" s="319"/>
      <c r="CD2" s="319"/>
      <c r="CE2" s="319"/>
      <c r="CF2" s="320"/>
      <c r="CG2" s="318" t="s">
        <v>10</v>
      </c>
      <c r="CH2" s="319"/>
      <c r="CI2" s="319"/>
      <c r="CJ2" s="319"/>
      <c r="CK2" s="319"/>
      <c r="CL2" s="319"/>
      <c r="CM2" s="319"/>
      <c r="CN2" s="319"/>
      <c r="CO2" s="319"/>
      <c r="CP2" s="320"/>
      <c r="CQ2" s="3" t="s">
        <v>11</v>
      </c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10"/>
    </row>
    <row r="3" spans="1:107" ht="30.75" customHeight="1">
      <c r="A3" s="351" t="s">
        <v>178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3"/>
      <c r="AE3" s="360"/>
      <c r="AF3" s="361"/>
      <c r="AG3" s="361"/>
      <c r="AH3" s="361"/>
      <c r="AI3" s="361"/>
      <c r="AJ3" s="361"/>
      <c r="AK3" s="361"/>
      <c r="AL3" s="361"/>
      <c r="AM3" s="361"/>
      <c r="AN3" s="361"/>
      <c r="AO3" s="324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6"/>
      <c r="BA3" s="324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6"/>
      <c r="BM3" s="344"/>
      <c r="BN3" s="345"/>
      <c r="BO3" s="345"/>
      <c r="BP3" s="345"/>
      <c r="BQ3" s="345"/>
      <c r="BR3" s="345"/>
      <c r="BS3" s="345"/>
      <c r="BT3" s="345"/>
      <c r="BU3" s="345"/>
      <c r="BV3" s="345"/>
      <c r="BW3" s="346"/>
      <c r="BX3" s="324"/>
      <c r="BY3" s="325"/>
      <c r="BZ3" s="325"/>
      <c r="CA3" s="325"/>
      <c r="CB3" s="325"/>
      <c r="CC3" s="325"/>
      <c r="CD3" s="325"/>
      <c r="CE3" s="325"/>
      <c r="CF3" s="326"/>
      <c r="CG3" s="327">
        <v>241081</v>
      </c>
      <c r="CH3" s="328"/>
      <c r="CI3" s="328"/>
      <c r="CJ3" s="328"/>
      <c r="CK3" s="328"/>
      <c r="CL3" s="328"/>
      <c r="CM3" s="328"/>
      <c r="CN3" s="328"/>
      <c r="CO3" s="328"/>
      <c r="CP3" s="329"/>
      <c r="CQ3" s="39"/>
      <c r="CR3" s="342" t="s">
        <v>27</v>
      </c>
      <c r="CS3" s="343"/>
      <c r="CT3" s="343"/>
      <c r="CU3" s="343"/>
      <c r="CV3" s="343"/>
      <c r="CW3" s="343"/>
      <c r="CX3" s="343"/>
      <c r="CY3" s="343"/>
      <c r="CZ3" s="343"/>
      <c r="DA3" s="14"/>
      <c r="DB3" s="14"/>
      <c r="DC3" s="32"/>
    </row>
    <row r="4" spans="1:107" ht="8.2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1"/>
      <c r="AZ4" s="1"/>
      <c r="BA4" s="5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4"/>
      <c r="CS4" s="5"/>
      <c r="CT4" s="5"/>
      <c r="CU4" s="5"/>
      <c r="CV4" s="5"/>
      <c r="CW4" s="5"/>
      <c r="CX4" s="5"/>
      <c r="CY4" s="5"/>
      <c r="CZ4" s="5"/>
      <c r="DA4" s="5"/>
      <c r="DB4" s="4"/>
      <c r="DC4" s="10"/>
    </row>
    <row r="5" spans="1:107" ht="15.95" customHeight="1">
      <c r="A5" s="28" t="s">
        <v>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31" t="s">
        <v>35</v>
      </c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37"/>
      <c r="BR5" s="1"/>
      <c r="BS5" s="1"/>
      <c r="BT5" s="35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6"/>
      <c r="DC5" s="11"/>
    </row>
    <row r="6" spans="1:107" ht="15.95" customHeight="1">
      <c r="A6" s="8"/>
      <c r="B6" s="44" t="s">
        <v>179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8"/>
      <c r="AY6" s="1"/>
      <c r="AZ6" s="1"/>
      <c r="BA6" s="38" t="s">
        <v>7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4"/>
      <c r="BM6" s="330" t="s">
        <v>8</v>
      </c>
      <c r="BN6" s="331"/>
      <c r="BO6" s="331"/>
      <c r="BP6" s="331"/>
      <c r="BQ6" s="331"/>
      <c r="BR6" s="331"/>
      <c r="BS6" s="331"/>
      <c r="BT6" s="331"/>
      <c r="BU6" s="331"/>
      <c r="BV6" s="331"/>
      <c r="BW6" s="331"/>
      <c r="BX6" s="331"/>
      <c r="BY6" s="331"/>
      <c r="BZ6" s="331"/>
      <c r="CA6" s="331"/>
      <c r="CB6" s="331"/>
      <c r="CC6" s="332"/>
      <c r="CD6" s="330" t="s">
        <v>6</v>
      </c>
      <c r="CE6" s="331"/>
      <c r="CF6" s="331"/>
      <c r="CG6" s="331"/>
      <c r="CH6" s="331"/>
      <c r="CI6" s="331"/>
      <c r="CJ6" s="332"/>
      <c r="CK6" s="313" t="s">
        <v>212</v>
      </c>
      <c r="CL6" s="313"/>
      <c r="CM6" s="313"/>
      <c r="CN6" s="313"/>
      <c r="CO6" s="313"/>
      <c r="CP6" s="313" t="s">
        <v>213</v>
      </c>
      <c r="CQ6" s="313"/>
      <c r="CR6" s="313"/>
      <c r="CS6" s="313"/>
      <c r="CT6" s="313"/>
      <c r="CU6" s="330" t="s">
        <v>1</v>
      </c>
      <c r="CV6" s="331"/>
      <c r="CW6" s="331"/>
      <c r="CX6" s="331"/>
      <c r="CY6" s="331"/>
      <c r="CZ6" s="332"/>
      <c r="DA6" s="1"/>
      <c r="DB6" s="1"/>
      <c r="DC6" s="11"/>
    </row>
    <row r="7" spans="1:107" ht="15.95" customHeight="1">
      <c r="A7" s="8"/>
      <c r="B7" s="45" t="s">
        <v>176</v>
      </c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4"/>
      <c r="AY7" s="1"/>
      <c r="AZ7" s="1"/>
      <c r="BA7" s="393" t="s">
        <v>15</v>
      </c>
      <c r="BB7" s="394"/>
      <c r="BC7" s="394"/>
      <c r="BD7" s="394"/>
      <c r="BE7" s="394"/>
      <c r="BF7" s="394"/>
      <c r="BG7" s="394"/>
      <c r="BH7" s="394"/>
      <c r="BI7" s="394"/>
      <c r="BJ7" s="394"/>
      <c r="BK7" s="394"/>
      <c r="BL7" s="395"/>
      <c r="BM7" s="333" t="s">
        <v>16</v>
      </c>
      <c r="BN7" s="334"/>
      <c r="BO7" s="334"/>
      <c r="BP7" s="334"/>
      <c r="BQ7" s="334"/>
      <c r="BR7" s="334"/>
      <c r="BS7" s="334"/>
      <c r="BT7" s="334"/>
      <c r="BU7" s="334"/>
      <c r="BV7" s="334"/>
      <c r="BW7" s="334"/>
      <c r="BX7" s="334"/>
      <c r="BY7" s="334"/>
      <c r="BZ7" s="334"/>
      <c r="CA7" s="334"/>
      <c r="CB7" s="334"/>
      <c r="CC7" s="335"/>
      <c r="CD7" s="333" t="s">
        <v>39</v>
      </c>
      <c r="CE7" s="334"/>
      <c r="CF7" s="334"/>
      <c r="CG7" s="334"/>
      <c r="CH7" s="334"/>
      <c r="CI7" s="334"/>
      <c r="CJ7" s="335"/>
      <c r="CK7" s="314">
        <v>8.6E-3</v>
      </c>
      <c r="CL7" s="315"/>
      <c r="CM7" s="315"/>
      <c r="CN7" s="315"/>
      <c r="CO7" s="315"/>
      <c r="CP7" s="314">
        <v>6.1999999999999998E-3</v>
      </c>
      <c r="CQ7" s="315"/>
      <c r="CR7" s="315"/>
      <c r="CS7" s="315"/>
      <c r="CT7" s="315"/>
      <c r="CU7" s="333" t="s">
        <v>24</v>
      </c>
      <c r="CV7" s="334"/>
      <c r="CW7" s="334"/>
      <c r="CX7" s="334"/>
      <c r="CY7" s="334"/>
      <c r="CZ7" s="335"/>
      <c r="DA7" s="1"/>
      <c r="DB7" s="1"/>
      <c r="DC7" s="11"/>
    </row>
    <row r="8" spans="1:107" ht="15.95" customHeight="1">
      <c r="A8" s="8"/>
      <c r="B8" s="46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1"/>
      <c r="AZ8" s="1"/>
      <c r="BA8" s="408"/>
      <c r="BB8" s="409"/>
      <c r="BC8" s="409"/>
      <c r="BD8" s="409"/>
      <c r="BE8" s="409"/>
      <c r="BF8" s="409"/>
      <c r="BG8" s="409"/>
      <c r="BH8" s="409"/>
      <c r="BI8" s="409"/>
      <c r="BJ8" s="409"/>
      <c r="BK8" s="409"/>
      <c r="BL8" s="410"/>
      <c r="BM8" s="336"/>
      <c r="BN8" s="337"/>
      <c r="BO8" s="337"/>
      <c r="BP8" s="337"/>
      <c r="BQ8" s="337"/>
      <c r="BR8" s="337"/>
      <c r="BS8" s="337"/>
      <c r="BT8" s="337"/>
      <c r="BU8" s="337"/>
      <c r="BV8" s="337"/>
      <c r="BW8" s="337"/>
      <c r="BX8" s="337"/>
      <c r="BY8" s="337"/>
      <c r="BZ8" s="337"/>
      <c r="CA8" s="337"/>
      <c r="CB8" s="337"/>
      <c r="CC8" s="338"/>
      <c r="CD8" s="336"/>
      <c r="CE8" s="337"/>
      <c r="CF8" s="337"/>
      <c r="CG8" s="337"/>
      <c r="CH8" s="337"/>
      <c r="CI8" s="337"/>
      <c r="CJ8" s="338"/>
      <c r="CK8" s="315"/>
      <c r="CL8" s="315"/>
      <c r="CM8" s="315"/>
      <c r="CN8" s="315"/>
      <c r="CO8" s="315"/>
      <c r="CP8" s="315"/>
      <c r="CQ8" s="315"/>
      <c r="CR8" s="315"/>
      <c r="CS8" s="315"/>
      <c r="CT8" s="315"/>
      <c r="CU8" s="336"/>
      <c r="CV8" s="337"/>
      <c r="CW8" s="337"/>
      <c r="CX8" s="337"/>
      <c r="CY8" s="337"/>
      <c r="CZ8" s="338"/>
      <c r="DA8" s="1"/>
      <c r="DB8" s="1"/>
      <c r="DC8" s="11"/>
    </row>
    <row r="9" spans="1:107" ht="15.95" customHeight="1">
      <c r="A9" s="28" t="s">
        <v>14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396"/>
      <c r="BB9" s="397"/>
      <c r="BC9" s="397"/>
      <c r="BD9" s="397"/>
      <c r="BE9" s="397"/>
      <c r="BF9" s="397"/>
      <c r="BG9" s="397"/>
      <c r="BH9" s="397"/>
      <c r="BI9" s="397"/>
      <c r="BJ9" s="397"/>
      <c r="BK9" s="397"/>
      <c r="BL9" s="398"/>
      <c r="BM9" s="339"/>
      <c r="BN9" s="340"/>
      <c r="BO9" s="340"/>
      <c r="BP9" s="340"/>
      <c r="BQ9" s="340"/>
      <c r="BR9" s="340"/>
      <c r="BS9" s="340"/>
      <c r="BT9" s="340"/>
      <c r="BU9" s="340"/>
      <c r="BV9" s="340"/>
      <c r="BW9" s="340"/>
      <c r="BX9" s="340"/>
      <c r="BY9" s="340"/>
      <c r="BZ9" s="340"/>
      <c r="CA9" s="340"/>
      <c r="CB9" s="340"/>
      <c r="CC9" s="341"/>
      <c r="CD9" s="336"/>
      <c r="CE9" s="337"/>
      <c r="CF9" s="337"/>
      <c r="CG9" s="337"/>
      <c r="CH9" s="337"/>
      <c r="CI9" s="337"/>
      <c r="CJ9" s="338"/>
      <c r="CK9" s="315"/>
      <c r="CL9" s="315"/>
      <c r="CM9" s="315"/>
      <c r="CN9" s="315"/>
      <c r="CO9" s="315"/>
      <c r="CP9" s="315"/>
      <c r="CQ9" s="315"/>
      <c r="CR9" s="315"/>
      <c r="CS9" s="315"/>
      <c r="CT9" s="315"/>
      <c r="CU9" s="339"/>
      <c r="CV9" s="340"/>
      <c r="CW9" s="340"/>
      <c r="CX9" s="340"/>
      <c r="CY9" s="340"/>
      <c r="CZ9" s="341"/>
      <c r="DA9" s="1"/>
      <c r="DB9" s="1"/>
      <c r="DC9" s="11"/>
    </row>
    <row r="10" spans="1:107" ht="15.95" customHeight="1">
      <c r="A10" s="15"/>
      <c r="B10" s="29" t="s">
        <v>13</v>
      </c>
      <c r="C10" s="30"/>
      <c r="D10" s="3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10"/>
      <c r="AY10" s="1"/>
      <c r="AZ10" s="1"/>
      <c r="BA10" s="393" t="s">
        <v>17</v>
      </c>
      <c r="BB10" s="394"/>
      <c r="BC10" s="394"/>
      <c r="BD10" s="394"/>
      <c r="BE10" s="394"/>
      <c r="BF10" s="394"/>
      <c r="BG10" s="394"/>
      <c r="BH10" s="394"/>
      <c r="BI10" s="394"/>
      <c r="BJ10" s="394"/>
      <c r="BK10" s="394"/>
      <c r="BL10" s="395"/>
      <c r="BM10" s="333" t="s">
        <v>18</v>
      </c>
      <c r="BN10" s="334"/>
      <c r="BO10" s="334"/>
      <c r="BP10" s="334"/>
      <c r="BQ10" s="334"/>
      <c r="BR10" s="334"/>
      <c r="BS10" s="334"/>
      <c r="BT10" s="334"/>
      <c r="BU10" s="334"/>
      <c r="BV10" s="334"/>
      <c r="BW10" s="334"/>
      <c r="BX10" s="334"/>
      <c r="BY10" s="334"/>
      <c r="BZ10" s="334"/>
      <c r="CA10" s="334"/>
      <c r="CB10" s="334"/>
      <c r="CC10" s="335"/>
      <c r="CD10" s="333" t="s">
        <v>39</v>
      </c>
      <c r="CE10" s="334"/>
      <c r="CF10" s="334"/>
      <c r="CG10" s="334"/>
      <c r="CH10" s="334"/>
      <c r="CI10" s="334"/>
      <c r="CJ10" s="335"/>
      <c r="CK10" s="314">
        <v>6.0000000000000001E-3</v>
      </c>
      <c r="CL10" s="315"/>
      <c r="CM10" s="315"/>
      <c r="CN10" s="315"/>
      <c r="CO10" s="315"/>
      <c r="CP10" s="314">
        <v>8.0999999999999996E-3</v>
      </c>
      <c r="CQ10" s="315"/>
      <c r="CR10" s="315"/>
      <c r="CS10" s="315"/>
      <c r="CT10" s="315"/>
      <c r="CU10" s="333" t="s">
        <v>24</v>
      </c>
      <c r="CV10" s="334"/>
      <c r="CW10" s="334"/>
      <c r="CX10" s="334"/>
      <c r="CY10" s="334"/>
      <c r="CZ10" s="335"/>
      <c r="DA10" s="1"/>
      <c r="DB10" s="1"/>
      <c r="DC10" s="11"/>
    </row>
    <row r="11" spans="1:107" ht="15.95" customHeight="1">
      <c r="A11" s="15"/>
      <c r="B11" s="41"/>
      <c r="C11" s="42"/>
      <c r="D11" s="46" t="s">
        <v>161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3"/>
      <c r="AY11" s="1"/>
      <c r="AZ11" s="1"/>
      <c r="BA11" s="408"/>
      <c r="BB11" s="409"/>
      <c r="BC11" s="409"/>
      <c r="BD11" s="409"/>
      <c r="BE11" s="409"/>
      <c r="BF11" s="409"/>
      <c r="BG11" s="409"/>
      <c r="BH11" s="409"/>
      <c r="BI11" s="409"/>
      <c r="BJ11" s="409"/>
      <c r="BK11" s="409"/>
      <c r="BL11" s="410"/>
      <c r="BM11" s="336"/>
      <c r="BN11" s="337"/>
      <c r="BO11" s="337"/>
      <c r="BP11" s="337"/>
      <c r="BQ11" s="337"/>
      <c r="BR11" s="337"/>
      <c r="BS11" s="337"/>
      <c r="BT11" s="337"/>
      <c r="BU11" s="337"/>
      <c r="BV11" s="337"/>
      <c r="BW11" s="337"/>
      <c r="BX11" s="337"/>
      <c r="BY11" s="337"/>
      <c r="BZ11" s="337"/>
      <c r="CA11" s="337"/>
      <c r="CB11" s="337"/>
      <c r="CC11" s="338"/>
      <c r="CD11" s="336"/>
      <c r="CE11" s="337"/>
      <c r="CF11" s="337"/>
      <c r="CG11" s="337"/>
      <c r="CH11" s="337"/>
      <c r="CI11" s="337"/>
      <c r="CJ11" s="338"/>
      <c r="CK11" s="315"/>
      <c r="CL11" s="315"/>
      <c r="CM11" s="315"/>
      <c r="CN11" s="315"/>
      <c r="CO11" s="315"/>
      <c r="CP11" s="315"/>
      <c r="CQ11" s="315"/>
      <c r="CR11" s="315"/>
      <c r="CS11" s="315"/>
      <c r="CT11" s="315"/>
      <c r="CU11" s="336"/>
      <c r="CV11" s="337"/>
      <c r="CW11" s="337"/>
      <c r="CX11" s="337"/>
      <c r="CY11" s="337"/>
      <c r="CZ11" s="338"/>
      <c r="DA11" s="1"/>
      <c r="DB11" s="1"/>
      <c r="DC11" s="11"/>
    </row>
    <row r="12" spans="1:107" ht="15.95" customHeight="1">
      <c r="A12" s="15"/>
      <c r="B12" s="41"/>
      <c r="C12" s="42"/>
      <c r="D12" s="46" t="s">
        <v>162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3"/>
      <c r="AY12" s="1"/>
      <c r="AZ12" s="1"/>
      <c r="BA12" s="396"/>
      <c r="BB12" s="397"/>
      <c r="BC12" s="397"/>
      <c r="BD12" s="397"/>
      <c r="BE12" s="397"/>
      <c r="BF12" s="397"/>
      <c r="BG12" s="397"/>
      <c r="BH12" s="397"/>
      <c r="BI12" s="397"/>
      <c r="BJ12" s="397"/>
      <c r="BK12" s="397"/>
      <c r="BL12" s="398"/>
      <c r="BM12" s="336"/>
      <c r="BN12" s="337"/>
      <c r="BO12" s="337"/>
      <c r="BP12" s="337"/>
      <c r="BQ12" s="337"/>
      <c r="BR12" s="337"/>
      <c r="BS12" s="337"/>
      <c r="BT12" s="337"/>
      <c r="BU12" s="337"/>
      <c r="BV12" s="337"/>
      <c r="BW12" s="337"/>
      <c r="BX12" s="337"/>
      <c r="BY12" s="337"/>
      <c r="BZ12" s="337"/>
      <c r="CA12" s="337"/>
      <c r="CB12" s="337"/>
      <c r="CC12" s="338"/>
      <c r="CD12" s="336"/>
      <c r="CE12" s="337"/>
      <c r="CF12" s="337"/>
      <c r="CG12" s="337"/>
      <c r="CH12" s="337"/>
      <c r="CI12" s="337"/>
      <c r="CJ12" s="338"/>
      <c r="CK12" s="315"/>
      <c r="CL12" s="315"/>
      <c r="CM12" s="315"/>
      <c r="CN12" s="315"/>
      <c r="CO12" s="315"/>
      <c r="CP12" s="315"/>
      <c r="CQ12" s="315"/>
      <c r="CR12" s="315"/>
      <c r="CS12" s="315"/>
      <c r="CT12" s="315"/>
      <c r="CU12" s="339"/>
      <c r="CV12" s="340"/>
      <c r="CW12" s="340"/>
      <c r="CX12" s="340"/>
      <c r="CY12" s="340"/>
      <c r="CZ12" s="341"/>
      <c r="DA12" s="1"/>
      <c r="DB12" s="1"/>
      <c r="DC12" s="11"/>
    </row>
    <row r="13" spans="1:107" ht="15.95" customHeight="1">
      <c r="A13" s="15"/>
      <c r="B13" s="41"/>
      <c r="C13" s="42"/>
      <c r="D13" s="46" t="s">
        <v>25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3"/>
      <c r="AY13" s="1"/>
      <c r="AZ13" s="1"/>
      <c r="BA13" s="393" t="s">
        <v>19</v>
      </c>
      <c r="BB13" s="394"/>
      <c r="BC13" s="394"/>
      <c r="BD13" s="394"/>
      <c r="BE13" s="394"/>
      <c r="BF13" s="394"/>
      <c r="BG13" s="394"/>
      <c r="BH13" s="394"/>
      <c r="BI13" s="394"/>
      <c r="BJ13" s="394"/>
      <c r="BK13" s="394"/>
      <c r="BL13" s="395"/>
      <c r="BM13" s="336"/>
      <c r="BN13" s="337"/>
      <c r="BO13" s="337"/>
      <c r="BP13" s="337"/>
      <c r="BQ13" s="337"/>
      <c r="BR13" s="337"/>
      <c r="BS13" s="337"/>
      <c r="BT13" s="337"/>
      <c r="BU13" s="337"/>
      <c r="BV13" s="337"/>
      <c r="BW13" s="337"/>
      <c r="BX13" s="337"/>
      <c r="BY13" s="337"/>
      <c r="BZ13" s="337"/>
      <c r="CA13" s="337"/>
      <c r="CB13" s="337"/>
      <c r="CC13" s="338"/>
      <c r="CD13" s="333" t="s">
        <v>159</v>
      </c>
      <c r="CE13" s="334"/>
      <c r="CF13" s="334"/>
      <c r="CG13" s="334"/>
      <c r="CH13" s="334"/>
      <c r="CI13" s="334"/>
      <c r="CJ13" s="335"/>
      <c r="CK13" s="347">
        <v>0</v>
      </c>
      <c r="CL13" s="315"/>
      <c r="CM13" s="315"/>
      <c r="CN13" s="315"/>
      <c r="CO13" s="315"/>
      <c r="CP13" s="314">
        <v>2.5999999999999999E-3</v>
      </c>
      <c r="CQ13" s="315"/>
      <c r="CR13" s="315"/>
      <c r="CS13" s="315"/>
      <c r="CT13" s="315"/>
      <c r="CU13" s="333" t="s">
        <v>24</v>
      </c>
      <c r="CV13" s="334"/>
      <c r="CW13" s="334"/>
      <c r="CX13" s="334"/>
      <c r="CY13" s="334"/>
      <c r="CZ13" s="335"/>
      <c r="DA13" s="1"/>
      <c r="DB13" s="1"/>
      <c r="DC13" s="11"/>
    </row>
    <row r="14" spans="1:107" ht="15.95" customHeight="1">
      <c r="A14" s="15"/>
      <c r="B14" s="12"/>
      <c r="C14" s="13"/>
      <c r="D14" s="18" t="s">
        <v>36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32"/>
      <c r="AY14" s="1"/>
      <c r="AZ14" s="1"/>
      <c r="BA14" s="408"/>
      <c r="BB14" s="409"/>
      <c r="BC14" s="409"/>
      <c r="BD14" s="409"/>
      <c r="BE14" s="409"/>
      <c r="BF14" s="409"/>
      <c r="BG14" s="409"/>
      <c r="BH14" s="409"/>
      <c r="BI14" s="409"/>
      <c r="BJ14" s="409"/>
      <c r="BK14" s="409"/>
      <c r="BL14" s="410"/>
      <c r="BM14" s="336"/>
      <c r="BN14" s="337"/>
      <c r="BO14" s="337"/>
      <c r="BP14" s="337"/>
      <c r="BQ14" s="337"/>
      <c r="BR14" s="337"/>
      <c r="BS14" s="337"/>
      <c r="BT14" s="337"/>
      <c r="BU14" s="337"/>
      <c r="BV14" s="337"/>
      <c r="BW14" s="337"/>
      <c r="BX14" s="337"/>
      <c r="BY14" s="337"/>
      <c r="BZ14" s="337"/>
      <c r="CA14" s="337"/>
      <c r="CB14" s="337"/>
      <c r="CC14" s="338"/>
      <c r="CD14" s="336"/>
      <c r="CE14" s="337"/>
      <c r="CF14" s="337"/>
      <c r="CG14" s="337"/>
      <c r="CH14" s="337"/>
      <c r="CI14" s="337"/>
      <c r="CJ14" s="338"/>
      <c r="CK14" s="315"/>
      <c r="CL14" s="315"/>
      <c r="CM14" s="315"/>
      <c r="CN14" s="315"/>
      <c r="CO14" s="315"/>
      <c r="CP14" s="315"/>
      <c r="CQ14" s="315"/>
      <c r="CR14" s="315"/>
      <c r="CS14" s="315"/>
      <c r="CT14" s="315"/>
      <c r="CU14" s="336"/>
      <c r="CV14" s="337"/>
      <c r="CW14" s="337"/>
      <c r="CX14" s="337"/>
      <c r="CY14" s="337"/>
      <c r="CZ14" s="338"/>
      <c r="DA14" s="1"/>
      <c r="DB14" s="1"/>
      <c r="DC14" s="11"/>
    </row>
    <row r="15" spans="1:107" ht="15.95" customHeight="1">
      <c r="A15" s="15"/>
      <c r="B15" s="6"/>
      <c r="C15" s="6"/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396"/>
      <c r="BB15" s="397"/>
      <c r="BC15" s="397"/>
      <c r="BD15" s="397"/>
      <c r="BE15" s="397"/>
      <c r="BF15" s="397"/>
      <c r="BG15" s="397"/>
      <c r="BH15" s="397"/>
      <c r="BI15" s="397"/>
      <c r="BJ15" s="397"/>
      <c r="BK15" s="397"/>
      <c r="BL15" s="398"/>
      <c r="BM15" s="336"/>
      <c r="BN15" s="337"/>
      <c r="BO15" s="337"/>
      <c r="BP15" s="337"/>
      <c r="BQ15" s="337"/>
      <c r="BR15" s="337"/>
      <c r="BS15" s="337"/>
      <c r="BT15" s="337"/>
      <c r="BU15" s="337"/>
      <c r="BV15" s="337"/>
      <c r="BW15" s="337"/>
      <c r="BX15" s="337"/>
      <c r="BY15" s="337"/>
      <c r="BZ15" s="337"/>
      <c r="CA15" s="337"/>
      <c r="CB15" s="337"/>
      <c r="CC15" s="338"/>
      <c r="CD15" s="339"/>
      <c r="CE15" s="340"/>
      <c r="CF15" s="340"/>
      <c r="CG15" s="340"/>
      <c r="CH15" s="340"/>
      <c r="CI15" s="340"/>
      <c r="CJ15" s="341"/>
      <c r="CK15" s="315"/>
      <c r="CL15" s="315"/>
      <c r="CM15" s="315"/>
      <c r="CN15" s="315"/>
      <c r="CO15" s="315"/>
      <c r="CP15" s="315"/>
      <c r="CQ15" s="315"/>
      <c r="CR15" s="315"/>
      <c r="CS15" s="315"/>
      <c r="CT15" s="315"/>
      <c r="CU15" s="339"/>
      <c r="CV15" s="340"/>
      <c r="CW15" s="340"/>
      <c r="CX15" s="340"/>
      <c r="CY15" s="340"/>
      <c r="CZ15" s="341"/>
      <c r="DA15" s="1"/>
      <c r="DB15" s="1"/>
      <c r="DC15" s="11"/>
    </row>
    <row r="16" spans="1:107" ht="15.95" customHeight="1">
      <c r="A16" s="28" t="s">
        <v>168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35"/>
      <c r="S16" s="35"/>
      <c r="T16" s="35" t="s">
        <v>190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1"/>
      <c r="AZ16" s="1"/>
      <c r="BA16" s="393" t="s">
        <v>20</v>
      </c>
      <c r="BB16" s="394"/>
      <c r="BC16" s="394"/>
      <c r="BD16" s="394"/>
      <c r="BE16" s="394"/>
      <c r="BF16" s="394"/>
      <c r="BG16" s="394"/>
      <c r="BH16" s="394"/>
      <c r="BI16" s="394"/>
      <c r="BJ16" s="394"/>
      <c r="BK16" s="394"/>
      <c r="BL16" s="395"/>
      <c r="BM16" s="336"/>
      <c r="BN16" s="337"/>
      <c r="BO16" s="337"/>
      <c r="BP16" s="337"/>
      <c r="BQ16" s="337"/>
      <c r="BR16" s="337"/>
      <c r="BS16" s="337"/>
      <c r="BT16" s="337"/>
      <c r="BU16" s="337"/>
      <c r="BV16" s="337"/>
      <c r="BW16" s="337"/>
      <c r="BX16" s="337"/>
      <c r="BY16" s="337"/>
      <c r="BZ16" s="337"/>
      <c r="CA16" s="337"/>
      <c r="CB16" s="337"/>
      <c r="CC16" s="338"/>
      <c r="CD16" s="333" t="s">
        <v>21</v>
      </c>
      <c r="CE16" s="334"/>
      <c r="CF16" s="334"/>
      <c r="CG16" s="334"/>
      <c r="CH16" s="334"/>
      <c r="CI16" s="334"/>
      <c r="CJ16" s="335"/>
      <c r="CK16" s="314">
        <v>3.7499999999999999E-2</v>
      </c>
      <c r="CL16" s="315"/>
      <c r="CM16" s="315"/>
      <c r="CN16" s="315"/>
      <c r="CO16" s="315"/>
      <c r="CP16" s="314">
        <v>4.7800000000000002E-2</v>
      </c>
      <c r="CQ16" s="315"/>
      <c r="CR16" s="315"/>
      <c r="CS16" s="315"/>
      <c r="CT16" s="315"/>
      <c r="CU16" s="333" t="s">
        <v>24</v>
      </c>
      <c r="CV16" s="334"/>
      <c r="CW16" s="334"/>
      <c r="CX16" s="334"/>
      <c r="CY16" s="334"/>
      <c r="CZ16" s="335"/>
      <c r="DA16" s="1"/>
      <c r="DB16" s="1"/>
      <c r="DC16" s="11"/>
    </row>
    <row r="17" spans="1:107" ht="15.95" customHeight="1">
      <c r="A17" s="15"/>
      <c r="B17" s="355"/>
      <c r="C17" s="355"/>
      <c r="D17" s="355"/>
      <c r="E17" s="355"/>
      <c r="F17" s="355"/>
      <c r="G17" s="355"/>
      <c r="H17" s="355"/>
      <c r="I17" s="355"/>
      <c r="J17" s="355"/>
      <c r="K17" s="354"/>
      <c r="L17" s="354"/>
      <c r="M17" s="354"/>
      <c r="N17" s="354"/>
      <c r="O17" s="354"/>
      <c r="P17" s="354"/>
      <c r="Q17" s="354"/>
      <c r="R17" s="355"/>
      <c r="S17" s="355"/>
      <c r="T17" s="356"/>
      <c r="U17" s="356"/>
      <c r="V17" s="356"/>
      <c r="W17" s="356"/>
      <c r="X17" s="356"/>
      <c r="Y17" s="356"/>
      <c r="Z17" s="356"/>
      <c r="AA17" s="357"/>
      <c r="AB17" s="357"/>
      <c r="AC17" s="357"/>
      <c r="AD17" s="357"/>
      <c r="AE17" s="357"/>
      <c r="AF17" s="357"/>
      <c r="AG17" s="357"/>
      <c r="AH17" s="355"/>
      <c r="AI17" s="355"/>
      <c r="AJ17" s="355"/>
      <c r="AK17" s="355"/>
      <c r="AL17" s="355"/>
      <c r="AM17" s="355"/>
      <c r="AN17" s="355"/>
      <c r="AO17" s="355"/>
      <c r="AP17" s="355"/>
      <c r="AQ17" s="355"/>
      <c r="AR17" s="355"/>
      <c r="AS17" s="355"/>
      <c r="AT17" s="355"/>
      <c r="AU17" s="355"/>
      <c r="AV17" s="355"/>
      <c r="AW17" s="355"/>
      <c r="AX17" s="355"/>
      <c r="AY17" s="1"/>
      <c r="AZ17" s="1"/>
      <c r="BA17" s="408"/>
      <c r="BB17" s="409"/>
      <c r="BC17" s="409"/>
      <c r="BD17" s="409"/>
      <c r="BE17" s="409"/>
      <c r="BF17" s="409"/>
      <c r="BG17" s="409"/>
      <c r="BH17" s="409"/>
      <c r="BI17" s="409"/>
      <c r="BJ17" s="409"/>
      <c r="BK17" s="409"/>
      <c r="BL17" s="410"/>
      <c r="BM17" s="336"/>
      <c r="BN17" s="337"/>
      <c r="BO17" s="337"/>
      <c r="BP17" s="337"/>
      <c r="BQ17" s="337"/>
      <c r="BR17" s="337"/>
      <c r="BS17" s="337"/>
      <c r="BT17" s="337"/>
      <c r="BU17" s="337"/>
      <c r="BV17" s="337"/>
      <c r="BW17" s="337"/>
      <c r="BX17" s="337"/>
      <c r="BY17" s="337"/>
      <c r="BZ17" s="337"/>
      <c r="CA17" s="337"/>
      <c r="CB17" s="337"/>
      <c r="CC17" s="338"/>
      <c r="CD17" s="336"/>
      <c r="CE17" s="337"/>
      <c r="CF17" s="337"/>
      <c r="CG17" s="337"/>
      <c r="CH17" s="337"/>
      <c r="CI17" s="337"/>
      <c r="CJ17" s="338"/>
      <c r="CK17" s="315"/>
      <c r="CL17" s="315"/>
      <c r="CM17" s="315"/>
      <c r="CN17" s="315"/>
      <c r="CO17" s="315"/>
      <c r="CP17" s="315"/>
      <c r="CQ17" s="315"/>
      <c r="CR17" s="315"/>
      <c r="CS17" s="315"/>
      <c r="CT17" s="315"/>
      <c r="CU17" s="336"/>
      <c r="CV17" s="337"/>
      <c r="CW17" s="337"/>
      <c r="CX17" s="337"/>
      <c r="CY17" s="337"/>
      <c r="CZ17" s="338"/>
      <c r="DA17" s="6"/>
      <c r="DB17" s="1"/>
      <c r="DC17" s="11"/>
    </row>
    <row r="18" spans="1:107" ht="15.95" customHeight="1">
      <c r="A18" s="15"/>
      <c r="B18" s="355"/>
      <c r="C18" s="355"/>
      <c r="D18" s="355"/>
      <c r="E18" s="355"/>
      <c r="F18" s="355"/>
      <c r="G18" s="355"/>
      <c r="H18" s="355"/>
      <c r="I18" s="355"/>
      <c r="J18" s="355"/>
      <c r="K18" s="354"/>
      <c r="L18" s="354"/>
      <c r="M18" s="354"/>
      <c r="N18" s="354"/>
      <c r="O18" s="354"/>
      <c r="P18" s="354"/>
      <c r="Q18" s="354"/>
      <c r="R18" s="355"/>
      <c r="S18" s="355"/>
      <c r="T18" s="356"/>
      <c r="U18" s="356"/>
      <c r="V18" s="356"/>
      <c r="W18" s="356"/>
      <c r="X18" s="356"/>
      <c r="Y18" s="356"/>
      <c r="Z18" s="356"/>
      <c r="AA18" s="357"/>
      <c r="AB18" s="357"/>
      <c r="AC18" s="357"/>
      <c r="AD18" s="357"/>
      <c r="AE18" s="357"/>
      <c r="AF18" s="357"/>
      <c r="AG18" s="357"/>
      <c r="AH18" s="355"/>
      <c r="AI18" s="355"/>
      <c r="AJ18" s="355"/>
      <c r="AK18" s="355"/>
      <c r="AL18" s="355"/>
      <c r="AM18" s="355"/>
      <c r="AN18" s="355"/>
      <c r="AO18" s="355"/>
      <c r="AP18" s="355"/>
      <c r="AQ18" s="355"/>
      <c r="AR18" s="355"/>
      <c r="AS18" s="355"/>
      <c r="AT18" s="355"/>
      <c r="AU18" s="355"/>
      <c r="AV18" s="355"/>
      <c r="AW18" s="355"/>
      <c r="AX18" s="355"/>
      <c r="AY18" s="1"/>
      <c r="AZ18" s="1"/>
      <c r="BA18" s="396"/>
      <c r="BB18" s="397"/>
      <c r="BC18" s="397"/>
      <c r="BD18" s="397"/>
      <c r="BE18" s="397"/>
      <c r="BF18" s="397"/>
      <c r="BG18" s="397"/>
      <c r="BH18" s="397"/>
      <c r="BI18" s="397"/>
      <c r="BJ18" s="397"/>
      <c r="BK18" s="397"/>
      <c r="BL18" s="398"/>
      <c r="BM18" s="339"/>
      <c r="BN18" s="340"/>
      <c r="BO18" s="340"/>
      <c r="BP18" s="340"/>
      <c r="BQ18" s="340"/>
      <c r="BR18" s="340"/>
      <c r="BS18" s="340"/>
      <c r="BT18" s="340"/>
      <c r="BU18" s="340"/>
      <c r="BV18" s="340"/>
      <c r="BW18" s="340"/>
      <c r="BX18" s="340"/>
      <c r="BY18" s="340"/>
      <c r="BZ18" s="340"/>
      <c r="CA18" s="340"/>
      <c r="CB18" s="340"/>
      <c r="CC18" s="341"/>
      <c r="CD18" s="339"/>
      <c r="CE18" s="340"/>
      <c r="CF18" s="340"/>
      <c r="CG18" s="340"/>
      <c r="CH18" s="340"/>
      <c r="CI18" s="340"/>
      <c r="CJ18" s="341"/>
      <c r="CK18" s="315"/>
      <c r="CL18" s="315"/>
      <c r="CM18" s="315"/>
      <c r="CN18" s="315"/>
      <c r="CO18" s="315"/>
      <c r="CP18" s="315"/>
      <c r="CQ18" s="315"/>
      <c r="CR18" s="315"/>
      <c r="CS18" s="315"/>
      <c r="CT18" s="315"/>
      <c r="CU18" s="339"/>
      <c r="CV18" s="340"/>
      <c r="CW18" s="340"/>
      <c r="CX18" s="340"/>
      <c r="CY18" s="340"/>
      <c r="CZ18" s="341"/>
      <c r="DA18" s="6"/>
      <c r="DB18" s="1"/>
      <c r="DC18" s="11"/>
    </row>
    <row r="19" spans="1:107" ht="15.95" customHeight="1">
      <c r="A19" s="15"/>
      <c r="B19" s="49"/>
      <c r="C19" s="49"/>
      <c r="D19" s="49"/>
      <c r="E19" s="49"/>
      <c r="F19" s="49"/>
      <c r="G19" s="49"/>
      <c r="H19" s="49"/>
      <c r="I19" s="49"/>
      <c r="J19" s="49"/>
      <c r="K19" s="50"/>
      <c r="L19" s="50"/>
      <c r="M19" s="50"/>
      <c r="N19" s="50"/>
      <c r="O19" s="50"/>
      <c r="P19" s="50"/>
      <c r="Q19" s="50"/>
      <c r="R19" s="49"/>
      <c r="S19" s="49"/>
      <c r="T19" s="51"/>
      <c r="U19" s="51"/>
      <c r="V19" s="51"/>
      <c r="W19" s="51"/>
      <c r="X19" s="51"/>
      <c r="Y19" s="51"/>
      <c r="Z19" s="51"/>
      <c r="AA19" s="52"/>
      <c r="AB19" s="52"/>
      <c r="AC19" s="52"/>
      <c r="AD19" s="52"/>
      <c r="AE19" s="52"/>
      <c r="AF19" s="52"/>
      <c r="AG19" s="52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1"/>
      <c r="AZ19" s="1"/>
      <c r="BA19" s="393" t="s">
        <v>26</v>
      </c>
      <c r="BB19" s="394"/>
      <c r="BC19" s="394"/>
      <c r="BD19" s="394"/>
      <c r="BE19" s="394"/>
      <c r="BF19" s="394"/>
      <c r="BG19" s="394"/>
      <c r="BH19" s="394"/>
      <c r="BI19" s="394"/>
      <c r="BJ19" s="394"/>
      <c r="BK19" s="394"/>
      <c r="BL19" s="395"/>
      <c r="BM19" s="333" t="s">
        <v>28</v>
      </c>
      <c r="BN19" s="334"/>
      <c r="BO19" s="334"/>
      <c r="BP19" s="334"/>
      <c r="BQ19" s="334"/>
      <c r="BR19" s="334"/>
      <c r="BS19" s="334"/>
      <c r="BT19" s="334"/>
      <c r="BU19" s="334"/>
      <c r="BV19" s="334"/>
      <c r="BW19" s="334"/>
      <c r="BX19" s="334"/>
      <c r="BY19" s="334"/>
      <c r="BZ19" s="334"/>
      <c r="CA19" s="334"/>
      <c r="CB19" s="334"/>
      <c r="CC19" s="335"/>
      <c r="CD19" s="333" t="s">
        <v>163</v>
      </c>
      <c r="CE19" s="334"/>
      <c r="CF19" s="334"/>
      <c r="CG19" s="334"/>
      <c r="CH19" s="334"/>
      <c r="CI19" s="334"/>
      <c r="CJ19" s="335"/>
      <c r="CK19" s="385" t="s">
        <v>40</v>
      </c>
      <c r="CL19" s="386"/>
      <c r="CM19" s="386"/>
      <c r="CN19" s="386"/>
      <c r="CO19" s="386"/>
      <c r="CP19" s="386"/>
      <c r="CQ19" s="386"/>
      <c r="CR19" s="386"/>
      <c r="CS19" s="386"/>
      <c r="CT19" s="387"/>
      <c r="CU19" s="402" t="s">
        <v>164</v>
      </c>
      <c r="CV19" s="403"/>
      <c r="CW19" s="403"/>
      <c r="CX19" s="403"/>
      <c r="CY19" s="403"/>
      <c r="CZ19" s="404"/>
      <c r="DA19" s="6"/>
      <c r="DB19" s="1"/>
      <c r="DC19" s="7"/>
    </row>
    <row r="20" spans="1:107" ht="15.95" customHeight="1">
      <c r="A20" s="15"/>
      <c r="B20" s="49"/>
      <c r="C20" s="49"/>
      <c r="D20" s="49"/>
      <c r="E20" s="49"/>
      <c r="F20" s="49"/>
      <c r="G20" s="49"/>
      <c r="H20" s="49"/>
      <c r="I20" s="49"/>
      <c r="J20" s="49"/>
      <c r="K20" s="50"/>
      <c r="L20" s="50"/>
      <c r="M20" s="50"/>
      <c r="N20" s="50"/>
      <c r="O20" s="50"/>
      <c r="P20" s="50"/>
      <c r="Q20" s="50"/>
      <c r="R20" s="49"/>
      <c r="S20" s="49"/>
      <c r="T20" s="51"/>
      <c r="U20" s="51"/>
      <c r="V20" s="51"/>
      <c r="W20" s="51"/>
      <c r="X20" s="51"/>
      <c r="Y20" s="51"/>
      <c r="Z20" s="51"/>
      <c r="AA20" s="52"/>
      <c r="AB20" s="52"/>
      <c r="AC20" s="52"/>
      <c r="AD20" s="52"/>
      <c r="AE20" s="52"/>
      <c r="AF20" s="52"/>
      <c r="AG20" s="52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1"/>
      <c r="AZ20" s="1"/>
      <c r="BA20" s="396"/>
      <c r="BB20" s="397"/>
      <c r="BC20" s="397"/>
      <c r="BD20" s="397"/>
      <c r="BE20" s="397"/>
      <c r="BF20" s="397"/>
      <c r="BG20" s="397"/>
      <c r="BH20" s="397"/>
      <c r="BI20" s="397"/>
      <c r="BJ20" s="397"/>
      <c r="BK20" s="397"/>
      <c r="BL20" s="398"/>
      <c r="BM20" s="339"/>
      <c r="BN20" s="340"/>
      <c r="BO20" s="340"/>
      <c r="BP20" s="340"/>
      <c r="BQ20" s="340"/>
      <c r="BR20" s="340"/>
      <c r="BS20" s="340"/>
      <c r="BT20" s="340"/>
      <c r="BU20" s="340"/>
      <c r="BV20" s="340"/>
      <c r="BW20" s="340"/>
      <c r="BX20" s="340"/>
      <c r="BY20" s="340"/>
      <c r="BZ20" s="340"/>
      <c r="CA20" s="340"/>
      <c r="CB20" s="340"/>
      <c r="CC20" s="341"/>
      <c r="CD20" s="339"/>
      <c r="CE20" s="340"/>
      <c r="CF20" s="340"/>
      <c r="CG20" s="340"/>
      <c r="CH20" s="340"/>
      <c r="CI20" s="340"/>
      <c r="CJ20" s="341"/>
      <c r="CK20" s="388"/>
      <c r="CL20" s="389"/>
      <c r="CM20" s="389"/>
      <c r="CN20" s="389"/>
      <c r="CO20" s="389"/>
      <c r="CP20" s="389"/>
      <c r="CQ20" s="389"/>
      <c r="CR20" s="389"/>
      <c r="CS20" s="389"/>
      <c r="CT20" s="390"/>
      <c r="CU20" s="405"/>
      <c r="CV20" s="406"/>
      <c r="CW20" s="406"/>
      <c r="CX20" s="406"/>
      <c r="CY20" s="406"/>
      <c r="CZ20" s="407"/>
      <c r="DA20" s="6"/>
      <c r="DB20" s="1"/>
      <c r="DC20" s="7"/>
    </row>
    <row r="21" spans="1:107" ht="15.95" customHeight="1">
      <c r="A21" s="15"/>
      <c r="B21" s="49"/>
      <c r="C21" s="49"/>
      <c r="D21" s="49"/>
      <c r="E21" s="49"/>
      <c r="F21" s="49"/>
      <c r="G21" s="49"/>
      <c r="H21" s="49"/>
      <c r="I21" s="49"/>
      <c r="J21" s="49"/>
      <c r="K21" s="50"/>
      <c r="L21" s="50"/>
      <c r="M21" s="50"/>
      <c r="N21" s="50"/>
      <c r="O21" s="50"/>
      <c r="P21" s="50"/>
      <c r="Q21" s="50"/>
      <c r="R21" s="49"/>
      <c r="S21" s="49"/>
      <c r="T21" s="51"/>
      <c r="U21" s="51"/>
      <c r="V21" s="51"/>
      <c r="W21" s="51"/>
      <c r="X21" s="51"/>
      <c r="Y21" s="51"/>
      <c r="Z21" s="51"/>
      <c r="AA21" s="52"/>
      <c r="AB21" s="52"/>
      <c r="AC21" s="52"/>
      <c r="AD21" s="52"/>
      <c r="AE21" s="52"/>
      <c r="AF21" s="52"/>
      <c r="AG21" s="52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1"/>
      <c r="AZ21" s="1"/>
      <c r="BA21" s="305" t="s">
        <v>216</v>
      </c>
      <c r="BB21" s="312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19"/>
      <c r="CV21" s="119"/>
      <c r="CW21" s="119"/>
      <c r="CX21" s="119"/>
      <c r="CY21" s="119"/>
      <c r="CZ21" s="119"/>
      <c r="DA21" s="6"/>
      <c r="DB21" s="6"/>
      <c r="DC21" s="7"/>
    </row>
    <row r="22" spans="1:107" ht="15.95" customHeight="1">
      <c r="A22" s="15"/>
      <c r="B22" s="368"/>
      <c r="C22" s="368"/>
      <c r="D22" s="368"/>
      <c r="E22" s="368"/>
      <c r="F22" s="368"/>
      <c r="G22" s="368"/>
      <c r="H22" s="368"/>
      <c r="I22" s="368"/>
      <c r="J22" s="368"/>
      <c r="K22" s="355"/>
      <c r="L22" s="355"/>
      <c r="M22" s="355"/>
      <c r="N22" s="355"/>
      <c r="O22" s="355"/>
      <c r="P22" s="355"/>
      <c r="Q22" s="355"/>
      <c r="R22" s="355"/>
      <c r="S22" s="355"/>
      <c r="T22" s="363"/>
      <c r="U22" s="364"/>
      <c r="V22" s="355"/>
      <c r="W22" s="355"/>
      <c r="X22" s="355"/>
      <c r="Y22" s="355"/>
      <c r="Z22" s="355"/>
      <c r="AA22" s="365"/>
      <c r="AB22" s="366"/>
      <c r="AC22" s="355"/>
      <c r="AD22" s="355"/>
      <c r="AE22" s="355"/>
      <c r="AF22" s="355"/>
      <c r="AG22" s="355"/>
      <c r="AH22" s="371"/>
      <c r="AI22" s="371"/>
      <c r="AJ22" s="371"/>
      <c r="AK22" s="371"/>
      <c r="AL22" s="371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5"/>
      <c r="AX22" s="355"/>
      <c r="AY22" s="1"/>
      <c r="AZ22" s="1"/>
      <c r="BA22" s="305" t="s">
        <v>214</v>
      </c>
      <c r="BB22" s="312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299"/>
      <c r="BN22" s="299"/>
      <c r="BO22" s="299"/>
      <c r="BP22" s="299"/>
      <c r="BQ22" s="299"/>
      <c r="BR22" s="299"/>
      <c r="BS22" s="299"/>
      <c r="BT22" s="299"/>
      <c r="BU22" s="299"/>
      <c r="BV22" s="299"/>
      <c r="BW22" s="299"/>
      <c r="BX22" s="299"/>
      <c r="BY22" s="299"/>
      <c r="BZ22" s="299"/>
      <c r="CA22" s="299"/>
      <c r="CB22" s="299"/>
      <c r="CC22" s="299"/>
      <c r="CD22" s="299"/>
      <c r="CE22" s="299"/>
      <c r="CF22" s="299"/>
      <c r="CG22" s="299"/>
      <c r="CH22" s="299"/>
      <c r="CI22" s="299"/>
      <c r="CJ22" s="299"/>
      <c r="CK22" s="300"/>
      <c r="CL22" s="300"/>
      <c r="CM22" s="300"/>
      <c r="CN22" s="300"/>
      <c r="CO22" s="300"/>
      <c r="CP22" s="300"/>
      <c r="CQ22" s="300"/>
      <c r="CR22" s="300"/>
      <c r="CS22" s="300"/>
      <c r="CT22" s="300"/>
      <c r="CU22" s="299"/>
      <c r="CV22" s="299"/>
      <c r="CW22" s="299"/>
      <c r="CX22" s="299"/>
      <c r="CY22" s="299"/>
      <c r="CZ22" s="299"/>
      <c r="DA22" s="6"/>
      <c r="DB22" s="6"/>
      <c r="DC22" s="7"/>
    </row>
    <row r="23" spans="1:107" ht="15.95" customHeight="1">
      <c r="A23" s="15"/>
      <c r="B23" s="317"/>
      <c r="C23" s="317"/>
      <c r="D23" s="317"/>
      <c r="E23" s="317"/>
      <c r="F23" s="317"/>
      <c r="G23" s="317"/>
      <c r="H23" s="317"/>
      <c r="I23" s="317"/>
      <c r="J23" s="317"/>
      <c r="K23" s="316"/>
      <c r="L23" s="316"/>
      <c r="M23" s="316"/>
      <c r="N23" s="316"/>
      <c r="O23" s="316"/>
      <c r="P23" s="316"/>
      <c r="Q23" s="316"/>
      <c r="R23" s="355"/>
      <c r="S23" s="355"/>
      <c r="T23" s="363"/>
      <c r="U23" s="364"/>
      <c r="V23" s="355"/>
      <c r="W23" s="355"/>
      <c r="X23" s="355"/>
      <c r="Y23" s="355"/>
      <c r="Z23" s="355"/>
      <c r="AA23" s="363"/>
      <c r="AB23" s="364"/>
      <c r="AC23" s="355"/>
      <c r="AD23" s="355"/>
      <c r="AE23" s="355"/>
      <c r="AF23" s="355"/>
      <c r="AG23" s="355"/>
      <c r="AH23" s="391"/>
      <c r="AI23" s="391"/>
      <c r="AJ23" s="391"/>
      <c r="AK23" s="391"/>
      <c r="AL23" s="391"/>
      <c r="AM23" s="373"/>
      <c r="AN23" s="355"/>
      <c r="AO23" s="355"/>
      <c r="AP23" s="355"/>
      <c r="AQ23" s="355"/>
      <c r="AR23" s="355"/>
      <c r="AS23" s="355"/>
      <c r="AT23" s="355"/>
      <c r="AU23" s="355"/>
      <c r="AV23" s="355"/>
      <c r="AW23" s="355"/>
      <c r="AX23" s="355"/>
      <c r="AY23" s="1"/>
      <c r="AZ23" s="1"/>
      <c r="BA23" s="305" t="s">
        <v>215</v>
      </c>
      <c r="BB23" s="312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299"/>
      <c r="BN23" s="299"/>
      <c r="BO23" s="299"/>
      <c r="BP23" s="299"/>
      <c r="BQ23" s="299"/>
      <c r="BR23" s="299"/>
      <c r="BS23" s="299"/>
      <c r="BT23" s="299"/>
      <c r="BU23" s="299"/>
      <c r="BV23" s="299"/>
      <c r="BW23" s="299"/>
      <c r="BX23" s="299"/>
      <c r="BY23" s="299"/>
      <c r="BZ23" s="299"/>
      <c r="CA23" s="299"/>
      <c r="CB23" s="299"/>
      <c r="CC23" s="299"/>
      <c r="CD23" s="299"/>
      <c r="CE23" s="299"/>
      <c r="CF23" s="299"/>
      <c r="CG23" s="299"/>
      <c r="CH23" s="299"/>
      <c r="CI23" s="299"/>
      <c r="CJ23" s="299"/>
      <c r="CK23" s="300"/>
      <c r="CL23" s="300"/>
      <c r="CM23" s="300"/>
      <c r="CN23" s="300"/>
      <c r="CO23" s="300"/>
      <c r="CP23" s="300"/>
      <c r="CQ23" s="300"/>
      <c r="CR23" s="300"/>
      <c r="CS23" s="300"/>
      <c r="CT23" s="300"/>
      <c r="CU23" s="299"/>
      <c r="CV23" s="299"/>
      <c r="CW23" s="299"/>
      <c r="CX23" s="299"/>
      <c r="CY23" s="299"/>
      <c r="CZ23" s="299"/>
      <c r="DA23" s="1"/>
      <c r="DB23" s="6"/>
      <c r="DC23" s="7"/>
    </row>
    <row r="24" spans="1:107" ht="15.95" customHeight="1">
      <c r="A24" s="15"/>
      <c r="B24" s="317"/>
      <c r="C24" s="317"/>
      <c r="D24" s="317"/>
      <c r="E24" s="317"/>
      <c r="F24" s="317"/>
      <c r="G24" s="317"/>
      <c r="H24" s="317"/>
      <c r="I24" s="317"/>
      <c r="J24" s="317"/>
      <c r="K24" s="316"/>
      <c r="L24" s="316"/>
      <c r="M24" s="316"/>
      <c r="N24" s="316"/>
      <c r="O24" s="316"/>
      <c r="P24" s="316"/>
      <c r="Q24" s="316"/>
      <c r="R24" s="355"/>
      <c r="S24" s="355"/>
      <c r="T24" s="364"/>
      <c r="U24" s="364"/>
      <c r="V24" s="355"/>
      <c r="W24" s="355"/>
      <c r="X24" s="355"/>
      <c r="Y24" s="355"/>
      <c r="Z24" s="355"/>
      <c r="AA24" s="364"/>
      <c r="AB24" s="364"/>
      <c r="AC24" s="355"/>
      <c r="AD24" s="355"/>
      <c r="AE24" s="355"/>
      <c r="AF24" s="355"/>
      <c r="AG24" s="355"/>
      <c r="AH24" s="391"/>
      <c r="AI24" s="391"/>
      <c r="AJ24" s="391"/>
      <c r="AK24" s="391"/>
      <c r="AL24" s="391"/>
      <c r="AM24" s="355"/>
      <c r="AN24" s="355"/>
      <c r="AO24" s="355"/>
      <c r="AP24" s="355"/>
      <c r="AQ24" s="355"/>
      <c r="AR24" s="355"/>
      <c r="AS24" s="355"/>
      <c r="AT24" s="355"/>
      <c r="AU24" s="355"/>
      <c r="AV24" s="355"/>
      <c r="AW24" s="355"/>
      <c r="AX24" s="355"/>
      <c r="AY24" s="1"/>
      <c r="AZ24" s="1"/>
      <c r="BA24" s="305" t="s">
        <v>217</v>
      </c>
      <c r="BB24" s="312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299"/>
      <c r="BN24" s="299"/>
      <c r="BO24" s="299"/>
      <c r="BP24" s="299"/>
      <c r="BQ24" s="299"/>
      <c r="BR24" s="299"/>
      <c r="BS24" s="299"/>
      <c r="BT24" s="299"/>
      <c r="BU24" s="299"/>
      <c r="BV24" s="299"/>
      <c r="BW24" s="299"/>
      <c r="BX24" s="299"/>
      <c r="BY24" s="299"/>
      <c r="BZ24" s="299"/>
      <c r="CA24" s="299"/>
      <c r="CB24" s="299"/>
      <c r="CC24" s="299"/>
      <c r="CD24" s="299"/>
      <c r="CE24" s="299"/>
      <c r="CF24" s="299"/>
      <c r="CG24" s="299"/>
      <c r="CH24" s="299"/>
      <c r="CI24" s="299"/>
      <c r="CJ24" s="299"/>
      <c r="CK24" s="300"/>
      <c r="CL24" s="300"/>
      <c r="CM24" s="300"/>
      <c r="CN24" s="300"/>
      <c r="CO24" s="300"/>
      <c r="CP24" s="300"/>
      <c r="CQ24" s="300"/>
      <c r="CR24" s="300"/>
      <c r="CS24" s="300"/>
      <c r="CT24" s="300"/>
      <c r="CU24" s="299"/>
      <c r="CV24" s="299"/>
      <c r="CW24" s="299"/>
      <c r="CX24" s="299"/>
      <c r="CY24" s="299"/>
      <c r="CZ24" s="299"/>
      <c r="DA24" s="1"/>
      <c r="DB24" s="6"/>
      <c r="DC24" s="7"/>
    </row>
    <row r="25" spans="1:107" ht="15.95" customHeight="1">
      <c r="A25" s="15"/>
      <c r="B25" s="367"/>
      <c r="C25" s="367"/>
      <c r="D25" s="367"/>
      <c r="E25" s="367"/>
      <c r="F25" s="367"/>
      <c r="G25" s="367"/>
      <c r="H25" s="367"/>
      <c r="I25" s="367"/>
      <c r="J25" s="367"/>
      <c r="K25" s="355"/>
      <c r="L25" s="355"/>
      <c r="M25" s="355"/>
      <c r="N25" s="355"/>
      <c r="O25" s="355"/>
      <c r="P25" s="355"/>
      <c r="Q25" s="355"/>
      <c r="R25" s="355"/>
      <c r="S25" s="355"/>
      <c r="T25" s="372"/>
      <c r="U25" s="372"/>
      <c r="V25" s="355"/>
      <c r="W25" s="355"/>
      <c r="X25" s="355"/>
      <c r="Y25" s="355"/>
      <c r="Z25" s="355"/>
      <c r="AA25" s="372"/>
      <c r="AB25" s="372"/>
      <c r="AC25" s="355"/>
      <c r="AD25" s="355"/>
      <c r="AE25" s="355"/>
      <c r="AF25" s="355"/>
      <c r="AG25" s="355"/>
      <c r="AH25" s="371"/>
      <c r="AI25" s="371"/>
      <c r="AJ25" s="371"/>
      <c r="AK25" s="371"/>
      <c r="AL25" s="371"/>
      <c r="AM25" s="373"/>
      <c r="AN25" s="355"/>
      <c r="AO25" s="355"/>
      <c r="AP25" s="355"/>
      <c r="AQ25" s="355"/>
      <c r="AR25" s="355"/>
      <c r="AS25" s="373"/>
      <c r="AT25" s="355"/>
      <c r="AU25" s="355"/>
      <c r="AV25" s="355"/>
      <c r="AW25" s="355"/>
      <c r="AX25" s="355"/>
      <c r="AY25" s="1"/>
      <c r="AZ25" s="1"/>
      <c r="BA25" s="305" t="s">
        <v>219</v>
      </c>
      <c r="BB25" s="312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299"/>
      <c r="BN25" s="299"/>
      <c r="BO25" s="299"/>
      <c r="BP25" s="299"/>
      <c r="BQ25" s="299"/>
      <c r="BR25" s="299"/>
      <c r="BS25" s="299"/>
      <c r="BT25" s="299"/>
      <c r="BU25" s="299"/>
      <c r="BV25" s="299"/>
      <c r="BW25" s="299"/>
      <c r="BX25" s="299"/>
      <c r="BY25" s="299"/>
      <c r="BZ25" s="299"/>
      <c r="CA25" s="299"/>
      <c r="CB25" s="299"/>
      <c r="CC25" s="299"/>
      <c r="CD25" s="299"/>
      <c r="CE25" s="299"/>
      <c r="CF25" s="299"/>
      <c r="CG25" s="299"/>
      <c r="CH25" s="299"/>
      <c r="CI25" s="299"/>
      <c r="CJ25" s="299"/>
      <c r="CK25" s="300"/>
      <c r="CL25" s="300"/>
      <c r="CM25" s="300"/>
      <c r="CN25" s="300"/>
      <c r="CO25" s="300"/>
      <c r="CP25" s="300"/>
      <c r="CQ25" s="300"/>
      <c r="CR25" s="300"/>
      <c r="CS25" s="300"/>
      <c r="CT25" s="300"/>
      <c r="CU25" s="299"/>
      <c r="CV25" s="299"/>
      <c r="CW25" s="299"/>
      <c r="CX25" s="299"/>
      <c r="CY25" s="299"/>
      <c r="CZ25" s="299"/>
      <c r="DA25" s="1"/>
      <c r="DB25" s="6"/>
      <c r="DC25" s="7"/>
    </row>
    <row r="26" spans="1:107" ht="15.95" customHeight="1">
      <c r="A26" s="15"/>
      <c r="B26" s="367"/>
      <c r="C26" s="367"/>
      <c r="D26" s="367"/>
      <c r="E26" s="367"/>
      <c r="F26" s="367"/>
      <c r="G26" s="367"/>
      <c r="H26" s="367"/>
      <c r="I26" s="367"/>
      <c r="J26" s="367"/>
      <c r="K26" s="355"/>
      <c r="L26" s="355"/>
      <c r="M26" s="355"/>
      <c r="N26" s="355"/>
      <c r="O26" s="355"/>
      <c r="P26" s="355"/>
      <c r="Q26" s="355"/>
      <c r="R26" s="355"/>
      <c r="S26" s="355"/>
      <c r="T26" s="372"/>
      <c r="U26" s="372"/>
      <c r="V26" s="355"/>
      <c r="W26" s="355"/>
      <c r="X26" s="355"/>
      <c r="Y26" s="355"/>
      <c r="Z26" s="355"/>
      <c r="AA26" s="372"/>
      <c r="AB26" s="372"/>
      <c r="AC26" s="355"/>
      <c r="AD26" s="355"/>
      <c r="AE26" s="355"/>
      <c r="AF26" s="355"/>
      <c r="AG26" s="355"/>
      <c r="AH26" s="371"/>
      <c r="AI26" s="371"/>
      <c r="AJ26" s="371"/>
      <c r="AK26" s="371"/>
      <c r="AL26" s="371"/>
      <c r="AM26" s="355"/>
      <c r="AN26" s="355"/>
      <c r="AO26" s="355"/>
      <c r="AP26" s="355"/>
      <c r="AQ26" s="355"/>
      <c r="AR26" s="355"/>
      <c r="AS26" s="355"/>
      <c r="AT26" s="355"/>
      <c r="AU26" s="355"/>
      <c r="AV26" s="355"/>
      <c r="AW26" s="355"/>
      <c r="AX26" s="355"/>
      <c r="AY26" s="1"/>
      <c r="AZ26" s="1"/>
      <c r="BA26" s="305" t="s">
        <v>220</v>
      </c>
      <c r="BB26" s="312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299"/>
      <c r="BN26" s="299"/>
      <c r="BO26" s="299"/>
      <c r="BP26" s="299"/>
      <c r="BQ26" s="299"/>
      <c r="BR26" s="299"/>
      <c r="BS26" s="299"/>
      <c r="BT26" s="299"/>
      <c r="BU26" s="299"/>
      <c r="BV26" s="299"/>
      <c r="BW26" s="299"/>
      <c r="BX26" s="299"/>
      <c r="BY26" s="299"/>
      <c r="BZ26" s="299"/>
      <c r="CA26" s="299"/>
      <c r="CB26" s="299"/>
      <c r="CC26" s="299"/>
      <c r="CD26" s="299"/>
      <c r="CE26" s="299"/>
      <c r="CF26" s="299"/>
      <c r="CG26" s="299"/>
      <c r="CH26" s="299"/>
      <c r="CI26" s="299"/>
      <c r="CJ26" s="299"/>
      <c r="CK26" s="300"/>
      <c r="CL26" s="300"/>
      <c r="CM26" s="300"/>
      <c r="CN26" s="300"/>
      <c r="CO26" s="300"/>
      <c r="CP26" s="300"/>
      <c r="CQ26" s="300"/>
      <c r="CR26" s="300"/>
      <c r="CS26" s="300"/>
      <c r="CT26" s="300"/>
      <c r="CU26" s="299"/>
      <c r="CV26" s="299"/>
      <c r="CW26" s="299"/>
      <c r="CX26" s="299"/>
      <c r="CY26" s="299"/>
      <c r="CZ26" s="299"/>
      <c r="DA26" s="1"/>
      <c r="DB26" s="6"/>
      <c r="DC26" s="7"/>
    </row>
    <row r="27" spans="1:107" ht="15.95" customHeight="1">
      <c r="A27" s="15"/>
      <c r="B27" s="370"/>
      <c r="C27" s="317"/>
      <c r="D27" s="317"/>
      <c r="E27" s="317"/>
      <c r="F27" s="317"/>
      <c r="G27" s="317"/>
      <c r="H27" s="317"/>
      <c r="I27" s="317"/>
      <c r="J27" s="317"/>
      <c r="K27" s="316"/>
      <c r="L27" s="316"/>
      <c r="M27" s="316"/>
      <c r="N27" s="316"/>
      <c r="O27" s="316"/>
      <c r="P27" s="316"/>
      <c r="Q27" s="316"/>
      <c r="R27" s="384"/>
      <c r="S27" s="384"/>
      <c r="T27" s="372"/>
      <c r="U27" s="372"/>
      <c r="V27" s="384"/>
      <c r="W27" s="384"/>
      <c r="X27" s="384"/>
      <c r="Y27" s="384"/>
      <c r="Z27" s="384"/>
      <c r="AA27" s="372"/>
      <c r="AB27" s="372"/>
      <c r="AC27" s="384"/>
      <c r="AD27" s="384"/>
      <c r="AE27" s="384"/>
      <c r="AF27" s="384"/>
      <c r="AG27" s="384"/>
      <c r="AH27" s="371"/>
      <c r="AI27" s="371"/>
      <c r="AJ27" s="371"/>
      <c r="AK27" s="371"/>
      <c r="AL27" s="371"/>
      <c r="AM27" s="374"/>
      <c r="AN27" s="374"/>
      <c r="AO27" s="374"/>
      <c r="AP27" s="374"/>
      <c r="AQ27" s="374"/>
      <c r="AR27" s="374"/>
      <c r="AS27" s="374"/>
      <c r="AT27" s="374"/>
      <c r="AU27" s="374"/>
      <c r="AV27" s="374"/>
      <c r="AW27" s="374"/>
      <c r="AX27" s="374"/>
      <c r="AY27" s="1"/>
      <c r="AZ27" s="1"/>
      <c r="BA27" s="305" t="s">
        <v>218</v>
      </c>
      <c r="BB27" s="312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299"/>
      <c r="BN27" s="299"/>
      <c r="BO27" s="299"/>
      <c r="BP27" s="299"/>
      <c r="BQ27" s="299"/>
      <c r="BR27" s="299"/>
      <c r="BS27" s="299"/>
      <c r="BT27" s="299"/>
      <c r="BU27" s="299"/>
      <c r="BV27" s="299"/>
      <c r="BW27" s="299"/>
      <c r="BX27" s="299"/>
      <c r="BY27" s="299"/>
      <c r="BZ27" s="299"/>
      <c r="CA27" s="299"/>
      <c r="CB27" s="299"/>
      <c r="CC27" s="299"/>
      <c r="CD27" s="299"/>
      <c r="CE27" s="299"/>
      <c r="CF27" s="299"/>
      <c r="CG27" s="299"/>
      <c r="CH27" s="299"/>
      <c r="CI27" s="299"/>
      <c r="CJ27" s="299"/>
      <c r="CK27" s="300"/>
      <c r="CL27" s="300"/>
      <c r="CM27" s="300"/>
      <c r="CN27" s="300"/>
      <c r="CO27" s="300"/>
      <c r="CP27" s="300"/>
      <c r="CQ27" s="300"/>
      <c r="CR27" s="300"/>
      <c r="CS27" s="300"/>
      <c r="CT27" s="300"/>
      <c r="CU27" s="299"/>
      <c r="CV27" s="299"/>
      <c r="CW27" s="299"/>
      <c r="CX27" s="299"/>
      <c r="CY27" s="299"/>
      <c r="CZ27" s="299"/>
      <c r="DA27" s="1"/>
      <c r="DB27" s="6"/>
      <c r="DC27" s="7"/>
    </row>
    <row r="28" spans="1:107" ht="15.95" customHeight="1">
      <c r="A28" s="15"/>
      <c r="B28" s="367"/>
      <c r="C28" s="367"/>
      <c r="D28" s="367"/>
      <c r="E28" s="367"/>
      <c r="F28" s="367"/>
      <c r="G28" s="367"/>
      <c r="H28" s="367"/>
      <c r="I28" s="367"/>
      <c r="J28" s="367"/>
      <c r="K28" s="355"/>
      <c r="L28" s="355"/>
      <c r="M28" s="355"/>
      <c r="N28" s="355"/>
      <c r="O28" s="355"/>
      <c r="P28" s="355"/>
      <c r="Q28" s="355"/>
      <c r="R28" s="355"/>
      <c r="S28" s="355"/>
      <c r="T28" s="363"/>
      <c r="U28" s="364"/>
      <c r="V28" s="355"/>
      <c r="W28" s="355"/>
      <c r="X28" s="355"/>
      <c r="Y28" s="355"/>
      <c r="Z28" s="355"/>
      <c r="AA28" s="363"/>
      <c r="AB28" s="364"/>
      <c r="AC28" s="355"/>
      <c r="AD28" s="355"/>
      <c r="AE28" s="355"/>
      <c r="AF28" s="355"/>
      <c r="AG28" s="355"/>
      <c r="AH28" s="371"/>
      <c r="AI28" s="371"/>
      <c r="AJ28" s="371"/>
      <c r="AK28" s="371"/>
      <c r="AL28" s="371"/>
      <c r="AM28" s="373"/>
      <c r="AN28" s="355"/>
      <c r="AO28" s="355"/>
      <c r="AP28" s="355"/>
      <c r="AQ28" s="355"/>
      <c r="AR28" s="355"/>
      <c r="AS28" s="355"/>
      <c r="AT28" s="355"/>
      <c r="AU28" s="355"/>
      <c r="AV28" s="355"/>
      <c r="AW28" s="355"/>
      <c r="AX28" s="355"/>
      <c r="AY28" s="1"/>
      <c r="AZ28" s="1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84"/>
      <c r="CN28" s="84"/>
      <c r="CO28" s="84"/>
      <c r="CP28" s="84"/>
      <c r="CQ28" s="84"/>
      <c r="CR28" s="84"/>
      <c r="CS28" s="84"/>
      <c r="CT28" s="84"/>
      <c r="CU28" s="85"/>
      <c r="CV28" s="76"/>
      <c r="CW28" s="76"/>
      <c r="CX28" s="76"/>
      <c r="CY28" s="76"/>
      <c r="CZ28" s="76"/>
      <c r="DA28" s="1"/>
      <c r="DB28" s="6"/>
      <c r="DC28" s="7"/>
    </row>
    <row r="29" spans="1:107" ht="15.95" customHeight="1">
      <c r="A29" s="15"/>
      <c r="B29" s="367"/>
      <c r="C29" s="367"/>
      <c r="D29" s="367"/>
      <c r="E29" s="367"/>
      <c r="F29" s="367"/>
      <c r="G29" s="367"/>
      <c r="H29" s="367"/>
      <c r="I29" s="367"/>
      <c r="J29" s="367"/>
      <c r="K29" s="355"/>
      <c r="L29" s="355"/>
      <c r="M29" s="355"/>
      <c r="N29" s="355"/>
      <c r="O29" s="355"/>
      <c r="P29" s="355"/>
      <c r="Q29" s="355"/>
      <c r="R29" s="355"/>
      <c r="S29" s="355"/>
      <c r="T29" s="364"/>
      <c r="U29" s="364"/>
      <c r="V29" s="355"/>
      <c r="W29" s="355"/>
      <c r="X29" s="355"/>
      <c r="Y29" s="355"/>
      <c r="Z29" s="355"/>
      <c r="AA29" s="364"/>
      <c r="AB29" s="364"/>
      <c r="AC29" s="355"/>
      <c r="AD29" s="355"/>
      <c r="AE29" s="355"/>
      <c r="AF29" s="355"/>
      <c r="AG29" s="355"/>
      <c r="AH29" s="371"/>
      <c r="AI29" s="371"/>
      <c r="AJ29" s="371"/>
      <c r="AK29" s="371"/>
      <c r="AL29" s="371"/>
      <c r="AM29" s="355"/>
      <c r="AN29" s="355"/>
      <c r="AO29" s="355"/>
      <c r="AP29" s="355"/>
      <c r="AQ29" s="355"/>
      <c r="AR29" s="355"/>
      <c r="AS29" s="355"/>
      <c r="AT29" s="355"/>
      <c r="AU29" s="355"/>
      <c r="AV29" s="355"/>
      <c r="AW29" s="355"/>
      <c r="AX29" s="355"/>
      <c r="AY29" s="1"/>
      <c r="AZ29" s="1"/>
      <c r="BA29" s="31" t="s">
        <v>221</v>
      </c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1"/>
      <c r="DB29" s="6"/>
      <c r="DC29" s="7"/>
    </row>
    <row r="30" spans="1:107" ht="15.95" customHeight="1">
      <c r="A30" s="15"/>
      <c r="B30" s="369"/>
      <c r="C30" s="369"/>
      <c r="D30" s="369"/>
      <c r="E30" s="369"/>
      <c r="F30" s="369"/>
      <c r="G30" s="369"/>
      <c r="H30" s="369"/>
      <c r="I30" s="369"/>
      <c r="J30" s="369"/>
      <c r="K30" s="316"/>
      <c r="L30" s="316"/>
      <c r="M30" s="316"/>
      <c r="N30" s="316"/>
      <c r="O30" s="316"/>
      <c r="P30" s="316"/>
      <c r="Q30" s="316"/>
      <c r="R30" s="355"/>
      <c r="S30" s="355"/>
      <c r="T30" s="365"/>
      <c r="U30" s="366"/>
      <c r="V30" s="355"/>
      <c r="W30" s="355"/>
      <c r="X30" s="355"/>
      <c r="Y30" s="355"/>
      <c r="Z30" s="355"/>
      <c r="AA30" s="365"/>
      <c r="AB30" s="366"/>
      <c r="AC30" s="355"/>
      <c r="AD30" s="355"/>
      <c r="AE30" s="355"/>
      <c r="AF30" s="355"/>
      <c r="AG30" s="355"/>
      <c r="AH30" s="317"/>
      <c r="AI30" s="317"/>
      <c r="AJ30" s="317"/>
      <c r="AK30" s="317"/>
      <c r="AL30" s="317"/>
      <c r="AM30" s="373"/>
      <c r="AN30" s="355"/>
      <c r="AO30" s="355"/>
      <c r="AP30" s="355"/>
      <c r="AQ30" s="355"/>
      <c r="AR30" s="355"/>
      <c r="AS30" s="373"/>
      <c r="AT30" s="355"/>
      <c r="AU30" s="355"/>
      <c r="AV30" s="355"/>
      <c r="AW30" s="355"/>
      <c r="AX30" s="355"/>
      <c r="AY30" s="1"/>
      <c r="AZ30" s="1"/>
      <c r="BA30" s="306" t="s">
        <v>29</v>
      </c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M30" s="308"/>
      <c r="BN30" s="308"/>
      <c r="BO30" s="308"/>
      <c r="BP30" s="308"/>
      <c r="BQ30" s="308"/>
      <c r="BR30" s="308"/>
      <c r="BS30" s="308"/>
      <c r="BT30" s="308"/>
      <c r="BU30" s="308"/>
      <c r="BV30" s="308"/>
      <c r="BW30" s="308"/>
      <c r="BX30" s="308"/>
      <c r="BY30" s="308"/>
      <c r="BZ30" s="308"/>
      <c r="CA30" s="308"/>
      <c r="CB30" s="308"/>
      <c r="CC30" s="308"/>
      <c r="CD30" s="308"/>
      <c r="CE30" s="308"/>
      <c r="CF30" s="308"/>
      <c r="CG30" s="308"/>
      <c r="CH30" s="308"/>
      <c r="CI30" s="308"/>
      <c r="CJ30" s="308"/>
      <c r="CK30" s="308"/>
      <c r="CL30" s="308"/>
      <c r="CM30" s="308"/>
      <c r="CN30" s="308"/>
      <c r="CO30" s="308"/>
      <c r="CP30" s="308"/>
      <c r="CQ30" s="308"/>
      <c r="CR30" s="308"/>
      <c r="CS30" s="308"/>
      <c r="CT30" s="308"/>
      <c r="CU30" s="308"/>
      <c r="CV30" s="308"/>
      <c r="CW30" s="308"/>
      <c r="CX30" s="308"/>
      <c r="CY30" s="308"/>
      <c r="CZ30" s="309"/>
      <c r="DA30" s="1"/>
      <c r="DB30" s="6"/>
      <c r="DC30" s="7"/>
    </row>
    <row r="31" spans="1:107" ht="15.95" customHeight="1">
      <c r="A31" s="15"/>
      <c r="B31" s="369"/>
      <c r="C31" s="369"/>
      <c r="D31" s="369"/>
      <c r="E31" s="369"/>
      <c r="F31" s="369"/>
      <c r="G31" s="369"/>
      <c r="H31" s="369"/>
      <c r="I31" s="369"/>
      <c r="J31" s="369"/>
      <c r="K31" s="316"/>
      <c r="L31" s="316"/>
      <c r="M31" s="316"/>
      <c r="N31" s="316"/>
      <c r="O31" s="316"/>
      <c r="P31" s="316"/>
      <c r="Q31" s="316"/>
      <c r="R31" s="355"/>
      <c r="S31" s="355"/>
      <c r="T31" s="366"/>
      <c r="U31" s="366"/>
      <c r="V31" s="355"/>
      <c r="W31" s="355"/>
      <c r="X31" s="355"/>
      <c r="Y31" s="355"/>
      <c r="Z31" s="355"/>
      <c r="AA31" s="366"/>
      <c r="AB31" s="366"/>
      <c r="AC31" s="355"/>
      <c r="AD31" s="355"/>
      <c r="AE31" s="355"/>
      <c r="AF31" s="355"/>
      <c r="AG31" s="355"/>
      <c r="AH31" s="317"/>
      <c r="AI31" s="317"/>
      <c r="AJ31" s="317"/>
      <c r="AK31" s="317"/>
      <c r="AL31" s="317"/>
      <c r="AM31" s="355"/>
      <c r="AN31" s="355"/>
      <c r="AO31" s="355"/>
      <c r="AP31" s="355"/>
      <c r="AQ31" s="355"/>
      <c r="AR31" s="355"/>
      <c r="AS31" s="355"/>
      <c r="AT31" s="355"/>
      <c r="AU31" s="355"/>
      <c r="AV31" s="355"/>
      <c r="AW31" s="355"/>
      <c r="AX31" s="355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6"/>
      <c r="DC31" s="7"/>
    </row>
    <row r="32" spans="1:107" ht="15.95" customHeight="1">
      <c r="A32" s="15"/>
      <c r="B32" s="368"/>
      <c r="C32" s="368"/>
      <c r="D32" s="368"/>
      <c r="E32" s="368"/>
      <c r="F32" s="368"/>
      <c r="G32" s="368"/>
      <c r="H32" s="368"/>
      <c r="I32" s="368"/>
      <c r="J32" s="368"/>
      <c r="K32" s="355"/>
      <c r="L32" s="355"/>
      <c r="M32" s="355"/>
      <c r="N32" s="355"/>
      <c r="O32" s="355"/>
      <c r="P32" s="355"/>
      <c r="Q32" s="355"/>
      <c r="R32" s="355"/>
      <c r="S32" s="355"/>
      <c r="T32" s="363"/>
      <c r="U32" s="364"/>
      <c r="V32" s="355"/>
      <c r="W32" s="355"/>
      <c r="X32" s="355"/>
      <c r="Y32" s="355"/>
      <c r="Z32" s="355"/>
      <c r="AA32" s="365"/>
      <c r="AB32" s="366"/>
      <c r="AC32" s="355"/>
      <c r="AD32" s="355"/>
      <c r="AE32" s="355"/>
      <c r="AF32" s="355"/>
      <c r="AG32" s="355"/>
      <c r="AH32" s="371"/>
      <c r="AI32" s="371"/>
      <c r="AJ32" s="371"/>
      <c r="AK32" s="371"/>
      <c r="AL32" s="371"/>
      <c r="AM32" s="355"/>
      <c r="AN32" s="355"/>
      <c r="AO32" s="355"/>
      <c r="AP32" s="355"/>
      <c r="AQ32" s="355"/>
      <c r="AR32" s="355"/>
      <c r="AS32" s="355"/>
      <c r="AT32" s="355"/>
      <c r="AU32" s="355"/>
      <c r="AV32" s="355"/>
      <c r="AW32" s="355"/>
      <c r="AX32" s="355"/>
      <c r="AY32" s="1"/>
      <c r="AZ32" s="6"/>
      <c r="BA32" s="31" t="s">
        <v>30</v>
      </c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7"/>
    </row>
    <row r="33" spans="1:107" ht="15.95" customHeight="1">
      <c r="A33" s="15"/>
      <c r="B33" s="317"/>
      <c r="C33" s="317"/>
      <c r="D33" s="317"/>
      <c r="E33" s="317"/>
      <c r="F33" s="317"/>
      <c r="G33" s="317"/>
      <c r="H33" s="317"/>
      <c r="I33" s="317"/>
      <c r="J33" s="317"/>
      <c r="K33" s="375"/>
      <c r="L33" s="316"/>
      <c r="M33" s="316"/>
      <c r="N33" s="316"/>
      <c r="O33" s="316"/>
      <c r="P33" s="316"/>
      <c r="Q33" s="316"/>
      <c r="R33" s="384"/>
      <c r="S33" s="384"/>
      <c r="T33" s="372"/>
      <c r="U33" s="372"/>
      <c r="V33" s="384"/>
      <c r="W33" s="384"/>
      <c r="X33" s="384"/>
      <c r="Y33" s="384"/>
      <c r="Z33" s="384"/>
      <c r="AA33" s="372"/>
      <c r="AB33" s="372"/>
      <c r="AC33" s="384"/>
      <c r="AD33" s="384"/>
      <c r="AE33" s="384"/>
      <c r="AF33" s="384"/>
      <c r="AG33" s="384"/>
      <c r="AH33" s="371"/>
      <c r="AI33" s="371"/>
      <c r="AJ33" s="371"/>
      <c r="AK33" s="371"/>
      <c r="AL33" s="371"/>
      <c r="AM33" s="374"/>
      <c r="AN33" s="374"/>
      <c r="AO33" s="374"/>
      <c r="AP33" s="374"/>
      <c r="AQ33" s="374"/>
      <c r="AR33" s="374"/>
      <c r="AS33" s="374"/>
      <c r="AT33" s="374"/>
      <c r="AU33" s="374"/>
      <c r="AV33" s="374"/>
      <c r="AW33" s="374"/>
      <c r="AX33" s="374"/>
      <c r="AY33" s="1"/>
      <c r="AZ33" s="17"/>
      <c r="BA33" s="53" t="s">
        <v>22</v>
      </c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6"/>
      <c r="DA33" s="6"/>
      <c r="DB33" s="6"/>
      <c r="DC33" s="7"/>
    </row>
    <row r="34" spans="1:107" ht="15.95" customHeight="1">
      <c r="A34" s="15"/>
      <c r="B34" s="88"/>
      <c r="D34" s="88"/>
      <c r="E34" s="88"/>
      <c r="F34" s="88"/>
      <c r="G34" s="88"/>
      <c r="H34" s="88"/>
      <c r="I34" s="88"/>
      <c r="J34" s="88"/>
      <c r="K34" s="92"/>
      <c r="L34" s="91"/>
      <c r="M34" s="91"/>
      <c r="N34" s="91"/>
      <c r="O34" s="91"/>
      <c r="P34" s="91"/>
      <c r="Q34" s="91"/>
      <c r="R34" s="90"/>
      <c r="S34" s="90"/>
      <c r="T34" s="89"/>
      <c r="U34" s="89"/>
      <c r="V34" s="90"/>
      <c r="W34" s="90"/>
      <c r="X34" s="90"/>
      <c r="Y34" s="90"/>
      <c r="Z34" s="90"/>
      <c r="AA34" s="89"/>
      <c r="AB34" s="89"/>
      <c r="AC34" s="90"/>
      <c r="AD34" s="90"/>
      <c r="AE34" s="90"/>
      <c r="AF34" s="90"/>
      <c r="AG34" s="90"/>
      <c r="AH34" s="87"/>
      <c r="AI34" s="87"/>
      <c r="AJ34" s="87"/>
      <c r="AK34" s="87"/>
      <c r="AL34" s="87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1"/>
      <c r="AZ34" s="17"/>
      <c r="BA34" s="102" t="s">
        <v>183</v>
      </c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9"/>
      <c r="DA34" s="6"/>
      <c r="DB34" s="6"/>
      <c r="DC34" s="7"/>
    </row>
    <row r="35" spans="1:107" ht="15.95" customHeight="1">
      <c r="A35" s="15"/>
      <c r="B35" s="93"/>
      <c r="C35" s="304" t="s">
        <v>211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7"/>
      <c r="AG35" s="97"/>
      <c r="AH35" s="78"/>
      <c r="AI35" s="78"/>
      <c r="AJ35" s="78"/>
      <c r="AK35" s="78"/>
      <c r="AL35" s="7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79"/>
      <c r="AY35" s="1"/>
      <c r="AZ35" s="17"/>
      <c r="BA35" s="60" t="s">
        <v>23</v>
      </c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3"/>
      <c r="DA35" s="6"/>
      <c r="DB35" s="6"/>
      <c r="DC35" s="7"/>
    </row>
    <row r="36" spans="1:107" ht="15.95" customHeight="1">
      <c r="A36" s="28" t="s">
        <v>32</v>
      </c>
      <c r="B36" s="1"/>
      <c r="C36" s="1"/>
      <c r="D36" s="1"/>
      <c r="E36" s="1"/>
      <c r="F36" s="1"/>
      <c r="G36" s="1"/>
      <c r="H36" s="1"/>
      <c r="AH36" s="100"/>
      <c r="AS36" s="1"/>
      <c r="AT36" s="1"/>
      <c r="AU36" s="1"/>
      <c r="AV36" s="1"/>
      <c r="AW36" s="1"/>
      <c r="AX36" s="1"/>
      <c r="AY36" s="1"/>
      <c r="AZ36" s="17"/>
      <c r="BA36" s="64" t="s">
        <v>29</v>
      </c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7"/>
      <c r="DA36" s="6"/>
      <c r="DB36" s="6"/>
      <c r="DC36" s="7"/>
    </row>
    <row r="37" spans="1:107" ht="15.95" customHeight="1">
      <c r="A37" s="109"/>
      <c r="B37" s="380" t="s">
        <v>2</v>
      </c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81"/>
      <c r="P37" s="381"/>
      <c r="Q37" s="381"/>
      <c r="R37" s="381"/>
      <c r="S37" s="377">
        <v>2016</v>
      </c>
      <c r="T37" s="378"/>
      <c r="U37" s="378"/>
      <c r="V37" s="378"/>
      <c r="W37" s="378"/>
      <c r="X37" s="378"/>
      <c r="Y37" s="378"/>
      <c r="Z37" s="378"/>
      <c r="AA37" s="379"/>
      <c r="AB37" s="377">
        <v>2017</v>
      </c>
      <c r="AC37" s="378"/>
      <c r="AD37" s="378"/>
      <c r="AE37" s="378"/>
      <c r="AF37" s="378"/>
      <c r="AG37" s="378"/>
      <c r="AH37" s="378"/>
      <c r="AI37" s="378"/>
      <c r="AJ37" s="378"/>
      <c r="AK37" s="378"/>
      <c r="AL37" s="378"/>
      <c r="AM37" s="378"/>
      <c r="AN37" s="378"/>
      <c r="AO37" s="378"/>
      <c r="AP37" s="378"/>
      <c r="AQ37" s="378"/>
      <c r="AR37" s="378"/>
      <c r="AS37" s="378"/>
      <c r="AT37" s="378"/>
      <c r="AU37" s="379"/>
      <c r="AY37" s="1"/>
      <c r="AZ37" s="17"/>
      <c r="BA37" s="75"/>
      <c r="DA37" s="6"/>
      <c r="DB37" s="6"/>
      <c r="DC37" s="7"/>
    </row>
    <row r="38" spans="1:107" ht="15.95" customHeight="1">
      <c r="A38" s="109"/>
      <c r="B38" s="382" t="s">
        <v>0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298">
        <v>4</v>
      </c>
      <c r="T38" s="298">
        <v>5</v>
      </c>
      <c r="U38" s="298">
        <v>6</v>
      </c>
      <c r="V38" s="298">
        <v>7</v>
      </c>
      <c r="W38" s="298">
        <v>8</v>
      </c>
      <c r="X38" s="298">
        <v>9</v>
      </c>
      <c r="Y38" s="298">
        <v>10</v>
      </c>
      <c r="Z38" s="298">
        <v>11</v>
      </c>
      <c r="AA38" s="298">
        <v>12</v>
      </c>
      <c r="AB38" s="399">
        <v>1</v>
      </c>
      <c r="AC38" s="400"/>
      <c r="AD38" s="399">
        <v>2</v>
      </c>
      <c r="AE38" s="400"/>
      <c r="AF38" s="399">
        <v>3</v>
      </c>
      <c r="AG38" s="400"/>
      <c r="AH38" s="401">
        <v>4</v>
      </c>
      <c r="AI38" s="401"/>
      <c r="AJ38" s="401"/>
      <c r="AK38" s="376">
        <v>5</v>
      </c>
      <c r="AL38" s="376"/>
      <c r="AM38" s="376"/>
      <c r="AN38" s="376">
        <v>6</v>
      </c>
      <c r="AO38" s="376"/>
      <c r="AP38" s="376"/>
      <c r="AQ38" s="392">
        <v>7</v>
      </c>
      <c r="AR38" s="392"/>
      <c r="AS38" s="392"/>
      <c r="AT38" s="392">
        <v>8</v>
      </c>
      <c r="AU38" s="392"/>
      <c r="AV38" s="1"/>
      <c r="AW38" s="99"/>
      <c r="AX38" s="99"/>
      <c r="AY38" s="1"/>
      <c r="AZ38" s="17"/>
      <c r="BA38" s="31" t="s">
        <v>31</v>
      </c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7"/>
    </row>
    <row r="39" spans="1:107" ht="15.95" customHeight="1">
      <c r="A39" s="112"/>
      <c r="B39" s="126" t="s">
        <v>38</v>
      </c>
      <c r="C39" s="127"/>
      <c r="D39" s="127"/>
      <c r="E39" s="127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301"/>
      <c r="S39" s="129"/>
      <c r="T39" s="130"/>
      <c r="U39" s="129"/>
      <c r="V39" s="131"/>
      <c r="W39" s="130"/>
      <c r="X39" s="132"/>
      <c r="Y39" s="129"/>
      <c r="Z39" s="130"/>
      <c r="AA39" s="131"/>
      <c r="AB39" s="130"/>
      <c r="AC39" s="129"/>
      <c r="AD39" s="130"/>
      <c r="AE39" s="129"/>
      <c r="AF39" s="130"/>
      <c r="AG39" s="130"/>
      <c r="AH39" s="131"/>
      <c r="AI39" s="130"/>
      <c r="AJ39" s="131"/>
      <c r="AK39" s="130"/>
      <c r="AL39" s="129"/>
      <c r="AM39" s="130"/>
      <c r="AN39" s="129"/>
      <c r="AO39" s="130"/>
      <c r="AP39" s="130"/>
      <c r="AQ39" s="129"/>
      <c r="AR39" s="130"/>
      <c r="AS39" s="131"/>
      <c r="AT39" s="130"/>
      <c r="AU39" s="132"/>
      <c r="AV39" s="17"/>
      <c r="AW39" s="17"/>
      <c r="AX39" s="17"/>
      <c r="AY39" s="1"/>
      <c r="AZ39" s="17"/>
      <c r="BA39" s="72" t="s">
        <v>181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5"/>
      <c r="DA39" s="6"/>
      <c r="DB39" s="6"/>
      <c r="DC39" s="7"/>
    </row>
    <row r="40" spans="1:107" ht="15.95" customHeight="1">
      <c r="A40" s="112"/>
      <c r="B40" s="126" t="s">
        <v>165</v>
      </c>
      <c r="C40" s="127"/>
      <c r="D40" s="127"/>
      <c r="E40" s="127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302"/>
      <c r="S40" s="129"/>
      <c r="T40" s="130"/>
      <c r="U40" s="129"/>
      <c r="V40" s="131"/>
      <c r="W40" s="130"/>
      <c r="X40" s="132"/>
      <c r="Y40" s="129"/>
      <c r="Z40" s="130"/>
      <c r="AA40" s="131"/>
      <c r="AB40" s="130"/>
      <c r="AC40" s="129"/>
      <c r="AD40" s="130"/>
      <c r="AE40" s="129"/>
      <c r="AF40" s="130"/>
      <c r="AG40" s="130"/>
      <c r="AH40" s="131"/>
      <c r="AI40" s="130"/>
      <c r="AJ40" s="131"/>
      <c r="AK40" s="130"/>
      <c r="AL40" s="129"/>
      <c r="AM40" s="130"/>
      <c r="AN40" s="129"/>
      <c r="AO40" s="130"/>
      <c r="AP40" s="130"/>
      <c r="AQ40" s="129"/>
      <c r="AR40" s="130"/>
      <c r="AS40" s="131"/>
      <c r="AT40" s="130"/>
      <c r="AU40" s="132"/>
      <c r="AV40" s="17"/>
      <c r="AW40" s="17"/>
      <c r="AX40" s="17"/>
      <c r="AY40" s="1"/>
      <c r="AZ40" s="17"/>
      <c r="BA40" s="86" t="s">
        <v>182</v>
      </c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7"/>
      <c r="DA40" s="6"/>
      <c r="DB40" s="6"/>
      <c r="DC40" s="7"/>
    </row>
    <row r="41" spans="1:107" ht="15.95" customHeight="1">
      <c r="A41" s="109"/>
      <c r="B41" s="68" t="s">
        <v>180</v>
      </c>
      <c r="C41" s="70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110"/>
      <c r="S41" s="19"/>
      <c r="T41" s="111"/>
      <c r="U41" s="19"/>
      <c r="V41" s="20"/>
      <c r="W41" s="111"/>
      <c r="X41" s="21"/>
      <c r="Y41" s="19"/>
      <c r="Z41" s="111"/>
      <c r="AA41" s="20"/>
      <c r="AB41" s="111"/>
      <c r="AC41" s="19"/>
      <c r="AD41" s="111"/>
      <c r="AE41" s="19"/>
      <c r="AF41" s="111"/>
      <c r="AG41" s="111"/>
      <c r="AH41" s="20"/>
      <c r="AI41" s="111"/>
      <c r="AJ41" s="20"/>
      <c r="AK41" s="111"/>
      <c r="AL41" s="19"/>
      <c r="AM41" s="111"/>
      <c r="AN41" s="19"/>
      <c r="AO41" s="111"/>
      <c r="AP41" s="111"/>
      <c r="AQ41" s="19"/>
      <c r="AR41" s="111"/>
      <c r="AS41" s="20"/>
      <c r="AT41" s="111"/>
      <c r="AU41" s="21"/>
      <c r="AV41" s="17"/>
      <c r="AW41" s="17"/>
      <c r="AX41" s="17"/>
      <c r="AY41" s="1"/>
      <c r="AZ41" s="17"/>
      <c r="BA41" s="36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7"/>
    </row>
    <row r="42" spans="1:107" ht="15.95" customHeight="1">
      <c r="A42" s="109"/>
      <c r="B42" s="103" t="s">
        <v>166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32"/>
      <c r="S42" s="105"/>
      <c r="T42" s="113"/>
      <c r="U42" s="105"/>
      <c r="V42" s="106"/>
      <c r="W42" s="113"/>
      <c r="X42" s="107"/>
      <c r="Y42" s="105"/>
      <c r="Z42" s="113"/>
      <c r="AA42" s="106"/>
      <c r="AB42" s="113"/>
      <c r="AC42" s="105"/>
      <c r="AD42" s="113"/>
      <c r="AE42" s="105"/>
      <c r="AF42" s="113"/>
      <c r="AG42" s="113"/>
      <c r="AH42" s="20"/>
      <c r="AI42" s="111"/>
      <c r="AJ42" s="20"/>
      <c r="AK42" s="111"/>
      <c r="AL42" s="19"/>
      <c r="AM42" s="111"/>
      <c r="AN42" s="19"/>
      <c r="AO42" s="111"/>
      <c r="AP42" s="111"/>
      <c r="AQ42" s="19"/>
      <c r="AR42" s="111"/>
      <c r="AS42" s="20"/>
      <c r="AT42" s="111"/>
      <c r="AU42" s="21"/>
      <c r="AX42" s="17"/>
      <c r="AY42" s="17"/>
      <c r="BA42" s="31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7"/>
    </row>
    <row r="43" spans="1:107" ht="15.95" customHeight="1">
      <c r="A43" s="109"/>
      <c r="B43" s="68" t="s">
        <v>184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132"/>
      <c r="S43" s="19"/>
      <c r="T43" s="111"/>
      <c r="U43" s="111"/>
      <c r="V43" s="20"/>
      <c r="W43" s="111"/>
      <c r="X43" s="21"/>
      <c r="Y43" s="19"/>
      <c r="Z43" s="111"/>
      <c r="AA43" s="20"/>
      <c r="AB43" s="111"/>
      <c r="AC43" s="19"/>
      <c r="AD43" s="111"/>
      <c r="AE43" s="19"/>
      <c r="AF43" s="111"/>
      <c r="AG43" s="111"/>
      <c r="AH43" s="20"/>
      <c r="AI43" s="111"/>
      <c r="AJ43" s="20"/>
      <c r="AK43" s="111"/>
      <c r="AL43" s="19"/>
      <c r="AM43" s="111"/>
      <c r="AN43" s="19"/>
      <c r="AO43" s="111"/>
      <c r="AP43" s="111"/>
      <c r="AQ43" s="19"/>
      <c r="AR43" s="111"/>
      <c r="AS43" s="20"/>
      <c r="AT43" s="111"/>
      <c r="AU43" s="21"/>
      <c r="AV43" s="1"/>
      <c r="AW43" s="1"/>
      <c r="AX43" s="17"/>
      <c r="AY43" s="1"/>
      <c r="AZ43" s="17"/>
      <c r="BA43" s="101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7"/>
    </row>
    <row r="44" spans="1:107" ht="15.95" customHeight="1">
      <c r="A44" s="109"/>
      <c r="B44" s="114" t="s">
        <v>167</v>
      </c>
      <c r="C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5"/>
      <c r="O44" s="115"/>
      <c r="P44" s="117"/>
      <c r="Q44" s="117"/>
      <c r="R44" s="108"/>
      <c r="S44" s="108"/>
      <c r="T44" s="108"/>
      <c r="U44" s="108"/>
      <c r="V44" s="108"/>
      <c r="W44" s="108"/>
      <c r="X44" s="108"/>
      <c r="Y44" s="117"/>
      <c r="Z44" s="118"/>
      <c r="AA44" s="117"/>
      <c r="AB44" s="118"/>
      <c r="AC44" s="117"/>
      <c r="AD44" s="118"/>
      <c r="AE44" s="108"/>
      <c r="AF44" s="108"/>
      <c r="AG44" s="118"/>
      <c r="AH44" s="122"/>
      <c r="AI44" s="123"/>
      <c r="AJ44" s="122"/>
      <c r="AK44" s="123"/>
      <c r="AL44" s="124"/>
      <c r="AM44" s="123"/>
      <c r="AN44" s="124"/>
      <c r="AO44" s="123"/>
      <c r="AP44" s="123"/>
      <c r="AQ44" s="124"/>
      <c r="AR44" s="123"/>
      <c r="AS44" s="122"/>
      <c r="AT44" s="123"/>
      <c r="AU44" s="125"/>
      <c r="AX44" s="1"/>
      <c r="AY44" s="1"/>
      <c r="AZ44" s="17"/>
      <c r="BA44" s="101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7"/>
    </row>
    <row r="45" spans="1:107" ht="15.95" customHeight="1">
      <c r="A45" s="28"/>
      <c r="B45" s="1"/>
      <c r="AH45" s="1"/>
      <c r="AY45" s="1"/>
      <c r="AZ45" s="17"/>
      <c r="BA45" s="101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7"/>
    </row>
    <row r="46" spans="1:107" ht="15.95" customHeight="1">
      <c r="A46" s="15"/>
      <c r="B46" s="73"/>
      <c r="C46" s="73"/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7"/>
      <c r="O46" s="73"/>
      <c r="P46" s="73"/>
      <c r="Q46" s="7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X46" s="1"/>
      <c r="AY46" s="6"/>
      <c r="AZ46" s="17"/>
      <c r="BA46" s="101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7"/>
    </row>
    <row r="47" spans="1:107" ht="15.95" customHeight="1">
      <c r="A47" s="15"/>
      <c r="B47" s="1"/>
      <c r="C47" s="1"/>
      <c r="D47" s="1"/>
      <c r="AY47" s="6"/>
      <c r="AZ47" s="17"/>
      <c r="DA47" s="6"/>
      <c r="DB47" s="6"/>
      <c r="DC47" s="7"/>
    </row>
    <row r="48" spans="1:107" ht="15.95" customHeight="1">
      <c r="A48" s="15"/>
      <c r="B48" s="1"/>
      <c r="C48" s="1"/>
      <c r="D48" s="1"/>
      <c r="AY48" s="17"/>
      <c r="AZ48" s="17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6"/>
      <c r="DB48" s="6"/>
      <c r="DC48" s="7"/>
    </row>
    <row r="49" spans="1:107" ht="15.95" customHeight="1">
      <c r="A49" s="15"/>
      <c r="B49" s="1"/>
      <c r="C49" s="1"/>
      <c r="D49" s="1"/>
      <c r="AY49" s="17"/>
      <c r="AZ49" s="17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6"/>
      <c r="DB49" s="6"/>
      <c r="DC49" s="7"/>
    </row>
    <row r="50" spans="1:107" ht="15.95" customHeight="1">
      <c r="A50" s="15"/>
      <c r="B50" s="1"/>
      <c r="C50" s="1"/>
      <c r="D50" s="1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6"/>
      <c r="DB50" s="6"/>
      <c r="DC50" s="7"/>
    </row>
    <row r="51" spans="1:107" ht="15.95" customHeight="1">
      <c r="A51" s="15"/>
      <c r="B51" s="1"/>
      <c r="C51" s="1"/>
      <c r="D51" s="1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6"/>
      <c r="DB51" s="6"/>
      <c r="DC51" s="7"/>
    </row>
    <row r="52" spans="1:107" ht="15.95" customHeight="1">
      <c r="A52" s="80"/>
      <c r="B52" s="81"/>
      <c r="C52" s="81"/>
      <c r="D52" s="81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8"/>
      <c r="AZ52" s="1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 t="s">
        <v>37</v>
      </c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310"/>
      <c r="DC52" s="311"/>
    </row>
    <row r="53" spans="1:107" ht="20.25" customHeight="1">
      <c r="DA53" s="6"/>
      <c r="DB53" s="6"/>
      <c r="DC53" s="6"/>
    </row>
    <row r="54" spans="1:107" ht="20.25" customHeight="1">
      <c r="DA54" s="6"/>
      <c r="DB54" s="6"/>
      <c r="DC54" s="6"/>
    </row>
    <row r="55" spans="1:107" ht="20.25" customHeight="1"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</row>
    <row r="56" spans="1:107" ht="20.25" customHeight="1"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</row>
    <row r="57" spans="1:107" ht="20.25" customHeight="1">
      <c r="DA57" s="16"/>
      <c r="DB57" s="16"/>
      <c r="DC57" s="16"/>
    </row>
    <row r="58" spans="1:107" ht="20.25" customHeight="1"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</row>
    <row r="59" spans="1:107" ht="20.25" customHeight="1"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</row>
    <row r="60" spans="1:107" ht="20.25" customHeight="1"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</row>
    <row r="61" spans="1:107" ht="20.25" customHeight="1"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</row>
    <row r="62" spans="1:107"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</row>
    <row r="63" spans="1:107"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</row>
    <row r="64" spans="1:107"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</row>
    <row r="65" spans="53:107"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</row>
    <row r="66" spans="53:107"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</row>
    <row r="67" spans="53:107"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</row>
    <row r="68" spans="53:107"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</row>
    <row r="69" spans="53:107"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</row>
    <row r="70" spans="53:107"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</row>
    <row r="71" spans="53:107"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</row>
    <row r="72" spans="53:107"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</row>
    <row r="73" spans="53:107"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</row>
    <row r="74" spans="53:107"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</row>
    <row r="75" spans="53:107"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</row>
    <row r="76" spans="53:107"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</row>
    <row r="77" spans="53:107"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</row>
    <row r="78" spans="53:107"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</row>
    <row r="79" spans="53:107"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</row>
    <row r="80" spans="53:107"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</row>
    <row r="81" spans="53:107"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</row>
    <row r="82" spans="53:107"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</row>
    <row r="83" spans="53:107"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</row>
    <row r="84" spans="53:107"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</row>
    <row r="85" spans="53:107"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</row>
    <row r="86" spans="53:107"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</row>
    <row r="87" spans="53:107"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</row>
    <row r="88" spans="53:107"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</row>
    <row r="89" spans="53:107"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 spans="53:107"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 spans="53:107"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</row>
    <row r="92" spans="53:107"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</row>
    <row r="93" spans="53:107"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</row>
    <row r="94" spans="53:107"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</row>
    <row r="95" spans="53:107"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</row>
    <row r="96" spans="53:107"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</row>
    <row r="97" spans="53:107"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</row>
    <row r="98" spans="53:107"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</row>
    <row r="99" spans="53:107"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</row>
    <row r="100" spans="53:107"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</row>
    <row r="101" spans="53:107"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</row>
    <row r="102" spans="53:107"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</row>
    <row r="103" spans="53:107"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</row>
    <row r="104" spans="53:107"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</row>
    <row r="105" spans="53:107"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</row>
    <row r="106" spans="53:107"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</row>
    <row r="107" spans="53:107"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</row>
    <row r="108" spans="53:107"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</row>
    <row r="109" spans="53:107"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</row>
    <row r="110" spans="53:107"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</row>
    <row r="111" spans="53:107"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</row>
    <row r="112" spans="53:107"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</row>
    <row r="113" spans="53:107"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</row>
    <row r="114" spans="53:107"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</row>
    <row r="115" spans="53:107"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</row>
    <row r="116" spans="53:107"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</row>
    <row r="117" spans="53:107"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</row>
    <row r="118" spans="53:107"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</row>
    <row r="119" spans="53:107"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</row>
    <row r="120" spans="53:107"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</row>
    <row r="121" spans="53:107"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</row>
    <row r="122" spans="53:107"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</row>
    <row r="123" spans="53:107"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</row>
    <row r="124" spans="53:107"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</row>
    <row r="125" spans="53:107"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</row>
    <row r="126" spans="53:107"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</row>
    <row r="127" spans="53:107"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</row>
    <row r="128" spans="53:107"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</row>
    <row r="129" spans="53:107"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</row>
    <row r="130" spans="53:107"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</row>
    <row r="131" spans="53:107"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</row>
    <row r="132" spans="53:107"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</row>
    <row r="133" spans="53:107"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</row>
    <row r="134" spans="53:107"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</row>
    <row r="135" spans="53:107"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</row>
    <row r="136" spans="53:107"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</row>
    <row r="137" spans="53:107"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</row>
    <row r="138" spans="53:107"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</row>
    <row r="139" spans="53:107"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</row>
    <row r="140" spans="53:107"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</row>
    <row r="141" spans="53:107"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</row>
    <row r="142" spans="53:107"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</row>
    <row r="143" spans="53:107"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</row>
    <row r="144" spans="53:107"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</row>
    <row r="145" spans="53:107"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</row>
    <row r="146" spans="53:107"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</row>
    <row r="147" spans="53:107"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</row>
    <row r="148" spans="53:107"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</row>
    <row r="149" spans="53:107"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</row>
    <row r="150" spans="53:107"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</row>
    <row r="151" spans="53:107"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</row>
    <row r="152" spans="53:107"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</row>
    <row r="153" spans="53:107"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</row>
    <row r="154" spans="53:107"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</row>
    <row r="155" spans="53:107"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</row>
    <row r="156" spans="53:107"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</row>
    <row r="157" spans="53:107"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</row>
    <row r="158" spans="53:107"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</row>
    <row r="159" spans="53:107"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</row>
    <row r="160" spans="53:107"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</row>
    <row r="161" spans="53:107"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</row>
    <row r="162" spans="53:107"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</row>
    <row r="163" spans="53:107"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</row>
    <row r="164" spans="53:107"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</row>
    <row r="165" spans="53:107"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</row>
    <row r="166" spans="53:107"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</row>
    <row r="167" spans="53:107"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</row>
    <row r="168" spans="53:107"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</row>
    <row r="169" spans="53:107"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</row>
    <row r="170" spans="53:107"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</row>
    <row r="171" spans="53:107"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</row>
    <row r="172" spans="53:107"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</row>
    <row r="173" spans="53:107"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</row>
    <row r="174" spans="53:107"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</row>
    <row r="175" spans="53:107"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</row>
    <row r="176" spans="53:107"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</row>
    <row r="177" spans="53:107"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</row>
    <row r="178" spans="53:107"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</row>
    <row r="179" spans="53:107"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</row>
    <row r="180" spans="53:107"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</row>
    <row r="181" spans="53:107"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</row>
    <row r="182" spans="53:107"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</row>
    <row r="183" spans="53:107"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</row>
    <row r="184" spans="53:107"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</row>
    <row r="185" spans="53:107"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</row>
    <row r="186" spans="53:107"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</row>
    <row r="187" spans="53:107"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</row>
    <row r="188" spans="53:107"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</row>
    <row r="189" spans="53:107"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</row>
    <row r="190" spans="53:107"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</row>
    <row r="191" spans="53:107"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</row>
    <row r="192" spans="53:107"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</row>
    <row r="193" spans="53:107"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</row>
    <row r="194" spans="53:107"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</row>
    <row r="195" spans="53:107"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</row>
    <row r="196" spans="53:107"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</row>
    <row r="197" spans="53:107"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</row>
    <row r="198" spans="53:107"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</row>
    <row r="199" spans="53:107"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</row>
    <row r="200" spans="53:107"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</row>
    <row r="201" spans="53:107"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</row>
    <row r="202" spans="53:107"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</row>
    <row r="203" spans="53:107"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</row>
    <row r="204" spans="53:107"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</row>
    <row r="205" spans="53:107"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</row>
    <row r="206" spans="53:107"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</row>
    <row r="207" spans="53:107"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</row>
    <row r="208" spans="53:107"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</row>
    <row r="209" spans="53:107"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</row>
    <row r="210" spans="53:107"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</row>
    <row r="211" spans="53:107"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</row>
    <row r="212" spans="53:107"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</row>
    <row r="213" spans="53:107"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</row>
    <row r="214" spans="53:107"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</row>
    <row r="215" spans="53:107"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</row>
    <row r="216" spans="53:107"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</row>
    <row r="217" spans="53:107"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</row>
    <row r="218" spans="53:107"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</row>
    <row r="219" spans="53:107"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</row>
    <row r="220" spans="53:107"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</row>
    <row r="221" spans="53:107"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</row>
    <row r="222" spans="53:107"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</row>
    <row r="223" spans="53:107"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</row>
    <row r="224" spans="53:107"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</row>
    <row r="225" spans="53:107"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</row>
    <row r="226" spans="53:107"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</row>
    <row r="227" spans="53:107"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</row>
    <row r="228" spans="53:107"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</row>
    <row r="229" spans="53:107"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</row>
    <row r="230" spans="53:107"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</row>
    <row r="231" spans="53:107"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</row>
    <row r="232" spans="53:107"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</row>
    <row r="233" spans="53:107"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</row>
    <row r="234" spans="53:107"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</row>
    <row r="235" spans="53:107"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</row>
    <row r="236" spans="53:107"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</row>
    <row r="237" spans="53:107"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</row>
    <row r="238" spans="53:107"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</row>
    <row r="239" spans="53:107"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</row>
    <row r="240" spans="53:107"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</row>
    <row r="241" spans="53:107"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</row>
    <row r="242" spans="53:107"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</row>
    <row r="243" spans="53:107"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</row>
    <row r="244" spans="53:107"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</row>
    <row r="245" spans="53:107"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</row>
    <row r="246" spans="53:107"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</row>
    <row r="247" spans="53:107"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</row>
    <row r="248" spans="53:107"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</row>
    <row r="249" spans="53:107"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</row>
    <row r="250" spans="53:107"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</row>
    <row r="251" spans="53:107"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</row>
    <row r="252" spans="53:107"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</row>
    <row r="253" spans="53:107"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</row>
    <row r="254" spans="53:107"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</row>
    <row r="255" spans="53:107"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</row>
    <row r="256" spans="53:107"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</row>
    <row r="257" spans="53:107"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</row>
    <row r="258" spans="53:107"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</row>
    <row r="259" spans="53:107"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</row>
    <row r="260" spans="53:107"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</row>
    <row r="261" spans="53:107"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</row>
    <row r="262" spans="53:107"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</row>
    <row r="263" spans="53:107"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</row>
    <row r="264" spans="53:107"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</row>
    <row r="265" spans="53:107"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</row>
    <row r="266" spans="53:107"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</row>
    <row r="267" spans="53:107"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</row>
    <row r="268" spans="53:107"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</row>
    <row r="269" spans="53:107"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</row>
    <row r="270" spans="53:107"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</row>
    <row r="271" spans="53:107"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</row>
    <row r="272" spans="53:107"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</row>
    <row r="273" spans="53:107"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</row>
    <row r="274" spans="53:107"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</row>
    <row r="275" spans="53:107"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</row>
    <row r="276" spans="53:107"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</row>
    <row r="277" spans="53:107"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</row>
    <row r="278" spans="53:107"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</row>
    <row r="279" spans="53:107"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</row>
    <row r="280" spans="53:107"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</row>
    <row r="281" spans="53:107"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</row>
    <row r="282" spans="53:107"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</row>
    <row r="283" spans="53:107"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</row>
    <row r="284" spans="53:107"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</row>
    <row r="285" spans="53:107"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</row>
    <row r="286" spans="53:107"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</row>
    <row r="287" spans="53:107"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</row>
    <row r="288" spans="53:107"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</row>
    <row r="289" spans="53:107"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</row>
    <row r="290" spans="53:107"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</row>
    <row r="291" spans="53:107"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</row>
    <row r="292" spans="53:107"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</row>
    <row r="293" spans="53:107"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</row>
    <row r="294" spans="53:107"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</row>
    <row r="295" spans="53:107"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</row>
    <row r="296" spans="53:107"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</row>
    <row r="297" spans="53:107"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</row>
    <row r="298" spans="53:107"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</row>
    <row r="299" spans="53:107"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</row>
    <row r="300" spans="53:107"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</row>
    <row r="301" spans="53:107"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</row>
    <row r="302" spans="53:107"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</row>
    <row r="303" spans="53:107"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</row>
    <row r="304" spans="53:107"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</row>
    <row r="305" spans="53:107"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</row>
    <row r="306" spans="53:107"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</row>
    <row r="307" spans="53:107"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</row>
    <row r="308" spans="53:107"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</row>
    <row r="309" spans="53:107"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</row>
    <row r="310" spans="53:107"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</row>
    <row r="311" spans="53:107"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</row>
    <row r="312" spans="53:107"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</row>
    <row r="313" spans="53:107"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</row>
    <row r="314" spans="53:107"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</row>
    <row r="315" spans="53:107"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</row>
    <row r="316" spans="53:107"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</row>
    <row r="317" spans="53:107"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</row>
    <row r="318" spans="53:107"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</row>
    <row r="319" spans="53:107"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</row>
    <row r="320" spans="53:107"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</row>
    <row r="321" spans="53:107"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</row>
    <row r="322" spans="53:107"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</row>
    <row r="323" spans="53:107"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</row>
    <row r="324" spans="53:107"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</row>
    <row r="325" spans="53:107"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</row>
    <row r="326" spans="53:107"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</row>
    <row r="327" spans="53:107"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</row>
    <row r="328" spans="53:107"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</row>
    <row r="329" spans="53:107"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</row>
    <row r="330" spans="53:107"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</row>
    <row r="331" spans="53:107"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</row>
    <row r="332" spans="53:107"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</row>
    <row r="333" spans="53:107"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</row>
    <row r="334" spans="53:107"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</row>
    <row r="335" spans="53:107"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</row>
    <row r="336" spans="53:107"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</row>
    <row r="337" spans="53:107"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</row>
    <row r="338" spans="53:107"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</row>
    <row r="339" spans="53:107"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</row>
    <row r="340" spans="53:107"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</row>
    <row r="341" spans="53:107"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</row>
    <row r="342" spans="53:107"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</row>
    <row r="343" spans="53:107"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</row>
    <row r="344" spans="53:107"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</row>
    <row r="345" spans="53:107"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</row>
    <row r="346" spans="53:107"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</row>
    <row r="347" spans="53:107"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</row>
    <row r="348" spans="53:107"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</row>
    <row r="349" spans="53:107"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</row>
    <row r="350" spans="53:107"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</row>
    <row r="351" spans="53:107"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</row>
    <row r="352" spans="53:107"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</row>
    <row r="353" spans="53:107"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</row>
    <row r="354" spans="53:107"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</row>
    <row r="355" spans="53:107"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</row>
    <row r="356" spans="53:107"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</row>
    <row r="357" spans="53:107"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</row>
    <row r="358" spans="53:107"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</row>
    <row r="359" spans="53:107"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</row>
    <row r="360" spans="53:107"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</row>
    <row r="361" spans="53:107"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</row>
    <row r="362" spans="53:107"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</row>
    <row r="363" spans="53:107"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</row>
    <row r="364" spans="53:107"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</row>
    <row r="365" spans="53:107">
      <c r="DA365" s="16"/>
      <c r="DB365" s="16"/>
      <c r="DC365" s="16"/>
    </row>
    <row r="366" spans="53:107">
      <c r="DA366" s="16"/>
      <c r="DB366" s="16"/>
      <c r="DC366" s="16"/>
    </row>
    <row r="367" spans="53:107">
      <c r="DA367" s="16"/>
      <c r="DB367" s="16"/>
      <c r="DC367" s="16"/>
    </row>
    <row r="368" spans="53:107">
      <c r="DA368" s="16"/>
      <c r="DB368" s="16"/>
      <c r="DC368" s="16"/>
    </row>
    <row r="369" spans="105:107">
      <c r="DA369" s="16"/>
      <c r="DB369" s="16"/>
      <c r="DC369" s="16"/>
    </row>
    <row r="370" spans="105:107">
      <c r="DA370" s="16"/>
      <c r="DB370" s="16"/>
      <c r="DC370" s="16"/>
    </row>
    <row r="371" spans="105:107">
      <c r="DA371" s="16"/>
      <c r="DB371" s="16"/>
      <c r="DC371" s="16"/>
    </row>
    <row r="372" spans="105:107">
      <c r="DA372" s="16"/>
      <c r="DB372" s="16"/>
      <c r="DC372" s="16"/>
    </row>
    <row r="373" spans="105:107">
      <c r="DA373" s="16"/>
      <c r="DB373" s="16"/>
      <c r="DC373" s="16"/>
    </row>
  </sheetData>
  <mergeCells count="147">
    <mergeCell ref="CU7:CZ9"/>
    <mergeCell ref="CU10:CZ12"/>
    <mergeCell ref="CU13:CZ15"/>
    <mergeCell ref="CU16:CZ18"/>
    <mergeCell ref="BA7:BL9"/>
    <mergeCell ref="BA10:BL12"/>
    <mergeCell ref="BA13:BL15"/>
    <mergeCell ref="BA16:BL18"/>
    <mergeCell ref="AC30:AG31"/>
    <mergeCell ref="AH22:AL22"/>
    <mergeCell ref="AH17:AL18"/>
    <mergeCell ref="AB38:AC38"/>
    <mergeCell ref="AD38:AE38"/>
    <mergeCell ref="AF38:AG38"/>
    <mergeCell ref="AH38:AJ38"/>
    <mergeCell ref="R33:S33"/>
    <mergeCell ref="AC33:AG33"/>
    <mergeCell ref="AS33:AX33"/>
    <mergeCell ref="AH33:AL33"/>
    <mergeCell ref="CU19:CZ20"/>
    <mergeCell ref="AS23:AX24"/>
    <mergeCell ref="AB37:AU37"/>
    <mergeCell ref="AQ38:AS38"/>
    <mergeCell ref="AT38:AU38"/>
    <mergeCell ref="AM27:AR27"/>
    <mergeCell ref="BA19:BL20"/>
    <mergeCell ref="BM19:CC20"/>
    <mergeCell ref="AM30:AR31"/>
    <mergeCell ref="AM33:AR33"/>
    <mergeCell ref="AS32:AX32"/>
    <mergeCell ref="AH25:AL26"/>
    <mergeCell ref="AS28:AX29"/>
    <mergeCell ref="CK19:CT20"/>
    <mergeCell ref="CD19:CJ20"/>
    <mergeCell ref="AA23:AB24"/>
    <mergeCell ref="AC23:AG24"/>
    <mergeCell ref="AC27:AG27"/>
    <mergeCell ref="AM28:AR29"/>
    <mergeCell ref="AH23:AL24"/>
    <mergeCell ref="AC25:AG26"/>
    <mergeCell ref="AM25:AR26"/>
    <mergeCell ref="AM23:AR24"/>
    <mergeCell ref="AA25:AB26"/>
    <mergeCell ref="B33:J33"/>
    <mergeCell ref="B25:J26"/>
    <mergeCell ref="K33:Q33"/>
    <mergeCell ref="AA33:AB33"/>
    <mergeCell ref="AK38:AM38"/>
    <mergeCell ref="AN38:AP38"/>
    <mergeCell ref="S37:AA37"/>
    <mergeCell ref="B37:R37"/>
    <mergeCell ref="B38:R38"/>
    <mergeCell ref="T32:U32"/>
    <mergeCell ref="V32:Z32"/>
    <mergeCell ref="T30:U31"/>
    <mergeCell ref="T27:U27"/>
    <mergeCell ref="V27:Z27"/>
    <mergeCell ref="K32:Q32"/>
    <mergeCell ref="R27:S27"/>
    <mergeCell ref="T33:U33"/>
    <mergeCell ref="V33:Z33"/>
    <mergeCell ref="R30:S31"/>
    <mergeCell ref="T28:U29"/>
    <mergeCell ref="V30:Z31"/>
    <mergeCell ref="R28:S29"/>
    <mergeCell ref="V28:Z29"/>
    <mergeCell ref="K27:Q27"/>
    <mergeCell ref="B28:J29"/>
    <mergeCell ref="B32:J32"/>
    <mergeCell ref="K30:Q31"/>
    <mergeCell ref="B30:J31"/>
    <mergeCell ref="B27:J27"/>
    <mergeCell ref="K28:Q29"/>
    <mergeCell ref="CU6:CZ6"/>
    <mergeCell ref="CD7:CJ9"/>
    <mergeCell ref="B17:J18"/>
    <mergeCell ref="K25:Q26"/>
    <mergeCell ref="AM32:AR32"/>
    <mergeCell ref="AH28:AL29"/>
    <mergeCell ref="AC32:AG32"/>
    <mergeCell ref="AA28:AB29"/>
    <mergeCell ref="AH30:AL31"/>
    <mergeCell ref="AA27:AB27"/>
    <mergeCell ref="AH27:AL27"/>
    <mergeCell ref="R32:S32"/>
    <mergeCell ref="AS25:AX26"/>
    <mergeCell ref="AS27:AX27"/>
    <mergeCell ref="B22:J22"/>
    <mergeCell ref="K22:Q22"/>
    <mergeCell ref="V23:Z24"/>
    <mergeCell ref="AC28:AG29"/>
    <mergeCell ref="R22:S22"/>
    <mergeCell ref="V25:Z26"/>
    <mergeCell ref="T23:U24"/>
    <mergeCell ref="V22:Z22"/>
    <mergeCell ref="AA22:AB22"/>
    <mergeCell ref="AM22:AR22"/>
    <mergeCell ref="AS22:AX22"/>
    <mergeCell ref="AA30:AB31"/>
    <mergeCell ref="AA32:AB32"/>
    <mergeCell ref="AC22:AG22"/>
    <mergeCell ref="T22:U22"/>
    <mergeCell ref="R25:S26"/>
    <mergeCell ref="T25:U26"/>
    <mergeCell ref="AS30:AX31"/>
    <mergeCell ref="AH32:AL32"/>
    <mergeCell ref="R23:S24"/>
    <mergeCell ref="CK7:CO9"/>
    <mergeCell ref="CK10:CO12"/>
    <mergeCell ref="CK13:CO15"/>
    <mergeCell ref="CK16:CO18"/>
    <mergeCell ref="A2:AD2"/>
    <mergeCell ref="A3:AD3"/>
    <mergeCell ref="K17:Q18"/>
    <mergeCell ref="R17:S18"/>
    <mergeCell ref="T17:Z18"/>
    <mergeCell ref="AA17:AG18"/>
    <mergeCell ref="AM17:AX17"/>
    <mergeCell ref="AE2:AN3"/>
    <mergeCell ref="AO2:AZ2"/>
    <mergeCell ref="AO3:AZ3"/>
    <mergeCell ref="AM18:AR18"/>
    <mergeCell ref="AS18:AX18"/>
    <mergeCell ref="CP6:CT6"/>
    <mergeCell ref="CP7:CT9"/>
    <mergeCell ref="CP10:CT12"/>
    <mergeCell ref="CP13:CT15"/>
    <mergeCell ref="CP16:CT18"/>
    <mergeCell ref="K23:Q24"/>
    <mergeCell ref="B23:J24"/>
    <mergeCell ref="BA2:BL2"/>
    <mergeCell ref="BM2:BW2"/>
    <mergeCell ref="CG2:CP2"/>
    <mergeCell ref="BX3:CF3"/>
    <mergeCell ref="CG3:CP3"/>
    <mergeCell ref="CD6:CJ6"/>
    <mergeCell ref="BM10:CC18"/>
    <mergeCell ref="CD16:CJ18"/>
    <mergeCell ref="CD13:CJ15"/>
    <mergeCell ref="BM7:CC9"/>
    <mergeCell ref="CD10:CJ12"/>
    <mergeCell ref="CR3:CZ3"/>
    <mergeCell ref="BX2:CF2"/>
    <mergeCell ref="BA3:BL3"/>
    <mergeCell ref="BM3:BW3"/>
    <mergeCell ref="BM6:CC6"/>
    <mergeCell ref="CK6:CO6"/>
  </mergeCells>
  <phoneticPr fontId="2" type="noConversion"/>
  <pageMargins left="0.7" right="0.7" top="0.75" bottom="0.75" header="0.3" footer="0.3"/>
  <pageSetup paperSize="8" scale="89" orientation="landscape" copies="4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63"/>
  <sheetViews>
    <sheetView topLeftCell="B1" zoomScaleNormal="100" workbookViewId="0">
      <selection activeCell="K29" sqref="K29"/>
    </sheetView>
  </sheetViews>
  <sheetFormatPr defaultColWidth="10.42578125" defaultRowHeight="15.75"/>
  <cols>
    <col min="1" max="1" width="10.42578125" style="133"/>
    <col min="2" max="2" width="3.7109375" style="133" customWidth="1"/>
    <col min="3" max="3" width="19.7109375" style="133" bestFit="1" customWidth="1"/>
    <col min="4" max="4" width="8.7109375" style="133" bestFit="1" customWidth="1"/>
    <col min="5" max="5" width="11.7109375" style="133" bestFit="1" customWidth="1"/>
    <col min="6" max="6" width="2.42578125" style="133" bestFit="1" customWidth="1"/>
    <col min="7" max="7" width="12.7109375" style="133" customWidth="1"/>
    <col min="8" max="8" width="5.7109375" style="133" customWidth="1"/>
    <col min="9" max="9" width="31.28515625" style="133" bestFit="1" customWidth="1"/>
    <col min="10" max="10" width="15.85546875" style="133" customWidth="1"/>
    <col min="11" max="13" width="12.7109375" style="133" customWidth="1"/>
    <col min="14" max="14" width="10.42578125" style="133"/>
    <col min="15" max="15" width="15.7109375" style="133" bestFit="1" customWidth="1"/>
    <col min="16" max="19" width="10.42578125" style="133"/>
    <col min="20" max="20" width="12.42578125" style="133" customWidth="1"/>
    <col min="21" max="21" width="10.5703125" style="133" bestFit="1" customWidth="1"/>
    <col min="22" max="22" width="10.42578125" style="133"/>
    <col min="23" max="25" width="10.5703125" style="133" bestFit="1" customWidth="1"/>
    <col min="26" max="27" width="10.42578125" style="133"/>
    <col min="28" max="28" width="4.42578125" style="133" bestFit="1" customWidth="1"/>
    <col min="29" max="29" width="18.7109375" style="133" customWidth="1"/>
    <col min="30" max="30" width="12.28515625" style="133" bestFit="1" customWidth="1"/>
    <col min="31" max="31" width="10.140625" style="133" bestFit="1" customWidth="1"/>
    <col min="32" max="35" width="12" style="133" customWidth="1"/>
    <col min="36" max="36" width="14.5703125" style="133" bestFit="1" customWidth="1"/>
    <col min="37" max="37" width="10.42578125" style="133"/>
    <col min="38" max="38" width="10.5703125" style="133" bestFit="1" customWidth="1"/>
    <col min="39" max="39" width="12.28515625" style="133" bestFit="1" customWidth="1"/>
    <col min="40" max="42" width="10.5703125" style="133" bestFit="1" customWidth="1"/>
    <col min="43" max="43" width="13.42578125" style="133" bestFit="1" customWidth="1"/>
    <col min="44" max="44" width="10.42578125" style="133"/>
    <col min="45" max="45" width="13.28515625" style="133" bestFit="1" customWidth="1"/>
    <col min="46" max="16384" width="10.42578125" style="133"/>
  </cols>
  <sheetData>
    <row r="1" spans="2:45" ht="16.5" thickBot="1">
      <c r="H1" s="184"/>
    </row>
    <row r="2" spans="2:45" ht="15.75" customHeight="1" thickBot="1">
      <c r="B2" s="456" t="s">
        <v>41</v>
      </c>
      <c r="C2" s="457"/>
      <c r="D2" s="456" t="s">
        <v>42</v>
      </c>
      <c r="E2" s="462" t="s">
        <v>43</v>
      </c>
      <c r="F2" s="456" t="s">
        <v>185</v>
      </c>
      <c r="G2" s="457"/>
      <c r="H2" s="275"/>
      <c r="I2" s="446" t="s">
        <v>44</v>
      </c>
      <c r="J2" s="447"/>
      <c r="K2" s="447"/>
      <c r="L2" s="447"/>
      <c r="M2" s="448"/>
      <c r="Y2" s="133">
        <v>37.5</v>
      </c>
      <c r="AA2" s="134"/>
      <c r="AB2" s="135"/>
      <c r="AC2" s="444" t="s">
        <v>45</v>
      </c>
      <c r="AD2" s="445"/>
      <c r="AE2" s="136" t="s">
        <v>46</v>
      </c>
      <c r="AF2" s="137" t="s">
        <v>47</v>
      </c>
      <c r="AG2" s="137" t="s">
        <v>48</v>
      </c>
      <c r="AH2" s="137" t="s">
        <v>49</v>
      </c>
      <c r="AI2" s="138" t="s">
        <v>50</v>
      </c>
      <c r="AJ2" s="138" t="s">
        <v>103</v>
      </c>
      <c r="AK2" s="139" t="s">
        <v>51</v>
      </c>
      <c r="AL2" s="140">
        <v>1000</v>
      </c>
      <c r="AM2" s="140"/>
      <c r="AN2" s="140">
        <v>1000</v>
      </c>
      <c r="AO2" s="141"/>
      <c r="AP2" s="140">
        <v>1000</v>
      </c>
      <c r="AQ2" s="141"/>
      <c r="AR2" s="140">
        <v>1000</v>
      </c>
      <c r="AS2" s="141"/>
    </row>
    <row r="3" spans="2:45" ht="15.75" customHeight="1">
      <c r="B3" s="458"/>
      <c r="C3" s="459"/>
      <c r="D3" s="458"/>
      <c r="E3" s="463"/>
      <c r="F3" s="458"/>
      <c r="G3" s="459"/>
      <c r="H3" s="282"/>
      <c r="I3" s="474" t="s">
        <v>108</v>
      </c>
      <c r="J3" s="446" t="s">
        <v>47</v>
      </c>
      <c r="K3" s="447"/>
      <c r="L3" s="446" t="s">
        <v>201</v>
      </c>
      <c r="M3" s="448"/>
      <c r="AA3" s="134"/>
      <c r="AB3" s="453" t="s">
        <v>52</v>
      </c>
      <c r="AC3" s="494" t="s">
        <v>53</v>
      </c>
      <c r="AD3" s="495"/>
      <c r="AE3" s="142" t="s">
        <v>137</v>
      </c>
      <c r="AF3" s="143">
        <v>0.5</v>
      </c>
      <c r="AG3" s="143">
        <v>1.88</v>
      </c>
      <c r="AH3" s="144">
        <v>5</v>
      </c>
      <c r="AI3" s="144">
        <v>2.4</v>
      </c>
      <c r="AJ3" s="264">
        <v>0.125</v>
      </c>
      <c r="AK3" s="145" t="s">
        <v>55</v>
      </c>
      <c r="AL3" s="140">
        <v>9</v>
      </c>
      <c r="AM3" s="140"/>
      <c r="AN3" s="140">
        <v>9</v>
      </c>
      <c r="AO3" s="141"/>
      <c r="AP3" s="140">
        <v>9</v>
      </c>
      <c r="AQ3" s="141"/>
      <c r="AR3" s="140">
        <v>9</v>
      </c>
      <c r="AS3" s="141"/>
    </row>
    <row r="4" spans="2:45" ht="16.5" customHeight="1">
      <c r="B4" s="460"/>
      <c r="C4" s="461"/>
      <c r="D4" s="460"/>
      <c r="E4" s="464"/>
      <c r="F4" s="460"/>
      <c r="G4" s="461"/>
      <c r="H4" s="282"/>
      <c r="I4" s="475"/>
      <c r="J4" s="261" t="s">
        <v>52</v>
      </c>
      <c r="K4" s="262" t="s">
        <v>56</v>
      </c>
      <c r="L4" s="262" t="s">
        <v>52</v>
      </c>
      <c r="M4" s="146" t="s">
        <v>56</v>
      </c>
      <c r="O4" s="147" t="s">
        <v>57</v>
      </c>
      <c r="P4" s="133">
        <v>2000</v>
      </c>
      <c r="Q4" s="133">
        <v>2600</v>
      </c>
      <c r="S4" s="133" t="s">
        <v>53</v>
      </c>
      <c r="U4" s="133">
        <v>1.88</v>
      </c>
      <c r="W4" s="133">
        <v>1.88</v>
      </c>
      <c r="X4" s="133">
        <v>5</v>
      </c>
      <c r="Y4" s="133">
        <v>2.4</v>
      </c>
      <c r="AA4" s="134"/>
      <c r="AB4" s="454"/>
      <c r="AC4" s="496" t="s">
        <v>58</v>
      </c>
      <c r="AD4" s="497"/>
      <c r="AE4" s="148" t="s">
        <v>59</v>
      </c>
      <c r="AF4" s="498">
        <v>8</v>
      </c>
      <c r="AG4" s="499"/>
      <c r="AH4" s="499"/>
      <c r="AI4" s="500"/>
      <c r="AJ4" s="133">
        <v>8</v>
      </c>
      <c r="AK4" s="145"/>
      <c r="AL4" s="140">
        <v>70</v>
      </c>
      <c r="AM4" s="141"/>
      <c r="AN4" s="140">
        <v>68</v>
      </c>
      <c r="AO4" s="141"/>
      <c r="AP4" s="149" t="s">
        <v>49</v>
      </c>
      <c r="AQ4" s="141"/>
      <c r="AR4" s="149" t="s">
        <v>50</v>
      </c>
      <c r="AS4" s="141"/>
    </row>
    <row r="5" spans="2:45" ht="15.75" customHeight="1">
      <c r="B5" s="485" t="s">
        <v>60</v>
      </c>
      <c r="C5" s="150" t="s">
        <v>61</v>
      </c>
      <c r="D5" s="151"/>
      <c r="E5" s="152" t="s">
        <v>62</v>
      </c>
      <c r="F5" s="153" t="s">
        <v>186</v>
      </c>
      <c r="G5" s="154" t="s">
        <v>187</v>
      </c>
      <c r="H5" s="276"/>
      <c r="I5" s="480" t="s">
        <v>169</v>
      </c>
      <c r="J5" s="451">
        <f>-3000000</f>
        <v>-3000000</v>
      </c>
      <c r="K5" s="449"/>
      <c r="L5" s="451">
        <f>-3000000</f>
        <v>-3000000</v>
      </c>
      <c r="M5" s="449"/>
      <c r="O5" s="147" t="s">
        <v>64</v>
      </c>
      <c r="P5" s="133">
        <v>37.5</v>
      </c>
      <c r="Q5" s="133">
        <v>37.5</v>
      </c>
      <c r="S5" s="133" t="s">
        <v>65</v>
      </c>
      <c r="U5" s="133">
        <f>U4*8</f>
        <v>15.04</v>
      </c>
      <c r="W5" s="133">
        <f>W4*8</f>
        <v>15.04</v>
      </c>
      <c r="X5" s="133">
        <f>X4*8</f>
        <v>40</v>
      </c>
      <c r="Y5" s="133">
        <f>Y4*8</f>
        <v>19.2</v>
      </c>
      <c r="AA5" s="134"/>
      <c r="AB5" s="454"/>
      <c r="AC5" s="487" t="s">
        <v>65</v>
      </c>
      <c r="AD5" s="488"/>
      <c r="AE5" s="148" t="s">
        <v>139</v>
      </c>
      <c r="AF5" s="155">
        <f>AF3*AF4</f>
        <v>4</v>
      </c>
      <c r="AG5" s="155">
        <f>AG3*AF4</f>
        <v>15.04</v>
      </c>
      <c r="AH5" s="155">
        <f>AH3*AF4</f>
        <v>40</v>
      </c>
      <c r="AI5" s="155">
        <f>AI3*AF4</f>
        <v>19.2</v>
      </c>
      <c r="AJ5" s="155">
        <f>AJ3*AJ4</f>
        <v>1</v>
      </c>
      <c r="AK5" s="156" t="s">
        <v>67</v>
      </c>
      <c r="AL5" s="140">
        <v>0.54</v>
      </c>
      <c r="AM5" s="141">
        <f>AL5*AL2*AL3/100</f>
        <v>48.6</v>
      </c>
      <c r="AN5" s="140">
        <v>1.75</v>
      </c>
      <c r="AO5" s="141">
        <f>AN5*AN2*AN3/100</f>
        <v>157.5</v>
      </c>
      <c r="AP5" s="141">
        <v>1</v>
      </c>
      <c r="AQ5" s="141">
        <f>AP5*AP2*AP3/100</f>
        <v>90</v>
      </c>
      <c r="AR5" s="141">
        <v>2</v>
      </c>
      <c r="AS5" s="141">
        <f>AR5*AR2*AR3/100</f>
        <v>180</v>
      </c>
    </row>
    <row r="6" spans="2:45" ht="15.75" customHeight="1">
      <c r="B6" s="486"/>
      <c r="C6" s="157" t="s">
        <v>68</v>
      </c>
      <c r="D6" s="158"/>
      <c r="E6" s="159" t="s">
        <v>69</v>
      </c>
      <c r="F6" s="160" t="s">
        <v>136</v>
      </c>
      <c r="G6" s="161" t="s">
        <v>188</v>
      </c>
      <c r="H6" s="277"/>
      <c r="I6" s="480"/>
      <c r="J6" s="452"/>
      <c r="K6" s="450"/>
      <c r="L6" s="452"/>
      <c r="M6" s="450"/>
      <c r="P6" s="133">
        <f>P5*P4</f>
        <v>75000</v>
      </c>
      <c r="Q6" s="133">
        <f>Q5*Q4</f>
        <v>97500</v>
      </c>
      <c r="S6" s="147" t="s">
        <v>70</v>
      </c>
      <c r="U6" s="133">
        <v>1000</v>
      </c>
      <c r="W6" s="133">
        <v>1000</v>
      </c>
      <c r="X6" s="133">
        <v>1000</v>
      </c>
      <c r="Y6" s="133">
        <v>1000</v>
      </c>
      <c r="AA6" s="134"/>
      <c r="AB6" s="454"/>
      <c r="AC6" s="481" t="s">
        <v>71</v>
      </c>
      <c r="AD6" s="482"/>
      <c r="AE6" s="148" t="s">
        <v>138</v>
      </c>
      <c r="AF6" s="498">
        <v>150</v>
      </c>
      <c r="AG6" s="499"/>
      <c r="AH6" s="499"/>
      <c r="AI6" s="500"/>
      <c r="AJ6" s="133">
        <v>150</v>
      </c>
      <c r="AK6" s="156" t="s">
        <v>73</v>
      </c>
      <c r="AL6" s="140">
        <v>0.53</v>
      </c>
      <c r="AM6" s="141">
        <f>AL6*AL3*AL2/100</f>
        <v>47.70000000000001</v>
      </c>
      <c r="AN6" s="140">
        <v>2.82</v>
      </c>
      <c r="AO6" s="141">
        <f>AN6*AN3*AN2/100</f>
        <v>253.8</v>
      </c>
      <c r="AP6" s="141">
        <v>0.1</v>
      </c>
      <c r="AQ6" s="141">
        <f>AP6*AP3*AP2/100</f>
        <v>9</v>
      </c>
      <c r="AR6" s="141">
        <v>1</v>
      </c>
      <c r="AS6" s="141">
        <f>AR6*AR3*AR2/100</f>
        <v>90</v>
      </c>
    </row>
    <row r="7" spans="2:45" ht="16.5" customHeight="1" thickBot="1">
      <c r="B7" s="465" t="s">
        <v>74</v>
      </c>
      <c r="C7" s="162" t="s">
        <v>75</v>
      </c>
      <c r="D7" s="158"/>
      <c r="E7" s="163">
        <v>69</v>
      </c>
      <c r="F7" s="172" t="s">
        <v>63</v>
      </c>
      <c r="G7" s="165">
        <v>60</v>
      </c>
      <c r="H7" s="276"/>
      <c r="I7" s="479" t="s">
        <v>151</v>
      </c>
      <c r="J7" s="439"/>
      <c r="K7" s="438">
        <f>-4000000</f>
        <v>-4000000</v>
      </c>
      <c r="L7" s="439"/>
      <c r="M7" s="438">
        <f>-4000000</f>
        <v>-4000000</v>
      </c>
      <c r="Q7" s="133">
        <f>Q6-P6</f>
        <v>22500</v>
      </c>
      <c r="S7" s="133" t="s">
        <v>76</v>
      </c>
      <c r="U7" s="133">
        <v>1200</v>
      </c>
      <c r="W7" s="133">
        <v>750</v>
      </c>
      <c r="X7" s="133">
        <v>3000</v>
      </c>
      <c r="Y7" s="133">
        <v>2500</v>
      </c>
      <c r="AA7" s="166"/>
      <c r="AB7" s="454"/>
      <c r="AC7" s="443"/>
      <c r="AD7" s="419"/>
      <c r="AE7" s="167" t="s">
        <v>140</v>
      </c>
      <c r="AF7" s="168">
        <f>AF6*AF5</f>
        <v>600</v>
      </c>
      <c r="AG7" s="169">
        <f>AF6*AG5</f>
        <v>2256</v>
      </c>
      <c r="AH7" s="169">
        <f>AF6*AH5</f>
        <v>6000</v>
      </c>
      <c r="AI7" s="168">
        <f>AF6*AI5</f>
        <v>2880</v>
      </c>
      <c r="AJ7" s="168">
        <f>AJ6*AJ5</f>
        <v>150</v>
      </c>
      <c r="AK7" s="156" t="s">
        <v>78</v>
      </c>
      <c r="AL7" s="140">
        <v>0.8</v>
      </c>
      <c r="AM7" s="141">
        <f>AL7*AL2*AL3/100</f>
        <v>72</v>
      </c>
      <c r="AN7" s="140">
        <v>2.69</v>
      </c>
      <c r="AO7" s="141">
        <f>AN7*AN2*AN3/100</f>
        <v>242.1</v>
      </c>
      <c r="AP7" s="141">
        <v>1</v>
      </c>
      <c r="AQ7" s="141">
        <f>AP7*AP2*AP3/100</f>
        <v>90</v>
      </c>
      <c r="AR7" s="141">
        <v>1</v>
      </c>
      <c r="AS7" s="141">
        <f>AR7*AR2*AR3/100</f>
        <v>90</v>
      </c>
    </row>
    <row r="8" spans="2:45" ht="15.75" customHeight="1" thickBot="1">
      <c r="B8" s="466"/>
      <c r="C8" s="170" t="s">
        <v>79</v>
      </c>
      <c r="D8" s="158"/>
      <c r="E8" s="171">
        <v>1.2</v>
      </c>
      <c r="F8" s="172" t="s">
        <v>63</v>
      </c>
      <c r="G8" s="173">
        <v>0.75</v>
      </c>
      <c r="H8" s="276"/>
      <c r="I8" s="479"/>
      <c r="J8" s="439"/>
      <c r="K8" s="438"/>
      <c r="L8" s="439"/>
      <c r="M8" s="438"/>
      <c r="S8" s="147" t="s">
        <v>80</v>
      </c>
      <c r="U8" s="133">
        <f>U6*U5</f>
        <v>15040</v>
      </c>
      <c r="W8" s="133">
        <f>W6*W5</f>
        <v>15040</v>
      </c>
      <c r="X8" s="133">
        <f>X6*X5</f>
        <v>40000</v>
      </c>
      <c r="Y8" s="133">
        <f>Y6*Y5</f>
        <v>19200</v>
      </c>
      <c r="AA8" s="174"/>
      <c r="AB8" s="454"/>
      <c r="AC8" s="420" t="s">
        <v>81</v>
      </c>
      <c r="AD8" s="421"/>
      <c r="AE8" s="136" t="s">
        <v>140</v>
      </c>
      <c r="AF8" s="175">
        <f>AF7-AG7</f>
        <v>-1656</v>
      </c>
      <c r="AG8" s="176">
        <v>0</v>
      </c>
      <c r="AH8" s="176">
        <f>AH7-AG7</f>
        <v>3744</v>
      </c>
      <c r="AI8" s="177">
        <f>AI7-AG7</f>
        <v>624</v>
      </c>
      <c r="AJ8" s="177">
        <f>AJ7-AH7</f>
        <v>-5850</v>
      </c>
      <c r="AK8" s="156" t="s">
        <v>82</v>
      </c>
      <c r="AL8" s="140">
        <v>3.38</v>
      </c>
      <c r="AM8" s="141">
        <f>AL8*AL2*AL3/100</f>
        <v>304.2</v>
      </c>
      <c r="AN8" s="140">
        <v>4.6500000000000004</v>
      </c>
      <c r="AO8" s="141">
        <f>AN8*AN2*AN3/100</f>
        <v>418.5</v>
      </c>
      <c r="AP8" s="141">
        <v>5.3</v>
      </c>
      <c r="AQ8" s="141">
        <f>AP8*AP2*AP3/100</f>
        <v>477</v>
      </c>
      <c r="AR8" s="141">
        <v>5.12</v>
      </c>
      <c r="AS8" s="141">
        <f>AR8*AR2*AR3/100</f>
        <v>460.8</v>
      </c>
    </row>
    <row r="9" spans="2:45" ht="15.75" customHeight="1">
      <c r="B9" s="466"/>
      <c r="C9" s="170" t="s">
        <v>83</v>
      </c>
      <c r="D9" s="158"/>
      <c r="E9" s="178" t="s">
        <v>84</v>
      </c>
      <c r="F9" s="172" t="s">
        <v>186</v>
      </c>
      <c r="G9" s="173" t="s">
        <v>84</v>
      </c>
      <c r="H9" s="276"/>
      <c r="I9" s="480" t="s">
        <v>170</v>
      </c>
      <c r="J9" s="439"/>
      <c r="K9" s="438">
        <f>(G13-E13)*56*4000</f>
        <v>696640.00000000012</v>
      </c>
      <c r="L9" s="439"/>
      <c r="M9" s="438">
        <v>0</v>
      </c>
      <c r="S9" s="147" t="s">
        <v>85</v>
      </c>
      <c r="U9" s="133">
        <f>FLOOR(U8/U7,1)</f>
        <v>12</v>
      </c>
      <c r="W9" s="133">
        <f>FLOOR(W8/W7,1)</f>
        <v>20</v>
      </c>
      <c r="X9" s="133">
        <f>FLOOR(X8/X7,1)</f>
        <v>13</v>
      </c>
      <c r="Y9" s="133">
        <f>FLOOR(Y8/Y7,1)</f>
        <v>7</v>
      </c>
      <c r="AA9" s="179"/>
      <c r="AB9" s="454"/>
      <c r="AC9" s="440" t="s">
        <v>86</v>
      </c>
      <c r="AD9" s="441"/>
      <c r="AE9" s="148" t="s">
        <v>138</v>
      </c>
      <c r="AF9" s="501">
        <v>700</v>
      </c>
      <c r="AG9" s="502"/>
      <c r="AH9" s="502"/>
      <c r="AI9" s="503"/>
      <c r="AJ9" s="133">
        <v>0</v>
      </c>
      <c r="AK9" s="156" t="s">
        <v>87</v>
      </c>
      <c r="AL9" s="140"/>
      <c r="AM9" s="140">
        <f>SUM(AM5:AM8)</f>
        <v>472.5</v>
      </c>
      <c r="AN9" s="141"/>
      <c r="AO9" s="140">
        <f>SUM(AO5:AO8)</f>
        <v>1071.9000000000001</v>
      </c>
      <c r="AP9" s="141"/>
      <c r="AQ9" s="140">
        <f>SUM(AQ5:AQ8)</f>
        <v>666</v>
      </c>
      <c r="AR9" s="141"/>
      <c r="AS9" s="140">
        <f>SUM(AS5:AS8)</f>
        <v>820.8</v>
      </c>
    </row>
    <row r="10" spans="2:45" ht="15.75" customHeight="1" thickBot="1">
      <c r="B10" s="466"/>
      <c r="C10" s="170" t="s">
        <v>88</v>
      </c>
      <c r="D10" s="158"/>
      <c r="E10" s="181" t="s">
        <v>40</v>
      </c>
      <c r="F10" s="182" t="s">
        <v>63</v>
      </c>
      <c r="G10" s="183" t="s">
        <v>189</v>
      </c>
      <c r="H10" s="181"/>
      <c r="I10" s="480"/>
      <c r="J10" s="439"/>
      <c r="K10" s="438"/>
      <c r="L10" s="439"/>
      <c r="M10" s="438"/>
      <c r="S10" s="147" t="s">
        <v>89</v>
      </c>
      <c r="U10" s="133">
        <v>5</v>
      </c>
      <c r="W10" s="133">
        <v>5</v>
      </c>
      <c r="X10" s="133">
        <v>12</v>
      </c>
      <c r="Y10" s="133">
        <v>10</v>
      </c>
      <c r="AA10" s="184"/>
      <c r="AB10" s="454"/>
      <c r="AC10" s="443"/>
      <c r="AD10" s="419"/>
      <c r="AE10" s="167" t="s">
        <v>140</v>
      </c>
      <c r="AF10" s="168">
        <f>AF9*AF5</f>
        <v>2800</v>
      </c>
      <c r="AG10" s="169">
        <f>AF9*AG5</f>
        <v>10528</v>
      </c>
      <c r="AH10" s="169">
        <f>AF9*AH5</f>
        <v>28000</v>
      </c>
      <c r="AI10" s="168">
        <f>AF9*AI5</f>
        <v>13440</v>
      </c>
      <c r="AJ10" s="168">
        <f>AG9*AJ5</f>
        <v>0</v>
      </c>
      <c r="AK10" s="156" t="s">
        <v>54</v>
      </c>
      <c r="AL10" s="140">
        <v>1.88</v>
      </c>
      <c r="AM10" s="140"/>
      <c r="AN10" s="141">
        <v>1.88</v>
      </c>
      <c r="AO10" s="141"/>
      <c r="AP10" s="141">
        <v>5</v>
      </c>
      <c r="AQ10" s="141"/>
      <c r="AR10" s="141">
        <v>2.4</v>
      </c>
      <c r="AS10" s="141"/>
    </row>
    <row r="11" spans="2:45" ht="15.75" customHeight="1" thickBot="1">
      <c r="B11" s="466"/>
      <c r="C11" s="170" t="s">
        <v>90</v>
      </c>
      <c r="D11" s="158"/>
      <c r="E11" s="185">
        <v>2</v>
      </c>
      <c r="F11" s="172" t="s">
        <v>186</v>
      </c>
      <c r="G11" s="186">
        <v>2</v>
      </c>
      <c r="H11" s="277"/>
      <c r="I11" s="479" t="s">
        <v>171</v>
      </c>
      <c r="J11" s="439"/>
      <c r="K11" s="438">
        <f>(G14-E14)*56*4000</f>
        <v>602560</v>
      </c>
      <c r="L11" s="439"/>
      <c r="M11" s="438">
        <v>0</v>
      </c>
      <c r="S11" s="147" t="s">
        <v>91</v>
      </c>
      <c r="U11" s="133">
        <f>U9*U10</f>
        <v>60</v>
      </c>
      <c r="W11" s="133">
        <f>W10*W9</f>
        <v>100</v>
      </c>
      <c r="X11" s="133">
        <f t="shared" ref="X11:Y11" si="0">X10*X9</f>
        <v>156</v>
      </c>
      <c r="Y11" s="133">
        <f t="shared" si="0"/>
        <v>70</v>
      </c>
      <c r="AA11" s="179"/>
      <c r="AB11" s="454"/>
      <c r="AC11" s="420" t="s">
        <v>81</v>
      </c>
      <c r="AD11" s="421"/>
      <c r="AE11" s="136" t="s">
        <v>77</v>
      </c>
      <c r="AF11" s="175">
        <f>AF10-AG10</f>
        <v>-7728</v>
      </c>
      <c r="AG11" s="176">
        <v>0</v>
      </c>
      <c r="AH11" s="176">
        <f>AH10-AG10</f>
        <v>17472</v>
      </c>
      <c r="AI11" s="177">
        <f>AI10-AG10</f>
        <v>2912</v>
      </c>
      <c r="AJ11" s="177">
        <f>AJ10-AH10</f>
        <v>-28000</v>
      </c>
      <c r="AK11" s="156" t="s">
        <v>92</v>
      </c>
      <c r="AL11" s="140">
        <v>500</v>
      </c>
      <c r="AM11" s="140"/>
      <c r="AN11" s="141">
        <v>500</v>
      </c>
      <c r="AO11" s="141"/>
      <c r="AP11" s="141">
        <v>500</v>
      </c>
      <c r="AQ11" s="141"/>
      <c r="AR11" s="141">
        <v>500</v>
      </c>
      <c r="AS11" s="141"/>
    </row>
    <row r="12" spans="2:45" ht="15.75" customHeight="1">
      <c r="B12" s="467"/>
      <c r="C12" s="157" t="s">
        <v>93</v>
      </c>
      <c r="D12" s="187"/>
      <c r="E12" s="188" t="s">
        <v>135</v>
      </c>
      <c r="F12" s="160" t="s">
        <v>186</v>
      </c>
      <c r="G12" s="188" t="s">
        <v>135</v>
      </c>
      <c r="H12" s="276"/>
      <c r="I12" s="479"/>
      <c r="J12" s="439"/>
      <c r="K12" s="438"/>
      <c r="L12" s="439"/>
      <c r="M12" s="438"/>
      <c r="S12" s="147" t="s">
        <v>86</v>
      </c>
      <c r="U12" s="133">
        <v>700</v>
      </c>
      <c r="W12" s="133">
        <v>700</v>
      </c>
      <c r="X12" s="133">
        <v>700</v>
      </c>
      <c r="Y12" s="133">
        <v>700</v>
      </c>
      <c r="AA12" s="179"/>
      <c r="AB12" s="454"/>
      <c r="AC12" s="440" t="s">
        <v>94</v>
      </c>
      <c r="AD12" s="441"/>
      <c r="AE12" s="190" t="s">
        <v>95</v>
      </c>
      <c r="AF12" s="191">
        <v>5</v>
      </c>
      <c r="AG12" s="192">
        <v>5</v>
      </c>
      <c r="AH12" s="192">
        <v>7</v>
      </c>
      <c r="AI12" s="191">
        <v>6</v>
      </c>
      <c r="AJ12" s="191">
        <v>6</v>
      </c>
      <c r="AM12" s="140">
        <f>AL11*AL10*AM5</f>
        <v>45684</v>
      </c>
      <c r="AN12" s="141"/>
      <c r="AO12" s="140">
        <f>AN11*AN10*AO5</f>
        <v>148050</v>
      </c>
      <c r="AP12" s="141"/>
      <c r="AQ12" s="140">
        <f>AP11*AP10*AQ5</f>
        <v>225000</v>
      </c>
      <c r="AR12" s="141"/>
      <c r="AS12" s="140">
        <f>AR11*AR10*AS5</f>
        <v>216000</v>
      </c>
    </row>
    <row r="13" spans="2:45" ht="15.75" customHeight="1">
      <c r="B13" s="465" t="s">
        <v>96</v>
      </c>
      <c r="C13" s="193" t="s">
        <v>97</v>
      </c>
      <c r="D13" s="154" t="s">
        <v>160</v>
      </c>
      <c r="E13" s="194">
        <f>0.6+0.86</f>
        <v>1.46</v>
      </c>
      <c r="F13" s="195" t="s">
        <v>63</v>
      </c>
      <c r="G13" s="196">
        <f>1.75+2.82</f>
        <v>4.57</v>
      </c>
      <c r="H13" s="278"/>
      <c r="I13" s="479" t="s">
        <v>172</v>
      </c>
      <c r="J13" s="490"/>
      <c r="K13" s="438">
        <f>(G15-E15)*56*4000</f>
        <v>201600.00000000009</v>
      </c>
      <c r="L13" s="489"/>
      <c r="M13" s="438">
        <v>0</v>
      </c>
      <c r="S13" s="147" t="s">
        <v>99</v>
      </c>
      <c r="U13" s="133">
        <f>U12*U11/60*U4</f>
        <v>1316</v>
      </c>
      <c r="W13" s="133">
        <f>W12*W11/60*W4</f>
        <v>2193.3333333333335</v>
      </c>
      <c r="X13" s="133">
        <f>X12*X11/60*X4</f>
        <v>9100</v>
      </c>
      <c r="Y13" s="133">
        <f>Y12*Y11/60*Y4</f>
        <v>1959.9999999999998</v>
      </c>
      <c r="AA13" s="179"/>
      <c r="AB13" s="454"/>
      <c r="AC13" s="442"/>
      <c r="AD13" s="417"/>
      <c r="AE13" s="197" t="s">
        <v>72</v>
      </c>
      <c r="AF13" s="198">
        <f>30*AF12</f>
        <v>150</v>
      </c>
      <c r="AG13" s="199">
        <f>30*AG12</f>
        <v>150</v>
      </c>
      <c r="AH13" s="199">
        <f>30*AH12</f>
        <v>210</v>
      </c>
      <c r="AI13" s="198">
        <f>30*AI12</f>
        <v>180</v>
      </c>
      <c r="AJ13" s="198">
        <f>30*AJ12</f>
        <v>180</v>
      </c>
      <c r="AM13" s="140">
        <f>AL11*AL10*AM6</f>
        <v>44838.000000000007</v>
      </c>
      <c r="AN13" s="141"/>
      <c r="AO13" s="140">
        <f>AN11*AN10*AO6</f>
        <v>238572</v>
      </c>
      <c r="AP13" s="141"/>
      <c r="AQ13" s="140">
        <f>AP11*AP10*AQ6</f>
        <v>22500</v>
      </c>
      <c r="AR13" s="141"/>
      <c r="AS13" s="140">
        <f>AR11*AR10*AS6</f>
        <v>108000</v>
      </c>
    </row>
    <row r="14" spans="2:45" ht="15.75" customHeight="1" thickBot="1">
      <c r="B14" s="466"/>
      <c r="C14" s="170" t="s">
        <v>100</v>
      </c>
      <c r="D14" s="185" t="s">
        <v>160</v>
      </c>
      <c r="E14" s="185">
        <v>0</v>
      </c>
      <c r="F14" s="172" t="s">
        <v>63</v>
      </c>
      <c r="G14" s="295">
        <v>2.69</v>
      </c>
      <c r="H14" s="279"/>
      <c r="I14" s="479"/>
      <c r="J14" s="490"/>
      <c r="K14" s="438"/>
      <c r="L14" s="489"/>
      <c r="M14" s="438"/>
      <c r="AA14" s="184"/>
      <c r="AB14" s="454"/>
      <c r="AC14" s="443"/>
      <c r="AD14" s="419"/>
      <c r="AE14" s="200" t="s">
        <v>77</v>
      </c>
      <c r="AF14" s="201">
        <f>AF13*AF5</f>
        <v>600</v>
      </c>
      <c r="AG14" s="201">
        <f>AG13*AG5</f>
        <v>2256</v>
      </c>
      <c r="AH14" s="201">
        <f>AH13*AH5</f>
        <v>8400</v>
      </c>
      <c r="AI14" s="201">
        <f>AI13*AI5</f>
        <v>3456</v>
      </c>
      <c r="AJ14" s="201">
        <f>AJ13*AJ5</f>
        <v>180</v>
      </c>
      <c r="AM14" s="140">
        <f>AL11*AL10*AM7</f>
        <v>67680</v>
      </c>
      <c r="AN14" s="141"/>
      <c r="AO14" s="140">
        <f>AN11*AN10*AO7</f>
        <v>227574</v>
      </c>
      <c r="AP14" s="141"/>
      <c r="AQ14" s="140">
        <f>AP11*AP10*AQ7</f>
        <v>225000</v>
      </c>
      <c r="AR14" s="141"/>
      <c r="AS14" s="140">
        <f>AR11*AR10*AS7</f>
        <v>108000</v>
      </c>
    </row>
    <row r="15" spans="2:45" ht="15.75" customHeight="1" thickBot="1">
      <c r="B15" s="466"/>
      <c r="C15" s="170" t="s">
        <v>101</v>
      </c>
      <c r="D15" s="202" t="s">
        <v>98</v>
      </c>
      <c r="E15" s="203">
        <v>3.75</v>
      </c>
      <c r="F15" s="172" t="s">
        <v>63</v>
      </c>
      <c r="G15" s="204">
        <v>4.6500000000000004</v>
      </c>
      <c r="H15" s="280"/>
      <c r="I15" s="479" t="s">
        <v>141</v>
      </c>
      <c r="J15" s="438">
        <f>E16*500*4000000</f>
        <v>600000000</v>
      </c>
      <c r="K15" s="439"/>
      <c r="L15" s="438">
        <f>G16*500*4000000</f>
        <v>400000000</v>
      </c>
      <c r="M15" s="439"/>
      <c r="S15" s="133" t="s">
        <v>102</v>
      </c>
      <c r="U15" s="133">
        <v>5</v>
      </c>
      <c r="W15" s="133">
        <v>10</v>
      </c>
      <c r="AA15" s="179"/>
      <c r="AB15" s="454"/>
      <c r="AC15" s="420" t="s">
        <v>81</v>
      </c>
      <c r="AD15" s="421"/>
      <c r="AE15" s="205" t="s">
        <v>77</v>
      </c>
      <c r="AF15" s="175">
        <f>AF14-AG14</f>
        <v>-1656</v>
      </c>
      <c r="AG15" s="176">
        <v>0</v>
      </c>
      <c r="AH15" s="176">
        <f>AH14-AG14</f>
        <v>6144</v>
      </c>
      <c r="AI15" s="177">
        <f>AI14-AG14</f>
        <v>1200</v>
      </c>
      <c r="AJ15" s="177">
        <f>AJ14-AH14</f>
        <v>-8220</v>
      </c>
      <c r="AM15" s="140">
        <f>AL11*AL10*AM8</f>
        <v>285948</v>
      </c>
      <c r="AN15" s="141"/>
      <c r="AO15" s="140">
        <f>AN11*AN10*AO8</f>
        <v>393390</v>
      </c>
      <c r="AP15" s="141"/>
      <c r="AQ15" s="140">
        <f>AP11*AP10*AQ8</f>
        <v>1192500</v>
      </c>
      <c r="AR15" s="141"/>
      <c r="AS15" s="140">
        <f>AR11*AR10*AS8</f>
        <v>552960</v>
      </c>
    </row>
    <row r="16" spans="2:45" ht="15.75" customHeight="1">
      <c r="B16" s="466"/>
      <c r="C16" s="162" t="s">
        <v>131</v>
      </c>
      <c r="D16" s="202" t="s">
        <v>132</v>
      </c>
      <c r="E16" s="163">
        <v>0.3</v>
      </c>
      <c r="F16" s="164" t="s">
        <v>63</v>
      </c>
      <c r="G16" s="165">
        <v>0.2</v>
      </c>
      <c r="H16" s="276"/>
      <c r="I16" s="479"/>
      <c r="J16" s="438"/>
      <c r="K16" s="439"/>
      <c r="L16" s="438"/>
      <c r="M16" s="439"/>
      <c r="S16" s="133" t="s">
        <v>103</v>
      </c>
      <c r="U16" s="133">
        <v>300</v>
      </c>
      <c r="W16" s="133">
        <v>300</v>
      </c>
      <c r="AA16" s="179"/>
      <c r="AB16" s="454"/>
      <c r="AC16" s="506" t="s">
        <v>104</v>
      </c>
      <c r="AD16" s="507"/>
      <c r="AE16" s="190" t="s">
        <v>2</v>
      </c>
      <c r="AF16" s="191">
        <v>3</v>
      </c>
      <c r="AG16" s="206">
        <v>3</v>
      </c>
      <c r="AH16" s="206">
        <v>3</v>
      </c>
      <c r="AI16" s="207">
        <v>3</v>
      </c>
      <c r="AJ16" s="207">
        <v>3</v>
      </c>
      <c r="AM16" s="208">
        <f>AO12-AM12</f>
        <v>102366</v>
      </c>
      <c r="AN16" s="209"/>
      <c r="AO16" s="209"/>
      <c r="AP16" s="209"/>
      <c r="AQ16" s="209">
        <f>AO12-AQ12</f>
        <v>-76950</v>
      </c>
      <c r="AR16" s="209"/>
      <c r="AS16" s="210">
        <f>AO12-AS12</f>
        <v>-67950</v>
      </c>
    </row>
    <row r="17" spans="2:45" ht="15.75" customHeight="1">
      <c r="B17" s="467"/>
      <c r="C17" s="157" t="s">
        <v>133</v>
      </c>
      <c r="D17" s="211" t="s">
        <v>134</v>
      </c>
      <c r="E17" s="263">
        <v>29.1</v>
      </c>
      <c r="F17" s="160" t="s">
        <v>186</v>
      </c>
      <c r="G17" s="296">
        <v>30</v>
      </c>
      <c r="H17" s="281"/>
      <c r="I17" s="479" t="s">
        <v>142</v>
      </c>
      <c r="J17" s="438">
        <f>-E17*13000*E16*500</f>
        <v>-56745000</v>
      </c>
      <c r="K17" s="439"/>
      <c r="L17" s="438">
        <f>-G17*13000*G16*500</f>
        <v>-39000000</v>
      </c>
      <c r="M17" s="439"/>
      <c r="S17" s="133" t="s">
        <v>105</v>
      </c>
      <c r="U17" s="133">
        <f>U15*U16/60</f>
        <v>25</v>
      </c>
      <c r="W17" s="133">
        <f>W15*W16/60</f>
        <v>50</v>
      </c>
      <c r="AA17" s="179"/>
      <c r="AB17" s="454"/>
      <c r="AC17" s="481" t="s">
        <v>106</v>
      </c>
      <c r="AD17" s="482"/>
      <c r="AE17" s="197" t="s">
        <v>107</v>
      </c>
      <c r="AF17" s="212">
        <v>1140000</v>
      </c>
      <c r="AG17" s="213">
        <v>1090000</v>
      </c>
      <c r="AH17" s="213">
        <v>2500000</v>
      </c>
      <c r="AI17" s="212">
        <v>2500000</v>
      </c>
      <c r="AJ17" s="212">
        <v>2500000</v>
      </c>
      <c r="AM17" s="214">
        <f>AO13-AM13</f>
        <v>193734</v>
      </c>
      <c r="AN17" s="184"/>
      <c r="AO17" s="184"/>
      <c r="AP17" s="184"/>
      <c r="AQ17" s="184">
        <f>AO13-AQ13</f>
        <v>216072</v>
      </c>
      <c r="AR17" s="184"/>
      <c r="AS17" s="179">
        <f>AO13-AS13</f>
        <v>130572</v>
      </c>
    </row>
    <row r="18" spans="2:45" ht="15.75" customHeight="1" thickBot="1">
      <c r="B18" s="465" t="s">
        <v>108</v>
      </c>
      <c r="C18" s="193" t="s">
        <v>192</v>
      </c>
      <c r="D18" s="477"/>
      <c r="E18" s="215">
        <v>698</v>
      </c>
      <c r="F18" s="195" t="s">
        <v>191</v>
      </c>
      <c r="G18" s="216">
        <v>574</v>
      </c>
      <c r="H18" s="277"/>
      <c r="I18" s="479"/>
      <c r="J18" s="438"/>
      <c r="K18" s="439"/>
      <c r="L18" s="438"/>
      <c r="M18" s="439"/>
      <c r="S18" s="133" t="s">
        <v>110</v>
      </c>
      <c r="U18" s="133">
        <f>U17*37.5</f>
        <v>937.5</v>
      </c>
      <c r="W18" s="133">
        <f>W17*37.5</f>
        <v>1875</v>
      </c>
      <c r="AA18" s="179"/>
      <c r="AB18" s="454"/>
      <c r="AC18" s="483"/>
      <c r="AD18" s="484"/>
      <c r="AE18" s="197" t="s">
        <v>111</v>
      </c>
      <c r="AF18" s="212">
        <f>AF17/AF16</f>
        <v>380000</v>
      </c>
      <c r="AG18" s="212">
        <f>AG17/AG16</f>
        <v>363333.33333333331</v>
      </c>
      <c r="AH18" s="212">
        <f>AH17/AH16</f>
        <v>833333.33333333337</v>
      </c>
      <c r="AI18" s="212">
        <f>AI17/AI16</f>
        <v>833333.33333333337</v>
      </c>
      <c r="AJ18" s="212">
        <f>AJ17/AJ16</f>
        <v>833333.33333333337</v>
      </c>
      <c r="AM18" s="214">
        <f>AO14-AM14</f>
        <v>159894</v>
      </c>
      <c r="AN18" s="184"/>
      <c r="AO18" s="184"/>
      <c r="AP18" s="184"/>
      <c r="AQ18" s="184">
        <f t="shared" ref="AQ18:AQ19" si="1">AO14-AQ14</f>
        <v>2574</v>
      </c>
      <c r="AR18" s="184"/>
      <c r="AS18" s="179">
        <f>AO14-AS14</f>
        <v>119574</v>
      </c>
    </row>
    <row r="19" spans="2:45" ht="16.5" customHeight="1" thickBot="1">
      <c r="B19" s="476"/>
      <c r="C19" s="157" t="s">
        <v>112</v>
      </c>
      <c r="D19" s="478"/>
      <c r="E19" s="217" t="s">
        <v>113</v>
      </c>
      <c r="F19" s="160" t="s">
        <v>40</v>
      </c>
      <c r="G19" s="189">
        <v>3</v>
      </c>
      <c r="H19" s="276"/>
      <c r="I19" s="283" t="s">
        <v>109</v>
      </c>
      <c r="J19" s="285">
        <f>-E18*100000/E19</f>
        <v>-23266666.666666668</v>
      </c>
      <c r="K19" s="286"/>
      <c r="L19" s="286"/>
      <c r="M19" s="286"/>
      <c r="AA19" s="179"/>
      <c r="AB19" s="454"/>
      <c r="AC19" s="420" t="s">
        <v>81</v>
      </c>
      <c r="AD19" s="421"/>
      <c r="AE19" s="218" t="s">
        <v>111</v>
      </c>
      <c r="AF19" s="175">
        <f>AF18-AG18</f>
        <v>16666.666666666686</v>
      </c>
      <c r="AG19" s="176">
        <v>0</v>
      </c>
      <c r="AH19" s="176">
        <f>AH18-AG18</f>
        <v>470000.00000000006</v>
      </c>
      <c r="AI19" s="177">
        <f>AI18-AG18</f>
        <v>470000.00000000006</v>
      </c>
      <c r="AJ19" s="177">
        <f>AJ18-AH18</f>
        <v>0</v>
      </c>
      <c r="AM19" s="219">
        <f>AO15-AM15</f>
        <v>107442</v>
      </c>
      <c r="AN19" s="220"/>
      <c r="AO19" s="220"/>
      <c r="AP19" s="220"/>
      <c r="AQ19" s="220">
        <f t="shared" si="1"/>
        <v>-799110</v>
      </c>
      <c r="AR19" s="220"/>
      <c r="AS19" s="221">
        <f>AO15-AS15</f>
        <v>-159570</v>
      </c>
    </row>
    <row r="20" spans="2:45">
      <c r="B20" s="303" t="s">
        <v>208</v>
      </c>
      <c r="C20" s="223"/>
      <c r="D20" s="223"/>
      <c r="E20" s="223"/>
      <c r="F20" s="223"/>
      <c r="G20" s="222"/>
      <c r="H20" s="222"/>
      <c r="I20" s="224" t="s">
        <v>204</v>
      </c>
      <c r="J20" s="287">
        <f>SUM(J5:J12,J15:J19)</f>
        <v>516988333.33333331</v>
      </c>
      <c r="K20" s="288"/>
      <c r="L20" s="287">
        <f>SUM(L5:L12,L15:L18)</f>
        <v>358000000</v>
      </c>
      <c r="M20" s="289"/>
      <c r="AA20" s="179"/>
      <c r="AB20" s="454"/>
      <c r="AC20" s="434" t="s">
        <v>114</v>
      </c>
      <c r="AD20" s="435"/>
      <c r="AE20" s="225" t="s">
        <v>115</v>
      </c>
      <c r="AF20" s="491">
        <v>1000</v>
      </c>
      <c r="AG20" s="492"/>
      <c r="AH20" s="492"/>
      <c r="AI20" s="493"/>
    </row>
    <row r="21" spans="2:45" ht="16.5" thickBot="1">
      <c r="B21" s="303" t="s">
        <v>195</v>
      </c>
      <c r="C21" s="223"/>
      <c r="D21" s="223"/>
      <c r="E21" s="223"/>
      <c r="F21" s="223"/>
      <c r="G21" s="222"/>
      <c r="H21" s="222"/>
      <c r="I21" s="226" t="s">
        <v>202</v>
      </c>
      <c r="J21" s="290"/>
      <c r="K21" s="291">
        <f>SUM(K5:K19)</f>
        <v>-2499200</v>
      </c>
      <c r="L21" s="290"/>
      <c r="M21" s="292">
        <f>SUM(M5:M19)</f>
        <v>-4000000</v>
      </c>
      <c r="AA21" s="184"/>
      <c r="AB21" s="454"/>
      <c r="AC21" s="436"/>
      <c r="AD21" s="437"/>
      <c r="AE21" s="197" t="s">
        <v>116</v>
      </c>
      <c r="AF21" s="227">
        <f>AF20*AF5</f>
        <v>4000</v>
      </c>
      <c r="AG21" s="227">
        <f>AF20*AG5</f>
        <v>15040</v>
      </c>
      <c r="AH21" s="227">
        <f>AF20*AH5</f>
        <v>40000</v>
      </c>
      <c r="AI21" s="227">
        <f>AF20*AI5</f>
        <v>19200</v>
      </c>
      <c r="AJ21" s="227">
        <f>AG20*AJ5</f>
        <v>0</v>
      </c>
    </row>
    <row r="22" spans="2:45" ht="18">
      <c r="B22" s="303" t="s">
        <v>209</v>
      </c>
      <c r="C22" s="223"/>
      <c r="D22" s="223"/>
      <c r="E22" s="223"/>
      <c r="F22" s="223"/>
      <c r="G22" s="223"/>
      <c r="H22" s="223"/>
      <c r="I22" s="224" t="s">
        <v>205</v>
      </c>
      <c r="J22" s="468">
        <f xml:space="preserve">     J20-L20</f>
        <v>158988333.33333331</v>
      </c>
      <c r="K22" s="469"/>
      <c r="L22" s="469"/>
      <c r="M22" s="470"/>
      <c r="AA22" s="184"/>
      <c r="AB22" s="454"/>
      <c r="AC22" s="422" t="s">
        <v>76</v>
      </c>
      <c r="AD22" s="423"/>
      <c r="AE22" s="197" t="s">
        <v>117</v>
      </c>
      <c r="AF22" s="227">
        <v>1200</v>
      </c>
      <c r="AG22" s="227">
        <v>750</v>
      </c>
      <c r="AH22" s="227">
        <v>3000</v>
      </c>
      <c r="AI22" s="227">
        <v>2500</v>
      </c>
      <c r="AJ22" s="227">
        <v>2500</v>
      </c>
    </row>
    <row r="23" spans="2:45" ht="16.5" customHeight="1" thickBot="1">
      <c r="B23" s="303" t="s">
        <v>210</v>
      </c>
      <c r="C23" s="223"/>
      <c r="D23" s="223"/>
      <c r="E23" s="223"/>
      <c r="F23" s="223"/>
      <c r="G23" s="223"/>
      <c r="H23" s="223"/>
      <c r="I23" s="228" t="s">
        <v>203</v>
      </c>
      <c r="J23" s="471">
        <f>K21-M21</f>
        <v>1500800</v>
      </c>
      <c r="K23" s="472"/>
      <c r="L23" s="472"/>
      <c r="M23" s="473"/>
      <c r="AA23" s="184"/>
      <c r="AB23" s="454"/>
      <c r="AC23" s="422" t="s">
        <v>118</v>
      </c>
      <c r="AD23" s="423"/>
      <c r="AE23" s="197" t="s">
        <v>119</v>
      </c>
      <c r="AF23" s="227">
        <f>FLOOR(AF21/AF22,1)</f>
        <v>3</v>
      </c>
      <c r="AG23" s="227">
        <f>FLOOR(AG21/AG22,1)</f>
        <v>20</v>
      </c>
      <c r="AH23" s="227">
        <f>FLOOR(AH21/AH22,1)</f>
        <v>13</v>
      </c>
      <c r="AI23" s="227">
        <f>FLOOR(AI21/AI22,1)</f>
        <v>7</v>
      </c>
      <c r="AJ23" s="227">
        <f>FLOOR(AJ21/AJ22,1)</f>
        <v>0</v>
      </c>
    </row>
    <row r="24" spans="2:45">
      <c r="AB24" s="454"/>
      <c r="AC24" s="422" t="s">
        <v>120</v>
      </c>
      <c r="AD24" s="423"/>
      <c r="AE24" s="197" t="s">
        <v>121</v>
      </c>
      <c r="AF24" s="229">
        <f>5/60</f>
        <v>8.3333333333333329E-2</v>
      </c>
      <c r="AG24" s="229">
        <f t="shared" ref="AG24" si="2">5/60</f>
        <v>8.3333333333333329E-2</v>
      </c>
      <c r="AH24" s="230">
        <f>12/60</f>
        <v>0.2</v>
      </c>
      <c r="AI24" s="229">
        <f>10/60</f>
        <v>0.16666666666666666</v>
      </c>
      <c r="AJ24" s="229">
        <f>10/60</f>
        <v>0.16666666666666666</v>
      </c>
    </row>
    <row r="25" spans="2:45">
      <c r="C25" s="184"/>
      <c r="D25" s="184"/>
      <c r="E25" s="184"/>
      <c r="F25" s="184"/>
      <c r="G25" s="184"/>
      <c r="H25" s="184"/>
      <c r="I25" s="133" t="s">
        <v>206</v>
      </c>
      <c r="M25" s="133" t="s">
        <v>152</v>
      </c>
      <c r="O25" s="133" t="s">
        <v>157</v>
      </c>
      <c r="AB25" s="454"/>
      <c r="AC25" s="426" t="s">
        <v>122</v>
      </c>
      <c r="AD25" s="427"/>
      <c r="AE25" s="197" t="s">
        <v>123</v>
      </c>
      <c r="AF25" s="230">
        <f>AF24*AF23</f>
        <v>0.25</v>
      </c>
      <c r="AG25" s="230">
        <f>AG24*AG23</f>
        <v>1.6666666666666665</v>
      </c>
      <c r="AH25" s="230">
        <f>AH24*AH23</f>
        <v>2.6</v>
      </c>
      <c r="AI25" s="230">
        <f>AI24*AI23</f>
        <v>1.1666666666666665</v>
      </c>
      <c r="AJ25" s="230">
        <f>AJ24*AJ23</f>
        <v>0</v>
      </c>
    </row>
    <row r="26" spans="2:45">
      <c r="C26" s="184"/>
      <c r="D26" s="184"/>
      <c r="E26" s="184"/>
      <c r="F26" s="184"/>
      <c r="G26" s="184"/>
      <c r="H26" s="184"/>
      <c r="I26" s="297" t="s">
        <v>207</v>
      </c>
      <c r="J26" s="184"/>
      <c r="K26" s="184"/>
      <c r="L26" s="231"/>
      <c r="M26" s="231" t="s">
        <v>153</v>
      </c>
      <c r="N26" s="133" t="s">
        <v>158</v>
      </c>
      <c r="AB26" s="454"/>
      <c r="AC26" s="428"/>
      <c r="AD26" s="429"/>
      <c r="AE26" s="197" t="s">
        <v>66</v>
      </c>
      <c r="AF26" s="227">
        <f>AF25*AF3</f>
        <v>0.125</v>
      </c>
      <c r="AG26" s="230">
        <f>AG25*AG3</f>
        <v>3.1333333333333329</v>
      </c>
      <c r="AH26" s="230">
        <f>AH25*AH3</f>
        <v>13</v>
      </c>
      <c r="AI26" s="227">
        <f>AI25*AI3</f>
        <v>2.7999999999999994</v>
      </c>
      <c r="AJ26" s="227">
        <f>AJ25*AJ3</f>
        <v>0</v>
      </c>
    </row>
    <row r="27" spans="2:45" ht="16.5" thickBot="1">
      <c r="C27" s="231"/>
      <c r="D27" s="184" t="s">
        <v>193</v>
      </c>
      <c r="E27" s="184" t="s">
        <v>194</v>
      </c>
      <c r="F27" s="184"/>
      <c r="G27" s="184"/>
      <c r="H27" s="184"/>
      <c r="I27" s="184"/>
      <c r="J27" s="184" t="s">
        <v>199</v>
      </c>
      <c r="K27" s="184"/>
      <c r="L27" s="231"/>
      <c r="M27" s="231" t="s">
        <v>154</v>
      </c>
      <c r="N27" s="133" t="s">
        <v>156</v>
      </c>
      <c r="AB27" s="454"/>
      <c r="AC27" s="430"/>
      <c r="AD27" s="431"/>
      <c r="AE27" s="232" t="s">
        <v>77</v>
      </c>
      <c r="AF27" s="233">
        <f>AF26*600</f>
        <v>75</v>
      </c>
      <c r="AG27" s="233">
        <f>AG26*600</f>
        <v>1879.9999999999998</v>
      </c>
      <c r="AH27" s="233">
        <f>AH26*600</f>
        <v>7800</v>
      </c>
      <c r="AI27" s="233">
        <f>AI26*600</f>
        <v>1679.9999999999995</v>
      </c>
      <c r="AJ27" s="233">
        <f>AJ26*600</f>
        <v>0</v>
      </c>
    </row>
    <row r="28" spans="2:45" ht="16.5" thickBot="1">
      <c r="C28" s="231"/>
      <c r="D28" s="184" t="s">
        <v>196</v>
      </c>
      <c r="E28" s="184" t="s">
        <v>197</v>
      </c>
      <c r="F28" s="184"/>
      <c r="G28" s="184"/>
      <c r="H28" s="184"/>
      <c r="I28" s="265" t="s">
        <v>56</v>
      </c>
      <c r="J28" s="266"/>
      <c r="K28"/>
      <c r="L28"/>
      <c r="M28" s="184" t="s">
        <v>155</v>
      </c>
      <c r="N28" s="133" t="s">
        <v>156</v>
      </c>
      <c r="AB28" s="454"/>
      <c r="AC28" s="420" t="s">
        <v>81</v>
      </c>
      <c r="AD28" s="421"/>
      <c r="AE28" s="234" t="s">
        <v>77</v>
      </c>
      <c r="AF28" s="235">
        <f>AF27-AG27</f>
        <v>-1804.9999999999998</v>
      </c>
      <c r="AG28" s="236">
        <v>0</v>
      </c>
      <c r="AH28" s="236">
        <f>AH27-AG27</f>
        <v>5920</v>
      </c>
      <c r="AI28" s="237">
        <f>AI27-AG27</f>
        <v>-200.00000000000023</v>
      </c>
      <c r="AJ28" s="237">
        <f>AJ27-AH27</f>
        <v>-7800</v>
      </c>
      <c r="AK28" s="184"/>
      <c r="AL28" s="184"/>
    </row>
    <row r="29" spans="2:45" ht="16.5" thickBot="1">
      <c r="C29" s="184"/>
      <c r="D29" s="184"/>
      <c r="E29" s="184"/>
      <c r="F29" s="184"/>
      <c r="G29" s="184"/>
      <c r="H29" s="184"/>
      <c r="I29" s="267" t="s">
        <v>143</v>
      </c>
      <c r="J29" s="266"/>
      <c r="K29">
        <v>5600</v>
      </c>
      <c r="L29" s="271"/>
      <c r="M29" s="184" t="s">
        <v>173</v>
      </c>
      <c r="AB29" s="454"/>
      <c r="AC29" s="504" t="s">
        <v>124</v>
      </c>
      <c r="AD29" s="505"/>
      <c r="AE29" s="238" t="s">
        <v>77</v>
      </c>
      <c r="AF29" s="239">
        <v>800</v>
      </c>
      <c r="AG29" s="239">
        <v>800</v>
      </c>
      <c r="AH29" s="239">
        <v>1200</v>
      </c>
      <c r="AI29" s="240">
        <v>1200</v>
      </c>
      <c r="AJ29" s="240">
        <v>1200</v>
      </c>
      <c r="AK29" s="184"/>
      <c r="AL29" s="184"/>
    </row>
    <row r="30" spans="2:45" ht="16.5" thickBot="1">
      <c r="C30" s="184"/>
      <c r="D30" s="184"/>
      <c r="E30" s="184"/>
      <c r="F30" s="184"/>
      <c r="G30" s="184"/>
      <c r="H30" s="184"/>
      <c r="I30" s="270" t="s">
        <v>198</v>
      </c>
      <c r="J30" s="266"/>
      <c r="K30">
        <f>K29*4000</f>
        <v>22400000</v>
      </c>
      <c r="L30" s="284" t="s">
        <v>200</v>
      </c>
      <c r="M30" s="231" t="s">
        <v>174</v>
      </c>
      <c r="AB30" s="454"/>
      <c r="AC30" s="420" t="s">
        <v>81</v>
      </c>
      <c r="AD30" s="421"/>
      <c r="AE30" s="218" t="s">
        <v>77</v>
      </c>
      <c r="AF30" s="175">
        <f>AF29-AG29</f>
        <v>0</v>
      </c>
      <c r="AG30" s="176">
        <v>0</v>
      </c>
      <c r="AH30" s="176">
        <f>AH29-AG29</f>
        <v>400</v>
      </c>
      <c r="AI30" s="177">
        <f>AI29-AG29</f>
        <v>400</v>
      </c>
      <c r="AJ30" s="177">
        <f>AJ29-AH29</f>
        <v>0</v>
      </c>
    </row>
    <row r="31" spans="2:45" ht="15.75" customHeight="1">
      <c r="C31" s="184"/>
      <c r="D31" s="184"/>
      <c r="E31" s="184"/>
      <c r="F31" s="184"/>
      <c r="G31" s="184"/>
      <c r="H31" s="184"/>
      <c r="I31" s="267"/>
      <c r="J31" s="266"/>
      <c r="K31"/>
      <c r="L31" s="271"/>
      <c r="M31" s="231" t="s">
        <v>175</v>
      </c>
      <c r="AB31" s="454"/>
      <c r="AC31" s="424" t="s">
        <v>125</v>
      </c>
      <c r="AD31" s="241" t="s">
        <v>67</v>
      </c>
      <c r="AE31" s="200" t="s">
        <v>126</v>
      </c>
      <c r="AF31" s="242">
        <v>0.54</v>
      </c>
      <c r="AG31" s="242">
        <v>1.75</v>
      </c>
      <c r="AH31" s="242">
        <v>1</v>
      </c>
      <c r="AI31" s="242">
        <v>2</v>
      </c>
      <c r="AJ31" s="242">
        <v>2</v>
      </c>
    </row>
    <row r="32" spans="2:45">
      <c r="C32" s="184"/>
      <c r="D32" s="184"/>
      <c r="E32" s="184"/>
      <c r="F32" s="184"/>
      <c r="G32" s="184"/>
      <c r="H32" s="184"/>
      <c r="I32" s="268"/>
      <c r="J32" s="266"/>
      <c r="K32"/>
      <c r="L32" s="271"/>
      <c r="M32" s="184"/>
      <c r="AB32" s="454"/>
      <c r="AC32" s="425"/>
      <c r="AD32" s="243" t="s">
        <v>108</v>
      </c>
      <c r="AE32" s="244" t="s">
        <v>77</v>
      </c>
      <c r="AF32" s="245">
        <f>AF31*AF10/100</f>
        <v>15.12</v>
      </c>
      <c r="AG32" s="245">
        <f>AG31*AG10/100</f>
        <v>184.24</v>
      </c>
      <c r="AH32" s="245">
        <f>AH31*AH10/100</f>
        <v>280</v>
      </c>
      <c r="AI32" s="245">
        <f>AI31*AI10/100</f>
        <v>268.8</v>
      </c>
      <c r="AJ32" s="245">
        <f>AJ31*AJ10/100</f>
        <v>0</v>
      </c>
    </row>
    <row r="33" spans="3:36">
      <c r="C33" s="184"/>
      <c r="D33" s="184"/>
      <c r="E33" s="184"/>
      <c r="F33" s="184"/>
      <c r="G33" s="231"/>
      <c r="H33" s="231"/>
      <c r="I33" s="268"/>
      <c r="J33" s="274"/>
      <c r="K33"/>
      <c r="L33" s="271"/>
      <c r="M33" s="184"/>
      <c r="AB33" s="454"/>
      <c r="AC33" s="425"/>
      <c r="AD33" s="243" t="s">
        <v>127</v>
      </c>
      <c r="AE33" s="244" t="s">
        <v>126</v>
      </c>
      <c r="AF33" s="245">
        <v>0.53</v>
      </c>
      <c r="AG33" s="245">
        <v>2.82</v>
      </c>
      <c r="AH33" s="245">
        <v>0.1</v>
      </c>
      <c r="AI33" s="245">
        <v>1</v>
      </c>
      <c r="AJ33" s="245">
        <v>1</v>
      </c>
    </row>
    <row r="34" spans="3:36">
      <c r="C34" s="184"/>
      <c r="D34" s="184"/>
      <c r="E34" s="184"/>
      <c r="F34" s="184"/>
      <c r="G34" s="231"/>
      <c r="H34" s="231"/>
      <c r="I34" s="268" t="s">
        <v>144</v>
      </c>
      <c r="J34"/>
      <c r="K34"/>
      <c r="L34" s="271"/>
      <c r="M34" s="231"/>
      <c r="AB34" s="454"/>
      <c r="AC34" s="425"/>
      <c r="AD34" s="243" t="s">
        <v>108</v>
      </c>
      <c r="AE34" s="244" t="s">
        <v>77</v>
      </c>
      <c r="AF34" s="245">
        <f>AF33*AF10/100</f>
        <v>14.84</v>
      </c>
      <c r="AG34" s="245">
        <f>AG33*AG10/100</f>
        <v>296.88959999999997</v>
      </c>
      <c r="AH34" s="245">
        <f>AH33*AH10/100</f>
        <v>28</v>
      </c>
      <c r="AI34" s="245">
        <f>AI33*AI10/100</f>
        <v>134.4</v>
      </c>
      <c r="AJ34" s="245">
        <f>AJ33*AJ10/100</f>
        <v>0</v>
      </c>
    </row>
    <row r="35" spans="3:36">
      <c r="C35" s="184"/>
      <c r="D35" s="184"/>
      <c r="E35" s="184"/>
      <c r="F35" s="184"/>
      <c r="G35" s="231"/>
      <c r="H35" s="231"/>
      <c r="I35" s="268" t="s">
        <v>145</v>
      </c>
      <c r="J35"/>
      <c r="K35"/>
      <c r="L35" s="271"/>
      <c r="M35" s="231"/>
      <c r="AB35" s="454"/>
      <c r="AC35" s="425"/>
      <c r="AD35" s="246" t="s">
        <v>78</v>
      </c>
      <c r="AE35" s="247" t="s">
        <v>126</v>
      </c>
      <c r="AF35" s="248">
        <v>0.8</v>
      </c>
      <c r="AG35" s="248">
        <v>2.69</v>
      </c>
      <c r="AH35" s="248">
        <v>1</v>
      </c>
      <c r="AI35" s="248">
        <v>1</v>
      </c>
      <c r="AJ35" s="248">
        <v>1</v>
      </c>
    </row>
    <row r="36" spans="3:36">
      <c r="C36" s="184"/>
      <c r="D36" s="184"/>
      <c r="E36" s="184"/>
      <c r="F36" s="184"/>
      <c r="G36" s="231"/>
      <c r="H36" s="231"/>
      <c r="I36" s="269" t="s">
        <v>146</v>
      </c>
      <c r="J36"/>
      <c r="K36"/>
      <c r="L36" s="272"/>
      <c r="M36" s="184"/>
      <c r="AB36" s="454"/>
      <c r="AC36" s="425"/>
      <c r="AD36" s="243" t="s">
        <v>108</v>
      </c>
      <c r="AE36" s="244" t="s">
        <v>77</v>
      </c>
      <c r="AF36" s="245">
        <f>AF35*AF10/100</f>
        <v>22.4</v>
      </c>
      <c r="AG36" s="245">
        <f>AG35*AG10/100</f>
        <v>283.20319999999998</v>
      </c>
      <c r="AH36" s="245">
        <f>AH35*AH10/100</f>
        <v>280</v>
      </c>
      <c r="AI36" s="245">
        <f>AI35*AI10/100</f>
        <v>134.4</v>
      </c>
      <c r="AJ36" s="245">
        <f>AJ35*AJ10/100</f>
        <v>0</v>
      </c>
    </row>
    <row r="37" spans="3:36" ht="15.75" customHeight="1">
      <c r="C37" s="184"/>
      <c r="D37" s="184"/>
      <c r="E37" s="184"/>
      <c r="F37" s="184"/>
      <c r="G37" s="184"/>
      <c r="H37" s="184"/>
      <c r="I37" s="269" t="s">
        <v>147</v>
      </c>
      <c r="J37"/>
      <c r="K37"/>
      <c r="L37" s="272"/>
      <c r="M37" s="184"/>
      <c r="AB37" s="454"/>
      <c r="AC37" s="425"/>
      <c r="AD37" s="246" t="s">
        <v>82</v>
      </c>
      <c r="AE37" s="247" t="s">
        <v>126</v>
      </c>
      <c r="AF37" s="248">
        <v>3.38</v>
      </c>
      <c r="AG37" s="248">
        <v>4.6500000000000004</v>
      </c>
      <c r="AH37" s="248">
        <v>5.3</v>
      </c>
      <c r="AI37" s="248">
        <v>5.12</v>
      </c>
      <c r="AJ37" s="248">
        <v>5.12</v>
      </c>
    </row>
    <row r="38" spans="3:36" ht="15.75" customHeight="1" thickBot="1">
      <c r="C38" s="184"/>
      <c r="D38" s="184"/>
      <c r="E38" s="184"/>
      <c r="F38" s="184"/>
      <c r="G38" s="184"/>
      <c r="H38" s="184"/>
      <c r="I38" s="268" t="s">
        <v>148</v>
      </c>
      <c r="J38"/>
      <c r="K38"/>
      <c r="L38" s="273"/>
      <c r="M38" s="184"/>
      <c r="AB38" s="455"/>
      <c r="AC38" s="249"/>
      <c r="AD38" s="243" t="s">
        <v>108</v>
      </c>
      <c r="AE38" s="244" t="s">
        <v>77</v>
      </c>
      <c r="AF38" s="245">
        <f>AF37*AF10/100</f>
        <v>94.64</v>
      </c>
      <c r="AG38" s="245">
        <f>AG37*AG10/100</f>
        <v>489.55200000000002</v>
      </c>
      <c r="AH38" s="245">
        <f>AH37*AH10/100</f>
        <v>1484</v>
      </c>
      <c r="AI38" s="245">
        <f>AI37*AI10/100</f>
        <v>688.12800000000004</v>
      </c>
      <c r="AJ38" s="245">
        <f>AJ37*AJ10/100</f>
        <v>0</v>
      </c>
    </row>
    <row r="39" spans="3:36" ht="16.5" customHeight="1">
      <c r="C39" s="184"/>
      <c r="D39" s="184"/>
      <c r="E39" s="184"/>
      <c r="F39" s="184"/>
      <c r="G39" s="184"/>
      <c r="H39" s="184"/>
      <c r="I39" s="269" t="s">
        <v>149</v>
      </c>
      <c r="J39"/>
      <c r="K39"/>
      <c r="L39" s="272"/>
      <c r="M39" s="231"/>
      <c r="AB39" s="453" t="s">
        <v>56</v>
      </c>
      <c r="AC39" s="432" t="s">
        <v>128</v>
      </c>
      <c r="AD39" s="433"/>
      <c r="AE39" s="238" t="s">
        <v>129</v>
      </c>
      <c r="AF39" s="491">
        <v>8</v>
      </c>
      <c r="AG39" s="492"/>
      <c r="AH39" s="492"/>
      <c r="AI39" s="493"/>
    </row>
    <row r="40" spans="3:36" ht="16.5" customHeight="1">
      <c r="C40" s="184"/>
      <c r="D40" s="184"/>
      <c r="E40" s="184"/>
      <c r="F40" s="184"/>
      <c r="G40" s="184"/>
      <c r="H40" s="184"/>
      <c r="I40" s="269" t="s">
        <v>150</v>
      </c>
      <c r="J40"/>
      <c r="K40"/>
      <c r="L40" s="272"/>
      <c r="M40" s="184"/>
      <c r="AB40" s="454"/>
      <c r="AC40" s="411" t="s">
        <v>125</v>
      </c>
      <c r="AD40" s="250" t="s">
        <v>67</v>
      </c>
      <c r="AE40" s="197" t="s">
        <v>126</v>
      </c>
      <c r="AF40" s="227">
        <v>0.54</v>
      </c>
      <c r="AG40" s="227">
        <v>1.75</v>
      </c>
      <c r="AH40" s="227">
        <v>1</v>
      </c>
      <c r="AI40" s="227">
        <v>2</v>
      </c>
      <c r="AJ40" s="227">
        <v>2</v>
      </c>
    </row>
    <row r="41" spans="3:36">
      <c r="C41" s="184"/>
      <c r="D41" s="184"/>
      <c r="E41" s="184"/>
      <c r="F41" s="184"/>
      <c r="G41" s="184"/>
      <c r="H41" s="184"/>
      <c r="I41" s="268" t="s">
        <v>148</v>
      </c>
      <c r="J41"/>
      <c r="K41"/>
      <c r="L41" s="273"/>
      <c r="M41" s="184"/>
      <c r="AB41" s="454"/>
      <c r="AC41" s="412"/>
      <c r="AD41" s="250" t="s">
        <v>127</v>
      </c>
      <c r="AE41" s="197" t="s">
        <v>126</v>
      </c>
      <c r="AF41" s="227">
        <v>0.53</v>
      </c>
      <c r="AG41" s="227">
        <v>2.82</v>
      </c>
      <c r="AH41" s="227">
        <v>0.1</v>
      </c>
      <c r="AI41" s="227">
        <v>1</v>
      </c>
      <c r="AJ41" s="227">
        <v>1</v>
      </c>
    </row>
    <row r="42" spans="3:36">
      <c r="C42" s="184"/>
      <c r="D42" s="184"/>
      <c r="E42" s="184"/>
      <c r="F42" s="184"/>
      <c r="G42" s="184"/>
      <c r="H42" s="184"/>
      <c r="I42" s="184"/>
      <c r="J42" s="184"/>
      <c r="K42" s="184"/>
      <c r="L42" s="231"/>
      <c r="M42" s="184"/>
      <c r="AB42" s="454"/>
      <c r="AC42" s="412"/>
      <c r="AD42" s="250" t="s">
        <v>78</v>
      </c>
      <c r="AE42" s="197" t="s">
        <v>126</v>
      </c>
      <c r="AF42" s="227">
        <v>0.8</v>
      </c>
      <c r="AG42" s="227">
        <v>2.69</v>
      </c>
      <c r="AH42" s="227">
        <v>1</v>
      </c>
      <c r="AI42" s="227">
        <v>1</v>
      </c>
      <c r="AJ42" s="227">
        <v>1</v>
      </c>
    </row>
    <row r="43" spans="3:36" ht="16.5" thickBot="1"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AB43" s="454"/>
      <c r="AC43" s="412"/>
      <c r="AD43" s="246" t="s">
        <v>82</v>
      </c>
      <c r="AE43" s="247" t="s">
        <v>126</v>
      </c>
      <c r="AF43" s="248">
        <v>3.38</v>
      </c>
      <c r="AG43" s="248">
        <v>4.6500000000000004</v>
      </c>
      <c r="AH43" s="248">
        <v>5.3</v>
      </c>
      <c r="AI43" s="248">
        <v>5.12</v>
      </c>
      <c r="AJ43" s="248">
        <v>5.12</v>
      </c>
    </row>
    <row r="44" spans="3:36"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AB44" s="454"/>
      <c r="AC44" s="412"/>
      <c r="AD44" s="414" t="s">
        <v>87</v>
      </c>
      <c r="AE44" s="251" t="s">
        <v>126</v>
      </c>
      <c r="AF44" s="252">
        <f>SUM(AF40:AF43)</f>
        <v>5.25</v>
      </c>
      <c r="AG44" s="252">
        <f>SUM(AG40:AG43)</f>
        <v>11.91</v>
      </c>
      <c r="AH44" s="252">
        <f>SUM(AH40:AH43)</f>
        <v>7.4</v>
      </c>
      <c r="AI44" s="253">
        <f>SUM(AI40:AI43)</f>
        <v>9.120000000000001</v>
      </c>
      <c r="AJ44" s="253">
        <f>SUM(AJ40:AJ43)</f>
        <v>9.120000000000001</v>
      </c>
    </row>
    <row r="45" spans="3:36" ht="16.5" thickBot="1"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AB45" s="454"/>
      <c r="AC45" s="413"/>
      <c r="AD45" s="415"/>
      <c r="AE45" s="254" t="s">
        <v>115</v>
      </c>
      <c r="AF45" s="255">
        <f>AF44*AF20/100</f>
        <v>52.5</v>
      </c>
      <c r="AG45" s="255">
        <f>AG44*AF20/100</f>
        <v>119.1</v>
      </c>
      <c r="AH45" s="255">
        <f>AH44*AF20/100</f>
        <v>74</v>
      </c>
      <c r="AI45" s="256">
        <f>AI44*AF20/100</f>
        <v>91.200000000000017</v>
      </c>
      <c r="AJ45" s="256">
        <f>AJ44*AG20/100</f>
        <v>0</v>
      </c>
    </row>
    <row r="46" spans="3:36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AB46" s="454"/>
      <c r="AC46" s="416" t="s">
        <v>130</v>
      </c>
      <c r="AD46" s="417"/>
      <c r="AE46" s="180" t="s">
        <v>72</v>
      </c>
      <c r="AF46" s="257">
        <f>AF45*AF39</f>
        <v>420</v>
      </c>
      <c r="AG46" s="257">
        <f>AG45*AF39</f>
        <v>952.8</v>
      </c>
      <c r="AH46" s="257">
        <f>AH45*AF39</f>
        <v>592</v>
      </c>
      <c r="AI46" s="257">
        <f>AI45*AF39</f>
        <v>729.60000000000014</v>
      </c>
      <c r="AJ46" s="257">
        <f>AJ45*AG39</f>
        <v>0</v>
      </c>
    </row>
    <row r="47" spans="3:36" ht="16.5" thickBot="1"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AB47" s="454"/>
      <c r="AC47" s="418"/>
      <c r="AD47" s="419"/>
      <c r="AE47" s="254" t="s">
        <v>77</v>
      </c>
      <c r="AF47" s="255">
        <f>AF46*AF5</f>
        <v>1680</v>
      </c>
      <c r="AG47" s="258">
        <f>AG46*AG5</f>
        <v>14330.111999999999</v>
      </c>
      <c r="AH47" s="255">
        <f>AH46*AH5</f>
        <v>23680</v>
      </c>
      <c r="AI47" s="255">
        <f>AI46*AI5</f>
        <v>14008.320000000002</v>
      </c>
      <c r="AJ47" s="255">
        <f>AJ46*AJ5</f>
        <v>0</v>
      </c>
    </row>
    <row r="48" spans="3:36" ht="16.5" thickBot="1"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AB48" s="455"/>
      <c r="AC48" s="420" t="s">
        <v>81</v>
      </c>
      <c r="AD48" s="421"/>
      <c r="AE48" s="218" t="s">
        <v>77</v>
      </c>
      <c r="AF48" s="175">
        <f>AG47-AF47</f>
        <v>12650.111999999999</v>
      </c>
      <c r="AG48" s="176">
        <v>0</v>
      </c>
      <c r="AH48" s="176">
        <f>AG47-AH47</f>
        <v>-9349.8880000000008</v>
      </c>
      <c r="AI48" s="177">
        <f>AG47-AI47</f>
        <v>321.79199999999764</v>
      </c>
      <c r="AJ48" s="177">
        <f>AH47-AJ47</f>
        <v>23680</v>
      </c>
    </row>
    <row r="49" spans="3:36">
      <c r="C49" s="184"/>
      <c r="D49" s="184"/>
      <c r="E49" s="184"/>
      <c r="F49" s="184"/>
      <c r="G49" s="184"/>
      <c r="H49" s="184"/>
      <c r="I49" s="139"/>
      <c r="J49" s="140"/>
      <c r="K49" s="140"/>
      <c r="L49" s="140"/>
      <c r="M49" s="140"/>
      <c r="AB49" s="259"/>
      <c r="AC49" s="259"/>
      <c r="AD49" s="259"/>
      <c r="AE49" s="259"/>
      <c r="AF49" s="260"/>
      <c r="AG49" s="260"/>
      <c r="AH49" s="260"/>
      <c r="AI49" s="260"/>
      <c r="AJ49" s="260"/>
    </row>
    <row r="50" spans="3:36">
      <c r="C50" s="184"/>
      <c r="D50" s="184"/>
      <c r="E50" s="184"/>
      <c r="F50" s="184"/>
      <c r="G50" s="184"/>
      <c r="H50" s="184"/>
      <c r="I50" s="145"/>
      <c r="J50" s="140"/>
      <c r="K50" s="140"/>
      <c r="L50" s="140"/>
      <c r="M50" s="140"/>
      <c r="AB50" s="259"/>
      <c r="AC50" s="259"/>
      <c r="AD50" s="259"/>
      <c r="AE50" s="259"/>
      <c r="AF50" s="260">
        <f>AF10-AF7-AF14-AF27-AF29-AF32-AF36-AF38-AF18-AF34</f>
        <v>-379422</v>
      </c>
      <c r="AG50" s="260">
        <f>AG10-AG7-AG14-AG27-AG29-AG32-AG36-AG38-AG18-AG34</f>
        <v>-361251.21813333331</v>
      </c>
      <c r="AH50" s="260">
        <f>AH10-AH7-AH14-AH27-AH29-AH32-AH36-AH38-AH18-AH34</f>
        <v>-830805.33333333337</v>
      </c>
      <c r="AI50" s="260">
        <f>AI10-AI7-AI14-AI27-AI29-AI32-AI36-AI38-AI18-AI34</f>
        <v>-830335.06133333337</v>
      </c>
      <c r="AJ50" s="260">
        <f>AJ10-AJ7-AJ14-AJ27-AJ29-AJ32-AJ36-AJ38-AJ18-AJ34</f>
        <v>-834863.33333333337</v>
      </c>
    </row>
    <row r="51" spans="3:36" ht="16.5" thickBot="1">
      <c r="C51" s="184"/>
      <c r="D51" s="184"/>
      <c r="E51" s="184"/>
      <c r="F51" s="184"/>
      <c r="G51" s="184"/>
      <c r="H51" s="184"/>
      <c r="I51" s="145"/>
      <c r="J51" s="140"/>
      <c r="K51" s="140"/>
      <c r="L51" s="140"/>
      <c r="M51" s="140"/>
      <c r="AB51" s="259"/>
      <c r="AC51" s="259"/>
      <c r="AD51" s="259"/>
      <c r="AE51" s="259"/>
      <c r="AF51" s="259">
        <f>AF50*62.5</f>
        <v>-23713875</v>
      </c>
      <c r="AG51" s="259">
        <f>AG50*62.5</f>
        <v>-22578201.133333333</v>
      </c>
      <c r="AH51" s="259">
        <f>AH50*62.5</f>
        <v>-51925333.333333336</v>
      </c>
      <c r="AI51" s="259">
        <f>AI50*62.5</f>
        <v>-51895941.333333336</v>
      </c>
      <c r="AJ51" s="259">
        <f>AJ50*62.5</f>
        <v>-52178958.333333336</v>
      </c>
    </row>
    <row r="52" spans="3:36" ht="16.5" thickBot="1">
      <c r="C52" s="184"/>
      <c r="D52" s="184"/>
      <c r="E52" s="184"/>
      <c r="F52" s="184"/>
      <c r="G52" s="184"/>
      <c r="H52" s="184"/>
      <c r="I52" s="156"/>
      <c r="J52" s="140"/>
      <c r="K52" s="140"/>
      <c r="L52" s="140"/>
      <c r="M52" s="140"/>
      <c r="AB52" s="259"/>
      <c r="AC52" s="259"/>
      <c r="AD52" s="259"/>
      <c r="AE52" s="259"/>
      <c r="AF52" s="175">
        <f>AF51-AG51</f>
        <v>-1135673.8666666672</v>
      </c>
      <c r="AG52" s="176">
        <v>0</v>
      </c>
      <c r="AH52" s="176">
        <f>AH51-AG51</f>
        <v>-29347132.200000003</v>
      </c>
      <c r="AI52" s="177">
        <f>AI51-AG51</f>
        <v>-29317740.200000003</v>
      </c>
      <c r="AJ52" s="177">
        <f>AJ51-AH51</f>
        <v>-253625</v>
      </c>
    </row>
    <row r="53" spans="3:36">
      <c r="C53" s="184"/>
      <c r="D53" s="184"/>
      <c r="E53" s="184"/>
      <c r="F53" s="184"/>
      <c r="G53" s="184"/>
      <c r="H53" s="184"/>
      <c r="I53" s="156"/>
      <c r="J53" s="140"/>
      <c r="K53" s="140"/>
      <c r="L53" s="140"/>
      <c r="M53" s="140"/>
    </row>
    <row r="54" spans="3:36">
      <c r="C54" s="184"/>
      <c r="D54" s="184"/>
      <c r="E54" s="184"/>
      <c r="F54" s="184"/>
      <c r="G54" s="184"/>
      <c r="H54" s="184"/>
      <c r="I54" s="156"/>
      <c r="J54" s="140"/>
      <c r="K54" s="140"/>
      <c r="L54" s="140"/>
      <c r="M54" s="140"/>
    </row>
    <row r="55" spans="3:36">
      <c r="C55" s="184"/>
      <c r="D55" s="184"/>
      <c r="E55" s="184"/>
      <c r="F55" s="184"/>
      <c r="G55" s="184"/>
      <c r="H55" s="184"/>
      <c r="I55" s="156"/>
      <c r="J55" s="140"/>
      <c r="K55" s="140"/>
      <c r="L55" s="140"/>
      <c r="M55" s="140"/>
    </row>
    <row r="56" spans="3:36">
      <c r="C56" s="184"/>
      <c r="D56" s="184"/>
      <c r="E56" s="184"/>
      <c r="F56" s="184"/>
      <c r="G56" s="184"/>
      <c r="H56" s="184"/>
      <c r="I56" s="156"/>
      <c r="J56" s="140"/>
      <c r="K56" s="140"/>
      <c r="L56" s="140"/>
      <c r="M56" s="140"/>
    </row>
    <row r="57" spans="3:36">
      <c r="C57" s="184"/>
      <c r="D57" s="184"/>
      <c r="E57" s="184"/>
      <c r="F57" s="184"/>
      <c r="G57" s="184"/>
      <c r="H57" s="184"/>
      <c r="I57" s="156"/>
      <c r="J57" s="140"/>
      <c r="K57" s="140"/>
      <c r="L57" s="140"/>
      <c r="M57" s="140"/>
    </row>
    <row r="58" spans="3:36">
      <c r="C58" s="184"/>
      <c r="D58" s="184"/>
      <c r="E58" s="184"/>
      <c r="F58" s="184"/>
      <c r="G58" s="184"/>
      <c r="H58" s="184"/>
      <c r="I58" s="184"/>
      <c r="J58" s="184"/>
      <c r="K58" s="140"/>
      <c r="L58" s="140"/>
      <c r="M58" s="140"/>
    </row>
    <row r="59" spans="3:36">
      <c r="C59" s="184"/>
      <c r="D59" s="184"/>
      <c r="E59" s="184"/>
      <c r="F59" s="184"/>
      <c r="G59" s="184"/>
      <c r="H59" s="184"/>
      <c r="I59" s="184"/>
      <c r="J59" s="184"/>
      <c r="K59" s="140"/>
      <c r="L59" s="140"/>
      <c r="M59" s="140"/>
    </row>
    <row r="60" spans="3:36">
      <c r="C60" s="184"/>
      <c r="D60" s="184"/>
      <c r="E60" s="184"/>
      <c r="F60" s="184"/>
      <c r="G60" s="184"/>
      <c r="H60" s="184"/>
      <c r="I60" s="184"/>
      <c r="J60" s="184"/>
      <c r="K60" s="140"/>
      <c r="L60" s="140"/>
      <c r="M60" s="140"/>
    </row>
    <row r="61" spans="3:36"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</row>
    <row r="62" spans="3:36"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</row>
    <row r="63" spans="3:36">
      <c r="I63" s="184"/>
      <c r="J63" s="184"/>
      <c r="K63" s="184"/>
      <c r="L63" s="184"/>
      <c r="M63" s="184"/>
    </row>
  </sheetData>
  <mergeCells count="84">
    <mergeCell ref="AF39:AI39"/>
    <mergeCell ref="AF20:AI20"/>
    <mergeCell ref="AB3:AB38"/>
    <mergeCell ref="AC3:AD3"/>
    <mergeCell ref="AC4:AD4"/>
    <mergeCell ref="AF4:AI4"/>
    <mergeCell ref="AF6:AI6"/>
    <mergeCell ref="AF9:AI9"/>
    <mergeCell ref="AC11:AD11"/>
    <mergeCell ref="AC23:AD23"/>
    <mergeCell ref="AC24:AD24"/>
    <mergeCell ref="AC28:AD28"/>
    <mergeCell ref="AC29:AD29"/>
    <mergeCell ref="AC30:AD30"/>
    <mergeCell ref="AC15:AD15"/>
    <mergeCell ref="AC16:AD16"/>
    <mergeCell ref="I15:I16"/>
    <mergeCell ref="AC17:AD18"/>
    <mergeCell ref="B5:B6"/>
    <mergeCell ref="AC5:AD5"/>
    <mergeCell ref="AC6:AD7"/>
    <mergeCell ref="B7:B12"/>
    <mergeCell ref="L13:L14"/>
    <mergeCell ref="K15:K16"/>
    <mergeCell ref="I17:I18"/>
    <mergeCell ref="J17:J18"/>
    <mergeCell ref="J15:J16"/>
    <mergeCell ref="J11:J12"/>
    <mergeCell ref="J13:J14"/>
    <mergeCell ref="L17:L18"/>
    <mergeCell ref="I7:I8"/>
    <mergeCell ref="I9:I10"/>
    <mergeCell ref="AB39:AB48"/>
    <mergeCell ref="B2:C4"/>
    <mergeCell ref="D2:D4"/>
    <mergeCell ref="E2:E4"/>
    <mergeCell ref="F2:G4"/>
    <mergeCell ref="B13:B17"/>
    <mergeCell ref="J22:M22"/>
    <mergeCell ref="J23:M23"/>
    <mergeCell ref="I3:I4"/>
    <mergeCell ref="I2:M2"/>
    <mergeCell ref="B18:B19"/>
    <mergeCell ref="D18:D19"/>
    <mergeCell ref="J7:J8"/>
    <mergeCell ref="I11:I12"/>
    <mergeCell ref="I13:I14"/>
    <mergeCell ref="I5:I6"/>
    <mergeCell ref="AC2:AD2"/>
    <mergeCell ref="J3:K3"/>
    <mergeCell ref="L3:M3"/>
    <mergeCell ref="M5:M6"/>
    <mergeCell ref="J9:J10"/>
    <mergeCell ref="L5:L6"/>
    <mergeCell ref="K5:K6"/>
    <mergeCell ref="M7:M8"/>
    <mergeCell ref="M9:M10"/>
    <mergeCell ref="L7:L8"/>
    <mergeCell ref="L9:L10"/>
    <mergeCell ref="AC8:AD8"/>
    <mergeCell ref="AC9:AD10"/>
    <mergeCell ref="K7:K8"/>
    <mergeCell ref="K9:K10"/>
    <mergeCell ref="J5:J6"/>
    <mergeCell ref="AC20:AD21"/>
    <mergeCell ref="K11:K12"/>
    <mergeCell ref="K13:K14"/>
    <mergeCell ref="L15:L16"/>
    <mergeCell ref="M11:M12"/>
    <mergeCell ref="M13:M14"/>
    <mergeCell ref="M15:M16"/>
    <mergeCell ref="L11:L12"/>
    <mergeCell ref="AC19:AD19"/>
    <mergeCell ref="AC12:AD14"/>
    <mergeCell ref="M17:M18"/>
    <mergeCell ref="K17:K18"/>
    <mergeCell ref="AC40:AC45"/>
    <mergeCell ref="AD44:AD45"/>
    <mergeCell ref="AC46:AD47"/>
    <mergeCell ref="AC48:AD48"/>
    <mergeCell ref="AC22:AD22"/>
    <mergeCell ref="AC31:AC37"/>
    <mergeCell ref="AC25:AD27"/>
    <mergeCell ref="AC39:AD39"/>
  </mergeCells>
  <pageMargins left="0.7" right="0.7" top="0.75" bottom="0.75" header="0.3" footer="0.3"/>
  <pageSetup paperSize="9" scale="98" orientation="portrait" r:id="rId1"/>
  <ignoredErrors>
    <ignoredError sqref="L42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R&amp;D Main page1</vt:lpstr>
      <vt:lpstr>Sheet1 (3)</vt:lpstr>
      <vt:lpstr>'R&amp;D Main page1'!Print_Area</vt:lpstr>
      <vt:lpstr>'Sheet1 (3)'!Print_Area</vt:lpstr>
    </vt:vector>
  </TitlesOfParts>
  <Company>ski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kitisak</dc:creator>
  <cp:lastModifiedBy>Jintasarn Saenchai</cp:lastModifiedBy>
  <cp:lastPrinted>2017-01-18T01:30:55Z</cp:lastPrinted>
  <dcterms:created xsi:type="dcterms:W3CDTF">2007-07-11T04:53:20Z</dcterms:created>
  <dcterms:modified xsi:type="dcterms:W3CDTF">2017-01-18T01:33:37Z</dcterms:modified>
</cp:coreProperties>
</file>