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文件\"/>
    </mc:Choice>
  </mc:AlternateContent>
  <xr:revisionPtr revIDLastSave="0" documentId="13_ncr:1_{3922DF98-7096-4CC0-B83E-3AE421465C48}" xr6:coauthVersionLast="47" xr6:coauthVersionMax="47" xr10:uidLastSave="{00000000-0000-0000-0000-000000000000}"/>
  <bookViews>
    <workbookView xWindow="-98" yWindow="-98" windowWidth="28996" windowHeight="15796" firstSheet="4" activeTab="4" xr2:uid="{11BAA387-3BBF-43C5-BD58-E0D09C4B9BBF}"/>
  </bookViews>
  <sheets>
    <sheet name="Summary" sheetId="8" state="hidden" r:id="rId1"/>
    <sheet name="FY2122 details" sheetId="9" state="hidden" r:id="rId2"/>
    <sheet name="Volume Assumptions" sheetId="5" state="hidden" r:id="rId3"/>
    <sheet name="IMP Assumptions" sheetId="4" state="hidden" r:id="rId4"/>
    <sheet name="PROJECT LIST B-Up" sheetId="1" r:id="rId5"/>
    <sheet name="Drop-down menu" sheetId="2" state="hidden" r:id="rId6"/>
    <sheet name="SUMMARY (FY2021-2223)" sheetId="7" state="hidden" r:id="rId7"/>
  </sheets>
  <definedNames>
    <definedName name="_xlnm._FilterDatabase" localSheetId="4" hidden="1">'PROJECT LIST B-Up'!$B$2:$AE$204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" l="1"/>
  <c r="S8" i="1"/>
  <c r="S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4" i="1"/>
  <c r="S5" i="1"/>
  <c r="S6" i="1"/>
  <c r="S3" i="1"/>
  <c r="H207" i="1"/>
  <c r="I207" i="1"/>
  <c r="J207" i="1"/>
  <c r="K207" i="1"/>
  <c r="L207" i="1"/>
  <c r="M207" i="1"/>
  <c r="N207" i="1"/>
  <c r="O207" i="1"/>
  <c r="P207" i="1"/>
  <c r="Q207" i="1"/>
  <c r="R207" i="1"/>
  <c r="G207" i="1"/>
  <c r="AD10" i="1"/>
  <c r="S10" i="1" s="1"/>
  <c r="AD121" i="1" l="1"/>
  <c r="AD207" i="1" s="1"/>
  <c r="AC121" i="1" l="1"/>
  <c r="AC207" i="1" l="1"/>
  <c r="AD211" i="1" s="1"/>
  <c r="AB102" i="1" l="1"/>
  <c r="S102" i="1" s="1"/>
  <c r="AB149" i="1" l="1"/>
  <c r="S149" i="1" s="1"/>
  <c r="AB207" i="1" l="1"/>
  <c r="AA121" i="1" l="1"/>
  <c r="S121" i="1" s="1"/>
  <c r="S207" i="1" s="1"/>
  <c r="AA207" i="1" l="1"/>
  <c r="Z207" i="1" l="1"/>
  <c r="Y207" i="1" l="1"/>
  <c r="V207" i="1" l="1"/>
  <c r="W207" i="1"/>
  <c r="X207" i="1"/>
  <c r="AE207" i="1" l="1"/>
  <c r="U207" i="1" l="1"/>
  <c r="T207" i="1"/>
  <c r="T208" i="1" l="1"/>
  <c r="T209" i="1" s="1"/>
  <c r="U208" i="1" l="1"/>
  <c r="V208" i="1" s="1"/>
  <c r="U209" i="1" l="1"/>
  <c r="W208" i="1"/>
  <c r="X208" i="1" s="1"/>
  <c r="V209" i="1"/>
  <c r="W209" i="1" l="1"/>
  <c r="Y208" i="1" l="1"/>
  <c r="Y209" i="1" s="1"/>
  <c r="X209" i="1"/>
  <c r="Z208" i="1" l="1"/>
  <c r="Z209" i="1" l="1"/>
  <c r="AA208" i="1"/>
  <c r="AA209" i="1" l="1"/>
  <c r="AB208" i="1"/>
  <c r="AC208" i="1" s="1"/>
  <c r="AD208" i="1" l="1"/>
  <c r="AB209" i="1"/>
  <c r="AD209" i="1" l="1"/>
  <c r="AE208" i="1"/>
  <c r="AC209" i="1"/>
  <c r="AE209" i="1" l="1"/>
  <c r="AD210" i="1" s="1"/>
  <c r="Y210" i="1" l="1"/>
  <c r="AA210" i="1"/>
  <c r="AE210" i="1"/>
  <c r="T210" i="1"/>
  <c r="U210" i="1"/>
  <c r="V210" i="1"/>
  <c r="W210" i="1"/>
  <c r="X210" i="1"/>
  <c r="Z210" i="1"/>
  <c r="AB210" i="1"/>
  <c r="AC210" i="1"/>
  <c r="Y127" i="9" l="1"/>
  <c r="X127" i="9"/>
  <c r="M174" i="9" l="1"/>
  <c r="N174" i="9"/>
  <c r="O174" i="9"/>
  <c r="P174" i="9"/>
  <c r="Q174" i="9"/>
  <c r="L174" i="9"/>
  <c r="M145" i="9" l="1"/>
  <c r="N145" i="9"/>
  <c r="O145" i="9"/>
  <c r="P145" i="9"/>
  <c r="Q145" i="9"/>
  <c r="L145" i="9"/>
  <c r="Q121" i="9" l="1"/>
  <c r="P158" i="9" l="1"/>
  <c r="H46" i="8"/>
  <c r="G60" i="8" l="1"/>
  <c r="Q160" i="9" l="1"/>
  <c r="P160" i="9"/>
  <c r="M121" i="9" l="1"/>
  <c r="N121" i="9"/>
  <c r="O121" i="9"/>
  <c r="P121" i="9"/>
  <c r="R121" i="9"/>
  <c r="S121" i="9"/>
  <c r="L121" i="9"/>
  <c r="Q138" i="9"/>
  <c r="P138" i="9"/>
  <c r="O138" i="9"/>
  <c r="N138" i="9"/>
  <c r="M138" i="9"/>
  <c r="L138" i="9"/>
  <c r="Q118" i="9"/>
  <c r="P130" i="9" l="1"/>
  <c r="O130" i="9"/>
  <c r="N130" i="9"/>
  <c r="M130" i="9"/>
  <c r="L130" i="9"/>
  <c r="R118" i="9"/>
  <c r="S118" i="9" s="1"/>
  <c r="O120" i="9"/>
  <c r="O122" i="9" s="1"/>
  <c r="L120" i="9"/>
  <c r="L122" i="9" s="1"/>
  <c r="P120" i="9"/>
  <c r="P122" i="9" s="1"/>
  <c r="N120" i="9"/>
  <c r="N122" i="9" s="1"/>
  <c r="M120" i="9"/>
  <c r="M122" i="9" s="1"/>
  <c r="Q117" i="9"/>
  <c r="L131" i="9" l="1"/>
  <c r="L149" i="9"/>
  <c r="O131" i="9"/>
  <c r="O149" i="9"/>
  <c r="R117" i="9"/>
  <c r="S117" i="9" s="1"/>
  <c r="S120" i="9" s="1"/>
  <c r="X126" i="9"/>
  <c r="M131" i="9"/>
  <c r="M149" i="9"/>
  <c r="N131" i="9"/>
  <c r="N149" i="9"/>
  <c r="P131" i="9"/>
  <c r="P149" i="9"/>
  <c r="Q130" i="9"/>
  <c r="Q120" i="9"/>
  <c r="Q122" i="9" s="1"/>
  <c r="R120" i="9" l="1"/>
  <c r="Q131" i="9"/>
  <c r="Q149" i="9"/>
  <c r="Y126" i="9"/>
  <c r="Y128" i="9" s="1"/>
  <c r="X128" i="9"/>
  <c r="AI18" i="8"/>
  <c r="AI17" i="8"/>
  <c r="G105" i="8"/>
  <c r="M95" i="9"/>
  <c r="N95" i="9"/>
  <c r="O95" i="9"/>
  <c r="P95" i="9"/>
  <c r="Q95" i="9"/>
  <c r="M91" i="9"/>
  <c r="N91" i="9"/>
  <c r="O91" i="9"/>
  <c r="P91" i="9"/>
  <c r="Q91" i="9"/>
  <c r="M92" i="9"/>
  <c r="N92" i="9"/>
  <c r="O92" i="9"/>
  <c r="P92" i="9"/>
  <c r="Q92" i="9"/>
  <c r="M93" i="9"/>
  <c r="N93" i="9"/>
  <c r="O93" i="9"/>
  <c r="P93" i="9"/>
  <c r="Q93" i="9"/>
  <c r="M94" i="9"/>
  <c r="N94" i="9"/>
  <c r="O94" i="9"/>
  <c r="P94" i="9"/>
  <c r="Q94" i="9"/>
  <c r="M80" i="9"/>
  <c r="N80" i="9"/>
  <c r="O80" i="9"/>
  <c r="P80" i="9"/>
  <c r="Q80" i="9"/>
  <c r="M81" i="9"/>
  <c r="N81" i="9"/>
  <c r="O81" i="9"/>
  <c r="P81" i="9"/>
  <c r="Q81" i="9"/>
  <c r="M82" i="9"/>
  <c r="N82" i="9"/>
  <c r="O82" i="9"/>
  <c r="P82" i="9"/>
  <c r="Q82" i="9"/>
  <c r="M83" i="9"/>
  <c r="N83" i="9"/>
  <c r="O83" i="9"/>
  <c r="P83" i="9"/>
  <c r="Q83" i="9"/>
  <c r="M69" i="9"/>
  <c r="N69" i="9"/>
  <c r="O69" i="9"/>
  <c r="P69" i="9"/>
  <c r="Q69" i="9"/>
  <c r="M70" i="9"/>
  <c r="N70" i="9"/>
  <c r="O70" i="9"/>
  <c r="P70" i="9"/>
  <c r="Q70" i="9"/>
  <c r="M71" i="9"/>
  <c r="N71" i="9"/>
  <c r="O71" i="9"/>
  <c r="P71" i="9"/>
  <c r="Q71" i="9"/>
  <c r="N68" i="9"/>
  <c r="O68" i="9"/>
  <c r="P68" i="9"/>
  <c r="Q68" i="9"/>
  <c r="M68" i="9"/>
  <c r="H96" i="9" l="1"/>
  <c r="Q96" i="9" s="1"/>
  <c r="G96" i="9"/>
  <c r="P96" i="9" s="1"/>
  <c r="F96" i="9"/>
  <c r="O96" i="9" s="1"/>
  <c r="E96" i="9"/>
  <c r="N96" i="9" s="1"/>
  <c r="D96" i="9"/>
  <c r="M96" i="9" s="1"/>
  <c r="H84" i="9"/>
  <c r="G84" i="9"/>
  <c r="F84" i="9"/>
  <c r="E84" i="9"/>
  <c r="D84" i="9"/>
  <c r="E72" i="9"/>
  <c r="F72" i="9"/>
  <c r="G72" i="9"/>
  <c r="H72" i="9"/>
  <c r="D72" i="9"/>
  <c r="M84" i="9" l="1"/>
  <c r="Q84" i="9"/>
  <c r="N84" i="9"/>
  <c r="O84" i="9"/>
  <c r="P84" i="9"/>
  <c r="P72" i="9"/>
  <c r="M72" i="9"/>
  <c r="N72" i="9"/>
  <c r="O72" i="9"/>
  <c r="Q72" i="9"/>
  <c r="Q57" i="9" l="1"/>
  <c r="Q58" i="9"/>
  <c r="Q59" i="9"/>
  <c r="M57" i="9"/>
  <c r="N57" i="9"/>
  <c r="O57" i="9"/>
  <c r="P57" i="9"/>
  <c r="M58" i="9"/>
  <c r="N58" i="9"/>
  <c r="O58" i="9"/>
  <c r="P58" i="9"/>
  <c r="M59" i="9"/>
  <c r="N59" i="9"/>
  <c r="O59" i="9"/>
  <c r="P59" i="9"/>
  <c r="N56" i="9"/>
  <c r="O56" i="9"/>
  <c r="P56" i="9"/>
  <c r="Q56" i="9"/>
  <c r="M56" i="9"/>
  <c r="E60" i="9"/>
  <c r="N60" i="9" s="1"/>
  <c r="F60" i="9"/>
  <c r="O60" i="9" s="1"/>
  <c r="G60" i="9"/>
  <c r="P60" i="9" s="1"/>
  <c r="H60" i="9"/>
  <c r="Q60" i="9" s="1"/>
  <c r="D60" i="9"/>
  <c r="M60" i="9" s="1"/>
  <c r="H31" i="9"/>
  <c r="Q31" i="9" s="1"/>
  <c r="Q33" i="9"/>
  <c r="P33" i="9"/>
  <c r="O33" i="9"/>
  <c r="N33" i="9"/>
  <c r="M33" i="9"/>
  <c r="Q32" i="9"/>
  <c r="P32" i="9"/>
  <c r="O32" i="9"/>
  <c r="N32" i="9"/>
  <c r="M32" i="9"/>
  <c r="P31" i="9"/>
  <c r="O31" i="9"/>
  <c r="N31" i="9"/>
  <c r="M31" i="9"/>
  <c r="G34" i="9"/>
  <c r="P34" i="9" s="1"/>
  <c r="F34" i="9"/>
  <c r="O34" i="9" s="1"/>
  <c r="E34" i="9"/>
  <c r="N34" i="9" s="1"/>
  <c r="D34" i="9"/>
  <c r="M34" i="9" s="1"/>
  <c r="M45" i="9"/>
  <c r="N45" i="9"/>
  <c r="O45" i="9"/>
  <c r="P45" i="9"/>
  <c r="Q45" i="9"/>
  <c r="M46" i="9"/>
  <c r="N46" i="9"/>
  <c r="O46" i="9"/>
  <c r="P46" i="9"/>
  <c r="Q46" i="9"/>
  <c r="N42" i="9"/>
  <c r="O42" i="9"/>
  <c r="M42" i="9"/>
  <c r="H34" i="9" l="1"/>
  <c r="Q34" i="9" s="1"/>
  <c r="E47" i="9" l="1"/>
  <c r="N47" i="9" s="1"/>
  <c r="F47" i="9"/>
  <c r="O47" i="9" s="1"/>
  <c r="G47" i="9"/>
  <c r="P47" i="9" s="1"/>
  <c r="H47" i="9"/>
  <c r="Q47" i="9" s="1"/>
  <c r="D47" i="9"/>
  <c r="M47" i="9" s="1"/>
  <c r="M19" i="9" l="1"/>
  <c r="N19" i="9"/>
  <c r="O19" i="9"/>
  <c r="P19" i="9"/>
  <c r="Q19" i="9"/>
  <c r="M11" i="9"/>
  <c r="N11" i="9"/>
  <c r="O11" i="9"/>
  <c r="P11" i="9"/>
  <c r="Q11" i="9"/>
  <c r="M12" i="9"/>
  <c r="N12" i="9"/>
  <c r="O12" i="9"/>
  <c r="P12" i="9"/>
  <c r="Q12" i="9"/>
  <c r="D13" i="9"/>
  <c r="E13" i="9"/>
  <c r="F13" i="9"/>
  <c r="G13" i="9"/>
  <c r="H13" i="9"/>
  <c r="Q21" i="9"/>
  <c r="P21" i="9"/>
  <c r="O21" i="9"/>
  <c r="N21" i="9"/>
  <c r="M21" i="9"/>
  <c r="Q20" i="9"/>
  <c r="P20" i="9"/>
  <c r="O20" i="9"/>
  <c r="N20" i="9"/>
  <c r="M20" i="9"/>
  <c r="Q18" i="9"/>
  <c r="P18" i="9"/>
  <c r="O18" i="9"/>
  <c r="N18" i="9"/>
  <c r="M18" i="9"/>
  <c r="M9" i="9"/>
  <c r="N9" i="9"/>
  <c r="O9" i="9"/>
  <c r="P9" i="9"/>
  <c r="Q9" i="9"/>
  <c r="M10" i="9"/>
  <c r="N10" i="9"/>
  <c r="O10" i="9"/>
  <c r="P10" i="9"/>
  <c r="Q10" i="9"/>
  <c r="N8" i="9"/>
  <c r="O8" i="9"/>
  <c r="P8" i="9"/>
  <c r="P13" i="9" s="1"/>
  <c r="Q8" i="9"/>
  <c r="M8" i="9"/>
  <c r="H21" i="9"/>
  <c r="G21" i="9"/>
  <c r="F21" i="9"/>
  <c r="E21" i="9"/>
  <c r="D21" i="9"/>
  <c r="O22" i="9" l="1"/>
  <c r="N13" i="9"/>
  <c r="M13" i="9"/>
  <c r="O13" i="9"/>
  <c r="Q13" i="9"/>
  <c r="N22" i="9"/>
  <c r="P22" i="9"/>
  <c r="M22" i="9"/>
  <c r="Q22" i="9"/>
  <c r="AN19" i="8" l="1"/>
  <c r="AM19" i="8"/>
  <c r="AL19" i="8"/>
  <c r="AK19" i="8"/>
  <c r="AJ19" i="8"/>
  <c r="AI19" i="8"/>
  <c r="AN22" i="8"/>
  <c r="AM22" i="8"/>
  <c r="AL22" i="8"/>
  <c r="AK22" i="8"/>
  <c r="AJ22" i="8"/>
  <c r="AI22" i="8"/>
  <c r="AM21" i="8"/>
  <c r="AK21" i="8"/>
  <c r="AI21" i="8"/>
  <c r="AN20" i="8"/>
  <c r="AM20" i="8"/>
  <c r="AL20" i="8"/>
  <c r="AK20" i="8"/>
  <c r="AJ20" i="8"/>
  <c r="AI20" i="8"/>
  <c r="AM18" i="8"/>
  <c r="AK18" i="8"/>
  <c r="AM17" i="8"/>
  <c r="AK17" i="8"/>
  <c r="T22" i="8"/>
  <c r="S22" i="8"/>
  <c r="R22" i="8"/>
  <c r="Q22" i="8"/>
  <c r="P22" i="8"/>
  <c r="O22" i="8"/>
  <c r="S21" i="8"/>
  <c r="Q21" i="8"/>
  <c r="O21" i="8"/>
  <c r="T20" i="8"/>
  <c r="S20" i="8"/>
  <c r="R20" i="8"/>
  <c r="Q20" i="8"/>
  <c r="P20" i="8"/>
  <c r="O20" i="8"/>
  <c r="S19" i="8"/>
  <c r="T19" i="8"/>
  <c r="R19" i="8"/>
  <c r="Q19" i="8"/>
  <c r="P19" i="8"/>
  <c r="O19" i="8"/>
  <c r="S17" i="8"/>
  <c r="AC22" i="8"/>
  <c r="AA22" i="8"/>
  <c r="Y22" i="8"/>
  <c r="AC21" i="8"/>
  <c r="AA21" i="8"/>
  <c r="Y21" i="8"/>
  <c r="Y20" i="8"/>
  <c r="AC19" i="8"/>
  <c r="AA19" i="8"/>
  <c r="Y19" i="8"/>
  <c r="AC18" i="8"/>
  <c r="AA18" i="8"/>
  <c r="Y18" i="8"/>
  <c r="Y17" i="8"/>
  <c r="AC17" i="8"/>
  <c r="AA17" i="8"/>
  <c r="H22" i="8"/>
  <c r="H21" i="8"/>
  <c r="F21" i="8"/>
  <c r="D21" i="8"/>
  <c r="F20" i="8"/>
  <c r="D20" i="8"/>
  <c r="H19" i="8"/>
  <c r="F19" i="8"/>
  <c r="D19" i="8"/>
  <c r="AD9" i="8"/>
  <c r="AC9" i="8"/>
  <c r="AB9" i="8"/>
  <c r="AA9" i="8"/>
  <c r="Y9" i="8"/>
  <c r="AC5" i="8"/>
  <c r="AA5" i="8"/>
  <c r="Y5" i="8"/>
  <c r="AC4" i="8"/>
  <c r="AA4" i="8"/>
  <c r="Y4" i="8"/>
  <c r="T9" i="8"/>
  <c r="S9" i="8"/>
  <c r="R9" i="8"/>
  <c r="Q9" i="8"/>
  <c r="P9" i="8"/>
  <c r="O9" i="8"/>
  <c r="S5" i="8"/>
  <c r="Q5" i="8"/>
  <c r="O5" i="8"/>
  <c r="O4" i="8"/>
  <c r="I10" i="8"/>
  <c r="H10" i="8"/>
  <c r="G10" i="8"/>
  <c r="F10" i="8"/>
  <c r="D10" i="8"/>
  <c r="J94" i="8" l="1"/>
  <c r="K90" i="8"/>
  <c r="K99" i="8" s="1"/>
  <c r="J91" i="8"/>
  <c r="J90" i="8"/>
  <c r="K93" i="8"/>
  <c r="K102" i="8" s="1"/>
  <c r="Y6" i="8"/>
  <c r="K91" i="8"/>
  <c r="K100" i="8" s="1"/>
  <c r="K89" i="8"/>
  <c r="K98" i="8" s="1"/>
  <c r="J93" i="8"/>
  <c r="K94" i="8"/>
  <c r="K103" i="8" s="1"/>
  <c r="J89" i="8"/>
  <c r="O6" i="8"/>
  <c r="AM23" i="8"/>
  <c r="AK23" i="8"/>
  <c r="AI23" i="8"/>
  <c r="AC6" i="8"/>
  <c r="AA6" i="8"/>
  <c r="I33" i="9" l="1"/>
  <c r="R33" i="9" s="1"/>
  <c r="I11" i="9"/>
  <c r="R11" i="9" s="1"/>
  <c r="Z9" i="8"/>
  <c r="I12" i="9"/>
  <c r="R12" i="9" s="1"/>
  <c r="E10" i="8"/>
  <c r="I57" i="9" l="1"/>
  <c r="R57" i="9" s="1"/>
  <c r="I18" i="9"/>
  <c r="I42" i="9"/>
  <c r="AJ21" i="8"/>
  <c r="Z5" i="8"/>
  <c r="P5" i="8"/>
  <c r="I94" i="9" l="1"/>
  <c r="R94" i="9" s="1"/>
  <c r="R21" i="8"/>
  <c r="I95" i="9"/>
  <c r="R95" i="9" s="1"/>
  <c r="P21" i="8"/>
  <c r="T21" i="8"/>
  <c r="H20" i="8"/>
  <c r="Q4" i="8" l="1"/>
  <c r="Q6" i="8" s="1"/>
  <c r="AA20" i="8"/>
  <c r="J92" i="8" s="1"/>
  <c r="AC20" i="8"/>
  <c r="K92" i="8" s="1"/>
  <c r="K101" i="8" s="1"/>
  <c r="H6" i="8"/>
  <c r="F6" i="8"/>
  <c r="D6" i="8"/>
  <c r="F5" i="8"/>
  <c r="D5" i="8"/>
  <c r="I92" i="9" l="1"/>
  <c r="R92" i="9" s="1"/>
  <c r="E20" i="8"/>
  <c r="I46" i="8" s="1"/>
  <c r="AD22" i="8"/>
  <c r="E19" i="8"/>
  <c r="I45" i="8" s="1"/>
  <c r="AN18" i="8"/>
  <c r="I56" i="9"/>
  <c r="AB20" i="8"/>
  <c r="AD20" i="8"/>
  <c r="AN21" i="8"/>
  <c r="AD5" i="8"/>
  <c r="T17" i="8"/>
  <c r="AB22" i="8"/>
  <c r="Z19" i="8"/>
  <c r="I91" i="8" s="1"/>
  <c r="H5" i="8"/>
  <c r="H7" i="8" s="1"/>
  <c r="T5" i="8"/>
  <c r="S4" i="8"/>
  <c r="S6" i="8" s="1"/>
  <c r="F7" i="8"/>
  <c r="D7" i="8"/>
  <c r="I17" i="9" l="1"/>
  <c r="G20" i="8"/>
  <c r="J46" i="8" s="1"/>
  <c r="I59" i="9" l="1"/>
  <c r="R59" i="9" s="1"/>
  <c r="I58" i="9"/>
  <c r="R58" i="9" s="1"/>
  <c r="AJ18" i="8"/>
  <c r="AL18" i="8"/>
  <c r="Z18" i="8"/>
  <c r="I90" i="8" s="1"/>
  <c r="I45" i="9"/>
  <c r="I31" i="9"/>
  <c r="I46" i="9"/>
  <c r="R46" i="9" s="1"/>
  <c r="I32" i="9"/>
  <c r="R32" i="9" s="1"/>
  <c r="I19" i="9"/>
  <c r="R20" i="9" s="1"/>
  <c r="I8" i="9"/>
  <c r="I10" i="9"/>
  <c r="R10" i="9" s="1"/>
  <c r="R19" i="9"/>
  <c r="I9" i="9"/>
  <c r="R9" i="9" s="1"/>
  <c r="I20" i="9"/>
  <c r="R21" i="9" s="1"/>
  <c r="AB18" i="8"/>
  <c r="Z21" i="8"/>
  <c r="I93" i="8" s="1"/>
  <c r="Z20" i="8"/>
  <c r="I92" i="8" s="1"/>
  <c r="AB19" i="8"/>
  <c r="AN17" i="8"/>
  <c r="AN23" i="8" s="1"/>
  <c r="AD4" i="8"/>
  <c r="AD6" i="8" s="1"/>
  <c r="AD19" i="8"/>
  <c r="AJ17" i="8"/>
  <c r="Z4" i="8"/>
  <c r="Z6" i="8" s="1"/>
  <c r="AD18" i="8"/>
  <c r="Z22" i="8"/>
  <c r="I94" i="8" s="1"/>
  <c r="AD21" i="8"/>
  <c r="Z17" i="8"/>
  <c r="I89" i="8" s="1"/>
  <c r="P4" i="8"/>
  <c r="P6" i="8" s="1"/>
  <c r="AL17" i="8"/>
  <c r="AB4" i="8"/>
  <c r="AB21" i="8"/>
  <c r="AD17" i="8"/>
  <c r="R4" i="8"/>
  <c r="T4" i="8"/>
  <c r="T6" i="8" s="1"/>
  <c r="G5" i="8"/>
  <c r="I5" i="8"/>
  <c r="E5" i="8"/>
  <c r="AC89" i="8"/>
  <c r="AJ23" i="8" l="1"/>
  <c r="I104" i="8" s="1"/>
  <c r="R31" i="9"/>
  <c r="I34" i="9"/>
  <c r="R34" i="9" s="1"/>
  <c r="I47" i="9"/>
  <c r="R47" i="9" s="1"/>
  <c r="R18" i="9"/>
  <c r="R22" i="9" s="1"/>
  <c r="I21" i="9"/>
  <c r="I13" i="9"/>
  <c r="R8" i="9"/>
  <c r="R13" i="9" s="1"/>
  <c r="AC100" i="8"/>
  <c r="AB100" i="8"/>
  <c r="AA100" i="8"/>
  <c r="Z100" i="8"/>
  <c r="Y100" i="8"/>
  <c r="AC99" i="8"/>
  <c r="AB99" i="8"/>
  <c r="AA99" i="8"/>
  <c r="Z99" i="8"/>
  <c r="Y99" i="8"/>
  <c r="AC98" i="8"/>
  <c r="AB98" i="8"/>
  <c r="AA98" i="8"/>
  <c r="Z98" i="8"/>
  <c r="Y98" i="8"/>
  <c r="AB105" i="8" l="1"/>
  <c r="AC105" i="8"/>
  <c r="Y105" i="8"/>
  <c r="Z105" i="8"/>
  <c r="AA105" i="8"/>
  <c r="N99" i="8"/>
  <c r="O99" i="8"/>
  <c r="P99" i="8"/>
  <c r="Q99" i="8"/>
  <c r="N100" i="8"/>
  <c r="O100" i="8"/>
  <c r="P100" i="8"/>
  <c r="Q100" i="8"/>
  <c r="N101" i="8"/>
  <c r="O101" i="8"/>
  <c r="P101" i="8"/>
  <c r="Q101" i="8"/>
  <c r="O98" i="8"/>
  <c r="P98" i="8"/>
  <c r="Q98" i="8"/>
  <c r="N98" i="8"/>
  <c r="C99" i="8"/>
  <c r="D99" i="8"/>
  <c r="E99" i="8"/>
  <c r="F99" i="8"/>
  <c r="C100" i="8"/>
  <c r="D100" i="8"/>
  <c r="E100" i="8"/>
  <c r="F100" i="8"/>
  <c r="C101" i="8"/>
  <c r="D101" i="8"/>
  <c r="E101" i="8"/>
  <c r="N159" i="9" s="1"/>
  <c r="F101" i="8"/>
  <c r="C102" i="8"/>
  <c r="D102" i="8"/>
  <c r="E102" i="8"/>
  <c r="F102" i="8"/>
  <c r="C103" i="8"/>
  <c r="D103" i="8"/>
  <c r="E103" i="8"/>
  <c r="F103" i="8"/>
  <c r="D98" i="8"/>
  <c r="E98" i="8"/>
  <c r="F98" i="8"/>
  <c r="C98" i="8"/>
  <c r="M159" i="9" l="1"/>
  <c r="L159" i="9"/>
  <c r="O159" i="9"/>
  <c r="P163" i="9" s="1"/>
  <c r="M4" i="9"/>
  <c r="N4" i="9"/>
  <c r="O4" i="9"/>
  <c r="P4" i="9"/>
  <c r="P105" i="8"/>
  <c r="N105" i="8"/>
  <c r="Q105" i="8"/>
  <c r="O105" i="8"/>
  <c r="R38" i="8"/>
  <c r="AF91" i="8" s="1"/>
  <c r="AF100" i="8" s="1"/>
  <c r="N38" i="8"/>
  <c r="AD91" i="8" s="1"/>
  <c r="AD100" i="8" s="1"/>
  <c r="P38" i="8"/>
  <c r="AE91" i="8" s="1"/>
  <c r="AE100" i="8" s="1"/>
  <c r="R37" i="8"/>
  <c r="AF90" i="8" s="1"/>
  <c r="AF99" i="8" s="1"/>
  <c r="P37" i="8"/>
  <c r="AE90" i="8" s="1"/>
  <c r="AE99" i="8" s="1"/>
  <c r="N37" i="8"/>
  <c r="AD90" i="8" s="1"/>
  <c r="AD99" i="8" s="1"/>
  <c r="P36" i="8"/>
  <c r="AE89" i="8" s="1"/>
  <c r="AE98" i="8" s="1"/>
  <c r="R36" i="8"/>
  <c r="AF89" i="8" s="1"/>
  <c r="AF98" i="8" s="1"/>
  <c r="N36" i="8"/>
  <c r="AD89" i="8" s="1"/>
  <c r="AD98" i="8" s="1"/>
  <c r="S31" i="8"/>
  <c r="R31" i="8"/>
  <c r="U92" i="8" s="1"/>
  <c r="Q31" i="8"/>
  <c r="P31" i="8"/>
  <c r="T92" i="8" s="1"/>
  <c r="O31" i="8"/>
  <c r="N31" i="8"/>
  <c r="S92" i="8" s="1"/>
  <c r="S30" i="8"/>
  <c r="R30" i="8"/>
  <c r="U91" i="8" s="1"/>
  <c r="Q30" i="8"/>
  <c r="P30" i="8"/>
  <c r="T91" i="8" s="1"/>
  <c r="O30" i="8"/>
  <c r="N30" i="8"/>
  <c r="S91" i="8" s="1"/>
  <c r="R29" i="8"/>
  <c r="U90" i="8" s="1"/>
  <c r="P29" i="8"/>
  <c r="T90" i="8" s="1"/>
  <c r="N29" i="8"/>
  <c r="S90" i="8" s="1"/>
  <c r="S28" i="8"/>
  <c r="R28" i="8"/>
  <c r="U89" i="8" s="1"/>
  <c r="P28" i="8"/>
  <c r="T89" i="8" s="1"/>
  <c r="Q28" i="8"/>
  <c r="O28" i="8"/>
  <c r="N28" i="8"/>
  <c r="S89" i="8" s="1"/>
  <c r="I31" i="8"/>
  <c r="H32" i="8"/>
  <c r="H31" i="8"/>
  <c r="G31" i="8"/>
  <c r="F31" i="8"/>
  <c r="E31" i="8"/>
  <c r="D31" i="8"/>
  <c r="H30" i="8"/>
  <c r="F30" i="8"/>
  <c r="D30" i="8"/>
  <c r="AD105" i="8" l="1"/>
  <c r="AF105" i="8"/>
  <c r="AE105" i="8"/>
  <c r="R99" i="8" l="1"/>
  <c r="S99" i="8"/>
  <c r="T99" i="8"/>
  <c r="U99" i="8"/>
  <c r="R100" i="8"/>
  <c r="S100" i="8"/>
  <c r="T100" i="8"/>
  <c r="U100" i="8"/>
  <c r="R101" i="8"/>
  <c r="S101" i="8"/>
  <c r="T101" i="8"/>
  <c r="U101" i="8"/>
  <c r="R98" i="8"/>
  <c r="S98" i="8"/>
  <c r="T98" i="8"/>
  <c r="U98" i="8"/>
  <c r="J103" i="8"/>
  <c r="I103" i="8"/>
  <c r="H103" i="8"/>
  <c r="J102" i="8"/>
  <c r="I102" i="8"/>
  <c r="H102" i="8"/>
  <c r="J101" i="8"/>
  <c r="I101" i="8"/>
  <c r="L101" i="8" s="1"/>
  <c r="H101" i="8"/>
  <c r="J100" i="8"/>
  <c r="I100" i="8"/>
  <c r="H100" i="8"/>
  <c r="J99" i="8"/>
  <c r="I99" i="8"/>
  <c r="R4" i="9" s="1"/>
  <c r="H99" i="8"/>
  <c r="Q4" i="9" s="1"/>
  <c r="J98" i="8"/>
  <c r="H98" i="8"/>
  <c r="L98" i="8" s="1"/>
  <c r="F105" i="8"/>
  <c r="E105" i="8"/>
  <c r="D105" i="8"/>
  <c r="C105" i="8"/>
  <c r="L102" i="8" l="1"/>
  <c r="L100" i="8"/>
  <c r="L103" i="8"/>
  <c r="H105" i="8"/>
  <c r="I105" i="8"/>
  <c r="T105" i="8"/>
  <c r="J105" i="8"/>
  <c r="U105" i="8"/>
  <c r="S105" i="8"/>
  <c r="R105" i="8"/>
  <c r="K105" i="8"/>
  <c r="P32" i="8"/>
  <c r="R32" i="8"/>
  <c r="N32" i="8"/>
  <c r="Y23" i="8"/>
  <c r="AC23" i="8"/>
  <c r="AA23" i="8"/>
  <c r="U47" i="8" l="1"/>
  <c r="U57" i="8" s="1"/>
  <c r="T46" i="8"/>
  <c r="T56" i="8" s="1"/>
  <c r="S46" i="8"/>
  <c r="U45" i="8"/>
  <c r="S45" i="8"/>
  <c r="J56" i="8"/>
  <c r="I56" i="8"/>
  <c r="L56" i="8" s="1"/>
  <c r="H58" i="8"/>
  <c r="F58" i="8"/>
  <c r="E58" i="8"/>
  <c r="D58" i="8"/>
  <c r="C58" i="8"/>
  <c r="R57" i="8"/>
  <c r="Q57" i="8"/>
  <c r="P57" i="8"/>
  <c r="O57" i="8"/>
  <c r="N57" i="8"/>
  <c r="H57" i="8"/>
  <c r="F57" i="8"/>
  <c r="O154" i="9" s="1"/>
  <c r="E57" i="8"/>
  <c r="N154" i="9" s="1"/>
  <c r="D57" i="8"/>
  <c r="M154" i="9" s="1"/>
  <c r="C57" i="8"/>
  <c r="R56" i="8"/>
  <c r="Q56" i="8"/>
  <c r="P56" i="8"/>
  <c r="O56" i="8"/>
  <c r="N56" i="8"/>
  <c r="H56" i="8"/>
  <c r="F56" i="8"/>
  <c r="E56" i="8"/>
  <c r="D56" i="8"/>
  <c r="C56" i="8"/>
  <c r="R55" i="8"/>
  <c r="Q55" i="8"/>
  <c r="P55" i="8"/>
  <c r="O55" i="8"/>
  <c r="N55" i="8"/>
  <c r="H55" i="8"/>
  <c r="F55" i="8"/>
  <c r="E55" i="8"/>
  <c r="D55" i="8"/>
  <c r="C55" i="8"/>
  <c r="R54" i="8"/>
  <c r="Q54" i="8"/>
  <c r="P54" i="8"/>
  <c r="O54" i="8"/>
  <c r="N54" i="8"/>
  <c r="H54" i="8"/>
  <c r="F54" i="8"/>
  <c r="E54" i="8"/>
  <c r="D54" i="8"/>
  <c r="C54" i="8"/>
  <c r="R53" i="8"/>
  <c r="Q53" i="8"/>
  <c r="P53" i="8"/>
  <c r="O53" i="8"/>
  <c r="N53" i="8"/>
  <c r="H53" i="8"/>
  <c r="F53" i="8"/>
  <c r="O152" i="9" s="1"/>
  <c r="E53" i="8"/>
  <c r="N152" i="9" s="1"/>
  <c r="D53" i="8"/>
  <c r="M152" i="9" s="1"/>
  <c r="C53" i="8"/>
  <c r="I55" i="8"/>
  <c r="L55" i="8" s="1"/>
  <c r="L152" i="9" l="1"/>
  <c r="H60" i="8"/>
  <c r="O158" i="9"/>
  <c r="P162" i="9" s="1"/>
  <c r="O153" i="9"/>
  <c r="O156" i="9" s="1"/>
  <c r="L154" i="9"/>
  <c r="N153" i="9"/>
  <c r="N156" i="9" s="1"/>
  <c r="N158" i="9"/>
  <c r="N160" i="9" s="1"/>
  <c r="L153" i="9"/>
  <c r="L156" i="9" s="1"/>
  <c r="L158" i="9"/>
  <c r="L160" i="9" s="1"/>
  <c r="M158" i="9"/>
  <c r="M160" i="9" s="1"/>
  <c r="M153" i="9"/>
  <c r="M156" i="9" s="1"/>
  <c r="F60" i="8"/>
  <c r="D60" i="8"/>
  <c r="E60" i="8"/>
  <c r="S56" i="8"/>
  <c r="T45" i="8"/>
  <c r="T55" i="8" s="1"/>
  <c r="U46" i="8"/>
  <c r="U56" i="8" s="1"/>
  <c r="U55" i="8"/>
  <c r="S55" i="8"/>
  <c r="P60" i="8"/>
  <c r="C60" i="8"/>
  <c r="Q60" i="8"/>
  <c r="N60" i="8"/>
  <c r="R60" i="8"/>
  <c r="O60" i="8"/>
  <c r="O160" i="9" l="1"/>
  <c r="S38" i="8" l="1"/>
  <c r="Q37" i="8"/>
  <c r="I20" i="8"/>
  <c r="K46" i="8" s="1"/>
  <c r="K56" i="8" s="1"/>
  <c r="F22" i="8"/>
  <c r="D22" i="8" l="1"/>
  <c r="I22" i="8"/>
  <c r="K48" i="8" s="1"/>
  <c r="K58" i="8" s="1"/>
  <c r="F32" i="8"/>
  <c r="T47" i="8" s="1"/>
  <c r="T57" i="8" s="1"/>
  <c r="S37" i="8"/>
  <c r="O37" i="8"/>
  <c r="Q38" i="8"/>
  <c r="O38" i="8"/>
  <c r="I32" i="8"/>
  <c r="D32" i="8"/>
  <c r="S47" i="8" s="1"/>
  <c r="S57" i="8" s="1"/>
  <c r="I30" i="8"/>
  <c r="G30" i="8"/>
  <c r="I93" i="9" l="1"/>
  <c r="R93" i="9" s="1"/>
  <c r="I82" i="9"/>
  <c r="R82" i="9" s="1"/>
  <c r="I70" i="9"/>
  <c r="R70" i="9" s="1"/>
  <c r="S70" i="9" s="1"/>
  <c r="E32" i="8"/>
  <c r="E22" i="8"/>
  <c r="I48" i="8" s="1"/>
  <c r="I58" i="8" s="1"/>
  <c r="L58" i="8" s="1"/>
  <c r="G32" i="8"/>
  <c r="G22" i="8"/>
  <c r="J48" i="8" s="1"/>
  <c r="J58" i="8" s="1"/>
  <c r="E30" i="8"/>
  <c r="D18" i="8" l="1"/>
  <c r="O18" i="8"/>
  <c r="I91" i="9"/>
  <c r="R91" i="9" s="1"/>
  <c r="E21" i="8"/>
  <c r="I47" i="8" s="1"/>
  <c r="I57" i="8" s="1"/>
  <c r="L57" i="8" s="1"/>
  <c r="D29" i="8"/>
  <c r="S44" i="8" s="1"/>
  <c r="S54" i="8" s="1"/>
  <c r="I68" i="9" l="1"/>
  <c r="R68" i="9" s="1"/>
  <c r="S68" i="9" s="1"/>
  <c r="P18" i="8"/>
  <c r="I83" i="9"/>
  <c r="R83" i="9" s="1"/>
  <c r="Q18" i="8"/>
  <c r="I96" i="9"/>
  <c r="R96" i="9" s="1"/>
  <c r="I80" i="9"/>
  <c r="I60" i="9"/>
  <c r="R60" i="9" s="1"/>
  <c r="R56" i="9"/>
  <c r="I18" i="8"/>
  <c r="K44" i="8" s="1"/>
  <c r="H18" i="8"/>
  <c r="F29" i="8"/>
  <c r="T44" i="8" s="1"/>
  <c r="T54" i="8" s="1"/>
  <c r="R80" i="9" l="1"/>
  <c r="G29" i="8"/>
  <c r="H29" i="8"/>
  <c r="U44" i="8" s="1"/>
  <c r="U54" i="8" s="1"/>
  <c r="I21" i="8"/>
  <c r="K47" i="8" s="1"/>
  <c r="K57" i="8" s="1"/>
  <c r="G21" i="8"/>
  <c r="J47" i="8" s="1"/>
  <c r="J57" i="8" s="1"/>
  <c r="I19" i="8"/>
  <c r="K45" i="8" s="1"/>
  <c r="K55" i="8" s="1"/>
  <c r="G19" i="8"/>
  <c r="J45" i="8" s="1"/>
  <c r="J55" i="8" s="1"/>
  <c r="R18" i="8"/>
  <c r="F18" i="8"/>
  <c r="E18" i="8" l="1"/>
  <c r="I44" i="8" s="1"/>
  <c r="I54" i="8" s="1"/>
  <c r="I81" i="9"/>
  <c r="D17" i="8"/>
  <c r="H17" i="8"/>
  <c r="O17" i="8"/>
  <c r="O23" i="8" s="1"/>
  <c r="Y7" i="8"/>
  <c r="Y8" i="8" s="1"/>
  <c r="Y10" i="8" s="1"/>
  <c r="Q17" i="8"/>
  <c r="Q23" i="8" s="1"/>
  <c r="AA7" i="8"/>
  <c r="AA8" i="8" s="1"/>
  <c r="AA10" i="8" s="1"/>
  <c r="S18" i="8"/>
  <c r="S23" i="8" s="1"/>
  <c r="AC7" i="8"/>
  <c r="AC8" i="8" s="1"/>
  <c r="AC10" i="8" s="1"/>
  <c r="F17" i="8"/>
  <c r="Q7" i="8"/>
  <c r="Q8" i="8" s="1"/>
  <c r="Q10" i="8" s="1"/>
  <c r="O7" i="8"/>
  <c r="O8" i="8" s="1"/>
  <c r="O10" i="8" s="1"/>
  <c r="S7" i="8"/>
  <c r="S8" i="8" s="1"/>
  <c r="S10" i="8" s="1"/>
  <c r="D8" i="8"/>
  <c r="D9" i="8" s="1"/>
  <c r="D11" i="8" s="1"/>
  <c r="F8" i="8"/>
  <c r="F9" i="8" s="1"/>
  <c r="F11" i="8" s="1"/>
  <c r="H8" i="8"/>
  <c r="H9" i="8" s="1"/>
  <c r="H11" i="8" s="1"/>
  <c r="D28" i="8"/>
  <c r="S43" i="8" s="1"/>
  <c r="F28" i="8"/>
  <c r="K54" i="8"/>
  <c r="H28" i="8"/>
  <c r="G18" i="8"/>
  <c r="J44" i="8" s="1"/>
  <c r="J54" i="8" s="1"/>
  <c r="I29" i="8"/>
  <c r="E29" i="8"/>
  <c r="R81" i="9" l="1"/>
  <c r="I84" i="9"/>
  <c r="I71" i="9"/>
  <c r="R71" i="9" s="1"/>
  <c r="I69" i="9"/>
  <c r="R69" i="9" s="1"/>
  <c r="S69" i="9" s="1"/>
  <c r="E17" i="8"/>
  <c r="R17" i="8"/>
  <c r="R23" i="8" s="1"/>
  <c r="AB7" i="8"/>
  <c r="I17" i="8"/>
  <c r="R7" i="8"/>
  <c r="G17" i="8"/>
  <c r="J43" i="8" s="1"/>
  <c r="J53" i="8" s="1"/>
  <c r="J60" i="8" s="1"/>
  <c r="T18" i="8"/>
  <c r="T23" i="8" s="1"/>
  <c r="AD7" i="8"/>
  <c r="AD8" i="8" s="1"/>
  <c r="AD10" i="8" s="1"/>
  <c r="P7" i="8"/>
  <c r="P8" i="8" s="1"/>
  <c r="P10" i="8" s="1"/>
  <c r="P17" i="8"/>
  <c r="P23" i="8" s="1"/>
  <c r="I59" i="8" s="1"/>
  <c r="Z7" i="8"/>
  <c r="AL21" i="8"/>
  <c r="AL23" i="8" s="1"/>
  <c r="AB5" i="8"/>
  <c r="AB6" i="8" s="1"/>
  <c r="R5" i="8"/>
  <c r="R6" i="8" s="1"/>
  <c r="AB17" i="8"/>
  <c r="E28" i="8"/>
  <c r="E33" i="8" s="1"/>
  <c r="T7" i="8"/>
  <c r="T8" i="8" s="1"/>
  <c r="T10" i="8" s="1"/>
  <c r="E8" i="8"/>
  <c r="G8" i="8"/>
  <c r="E6" i="8"/>
  <c r="E7" i="8" s="1"/>
  <c r="G6" i="8"/>
  <c r="G7" i="8" s="1"/>
  <c r="I8" i="8"/>
  <c r="I6" i="8"/>
  <c r="I7" i="8" s="1"/>
  <c r="G28" i="8"/>
  <c r="G33" i="8" s="1"/>
  <c r="S36" i="8"/>
  <c r="S29" i="8"/>
  <c r="S32" i="8" s="1"/>
  <c r="I28" i="8"/>
  <c r="I33" i="8" s="1"/>
  <c r="Q36" i="8"/>
  <c r="Q29" i="8"/>
  <c r="Q32" i="8" s="1"/>
  <c r="O29" i="8"/>
  <c r="O32" i="8" s="1"/>
  <c r="O36" i="8"/>
  <c r="Z23" i="8"/>
  <c r="D23" i="8"/>
  <c r="D37" i="8" s="1"/>
  <c r="D38" i="8" s="1"/>
  <c r="H23" i="8"/>
  <c r="H37" i="8" s="1"/>
  <c r="H38" i="8" s="1"/>
  <c r="U43" i="8"/>
  <c r="U53" i="8" s="1"/>
  <c r="U60" i="8" s="1"/>
  <c r="H33" i="8"/>
  <c r="F23" i="8"/>
  <c r="F37" i="8" s="1"/>
  <c r="F38" i="8" s="1"/>
  <c r="T43" i="8"/>
  <c r="T53" i="8" s="1"/>
  <c r="T60" i="8" s="1"/>
  <c r="F33" i="8"/>
  <c r="S53" i="8"/>
  <c r="S60" i="8" s="1"/>
  <c r="D33" i="8"/>
  <c r="AS10" i="7"/>
  <c r="AK17" i="7"/>
  <c r="P16" i="7"/>
  <c r="R84" i="9" l="1"/>
  <c r="R72" i="9"/>
  <c r="I72" i="9"/>
  <c r="K43" i="8"/>
  <c r="K53" i="8" s="1"/>
  <c r="K60" i="8" s="1"/>
  <c r="I23" i="8"/>
  <c r="I37" i="8" s="1"/>
  <c r="I38" i="8" s="1"/>
  <c r="E23" i="8"/>
  <c r="E37" i="8" s="1"/>
  <c r="E38" i="8" s="1"/>
  <c r="I43" i="8"/>
  <c r="Z8" i="8"/>
  <c r="Z10" i="8" s="1"/>
  <c r="AB8" i="8"/>
  <c r="AB10" i="8" s="1"/>
  <c r="R8" i="8"/>
  <c r="R10" i="8" s="1"/>
  <c r="E9" i="8"/>
  <c r="E11" i="8" s="1"/>
  <c r="G9" i="8"/>
  <c r="G11" i="8" s="1"/>
  <c r="AD23" i="8"/>
  <c r="I9" i="8"/>
  <c r="I11" i="8" s="1"/>
  <c r="AB23" i="8"/>
  <c r="G23" i="8"/>
  <c r="G37" i="8" s="1"/>
  <c r="G38" i="8" s="1"/>
  <c r="P4" i="7"/>
  <c r="I53" i="8" l="1"/>
  <c r="L53" i="8" s="1"/>
  <c r="N13" i="7"/>
  <c r="I60" i="8" l="1"/>
  <c r="AR13" i="7"/>
  <c r="AK13" i="7"/>
  <c r="AC13" i="7"/>
  <c r="V13" i="7"/>
  <c r="N14" i="7"/>
  <c r="G13" i="7"/>
  <c r="AR23" i="7" l="1"/>
  <c r="AK23" i="7"/>
  <c r="AC23" i="7"/>
  <c r="V23" i="7"/>
  <c r="N23" i="7"/>
  <c r="G23" i="7"/>
  <c r="AR22" i="7"/>
  <c r="AK22" i="7"/>
  <c r="AC22" i="7"/>
  <c r="V22" i="7"/>
  <c r="N22" i="7"/>
  <c r="G22" i="7"/>
  <c r="AR21" i="7"/>
  <c r="AK21" i="7"/>
  <c r="AC21" i="7"/>
  <c r="V21" i="7"/>
  <c r="N21" i="7"/>
  <c r="G21" i="7"/>
  <c r="AR20" i="7"/>
  <c r="AK20" i="7"/>
  <c r="AC20" i="7"/>
  <c r="V20" i="7"/>
  <c r="N20" i="7"/>
  <c r="G20" i="7"/>
  <c r="AR19" i="7"/>
  <c r="AK19" i="7"/>
  <c r="AC19" i="7"/>
  <c r="V19" i="7"/>
  <c r="N19" i="7"/>
  <c r="G19" i="7"/>
  <c r="AQ24" i="7"/>
  <c r="AP24" i="7"/>
  <c r="AO24" i="7"/>
  <c r="AN24" i="7"/>
  <c r="AJ24" i="7"/>
  <c r="AI24" i="7"/>
  <c r="AH24" i="7"/>
  <c r="AG24" i="7"/>
  <c r="AB24" i="7"/>
  <c r="AA24" i="7"/>
  <c r="Z24" i="7"/>
  <c r="Y24" i="7"/>
  <c r="U24" i="7"/>
  <c r="T24" i="7"/>
  <c r="S24" i="7"/>
  <c r="R24" i="7"/>
  <c r="M24" i="7"/>
  <c r="L24" i="7"/>
  <c r="K24" i="7"/>
  <c r="J24" i="7"/>
  <c r="F24" i="7"/>
  <c r="E24" i="7"/>
  <c r="D24" i="7"/>
  <c r="C24" i="7"/>
  <c r="AR15" i="7"/>
  <c r="AK15" i="7"/>
  <c r="AC15" i="7"/>
  <c r="V15" i="7"/>
  <c r="N15" i="7"/>
  <c r="G15" i="7"/>
  <c r="AR14" i="7"/>
  <c r="AK14" i="7"/>
  <c r="AC14" i="7"/>
  <c r="V14" i="7"/>
  <c r="G14" i="7"/>
  <c r="AR12" i="7"/>
  <c r="AK12" i="7"/>
  <c r="AC12" i="7"/>
  <c r="V12" i="7"/>
  <c r="N12" i="7"/>
  <c r="G12" i="7"/>
  <c r="AR11" i="7"/>
  <c r="AK11" i="7"/>
  <c r="AC11" i="7"/>
  <c r="V11" i="7"/>
  <c r="N11" i="7"/>
  <c r="G11" i="7"/>
  <c r="AQ16" i="7"/>
  <c r="AP16" i="7"/>
  <c r="AO16" i="7"/>
  <c r="AN16" i="7"/>
  <c r="AJ16" i="7"/>
  <c r="AI16" i="7"/>
  <c r="AH16" i="7"/>
  <c r="AG16" i="7"/>
  <c r="AB16" i="7"/>
  <c r="AA16" i="7"/>
  <c r="Z16" i="7"/>
  <c r="Y16" i="7"/>
  <c r="U16" i="7"/>
  <c r="T16" i="7"/>
  <c r="S16" i="7"/>
  <c r="R16" i="7"/>
  <c r="M16" i="7"/>
  <c r="L16" i="7"/>
  <c r="K16" i="7"/>
  <c r="J16" i="7"/>
  <c r="F16" i="7"/>
  <c r="E16" i="7"/>
  <c r="D16" i="7"/>
  <c r="C16" i="7"/>
  <c r="AR7" i="7"/>
  <c r="AK7" i="7"/>
  <c r="AC7" i="7"/>
  <c r="V7" i="7"/>
  <c r="N7" i="7"/>
  <c r="G7" i="7"/>
  <c r="AR6" i="7"/>
  <c r="AK6" i="7"/>
  <c r="AC6" i="7"/>
  <c r="V6" i="7"/>
  <c r="N6" i="7"/>
  <c r="G6" i="7"/>
  <c r="AR5" i="7"/>
  <c r="AK5" i="7"/>
  <c r="AC5" i="7"/>
  <c r="V5" i="7"/>
  <c r="N5" i="7"/>
  <c r="G5" i="7"/>
  <c r="AR4" i="7"/>
  <c r="AK4" i="7"/>
  <c r="AC4" i="7"/>
  <c r="V4" i="7"/>
  <c r="N4" i="7"/>
  <c r="G4" i="7"/>
  <c r="AR3" i="7"/>
  <c r="AK3" i="7"/>
  <c r="AC3" i="7"/>
  <c r="V3" i="7"/>
  <c r="N3" i="7"/>
  <c r="G3" i="7"/>
  <c r="AQ8" i="7"/>
  <c r="AP8" i="7"/>
  <c r="AO8" i="7"/>
  <c r="AN8" i="7"/>
  <c r="AJ8" i="7"/>
  <c r="AI8" i="7"/>
  <c r="AH8" i="7"/>
  <c r="AG8" i="7"/>
  <c r="AB8" i="7"/>
  <c r="AA8" i="7"/>
  <c r="Z8" i="7"/>
  <c r="Y8" i="7"/>
  <c r="U8" i="7"/>
  <c r="T8" i="7"/>
  <c r="S8" i="7"/>
  <c r="R8" i="7"/>
  <c r="M8" i="7"/>
  <c r="L8" i="7"/>
  <c r="K8" i="7"/>
  <c r="J8" i="7"/>
  <c r="F8" i="7"/>
  <c r="E8" i="7"/>
  <c r="D8" i="7"/>
  <c r="C8" i="7"/>
  <c r="N8" i="7" l="1"/>
  <c r="AR8" i="7"/>
  <c r="AS8" i="7" s="1"/>
  <c r="N24" i="7"/>
  <c r="AK8" i="7"/>
  <c r="G16" i="7"/>
  <c r="V24" i="7"/>
  <c r="AC8" i="7"/>
  <c r="AD8" i="7" s="1"/>
  <c r="AR16" i="7"/>
  <c r="AR17" i="7" s="1"/>
  <c r="V16" i="7"/>
  <c r="AK16" i="7"/>
  <c r="AK24" i="7"/>
  <c r="AC16" i="7"/>
  <c r="G24" i="7"/>
  <c r="N16" i="7"/>
  <c r="G8" i="7"/>
  <c r="V8" i="7"/>
  <c r="AC24" i="7"/>
  <c r="AR2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tc={2007A2F7-35AB-4B39-9123-A4DA7AAF909F}</author>
  </authors>
  <commentList>
    <comment ref="Z18" authorId="0" shapeId="0" xr:uid="{2007A2F7-35AB-4B39-9123-A4DA7AAF909F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GC excluded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tc={696E60CE-C379-4D46-BEAA-2B6572DB9C15}</author>
  </authors>
  <commentList>
    <comment ref="F91" authorId="0" shapeId="0" xr:uid="{696E60CE-C379-4D46-BEAA-2B6572DB9C15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SSL inhouse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tc={B34F0052-ED58-4BFF-88E7-FCAC757E01FE}</author>
    <author>tc={C0E17878-BE44-4643-BB9C-4E58EE066E01}</author>
    <author>tc={6318970A-0523-4EB0-90D3-52F814D64E49}</author>
    <author>tc={C330A2CD-C0A9-4D4A-8D05-F409BFEFABC2}</author>
    <author>tc={5A0583B0-C5BB-4909-88EC-8CEAEF2EE6E5}</author>
    <author>tc={F6FCB29C-5CCB-476B-94F9-8ADD997C11E8}</author>
    <author>tc={42FC0E9C-BF11-4048-85D6-EAB4D8EA9F43}</author>
    <author>tc={A550628A-B9D5-4DED-850A-DC851371B110}</author>
  </authors>
  <commentList>
    <comment ref="H25" authorId="0" shapeId="0" xr:uid="{B34F0052-ED58-4BFF-88E7-FCAC757E01FE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plan to get funding in Jan'22</t>
        </r>
      </text>
    </comment>
    <comment ref="H33" authorId="1" shapeId="0" xr:uid="{C0E17878-BE44-4643-BB9C-4E58EE066E01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Oct FF to update</t>
        </r>
      </text>
    </comment>
    <comment ref="H36" authorId="2" shapeId="0" xr:uid="{6318970A-0523-4EB0-90D3-52F814D64E49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get data from GPS on Sep and update on Oct' FF</t>
        </r>
      </text>
    </comment>
    <comment ref="AB47" authorId="3" shapeId="0" xr:uid="{C330A2CD-C0A9-4D4A-8D05-F409BFEFABC2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shown in APAC FM now</t>
        </r>
      </text>
    </comment>
    <comment ref="AC57" authorId="4" shapeId="0" xr:uid="{5A0583B0-C5BB-4909-88EC-8CEAEF2EE6E5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regional COH</t>
        </r>
      </text>
    </comment>
    <comment ref="AE57" authorId="5" shapeId="0" xr:uid="{F6FCB29C-5CCB-476B-94F9-8ADD997C11E8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local scope</t>
        </r>
      </text>
    </comment>
    <comment ref="AD90" authorId="6" shapeId="0" xr:uid="{42FC0E9C-BF11-4048-85D6-EAB4D8EA9F43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40% DP</t>
        </r>
      </text>
    </comment>
    <comment ref="AE101" authorId="7" shapeId="0" xr:uid="{A550628A-B9D5-4DED-850A-DC851371B110}">
      <text>
        <r>
          <rPr>
            <sz val="11"/>
            <color theme="1"/>
            <rFont val="等线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site COH + nozzle</t>
        </r>
      </text>
    </comment>
  </commentList>
</comments>
</file>

<file path=xl/sharedStrings.xml><?xml version="1.0" encoding="utf-8"?>
<sst xmlns="http://schemas.openxmlformats.org/spreadsheetml/2006/main" count="2084" uniqueCount="417">
  <si>
    <t>Total</t>
  </si>
  <si>
    <t>Base</t>
  </si>
  <si>
    <t>FY2122</t>
  </si>
  <si>
    <t>FY2223</t>
  </si>
  <si>
    <t>FY2324</t>
  </si>
  <si>
    <t>R&amp;O</t>
  </si>
  <si>
    <t>APAC FC</t>
  </si>
  <si>
    <t>BU</t>
  </si>
  <si>
    <t>PABU</t>
  </si>
  <si>
    <t>APAC EM</t>
  </si>
  <si>
    <t>APAC EM'</t>
  </si>
  <si>
    <t>BD supports Japan/Korea</t>
  </si>
  <si>
    <t>APAC EM total</t>
  </si>
  <si>
    <t>APAC FM</t>
  </si>
  <si>
    <t>APAC Total</t>
  </si>
  <si>
    <t>GC</t>
  </si>
  <si>
    <t>by capital classification</t>
  </si>
  <si>
    <t>01-Initiative</t>
  </si>
  <si>
    <t>01-Capacity</t>
  </si>
  <si>
    <t>03-ePLCM/Equipment stds</t>
  </si>
  <si>
    <t>03-AE</t>
  </si>
  <si>
    <t>04-Platform driven savings</t>
  </si>
  <si>
    <t>04-Plant driven savings</t>
  </si>
  <si>
    <t>by Platform</t>
  </si>
  <si>
    <t>HDL</t>
  </si>
  <si>
    <t>FE</t>
  </si>
  <si>
    <t>SUD</t>
  </si>
  <si>
    <t>DL</t>
  </si>
  <si>
    <t>Surfactant</t>
  </si>
  <si>
    <t>GTM</t>
  </si>
  <si>
    <t xml:space="preserve">by Site </t>
  </si>
  <si>
    <t>BD</t>
  </si>
  <si>
    <t>TAK</t>
  </si>
  <si>
    <t>CBY</t>
  </si>
  <si>
    <t>JKT</t>
  </si>
  <si>
    <t>APAC FM Capital evolution</t>
  </si>
  <si>
    <t>FY1617</t>
  </si>
  <si>
    <t>FY1718</t>
  </si>
  <si>
    <t>FY1819</t>
  </si>
  <si>
    <t>FY1920</t>
  </si>
  <si>
    <t>FY2021
(Feb FF)</t>
  </si>
  <si>
    <t>FY2122 FIRM</t>
  </si>
  <si>
    <t>FY2223
(PABU)</t>
  </si>
  <si>
    <t>FY2324
(PABU)</t>
  </si>
  <si>
    <t>FY2021
(Jan FF)</t>
  </si>
  <si>
    <t>FY2122
(PABU)</t>
  </si>
  <si>
    <t>APAC FM Capital evolution ($MM)</t>
  </si>
  <si>
    <t>FY2021 FIRM</t>
  </si>
  <si>
    <t>APAC EM Capital evolution</t>
  </si>
  <si>
    <t>APAC EM Capital evolution ($MM)</t>
  </si>
  <si>
    <t>FY2223
(BU)</t>
  </si>
  <si>
    <t>FY2324
(BU)</t>
  </si>
  <si>
    <t xml:space="preserve"> </t>
  </si>
  <si>
    <t>R&amp;O</t>
    <phoneticPr fontId="17" type="noConversion"/>
  </si>
  <si>
    <t>EM Capacity</t>
  </si>
  <si>
    <t>TH</t>
  </si>
  <si>
    <t>Dummy</t>
  </si>
  <si>
    <t>FE R&amp;O</t>
  </si>
  <si>
    <t>EM Initiative</t>
  </si>
  <si>
    <t>FC EM Initiative</t>
  </si>
  <si>
    <t>FY2122
FIRM</t>
  </si>
  <si>
    <t>FE -BD support FM</t>
  </si>
  <si>
    <t>FE - JP in BD</t>
  </si>
  <si>
    <t>FE - KR in BD</t>
  </si>
  <si>
    <t>EM NSS</t>
  </si>
  <si>
    <t>FC EM NSS</t>
  </si>
  <si>
    <t>FM Initiative</t>
  </si>
  <si>
    <t>FM Capacity</t>
  </si>
  <si>
    <t>FY2122 Firm</t>
  </si>
  <si>
    <t>FM NSS</t>
  </si>
  <si>
    <t>NOS</t>
  </si>
  <si>
    <t>FY1718 at 6.51</t>
  </si>
  <si>
    <t>FY1819 at 6.81</t>
  </si>
  <si>
    <t>FY1920 at 7.03</t>
  </si>
  <si>
    <t>FY2021 Jan FF at 6.7</t>
  </si>
  <si>
    <t xml:space="preserve">FY2122 FIRM target IYA </t>
  </si>
  <si>
    <t xml:space="preserve">FY2223 SGM IYA </t>
  </si>
  <si>
    <t xml:space="preserve">FY2324 SGM IYA </t>
  </si>
  <si>
    <t>FM</t>
  </si>
  <si>
    <t>EM</t>
  </si>
  <si>
    <t>Capital</t>
  </si>
  <si>
    <t>Capital % NOS</t>
  </si>
  <si>
    <t>capital</t>
  </si>
  <si>
    <t>depreciation</t>
  </si>
  <si>
    <t>FY2021 Feb FF</t>
  </si>
  <si>
    <t>Asia %of NOS</t>
  </si>
  <si>
    <t>Cat-01</t>
  </si>
  <si>
    <t>Cat-03</t>
  </si>
  <si>
    <t>Cat-04</t>
  </si>
  <si>
    <t>FY2021</t>
  </si>
  <si>
    <t>Cat-03 FM</t>
  </si>
  <si>
    <t xml:space="preserve">TAK in FY2021 back to $5MM, </t>
  </si>
  <si>
    <t>Cat-03 EM</t>
  </si>
  <si>
    <t>$0.5MM from FY1920, $0.5MM pull-forward</t>
  </si>
  <si>
    <t xml:space="preserve">~$0.7MM in CBY from FY1920; BD +$1MM on IWS 5.0; FY21-22 Pull-forward $1.5MM </t>
  </si>
  <si>
    <t>Site</t>
  </si>
  <si>
    <t>Instructions:</t>
  </si>
  <si>
    <t xml:space="preserve">- Please input the version of the volume assumption, the planning strategy and SNO strategy (AA FE shared as reference)
</t>
  </si>
  <si>
    <t xml:space="preserve">- Please attach the Volume files in Attachment
</t>
  </si>
  <si>
    <t>Platform</t>
  </si>
  <si>
    <t>Region</t>
  </si>
  <si>
    <t>Volume Assumption
(version)</t>
  </si>
  <si>
    <t>Planning Strategy
(CtD)</t>
  </si>
  <si>
    <t>SNO Strategy</t>
  </si>
  <si>
    <t>Key Assumptions</t>
  </si>
  <si>
    <t>Attachment</t>
  </si>
  <si>
    <t>AA</t>
  </si>
  <si>
    <t>Japan</t>
  </si>
  <si>
    <t>Jun'19 LRCP Goal</t>
  </si>
  <si>
    <t>1.2 CtD @ Goal in JKT 
1.2 CtD @ Goal in CBY 
1.1 CtD @ Goal in BD</t>
  </si>
  <si>
    <t xml:space="preserve">- PH will continue sourcing locally for refills and sachets to support consistent double-digit growth
- PH BTL will continue to be sourced from BD to enable scale
- Indonesia will continue supplying locally, for all forms (Sachet, BTL, RFL)
- BD continue to support local Vietnam as well as Thailand, Korea, Malaysia and Singapore for all forms as well as Philippines BottlesJapan 2X and 3X volume until AMJ’22 and 4x ongoing </t>
  </si>
  <si>
    <t xml:space="preserve">- Please input the version of the IMP and key assumptions </t>
  </si>
  <si>
    <t xml:space="preserve">- Please attach the IMP files in Attachment
</t>
  </si>
  <si>
    <t>IMP version</t>
  </si>
  <si>
    <t>Business Category</t>
  </si>
  <si>
    <t>Project No.</t>
  </si>
  <si>
    <t>Capital Classification</t>
  </si>
  <si>
    <t>Funding Status</t>
  </si>
  <si>
    <t>J</t>
  </si>
  <si>
    <t>A</t>
  </si>
  <si>
    <t>S</t>
  </si>
  <si>
    <t>O</t>
  </si>
  <si>
    <t>N</t>
  </si>
  <si>
    <t>D</t>
  </si>
  <si>
    <t>F</t>
  </si>
  <si>
    <t>M</t>
  </si>
  <si>
    <t>A.03349</t>
  </si>
  <si>
    <t>Final</t>
  </si>
  <si>
    <t>N/A</t>
  </si>
  <si>
    <t>A.03688</t>
  </si>
  <si>
    <t>Partial</t>
  </si>
  <si>
    <t>A.03703</t>
  </si>
  <si>
    <t>A.03718</t>
  </si>
  <si>
    <t>A.03885</t>
  </si>
  <si>
    <t>A.04002</t>
  </si>
  <si>
    <t>A.04104</t>
  </si>
  <si>
    <t>Preliminary</t>
  </si>
  <si>
    <t>A.04151</t>
  </si>
  <si>
    <t>B.07197</t>
  </si>
  <si>
    <t>AE Funded</t>
  </si>
  <si>
    <t>B.07199</t>
  </si>
  <si>
    <t>B.07208</t>
  </si>
  <si>
    <t>B.07250</t>
  </si>
  <si>
    <t>B.07549</t>
  </si>
  <si>
    <t>B.07550</t>
  </si>
  <si>
    <t>B.07558</t>
  </si>
  <si>
    <t>FB.45770</t>
  </si>
  <si>
    <t>FB.47524</t>
  </si>
  <si>
    <t>FB.50644</t>
  </si>
  <si>
    <t>FB.56581</t>
  </si>
  <si>
    <t>FB.57237</t>
  </si>
  <si>
    <t>FB.57244</t>
  </si>
  <si>
    <t>FB.57247</t>
  </si>
  <si>
    <t>Unfunded</t>
  </si>
  <si>
    <t>FB.57248</t>
  </si>
  <si>
    <t>FB.57250</t>
  </si>
  <si>
    <t>AE Unfunded</t>
  </si>
  <si>
    <t>FB.57254</t>
  </si>
  <si>
    <t>-</t>
  </si>
  <si>
    <t>FB.57255</t>
  </si>
  <si>
    <t>FB.57257</t>
  </si>
  <si>
    <t>FB.57258</t>
  </si>
  <si>
    <t>FB.57260</t>
  </si>
  <si>
    <t>FB.60684</t>
    <phoneticPr fontId="23" type="noConversion"/>
  </si>
  <si>
    <t>FB.60685</t>
  </si>
  <si>
    <t>FB.66195</t>
  </si>
  <si>
    <t>FB.66870</t>
  </si>
  <si>
    <t>FB.72630</t>
  </si>
  <si>
    <t>FB.79878</t>
  </si>
  <si>
    <t>FB.82986</t>
  </si>
  <si>
    <t>GRA</t>
  </si>
  <si>
    <t>LOA</t>
  </si>
  <si>
    <t>A.03471</t>
  </si>
  <si>
    <t>A.03541</t>
  </si>
  <si>
    <t>A.03648</t>
  </si>
  <si>
    <t>A.03712</t>
  </si>
  <si>
    <t>A.03761</t>
  </si>
  <si>
    <t>A.03813</t>
  </si>
  <si>
    <t>A.04048</t>
  </si>
  <si>
    <t>A.04107</t>
  </si>
  <si>
    <t>B.06056</t>
  </si>
  <si>
    <t>B.06383</t>
  </si>
  <si>
    <t>B.06827</t>
  </si>
  <si>
    <t>B.07209</t>
  </si>
  <si>
    <t>B.07210</t>
  </si>
  <si>
    <t>B.07213</t>
  </si>
  <si>
    <t>B.07214</t>
  </si>
  <si>
    <t>B.07216</t>
  </si>
  <si>
    <t>B.07559</t>
  </si>
  <si>
    <t>B.07560</t>
  </si>
  <si>
    <t>B.07563</t>
  </si>
  <si>
    <t>B.07564</t>
  </si>
  <si>
    <t>B.07565</t>
  </si>
  <si>
    <t>B.07566</t>
  </si>
  <si>
    <t>FB.25153</t>
  </si>
  <si>
    <t>FB.31185</t>
  </si>
  <si>
    <t>FB.33154</t>
  </si>
  <si>
    <t>FB.50721</t>
  </si>
  <si>
    <t>FB.51079</t>
  </si>
  <si>
    <t>FB.52314</t>
  </si>
  <si>
    <t>FB.54066</t>
  </si>
  <si>
    <t>FB.56295</t>
  </si>
  <si>
    <t>FB.58395</t>
  </si>
  <si>
    <t>FB.58398</t>
  </si>
  <si>
    <t>FB.58400</t>
  </si>
  <si>
    <t>FB.58401</t>
  </si>
  <si>
    <t>FB.58403</t>
  </si>
  <si>
    <t>FB.24921</t>
  </si>
  <si>
    <t>ZZ.FB.AAJK.CWIP</t>
  </si>
  <si>
    <t>ZZ.FB.AAJK.CWIP.N</t>
  </si>
  <si>
    <t>Fujioka-DC</t>
  </si>
  <si>
    <t>A.04103</t>
  </si>
  <si>
    <t>A.03568</t>
  </si>
  <si>
    <t>A.03699</t>
  </si>
  <si>
    <t>B.06805</t>
  </si>
  <si>
    <t>B.07177</t>
  </si>
  <si>
    <t>B.07179</t>
  </si>
  <si>
    <t>B.07211</t>
  </si>
  <si>
    <t>B.07529</t>
  </si>
  <si>
    <t>B.07531</t>
  </si>
  <si>
    <t>FB.25015</t>
  </si>
  <si>
    <t>FB.31001</t>
  </si>
  <si>
    <t>FB.38261</t>
  </si>
  <si>
    <t>FB.45812</t>
  </si>
  <si>
    <t>FB.47545</t>
  </si>
  <si>
    <t>FB.51085</t>
  </si>
  <si>
    <t>FB.54067</t>
  </si>
  <si>
    <t>FB.56212</t>
  </si>
  <si>
    <t>FB.82190</t>
  </si>
  <si>
    <t>A.02453</t>
  </si>
  <si>
    <t>A.02460</t>
  </si>
  <si>
    <t>A.03273</t>
  </si>
  <si>
    <t>A.03318</t>
  </si>
  <si>
    <t>A.03395</t>
  </si>
  <si>
    <t>A.03676</t>
  </si>
  <si>
    <t>A.03710</t>
  </si>
  <si>
    <t>A.03727</t>
  </si>
  <si>
    <t>A.03757</t>
  </si>
  <si>
    <t>A.03760</t>
  </si>
  <si>
    <t>A.03836</t>
  </si>
  <si>
    <t>A.03866</t>
  </si>
  <si>
    <t>A.03868</t>
  </si>
  <si>
    <t>A.03886</t>
  </si>
  <si>
    <t>A.03889</t>
  </si>
  <si>
    <t>A.03897</t>
  </si>
  <si>
    <t>A.03918</t>
  </si>
  <si>
    <t>A.03923</t>
  </si>
  <si>
    <t>A.03927</t>
  </si>
  <si>
    <t>A.03943</t>
  </si>
  <si>
    <t>A.03947</t>
  </si>
  <si>
    <t>A.03948</t>
  </si>
  <si>
    <t>A.04004</t>
  </si>
  <si>
    <t>A.04009</t>
  </si>
  <si>
    <t>A.04010</t>
  </si>
  <si>
    <t>A.04037</t>
  </si>
  <si>
    <t>A.04041</t>
  </si>
  <si>
    <t>A.04042</t>
  </si>
  <si>
    <t>A.04043</t>
  </si>
  <si>
    <t>A.04044</t>
  </si>
  <si>
    <t>A.04052</t>
  </si>
  <si>
    <t>A.04057</t>
  </si>
  <si>
    <t>A.04058</t>
  </si>
  <si>
    <t>A.04124</t>
  </si>
  <si>
    <t>A.04127</t>
  </si>
  <si>
    <t>B.07183</t>
  </si>
  <si>
    <t>B.07184</t>
  </si>
  <si>
    <t>B.07218</t>
  </si>
  <si>
    <t>B.07219</t>
  </si>
  <si>
    <t>B.07535</t>
  </si>
  <si>
    <t>B.07536</t>
  </si>
  <si>
    <t>B.07537</t>
  </si>
  <si>
    <t>B.07538</t>
  </si>
  <si>
    <t>B.07540</t>
  </si>
  <si>
    <t>B.07541</t>
  </si>
  <si>
    <t>B.07552</t>
  </si>
  <si>
    <t>FB.16651</t>
  </si>
  <si>
    <t>FB.24173</t>
  </si>
  <si>
    <t>FB.24915</t>
  </si>
  <si>
    <t>FB.24916</t>
  </si>
  <si>
    <t>FB.35338</t>
  </si>
  <si>
    <t>FB.35545</t>
  </si>
  <si>
    <t>FB.36496</t>
  </si>
  <si>
    <t>FB.51056</t>
  </si>
  <si>
    <t>FB.51059</t>
  </si>
  <si>
    <t>FB.55415</t>
  </si>
  <si>
    <t>FB.58292</t>
  </si>
  <si>
    <t>FB.58295</t>
  </si>
  <si>
    <t>FB.58296</t>
  </si>
  <si>
    <t>FB.58297</t>
  </si>
  <si>
    <t>FB.58298</t>
  </si>
  <si>
    <t>FB.58299</t>
  </si>
  <si>
    <t>FB.58367</t>
  </si>
  <si>
    <t>FB.58370</t>
  </si>
  <si>
    <t>FB.58372</t>
  </si>
  <si>
    <t>FB.58375</t>
  </si>
  <si>
    <t>FB.58379</t>
  </si>
  <si>
    <t>FB.58387</t>
  </si>
  <si>
    <t>FB.58388</t>
  </si>
  <si>
    <t>FB.58389</t>
  </si>
  <si>
    <t>FB.58390</t>
  </si>
  <si>
    <t>FB.58391</t>
  </si>
  <si>
    <t>FB.58392</t>
  </si>
  <si>
    <t>FB.60675</t>
  </si>
  <si>
    <t>FB.64701</t>
  </si>
  <si>
    <t>FB.50913</t>
  </si>
  <si>
    <t>FIRM</t>
  </si>
  <si>
    <t>Capacity</t>
  </si>
  <si>
    <t>Capital Classification Code</t>
  </si>
  <si>
    <t>Sub-Category</t>
  </si>
  <si>
    <t>Bucket</t>
  </si>
  <si>
    <t>03-AE budgets</t>
  </si>
  <si>
    <t>Reactive</t>
  </si>
  <si>
    <t>03-BCP/Compliance</t>
  </si>
  <si>
    <t>CD</t>
  </si>
  <si>
    <t>03-Electrical stds</t>
  </si>
  <si>
    <t>Proactive - Masterplan</t>
  </si>
  <si>
    <t>03-Equipment stds</t>
  </si>
  <si>
    <t>03-Legal</t>
  </si>
  <si>
    <t>New Form</t>
  </si>
  <si>
    <t>03-Masterplan</t>
  </si>
  <si>
    <t>TC</t>
  </si>
  <si>
    <t>Air</t>
  </si>
  <si>
    <t>03-Micro</t>
  </si>
  <si>
    <t>HDW</t>
  </si>
  <si>
    <t>03-PR</t>
  </si>
  <si>
    <t>Proactive - Invest into Efficiencies</t>
  </si>
  <si>
    <t>SG</t>
  </si>
  <si>
    <t>03-Productivity</t>
  </si>
  <si>
    <t>ESS site</t>
  </si>
  <si>
    <t>SA</t>
  </si>
  <si>
    <t>03-QA (incl. A3M)</t>
  </si>
  <si>
    <t>03-Repair/Replacement</t>
  </si>
  <si>
    <t>03-Safety- Enzyme Hygiene</t>
  </si>
  <si>
    <t>03-Safety- Fire Protection</t>
  </si>
  <si>
    <t>03-Safety- Machinery/Equipment</t>
  </si>
  <si>
    <t>03-Safety-Other</t>
  </si>
  <si>
    <t>03-Sustainability</t>
  </si>
  <si>
    <t>Dec</t>
  </si>
  <si>
    <t>Jan</t>
  </si>
  <si>
    <t>Feb</t>
  </si>
  <si>
    <t>Mar</t>
  </si>
  <si>
    <t>Apr</t>
  </si>
  <si>
    <t>May</t>
  </si>
  <si>
    <t>Jun</t>
  </si>
  <si>
    <t>FY20/21 B-Up</t>
  </si>
  <si>
    <t>Initiative</t>
  </si>
  <si>
    <t>NSS
(Platform)</t>
  </si>
  <si>
    <t>Cat 03/04 
(incl. ePLCM)</t>
  </si>
  <si>
    <t>B-Up Total</t>
  </si>
  <si>
    <t>FY20/21 PABU</t>
  </si>
  <si>
    <t>PABU Total</t>
  </si>
  <si>
    <t>FY21/22 B-Up</t>
  </si>
  <si>
    <t>FY21/22 PABU</t>
  </si>
  <si>
    <t>FY22/23 B-Up</t>
  </si>
  <si>
    <t>FY22/23 PABU</t>
  </si>
  <si>
    <t>GTM 03/04</t>
  </si>
  <si>
    <t>Thailand localization</t>
  </si>
  <si>
    <t>New form</t>
  </si>
  <si>
    <t xml:space="preserve">Assumptions: </t>
  </si>
  <si>
    <t>- Projects in FY1920 R&amp;O list are reflected in FY2021 in case decision made not to proceed in FY1920</t>
  </si>
  <si>
    <t>- New form capital is accounted in GC as investment happens in GC CM sites</t>
  </si>
  <si>
    <t>- BD plant capital investment supporting FM (JP &amp; KR) is currently counted in APAC FM, need calibration in future when deploy capital allocation target</t>
  </si>
  <si>
    <t>- Thailand FE localization is split from EM FE and it is feasibility estimate</t>
  </si>
  <si>
    <t>- R&amp;D &amp; Laundry service capital forecast is not included</t>
  </si>
  <si>
    <t>Risk items not included in the B-Up of FY2021</t>
  </si>
  <si>
    <t>- CDX/CDB saving project, $7MM</t>
  </si>
  <si>
    <t>- CBY DL packing capacity, $1.2MM (if new filler needed)</t>
  </si>
  <si>
    <t>FB.84871</t>
  </si>
  <si>
    <t>A.04167</t>
  </si>
  <si>
    <t>A.04170</t>
  </si>
  <si>
    <t>A.04170 (GRA)</t>
  </si>
  <si>
    <t>B.07539</t>
  </si>
  <si>
    <t>A.04180</t>
  </si>
  <si>
    <t>A.04196</t>
  </si>
  <si>
    <t>Jul</t>
  </si>
  <si>
    <t>A.04206</t>
  </si>
  <si>
    <t>B.06385</t>
  </si>
  <si>
    <t>B.07155</t>
  </si>
  <si>
    <t>A.03674</t>
  </si>
  <si>
    <t>A.04195</t>
  </si>
  <si>
    <t>FB.24170</t>
  </si>
  <si>
    <t>74$M at risk, dispatch UK-SGP-PHP, 2nd wk of Jun</t>
  </si>
  <si>
    <t>GPO</t>
  </si>
  <si>
    <t>60$M at risk</t>
  </si>
  <si>
    <t>Aug</t>
  </si>
  <si>
    <t>Sep</t>
  </si>
  <si>
    <t>Oct</t>
  </si>
  <si>
    <t>Nov</t>
  </si>
  <si>
    <t>Market E</t>
  </si>
  <si>
    <t>Market F</t>
  </si>
  <si>
    <t>Plant A</t>
  </si>
  <si>
    <t>Plant B</t>
  </si>
  <si>
    <t>Plant D</t>
  </si>
  <si>
    <t>Plant E</t>
  </si>
  <si>
    <t>Plant F</t>
  </si>
  <si>
    <t>Plant H</t>
  </si>
  <si>
    <t>Category A</t>
  </si>
  <si>
    <t>Category B</t>
  </si>
  <si>
    <t>Category C</t>
  </si>
  <si>
    <t>Category D</t>
  </si>
  <si>
    <t>Category E</t>
  </si>
  <si>
    <t>Category F</t>
  </si>
  <si>
    <t>02</t>
  </si>
  <si>
    <t>01</t>
  </si>
  <si>
    <t>03</t>
  </si>
  <si>
    <t>04</t>
  </si>
  <si>
    <t>Monthly Spending</t>
  </si>
  <si>
    <t>Last Seen Month</t>
  </si>
  <si>
    <t>2019-07</t>
  </si>
  <si>
    <t>2020-02</t>
  </si>
  <si>
    <t>2020-03</t>
  </si>
  <si>
    <t>2020-04</t>
  </si>
  <si>
    <t>2019-08</t>
  </si>
  <si>
    <t>2020-01</t>
  </si>
  <si>
    <t>2020-05</t>
  </si>
  <si>
    <t>2019-10</t>
  </si>
  <si>
    <t>2019-09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</si>
</sst>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_(* #,##0_);_(* \(#,##0\);_(* &quot;-&quot;_);_(@_)"/>
    <numFmt numFmtId="177" formatCode="_(* #,##0.00_);_(* \(#,##0.00\);_(* &quot;-&quot;??_);_(@_)"/>
    <numFmt numFmtId="178" formatCode="_-* #,##0_-;\-* #,##0_-;_-* &quot;-&quot;_-;_-@_-"/>
    <numFmt numFmtId="179" formatCode="_(* #,##0_);_(* \(#,##0\);_(* &quot;-&quot;??_);_(@_)"/>
    <numFmt numFmtId="180" formatCode="0.0"/>
    <numFmt numFmtId="181" formatCode="_(* #,##0.0_);_(* \(#,##0.0\);_(* &quot;-&quot;_);_(@_)"/>
    <numFmt numFmtId="182" formatCode="_(* #,##0.0_);_(* \(#,##0.0\);_(* &quot;-&quot;??_);_(@_)"/>
    <numFmt numFmtId="183" formatCode="0.0%"/>
    <numFmt numFmtId="184" formatCode="[$-F800]dddd\,\ mmmm\ dd\,\ yyyy"/>
    <numFmt numFmtId="185" formatCode="_(* #,##0.000_);_(* \(#,##0.000\);_(* &quot;-&quot;??_);_(@_)"/>
  </numFmts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theme="1"/>
      <name val="Arial"/>
      <family val="2"/>
    </font>
    <font>
      <b/>
      <sz val="10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theme="1"/>
      <name val="Calibri"/>
      <family val="2"/>
      <charset val="128"/>
    </font>
    <font>
      <sz val="10"/>
      <color rgb="FFFF0000"/>
      <name val="等线"/>
      <family val="2"/>
      <scheme val="minor"/>
    </font>
    <font>
      <sz val="11"/>
      <name val="等线"/>
      <family val="2"/>
      <scheme val="minor"/>
    </font>
    <font>
      <b/>
      <i/>
      <sz val="11"/>
      <color rgb="FF0070C0"/>
      <name val="等线"/>
      <family val="2"/>
      <scheme val="minor"/>
    </font>
    <font>
      <b/>
      <sz val="11"/>
      <color rgb="FFFF000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8"/>
      <name val="等线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sz val="11"/>
      <color theme="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184" fontId="4" fillId="0" borderId="0"/>
    <xf numFmtId="9" fontId="4" fillId="0" borderId="0" applyFont="0" applyFill="0" applyBorder="0" applyAlignment="0" applyProtection="0"/>
    <xf numFmtId="178" fontId="1" fillId="0" borderId="0" applyFont="0" applyFill="0" applyBorder="0" applyAlignment="0" applyProtection="0"/>
  </cellStyleXfs>
  <cellXfs count="159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0" borderId="0" xfId="0" applyFont="1" applyAlignment="1" applyProtection="1">
      <alignment vertical="center"/>
      <protection locked="0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vertical="top"/>
    </xf>
    <xf numFmtId="0" fontId="9" fillId="0" borderId="0" xfId="0" applyFont="1" applyAlignment="1">
      <alignment horizontal="center" vertical="center"/>
    </xf>
    <xf numFmtId="179" fontId="0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80" fontId="0" fillId="0" borderId="1" xfId="0" applyNumberFormat="1" applyBorder="1" applyAlignment="1">
      <alignment horizontal="right"/>
    </xf>
    <xf numFmtId="180" fontId="0" fillId="0" borderId="1" xfId="0" applyNumberFormat="1" applyBorder="1"/>
    <xf numFmtId="176" fontId="0" fillId="0" borderId="1" xfId="0" applyNumberFormat="1" applyBorder="1" applyAlignment="1">
      <alignment horizontal="right"/>
    </xf>
    <xf numFmtId="0" fontId="3" fillId="0" borderId="0" xfId="0" applyFont="1" applyAlignment="1">
      <alignment vertical="center"/>
    </xf>
    <xf numFmtId="180" fontId="0" fillId="0" borderId="0" xfId="0" applyNumberFormat="1"/>
    <xf numFmtId="176" fontId="0" fillId="0" borderId="0" xfId="0" applyNumberFormat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quotePrefix="1"/>
    <xf numFmtId="0" fontId="10" fillId="0" borderId="1" xfId="0" applyFont="1" applyBorder="1" applyAlignment="1">
      <alignment horizontal="left" vertical="center"/>
    </xf>
    <xf numFmtId="181" fontId="0" fillId="0" borderId="1" xfId="0" applyNumberFormat="1" applyBorder="1" applyAlignment="1">
      <alignment horizontal="right"/>
    </xf>
    <xf numFmtId="0" fontId="10" fillId="0" borderId="1" xfId="0" applyFont="1" applyBorder="1" applyAlignment="1">
      <alignment vertical="center"/>
    </xf>
    <xf numFmtId="180" fontId="3" fillId="5" borderId="1" xfId="0" applyNumberFormat="1" applyFont="1" applyFill="1" applyBorder="1" applyAlignment="1">
      <alignment horizontal="right" vertical="center"/>
    </xf>
    <xf numFmtId="180" fontId="3" fillId="5" borderId="1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180" fontId="3" fillId="5" borderId="1" xfId="0" applyNumberFormat="1" applyFont="1" applyFill="1" applyBorder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80" fontId="3" fillId="0" borderId="0" xfId="0" applyNumberFormat="1" applyFont="1" applyAlignment="1">
      <alignment vertical="center"/>
    </xf>
    <xf numFmtId="180" fontId="3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81" fontId="0" fillId="3" borderId="1" xfId="0" applyNumberFormat="1" applyFill="1" applyBorder="1" applyAlignment="1">
      <alignment horizontal="right"/>
    </xf>
    <xf numFmtId="180" fontId="0" fillId="3" borderId="1" xfId="0" applyNumberFormat="1" applyFill="1" applyBorder="1"/>
    <xf numFmtId="9" fontId="0" fillId="0" borderId="0" xfId="2" applyFont="1"/>
    <xf numFmtId="9" fontId="0" fillId="0" borderId="0" xfId="2" applyFont="1" applyAlignment="1">
      <alignment vertical="center"/>
    </xf>
    <xf numFmtId="183" fontId="3" fillId="0" borderId="0" xfId="2" applyNumberFormat="1" applyFont="1" applyAlignment="1">
      <alignment horizontal="center" vertical="center"/>
    </xf>
    <xf numFmtId="183" fontId="3" fillId="0" borderId="0" xfId="2" applyNumberFormat="1" applyFont="1" applyFill="1" applyBorder="1" applyAlignment="1">
      <alignment vertical="center"/>
    </xf>
    <xf numFmtId="0" fontId="15" fillId="0" borderId="0" xfId="0" applyFont="1"/>
    <xf numFmtId="0" fontId="15" fillId="0" borderId="1" xfId="0" applyFont="1" applyBorder="1"/>
    <xf numFmtId="179" fontId="15" fillId="0" borderId="1" xfId="1" applyNumberFormat="1" applyFont="1" applyBorder="1"/>
    <xf numFmtId="0" fontId="15" fillId="0" borderId="0" xfId="0" applyFont="1" applyAlignment="1">
      <alignment horizontal="center"/>
    </xf>
    <xf numFmtId="0" fontId="4" fillId="0" borderId="1" xfId="0" applyFont="1" applyBorder="1" applyAlignment="1" applyProtection="1">
      <alignment vertical="center"/>
      <protection locked="0"/>
    </xf>
    <xf numFmtId="179" fontId="16" fillId="5" borderId="0" xfId="0" applyNumberFormat="1" applyFont="1" applyFill="1"/>
    <xf numFmtId="0" fontId="15" fillId="0" borderId="0" xfId="0" applyFont="1" applyAlignment="1">
      <alignment horizontal="center" vertical="center"/>
    </xf>
    <xf numFmtId="179" fontId="15" fillId="0" borderId="0" xfId="0" applyNumberFormat="1" applyFont="1"/>
    <xf numFmtId="0" fontId="15" fillId="0" borderId="1" xfId="0" applyFont="1" applyBorder="1" applyAlignment="1">
      <alignment horizontal="center" vertical="center" wrapText="1"/>
    </xf>
    <xf numFmtId="182" fontId="15" fillId="0" borderId="1" xfId="1" applyNumberFormat="1" applyFont="1" applyBorder="1"/>
    <xf numFmtId="182" fontId="15" fillId="3" borderId="0" xfId="0" applyNumberFormat="1" applyFont="1" applyFill="1"/>
    <xf numFmtId="179" fontId="15" fillId="0" borderId="0" xfId="1" applyNumberFormat="1" applyFont="1" applyBorder="1"/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right"/>
    </xf>
    <xf numFmtId="179" fontId="15" fillId="0" borderId="1" xfId="0" applyNumberFormat="1" applyFont="1" applyBorder="1"/>
    <xf numFmtId="179" fontId="15" fillId="0" borderId="0" xfId="1" applyNumberFormat="1" applyFont="1"/>
    <xf numFmtId="0" fontId="14" fillId="2" borderId="0" xfId="0" applyFont="1" applyFill="1" applyAlignment="1">
      <alignment horizontal="center" vertical="center" wrapText="1"/>
    </xf>
    <xf numFmtId="179" fontId="14" fillId="4" borderId="0" xfId="1" applyNumberFormat="1" applyFont="1" applyFill="1" applyBorder="1" applyAlignment="1" applyProtection="1">
      <alignment horizontal="center" vertical="center" wrapText="1"/>
      <protection locked="0"/>
    </xf>
    <xf numFmtId="179" fontId="18" fillId="3" borderId="0" xfId="1" applyNumberFormat="1" applyFont="1" applyFill="1" applyBorder="1"/>
    <xf numFmtId="179" fontId="18" fillId="0" borderId="0" xfId="1" applyNumberFormat="1" applyFont="1" applyFill="1" applyBorder="1"/>
    <xf numFmtId="0" fontId="19" fillId="0" borderId="0" xfId="0" applyFont="1"/>
    <xf numFmtId="0" fontId="19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179" fontId="0" fillId="0" borderId="1" xfId="0" applyNumberFormat="1" applyBorder="1"/>
    <xf numFmtId="182" fontId="15" fillId="0" borderId="0" xfId="1" applyNumberFormat="1" applyFont="1" applyBorder="1"/>
    <xf numFmtId="176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179" fontId="15" fillId="3" borderId="1" xfId="1" applyNumberFormat="1" applyFont="1" applyFill="1" applyBorder="1"/>
    <xf numFmtId="0" fontId="20" fillId="6" borderId="1" xfId="0" applyFont="1" applyFill="1" applyBorder="1" applyAlignment="1">
      <alignment horizontal="center" vertical="center" wrapText="1"/>
    </xf>
    <xf numFmtId="179" fontId="21" fillId="0" borderId="1" xfId="1" applyNumberFormat="1" applyFont="1" applyBorder="1"/>
    <xf numFmtId="179" fontId="0" fillId="0" borderId="0" xfId="0" applyNumberFormat="1"/>
    <xf numFmtId="177" fontId="0" fillId="0" borderId="0" xfId="0" applyNumberFormat="1"/>
    <xf numFmtId="183" fontId="0" fillId="0" borderId="0" xfId="2" applyNumberFormat="1" applyFont="1"/>
    <xf numFmtId="179" fontId="15" fillId="0" borderId="1" xfId="1" applyNumberFormat="1" applyFont="1" applyFill="1" applyBorder="1"/>
    <xf numFmtId="182" fontId="15" fillId="0" borderId="0" xfId="0" applyNumberFormat="1" applyFont="1"/>
    <xf numFmtId="182" fontId="0" fillId="0" borderId="0" xfId="0" applyNumberFormat="1"/>
    <xf numFmtId="182" fontId="0" fillId="0" borderId="0" xfId="1" applyNumberFormat="1" applyFont="1"/>
    <xf numFmtId="179" fontId="9" fillId="0" borderId="0" xfId="1" applyNumberFormat="1" applyFont="1" applyFill="1" applyAlignment="1">
      <alignment horizontal="center" vertical="center"/>
    </xf>
    <xf numFmtId="179" fontId="15" fillId="0" borderId="0" xfId="1" applyNumberFormat="1" applyFont="1" applyFill="1" applyBorder="1"/>
    <xf numFmtId="179" fontId="15" fillId="3" borderId="0" xfId="1" applyNumberFormat="1" applyFont="1" applyFill="1" applyBorder="1"/>
    <xf numFmtId="0" fontId="22" fillId="0" borderId="6" xfId="0" applyFont="1" applyBorder="1" applyAlignment="1">
      <alignment horizontal="right" vertical="center"/>
    </xf>
    <xf numFmtId="0" fontId="22" fillId="7" borderId="6" xfId="0" applyFont="1" applyFill="1" applyBorder="1" applyAlignment="1">
      <alignment horizontal="right" vertical="center"/>
    </xf>
    <xf numFmtId="9" fontId="0" fillId="0" borderId="0" xfId="2" applyFont="1" applyBorder="1" applyAlignment="1"/>
    <xf numFmtId="9" fontId="0" fillId="0" borderId="0" xfId="2" applyFont="1" applyAlignment="1"/>
    <xf numFmtId="179" fontId="9" fillId="0" borderId="0" xfId="1" applyNumberFormat="1" applyFont="1" applyFill="1" applyAlignment="1">
      <alignment horizontal="left" vertical="center"/>
    </xf>
    <xf numFmtId="179" fontId="9" fillId="0" borderId="0" xfId="1" applyNumberFormat="1" applyFont="1" applyFill="1" applyAlignment="1">
      <alignment horizontal="left" vertical="top"/>
    </xf>
    <xf numFmtId="179" fontId="9" fillId="0" borderId="0" xfId="1" applyNumberFormat="1" applyFont="1" applyFill="1" applyBorder="1" applyAlignment="1">
      <alignment horizontal="center" vertical="center"/>
    </xf>
    <xf numFmtId="179" fontId="9" fillId="0" borderId="0" xfId="1" applyNumberFormat="1" applyFont="1" applyFill="1" applyBorder="1" applyAlignment="1">
      <alignment horizontal="left" vertical="center"/>
    </xf>
    <xf numFmtId="179" fontId="3" fillId="3" borderId="0" xfId="1" applyNumberFormat="1" applyFont="1" applyFill="1" applyAlignment="1">
      <alignment vertical="center"/>
    </xf>
    <xf numFmtId="0" fontId="0" fillId="0" borderId="0" xfId="0" applyAlignment="1">
      <alignment horizontal="center"/>
    </xf>
    <xf numFmtId="182" fontId="9" fillId="0" borderId="0" xfId="1" applyNumberFormat="1" applyFont="1" applyFill="1" applyBorder="1" applyAlignment="1"/>
    <xf numFmtId="182" fontId="0" fillId="0" borderId="0" xfId="1" applyNumberFormat="1" applyFont="1" applyBorder="1" applyAlignment="1"/>
    <xf numFmtId="182" fontId="0" fillId="0" borderId="0" xfId="1" applyNumberFormat="1" applyFont="1" applyAlignment="1"/>
    <xf numFmtId="178" fontId="9" fillId="0" borderId="0" xfId="6" applyFont="1" applyFill="1" applyBorder="1" applyAlignment="1">
      <alignment horizontal="center" vertical="center"/>
    </xf>
    <xf numFmtId="178" fontId="9" fillId="0" borderId="0" xfId="6" applyFont="1" applyFill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9" fontId="9" fillId="0" borderId="0" xfId="1" applyNumberFormat="1" applyFont="1" applyFill="1"/>
    <xf numFmtId="179" fontId="9" fillId="0" borderId="0" xfId="1" applyNumberFormat="1" applyFont="1" applyFill="1" applyAlignment="1">
      <alignment vertical="top"/>
    </xf>
    <xf numFmtId="179" fontId="9" fillId="0" borderId="0" xfId="1" applyNumberFormat="1" applyFont="1" applyFill="1" applyBorder="1"/>
    <xf numFmtId="179" fontId="9" fillId="0" borderId="0" xfId="1" applyNumberFormat="1" applyFont="1" applyFill="1" applyBorder="1" applyAlignment="1"/>
    <xf numFmtId="179" fontId="3" fillId="8" borderId="0" xfId="1" applyNumberFormat="1" applyFont="1" applyFill="1" applyBorder="1" applyAlignment="1">
      <alignment vertical="center"/>
    </xf>
    <xf numFmtId="179" fontId="0" fillId="0" borderId="0" xfId="1" applyNumberFormat="1" applyFont="1"/>
    <xf numFmtId="179" fontId="0" fillId="8" borderId="0" xfId="1" applyNumberFormat="1" applyFont="1" applyFill="1" applyAlignment="1">
      <alignment horizontal="center" vertical="center"/>
    </xf>
    <xf numFmtId="179" fontId="0" fillId="0" borderId="0" xfId="1" applyNumberFormat="1" applyFont="1" applyBorder="1" applyAlignment="1"/>
    <xf numFmtId="179" fontId="0" fillId="0" borderId="0" xfId="1" applyNumberFormat="1" applyFont="1" applyAlignment="1"/>
    <xf numFmtId="9" fontId="0" fillId="0" borderId="0" xfId="2" applyFont="1" applyBorder="1" applyAlignment="1">
      <alignment horizontal="center" vertical="center"/>
    </xf>
    <xf numFmtId="182" fontId="3" fillId="0" borderId="0" xfId="1" applyNumberFormat="1" applyFont="1" applyAlignment="1">
      <alignment horizontal="center" vertical="center"/>
    </xf>
    <xf numFmtId="182" fontId="0" fillId="0" borderId="0" xfId="1" applyNumberFormat="1" applyFont="1" applyFill="1" applyBorder="1" applyAlignment="1"/>
    <xf numFmtId="182" fontId="3" fillId="0" borderId="0" xfId="1" applyNumberFormat="1" applyFont="1" applyFill="1" applyAlignment="1">
      <alignment horizontal="center" vertical="center"/>
    </xf>
    <xf numFmtId="182" fontId="0" fillId="0" borderId="0" xfId="1" applyNumberFormat="1" applyFont="1" applyFill="1" applyAlignment="1"/>
    <xf numFmtId="182" fontId="0" fillId="0" borderId="0" xfId="1" applyNumberFormat="1" applyFont="1" applyFill="1"/>
    <xf numFmtId="9" fontId="0" fillId="0" borderId="0" xfId="2" applyFont="1" applyFill="1" applyBorder="1" applyAlignment="1"/>
    <xf numFmtId="0" fontId="24" fillId="0" borderId="0" xfId="0" applyFont="1" applyAlignment="1">
      <alignment horizontal="center" vertical="center"/>
    </xf>
    <xf numFmtId="177" fontId="0" fillId="0" borderId="0" xfId="1" applyFont="1" applyFill="1" applyBorder="1" applyAlignment="1"/>
    <xf numFmtId="179" fontId="3" fillId="3" borderId="0" xfId="1" applyNumberFormat="1" applyFont="1" applyFill="1" applyBorder="1" applyAlignment="1">
      <alignment horizontal="center" vertical="center"/>
    </xf>
    <xf numFmtId="179" fontId="3" fillId="8" borderId="0" xfId="1" applyNumberFormat="1" applyFont="1" applyFill="1" applyBorder="1" applyAlignment="1">
      <alignment horizontal="center" vertical="center"/>
    </xf>
    <xf numFmtId="179" fontId="0" fillId="0" borderId="0" xfId="1" applyNumberFormat="1" applyFont="1" applyFill="1" applyBorder="1" applyAlignment="1"/>
    <xf numFmtId="185" fontId="0" fillId="0" borderId="0" xfId="1" applyNumberFormat="1" applyFont="1" applyBorder="1" applyAlignment="1"/>
    <xf numFmtId="182" fontId="0" fillId="0" borderId="0" xfId="1" quotePrefix="1" applyNumberFormat="1" applyFont="1" applyFill="1" applyBorder="1" applyAlignment="1"/>
    <xf numFmtId="0" fontId="0" fillId="8" borderId="0" xfId="0" applyFill="1" applyAlignment="1">
      <alignment horizontal="center" vertical="center"/>
    </xf>
    <xf numFmtId="9" fontId="0" fillId="0" borderId="0" xfId="2" applyFont="1" applyFill="1"/>
    <xf numFmtId="185" fontId="0" fillId="0" borderId="0" xfId="1" applyNumberFormat="1" applyFont="1" applyFill="1" applyBorder="1" applyAlignment="1"/>
    <xf numFmtId="0" fontId="6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4" fillId="2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 indent="1"/>
    </xf>
    <xf numFmtId="49" fontId="0" fillId="0" borderId="0" xfId="0" applyNumberFormat="1" applyAlignment="1">
      <alignment horizontal="left" indent="1"/>
    </xf>
    <xf numFmtId="0" fontId="9" fillId="0" borderId="0" xfId="0" applyFont="1" applyAlignment="1">
      <alignment horizontal="center" vertical="top"/>
    </xf>
    <xf numFmtId="49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vertical="top"/>
    </xf>
    <xf numFmtId="177" fontId="9" fillId="0" borderId="0" xfId="0" applyNumberFormat="1" applyFont="1"/>
    <xf numFmtId="1" fontId="9" fillId="0" borderId="0" xfId="0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49" fontId="9" fillId="0" borderId="0" xfId="0" applyNumberFormat="1" applyFont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7">
    <cellStyle name="Normal 2" xfId="4" xr:uid="{9158148F-BC87-40EA-AB98-DB3A51237A15}"/>
    <cellStyle name="Percent 2" xfId="3" xr:uid="{50FDE572-F860-45A4-B491-AC5FDD57764F}"/>
    <cellStyle name="Percent 2 2" xfId="5" xr:uid="{9AD85E39-3F5D-4C73-950D-A9010E89D3A7}"/>
    <cellStyle name="百分比" xfId="2" builtinId="5"/>
    <cellStyle name="常规" xfId="0" builtinId="0"/>
    <cellStyle name="千位分隔" xfId="1" builtinId="3"/>
    <cellStyle name="千位分隔[0]" xfId="6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APAC FM Capital Evolution/Classification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63678167318672E-2"/>
          <c:y val="0.10179085706503047"/>
          <c:w val="0.91895868406305758"/>
          <c:h val="0.655696727917819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Summary!$B$53</c:f>
              <c:strCache>
                <c:ptCount val="1"/>
                <c:pt idx="0">
                  <c:v>01-Initiative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Summary!$C$53:$I$53</c:f>
              <c:numCache>
                <c:formatCode>_(* #,##0.0_);_(* \(#,##0.0\);_(* "-"??_);_(@_)</c:formatCode>
                <c:ptCount val="7"/>
                <c:pt idx="0">
                  <c:v>7.4067831331754732</c:v>
                </c:pt>
                <c:pt idx="1">
                  <c:v>4.2631130000000006</c:v>
                </c:pt>
                <c:pt idx="2">
                  <c:v>15.993195999999999</c:v>
                </c:pt>
                <c:pt idx="3">
                  <c:v>17.867488000000002</c:v>
                </c:pt>
                <c:pt idx="4">
                  <c:v>22.6</c:v>
                </c:pt>
                <c:pt idx="5">
                  <c:v>20.514948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859-8D78-2B86FFA2C241}"/>
            </c:ext>
          </c:extLst>
        </c:ser>
        <c:ser>
          <c:idx val="1"/>
          <c:order val="1"/>
          <c:tx>
            <c:strRef>
              <c:f>Summary!$B$54</c:f>
              <c:strCache>
                <c:ptCount val="1"/>
                <c:pt idx="0">
                  <c:v>01-Capacity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Summary!$C$54:$I$54</c:f>
              <c:numCache>
                <c:formatCode>_(* #,##0.0_);_(* \(#,##0.0\);_(* "-"??_);_(@_)</c:formatCode>
                <c:ptCount val="7"/>
                <c:pt idx="0">
                  <c:v>5.3555842302586738</c:v>
                </c:pt>
                <c:pt idx="1">
                  <c:v>14.870114000000001</c:v>
                </c:pt>
                <c:pt idx="2">
                  <c:v>9.2299400000000009</c:v>
                </c:pt>
                <c:pt idx="3">
                  <c:v>31.711573000000001</c:v>
                </c:pt>
                <c:pt idx="4">
                  <c:v>23.9</c:v>
                </c:pt>
                <c:pt idx="5">
                  <c:v>8.5250000000000004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859-8D78-2B86FFA2C241}"/>
            </c:ext>
          </c:extLst>
        </c:ser>
        <c:ser>
          <c:idx val="2"/>
          <c:order val="2"/>
          <c:tx>
            <c:strRef>
              <c:f>Summary!$B$55</c:f>
              <c:strCache>
                <c:ptCount val="1"/>
                <c:pt idx="0">
                  <c:v>03-ePLCM/Equipment stds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Summary!$C$55:$I$55</c:f>
              <c:numCache>
                <c:formatCode>_(* #,##0.0_);_(* \(#,##0.0\);_(* "-"??_);_(@_)</c:formatCode>
                <c:ptCount val="7"/>
                <c:pt idx="0">
                  <c:v>0</c:v>
                </c:pt>
                <c:pt idx="1">
                  <c:v>1.0378999999999999E-2</c:v>
                </c:pt>
                <c:pt idx="2">
                  <c:v>0.203233</c:v>
                </c:pt>
                <c:pt idx="3">
                  <c:v>0.15620300000000001</c:v>
                </c:pt>
                <c:pt idx="4">
                  <c:v>0.8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859-8D78-2B86FFA2C241}"/>
            </c:ext>
          </c:extLst>
        </c:ser>
        <c:ser>
          <c:idx val="3"/>
          <c:order val="3"/>
          <c:tx>
            <c:strRef>
              <c:f>Summary!$B$56</c:f>
              <c:strCache>
                <c:ptCount val="1"/>
                <c:pt idx="0">
                  <c:v>03-AE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Summary!$C$56:$I$56</c:f>
              <c:numCache>
                <c:formatCode>_(* #,##0.0_);_(* \(#,##0.0\);_(* "-"??_);_(@_)</c:formatCode>
                <c:ptCount val="7"/>
                <c:pt idx="0">
                  <c:v>5.8586825781221972</c:v>
                </c:pt>
                <c:pt idx="1">
                  <c:v>6.5030000000000001</c:v>
                </c:pt>
                <c:pt idx="2">
                  <c:v>5.1509739999999997</c:v>
                </c:pt>
                <c:pt idx="3">
                  <c:v>3.7098599999999999</c:v>
                </c:pt>
                <c:pt idx="4">
                  <c:v>4.8</c:v>
                </c:pt>
                <c:pt idx="5">
                  <c:v>4.8576629999999996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859-8D78-2B86FFA2C241}"/>
            </c:ext>
          </c:extLst>
        </c:ser>
        <c:ser>
          <c:idx val="4"/>
          <c:order val="4"/>
          <c:tx>
            <c:strRef>
              <c:f>Summary!$B$57</c:f>
              <c:strCache>
                <c:ptCount val="1"/>
                <c:pt idx="0">
                  <c:v>04-Platform driven savings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Summary!$C$57:$I$57</c:f>
              <c:numCache>
                <c:formatCode>_(* #,##0.0_);_(* \(#,##0.0\);_(* "-"??_);_(@_)</c:formatCode>
                <c:ptCount val="7"/>
                <c:pt idx="0">
                  <c:v>9.3639929322283211E-2</c:v>
                </c:pt>
                <c:pt idx="1">
                  <c:v>0</c:v>
                </c:pt>
                <c:pt idx="2">
                  <c:v>11.815529999999999</c:v>
                </c:pt>
                <c:pt idx="3">
                  <c:v>16.782733</c:v>
                </c:pt>
                <c:pt idx="4">
                  <c:v>7.8250000000000002</c:v>
                </c:pt>
                <c:pt idx="5">
                  <c:v>4.8367656999999999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859-8D78-2B86FFA2C241}"/>
            </c:ext>
          </c:extLst>
        </c:ser>
        <c:ser>
          <c:idx val="5"/>
          <c:order val="5"/>
          <c:tx>
            <c:strRef>
              <c:f>Summary!$B$58</c:f>
              <c:strCache>
                <c:ptCount val="1"/>
                <c:pt idx="0">
                  <c:v>04-Plant driven savings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Summary!$C$58:$I$58</c:f>
              <c:numCache>
                <c:formatCode>_(* #,##0.0_);_(* \(#,##0.0\);_(* "-"??_);_(@_)</c:formatCode>
                <c:ptCount val="7"/>
                <c:pt idx="0">
                  <c:v>1.6118887991963546</c:v>
                </c:pt>
                <c:pt idx="1">
                  <c:v>1.1434000000000002</c:v>
                </c:pt>
                <c:pt idx="2">
                  <c:v>0.72275500000000004</c:v>
                </c:pt>
                <c:pt idx="3">
                  <c:v>0.85665499999999994</c:v>
                </c:pt>
                <c:pt idx="4">
                  <c:v>1.1739999999999999</c:v>
                </c:pt>
                <c:pt idx="5">
                  <c:v>7.2679040000000006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859-8D78-2B86FFA2C241}"/>
            </c:ext>
          </c:extLst>
        </c:ser>
        <c:ser>
          <c:idx val="6"/>
          <c:order val="6"/>
          <c:tx>
            <c:strRef>
              <c:f>Summary!$B$59</c:f>
              <c:strCache>
                <c:ptCount val="1"/>
                <c:pt idx="0">
                  <c:v>R&amp;O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Summary!$C$59:$I$59</c:f>
              <c:numCache>
                <c:formatCode>_(* #,##0.0_);_(* \(#,##0.0\);_(* "-"??_);_(@_)</c:formatCode>
                <c:ptCount val="7"/>
                <c:pt idx="4" formatCode="General">
                  <c:v>22.8</c:v>
                </c:pt>
                <c:pt idx="5">
                  <c:v>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A-4B5E-BC09-D74735C024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99877192"/>
        <c:axId val="1099873256"/>
      </c:barChart>
      <c:catAx>
        <c:axId val="10998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73256"/>
        <c:crosses val="autoZero"/>
        <c:auto val="1"/>
        <c:lblAlgn val="ctr"/>
        <c:lblOffset val="100"/>
        <c:noMultiLvlLbl val="0"/>
      </c:catAx>
      <c:valAx>
        <c:axId val="10998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940718130131342E-2"/>
          <c:y val="0.87547966140684563"/>
          <c:w val="0.86504932616841146"/>
          <c:h val="9.444119277261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'FY2122 details'!$C$80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details'!$M$80:$R$80</c:f>
              <c:numCache>
                <c:formatCode>_(* #,##0.0_);_(* \(#,##0.0\);_(* "-"??_);_(@_)</c:formatCode>
                <c:ptCount val="6"/>
                <c:pt idx="0">
                  <c:v>4.2494605173465363</c:v>
                </c:pt>
                <c:pt idx="1">
                  <c:v>0.14215799999999998</c:v>
                </c:pt>
                <c:pt idx="2">
                  <c:v>0</c:v>
                </c:pt>
                <c:pt idx="3">
                  <c:v>0</c:v>
                </c:pt>
                <c:pt idx="4">
                  <c:v>0.60299999999999998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E-466B-A397-B4DED2441A88}"/>
            </c:ext>
          </c:extLst>
        </c:ser>
        <c:ser>
          <c:idx val="1"/>
          <c:order val="1"/>
          <c:tx>
            <c:strRef>
              <c:f>'FY2122 details'!$C$81</c:f>
              <c:strCache>
                <c:ptCount val="1"/>
                <c:pt idx="0">
                  <c:v>HDL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details'!$M$81:$R$81</c:f>
              <c:numCache>
                <c:formatCode>_(* #,##0.0_);_(* \(#,##0.0\);_(* "-"??_);_(@_)</c:formatCode>
                <c:ptCount val="6"/>
                <c:pt idx="0">
                  <c:v>0.1883543213862878</c:v>
                </c:pt>
                <c:pt idx="1">
                  <c:v>7.2703180000000005</c:v>
                </c:pt>
                <c:pt idx="2">
                  <c:v>7.5487549999999999</c:v>
                </c:pt>
                <c:pt idx="3">
                  <c:v>18.738606999999998</c:v>
                </c:pt>
                <c:pt idx="4">
                  <c:v>3.4558499999999994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E-466B-A397-B4DED2441A88}"/>
            </c:ext>
          </c:extLst>
        </c:ser>
        <c:ser>
          <c:idx val="2"/>
          <c:order val="2"/>
          <c:tx>
            <c:strRef>
              <c:f>'FY2122 details'!$C$82</c:f>
              <c:strCache>
                <c:ptCount val="1"/>
                <c:pt idx="0">
                  <c:v>SUD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details'!$M$82:$R$82</c:f>
              <c:numCache>
                <c:formatCode>_(* #,##0.0_);_(* \(#,##0.0\);_(* "-"??_);_(@_)</c:formatCode>
                <c:ptCount val="6"/>
                <c:pt idx="0">
                  <c:v>0.91776939152584947</c:v>
                </c:pt>
                <c:pt idx="1">
                  <c:v>7.4576380000000002</c:v>
                </c:pt>
                <c:pt idx="2">
                  <c:v>1.6811849999999999</c:v>
                </c:pt>
                <c:pt idx="3">
                  <c:v>12.972966</c:v>
                </c:pt>
                <c:pt idx="4">
                  <c:v>3.7837779999999994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E-466B-A397-B4DED2441A88}"/>
            </c:ext>
          </c:extLst>
        </c:ser>
        <c:ser>
          <c:idx val="3"/>
          <c:order val="3"/>
          <c:tx>
            <c:strRef>
              <c:f>'FY2122 details'!$C$83</c:f>
              <c:strCache>
                <c:ptCount val="1"/>
                <c:pt idx="0">
                  <c:v>R&amp;O</c:v>
                </c:pt>
              </c:strCache>
            </c:strRef>
          </c:tx>
          <c:spPr>
            <a:pattFill prst="wdUpDiag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details'!$M$83:$R$83</c:f>
              <c:numCache>
                <c:formatCode>_(* #,##0.0_);_(* \(#,##0.0\);_(*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E-466B-A397-B4DED244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4835768"/>
        <c:axId val="1204838064"/>
      </c:barChart>
      <c:catAx>
        <c:axId val="120483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38064"/>
        <c:crosses val="autoZero"/>
        <c:auto val="1"/>
        <c:lblAlgn val="ctr"/>
        <c:lblOffset val="100"/>
        <c:noMultiLvlLbl val="0"/>
      </c:catAx>
      <c:valAx>
        <c:axId val="1204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3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'FY2122 details'!$C$91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'FY2122 details'!$O$41:$R$41</c:f>
              <c:strCache>
                <c:ptCount val="4"/>
                <c:pt idx="0">
                  <c:v>FY1819</c:v>
                </c:pt>
                <c:pt idx="1">
                  <c:v>FY1920</c:v>
                </c:pt>
                <c:pt idx="2">
                  <c:v>FY2021
(Feb FF)</c:v>
                </c:pt>
                <c:pt idx="3">
                  <c:v>FY2122
FIRM</c:v>
                </c:pt>
              </c:strCache>
            </c:strRef>
          </c:cat>
          <c:val>
            <c:numRef>
              <c:f>'FY2122 details'!$O$91:$R$91</c:f>
              <c:numCache>
                <c:formatCode>_(* #,##0.0_);_(* \(#,##0.0\);_(* "-"??_);_(@_)</c:formatCode>
                <c:ptCount val="4"/>
                <c:pt idx="0">
                  <c:v>4.9113869999999995</c:v>
                </c:pt>
                <c:pt idx="1">
                  <c:v>0.16458200000000001</c:v>
                </c:pt>
                <c:pt idx="2">
                  <c:v>1.5274117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0-4C22-969C-845361313BFA}"/>
            </c:ext>
          </c:extLst>
        </c:ser>
        <c:ser>
          <c:idx val="1"/>
          <c:order val="1"/>
          <c:tx>
            <c:strRef>
              <c:f>'FY2122 details'!$C$92</c:f>
              <c:strCache>
                <c:ptCount val="1"/>
                <c:pt idx="0">
                  <c:v>HDL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'FY2122 details'!$O$41:$R$41</c:f>
              <c:strCache>
                <c:ptCount val="4"/>
                <c:pt idx="0">
                  <c:v>FY1819</c:v>
                </c:pt>
                <c:pt idx="1">
                  <c:v>FY1920</c:v>
                </c:pt>
                <c:pt idx="2">
                  <c:v>FY2021
(Feb FF)</c:v>
                </c:pt>
                <c:pt idx="3">
                  <c:v>FY2122
FIRM</c:v>
                </c:pt>
              </c:strCache>
            </c:strRef>
          </c:cat>
          <c:val>
            <c:numRef>
              <c:f>'FY2122 details'!$O$92:$R$92</c:f>
              <c:numCache>
                <c:formatCode>_(* #,##0.0_);_(* \(#,##0.0\);_(* "-"??_);_(@_)</c:formatCode>
                <c:ptCount val="4"/>
                <c:pt idx="0">
                  <c:v>0.31278300000000003</c:v>
                </c:pt>
                <c:pt idx="1">
                  <c:v>6.7257999999999998E-2</c:v>
                </c:pt>
                <c:pt idx="2">
                  <c:v>0.58499999999999996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0-4C22-969C-845361313BFA}"/>
            </c:ext>
          </c:extLst>
        </c:ser>
        <c:ser>
          <c:idx val="2"/>
          <c:order val="2"/>
          <c:tx>
            <c:strRef>
              <c:f>'FY2122 details'!$C$93</c:f>
              <c:strCache>
                <c:ptCount val="1"/>
                <c:pt idx="0">
                  <c:v>SUD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'FY2122 details'!$O$41:$R$41</c:f>
              <c:strCache>
                <c:ptCount val="4"/>
                <c:pt idx="0">
                  <c:v>FY1819</c:v>
                </c:pt>
                <c:pt idx="1">
                  <c:v>FY1920</c:v>
                </c:pt>
                <c:pt idx="2">
                  <c:v>FY2021
(Feb FF)</c:v>
                </c:pt>
                <c:pt idx="3">
                  <c:v>FY2122
FIRM</c:v>
                </c:pt>
              </c:strCache>
            </c:strRef>
          </c:cat>
          <c:val>
            <c:numRef>
              <c:f>'FY2122 details'!$O$93:$R$93</c:f>
              <c:numCache>
                <c:formatCode>_(* #,##0.0_);_(* \(#,##0.0\);_(*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1.5556540000000003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0-4C22-969C-845361313BFA}"/>
            </c:ext>
          </c:extLst>
        </c:ser>
        <c:ser>
          <c:idx val="3"/>
          <c:order val="3"/>
          <c:tx>
            <c:strRef>
              <c:f>'FY2122 details'!$C$94</c:f>
              <c:strCache>
                <c:ptCount val="1"/>
                <c:pt idx="0">
                  <c:v>Surfactant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'FY2122 details'!$O$41:$R$41</c:f>
              <c:strCache>
                <c:ptCount val="4"/>
                <c:pt idx="0">
                  <c:v>FY1819</c:v>
                </c:pt>
                <c:pt idx="1">
                  <c:v>FY1920</c:v>
                </c:pt>
                <c:pt idx="2">
                  <c:v>FY2021
(Feb FF)</c:v>
                </c:pt>
                <c:pt idx="3">
                  <c:v>FY2122
FIRM</c:v>
                </c:pt>
              </c:strCache>
            </c:strRef>
          </c:cat>
          <c:val>
            <c:numRef>
              <c:f>'FY2122 details'!$O$94:$R$94</c:f>
              <c:numCache>
                <c:formatCode>_(* #,##0.0_);_(* \(#,##0.0\);_(* "-"??_);_(@_)</c:formatCode>
                <c:ptCount val="4"/>
                <c:pt idx="0">
                  <c:v>6.5913599999999999</c:v>
                </c:pt>
                <c:pt idx="1">
                  <c:v>16.550892999999999</c:v>
                </c:pt>
                <c:pt idx="2">
                  <c:v>2.0287700000000002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0-4C22-969C-845361313BFA}"/>
            </c:ext>
          </c:extLst>
        </c:ser>
        <c:ser>
          <c:idx val="4"/>
          <c:order val="4"/>
          <c:tx>
            <c:strRef>
              <c:f>'FY2122 details'!$C$95</c:f>
              <c:strCache>
                <c:ptCount val="1"/>
                <c:pt idx="0">
                  <c:v>R&amp;O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'FY2122 details'!$O$41:$R$41</c:f>
              <c:strCache>
                <c:ptCount val="4"/>
                <c:pt idx="0">
                  <c:v>FY1819</c:v>
                </c:pt>
                <c:pt idx="1">
                  <c:v>FY1920</c:v>
                </c:pt>
                <c:pt idx="2">
                  <c:v>FY2021
(Feb FF)</c:v>
                </c:pt>
                <c:pt idx="3">
                  <c:v>FY2122
FIRM</c:v>
                </c:pt>
              </c:strCache>
            </c:strRef>
          </c:cat>
          <c:val>
            <c:numRef>
              <c:f>'FY2122 details'!$O$95:$R$95</c:f>
              <c:numCache>
                <c:formatCode>_(* #,##0.0_);_(* \(#,##0.0\);_(*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0-4C22-969C-84536131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4835768"/>
        <c:axId val="1204838064"/>
      </c:barChart>
      <c:catAx>
        <c:axId val="120483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38064"/>
        <c:crosses val="autoZero"/>
        <c:auto val="1"/>
        <c:lblAlgn val="ctr"/>
        <c:lblOffset val="100"/>
        <c:noMultiLvlLbl val="0"/>
      </c:catAx>
      <c:valAx>
        <c:axId val="1204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3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'FY2122 details'!$L$157:$Q$157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</c:strCache>
            </c:strRef>
          </c:cat>
          <c:val>
            <c:numRef>
              <c:f>'FY2122 details'!$L$158:$Q$158</c:f>
              <c:numCache>
                <c:formatCode>_(* #,##0.0_);_(* \(#,##0.0\);_(* "-"??_);_(@_)</c:formatCode>
                <c:ptCount val="6"/>
                <c:pt idx="0">
                  <c:v>5.8586825781221972</c:v>
                </c:pt>
                <c:pt idx="1">
                  <c:v>6.5133790000000005</c:v>
                </c:pt>
                <c:pt idx="2">
                  <c:v>5.3542069999999997</c:v>
                </c:pt>
                <c:pt idx="3">
                  <c:v>3.866063</c:v>
                </c:pt>
                <c:pt idx="4" formatCode="General">
                  <c:v>4.8999999999999995</c:v>
                </c:pt>
                <c:pt idx="5" formatCode="General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2-43FF-97B5-A3AF3A20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732824"/>
        <c:axId val="1527734464"/>
      </c:lineChart>
      <c:catAx>
        <c:axId val="15277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34464"/>
        <c:crosses val="autoZero"/>
        <c:auto val="1"/>
        <c:lblAlgn val="ctr"/>
        <c:lblOffset val="100"/>
        <c:noMultiLvlLbl val="0"/>
      </c:catAx>
      <c:valAx>
        <c:axId val="15277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3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</a:t>
            </a:r>
            <a:r>
              <a:rPr lang="en-US" baseline="0"/>
              <a:t> Cat-03 Capital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'FY2122 details'!$K$171</c:f>
              <c:strCache>
                <c:ptCount val="1"/>
                <c:pt idx="0">
                  <c:v>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'FY2122 details'!$L$170:$Q$170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</c:strCache>
            </c:strRef>
          </c:cat>
          <c:val>
            <c:numRef>
              <c:f>'FY2122 details'!$L$171:$Q$171</c:f>
              <c:numCache>
                <c:formatCode>_(* #,##0.0_);_(* \(#,##0.0\);_(* "-"??_);_(@_)</c:formatCode>
                <c:ptCount val="6"/>
                <c:pt idx="0">
                  <c:v>0.73276883132966386</c:v>
                </c:pt>
                <c:pt idx="1">
                  <c:v>0.74681399999999998</c:v>
                </c:pt>
                <c:pt idx="2">
                  <c:v>0.96220000000000006</c:v>
                </c:pt>
                <c:pt idx="3">
                  <c:v>1.4080809999999999</c:v>
                </c:pt>
                <c:pt idx="4">
                  <c:v>2.5</c:v>
                </c:pt>
                <c:pt idx="5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B74-A492-05F563FD5FC0}"/>
            </c:ext>
          </c:extLst>
        </c:ser>
        <c:ser>
          <c:idx val="1"/>
          <c:order val="1"/>
          <c:tx>
            <c:strRef>
              <c:f>'FY2122 details'!$K$172</c:f>
              <c:strCache>
                <c:ptCount val="1"/>
                <c:pt idx="0">
                  <c:v>CBY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'FY2122 details'!$L$170:$Q$170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</c:strCache>
            </c:strRef>
          </c:cat>
          <c:val>
            <c:numRef>
              <c:f>'FY2122 details'!$L$172:$Q$172</c:f>
              <c:numCache>
                <c:formatCode>_(* #,##0.0_);_(* \(#,##0.0\);_(* "-"??_);_(@_)</c:formatCode>
                <c:ptCount val="6"/>
                <c:pt idx="0">
                  <c:v>0.98407431427071723</c:v>
                </c:pt>
                <c:pt idx="1">
                  <c:v>1.64</c:v>
                </c:pt>
                <c:pt idx="2">
                  <c:v>1.519979</c:v>
                </c:pt>
                <c:pt idx="3">
                  <c:v>1.4949049999999999</c:v>
                </c:pt>
                <c:pt idx="4">
                  <c:v>3</c:v>
                </c:pt>
                <c:pt idx="5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F-4B74-A492-05F563FD5FC0}"/>
            </c:ext>
          </c:extLst>
        </c:ser>
        <c:ser>
          <c:idx val="2"/>
          <c:order val="2"/>
          <c:tx>
            <c:strRef>
              <c:f>'FY2122 details'!$K$173</c:f>
              <c:strCache>
                <c:ptCount val="1"/>
                <c:pt idx="0">
                  <c:v>JKT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'FY2122 details'!$L$170:$Q$170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</c:v>
                </c:pt>
                <c:pt idx="5">
                  <c:v>FY2122</c:v>
                </c:pt>
              </c:strCache>
            </c:strRef>
          </c:cat>
          <c:val>
            <c:numRef>
              <c:f>'FY2122 details'!$L$173:$Q$173</c:f>
              <c:numCache>
                <c:formatCode>_(* #,##0.0_);_(* \(#,##0.0\);_(* "-"??_);_(@_)</c:formatCode>
                <c:ptCount val="6"/>
                <c:pt idx="0">
                  <c:v>0.41938307875429054</c:v>
                </c:pt>
                <c:pt idx="1">
                  <c:v>0.51105299999999998</c:v>
                </c:pt>
                <c:pt idx="2">
                  <c:v>0.43513499999999999</c:v>
                </c:pt>
                <c:pt idx="3">
                  <c:v>0.20628299999999999</c:v>
                </c:pt>
                <c:pt idx="4">
                  <c:v>0.8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EF-4B74-A492-05F563FD5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8187176"/>
        <c:axId val="1628182256"/>
      </c:barChart>
      <c:catAx>
        <c:axId val="162818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82256"/>
        <c:crosses val="autoZero"/>
        <c:auto val="1"/>
        <c:lblAlgn val="ctr"/>
        <c:lblOffset val="100"/>
        <c:noMultiLvlLbl val="0"/>
      </c:catAx>
      <c:valAx>
        <c:axId val="16281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1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'FY2122 details'!$L$42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details'!$M$42:$R$42</c:f>
              <c:numCache>
                <c:formatCode>_(* #,##0.0_);_(* \(#,##0.0\);_(* "-"??_);_(@_)</c:formatCode>
                <c:ptCount val="6"/>
                <c:pt idx="0">
                  <c:v>0.88727630402368585</c:v>
                </c:pt>
                <c:pt idx="1">
                  <c:v>2.4067510000000003</c:v>
                </c:pt>
                <c:pt idx="2">
                  <c:v>4.1970720000000004</c:v>
                </c:pt>
                <c:pt idx="3">
                  <c:v>2.4</c:v>
                </c:pt>
                <c:pt idx="4">
                  <c:v>2.2999999999999998</c:v>
                </c:pt>
                <c:pt idx="5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A-40F7-B68A-933876BF59E1}"/>
            </c:ext>
          </c:extLst>
        </c:ser>
        <c:ser>
          <c:idx val="1"/>
          <c:order val="1"/>
          <c:tx>
            <c:strRef>
              <c:f>'FY2122 details'!$L$43</c:f>
              <c:strCache>
                <c:ptCount val="1"/>
                <c:pt idx="0">
                  <c:v>FE - JP in BD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details'!$M$43:$R$43</c:f>
              <c:numCache>
                <c:formatCode>_(* #,##0.0_);_(* \(#,##0.0\);_(*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</c:v>
                </c:pt>
                <c:pt idx="4">
                  <c:v>0.3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A-40F7-B68A-933876BF59E1}"/>
            </c:ext>
          </c:extLst>
        </c:ser>
        <c:ser>
          <c:idx val="2"/>
          <c:order val="2"/>
          <c:tx>
            <c:strRef>
              <c:f>'FY2122 details'!$L$44</c:f>
              <c:strCache>
                <c:ptCount val="1"/>
                <c:pt idx="0">
                  <c:v>FE - KR in BD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details'!$M$44:$R$44</c:f>
              <c:numCache>
                <c:formatCode>_(* #,##0.0_);_(* \(#,##0.0\);_(*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0.2</c:v>
                </c:pt>
                <c:pt idx="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A-40F7-B68A-933876BF59E1}"/>
            </c:ext>
          </c:extLst>
        </c:ser>
        <c:ser>
          <c:idx val="3"/>
          <c:order val="3"/>
          <c:tx>
            <c:strRef>
              <c:f>'FY2122 details'!$L$45</c:f>
              <c:strCache>
                <c:ptCount val="1"/>
                <c:pt idx="0">
                  <c:v>HDL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details'!$M$45:$R$45</c:f>
              <c:numCache>
                <c:formatCode>_(* #,##0.0_);_(* \(#,##0.0\);_(*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1.2454590000000001</c:v>
                </c:pt>
                <c:pt idx="4">
                  <c:v>0.22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A-40F7-B68A-933876BF59E1}"/>
            </c:ext>
          </c:extLst>
        </c:ser>
        <c:ser>
          <c:idx val="4"/>
          <c:order val="4"/>
          <c:tx>
            <c:strRef>
              <c:f>'FY2122 details'!$L$46</c:f>
              <c:strCache>
                <c:ptCount val="1"/>
                <c:pt idx="0">
                  <c:v>DL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details'!$M$46:$R$46</c:f>
              <c:numCache>
                <c:formatCode>_(* #,##0.0_);_(* \(#,##0.0\);_(* "-"??_);_(@_)</c:formatCode>
                <c:ptCount val="6"/>
                <c:pt idx="0">
                  <c:v>0.49263355616191157</c:v>
                </c:pt>
                <c:pt idx="1">
                  <c:v>0.202792</c:v>
                </c:pt>
                <c:pt idx="2">
                  <c:v>2.3456170000000003</c:v>
                </c:pt>
                <c:pt idx="3">
                  <c:v>0.871004</c:v>
                </c:pt>
                <c:pt idx="4">
                  <c:v>0.45559799999999995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A-40F7-B68A-933876BF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7481928"/>
        <c:axId val="1147482584"/>
      </c:barChart>
      <c:catAx>
        <c:axId val="114748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82584"/>
        <c:crosses val="autoZero"/>
        <c:auto val="1"/>
        <c:lblAlgn val="ctr"/>
        <c:lblOffset val="100"/>
        <c:noMultiLvlLbl val="0"/>
      </c:catAx>
      <c:valAx>
        <c:axId val="114748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8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APAC EM Capital Evolution/Classification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Summary!$B$98</c:f>
              <c:strCache>
                <c:ptCount val="1"/>
                <c:pt idx="0">
                  <c:v>01-Initiative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Summary!$C$98:$I$98</c:f>
              <c:numCache>
                <c:formatCode>_(* #,##0.0_);_(* \(#,##0.0\);_(* "-"??_);_(@_)</c:formatCode>
                <c:ptCount val="7"/>
                <c:pt idx="0">
                  <c:v>1.3799098601855975</c:v>
                </c:pt>
                <c:pt idx="1">
                  <c:v>2.6095429999999999</c:v>
                </c:pt>
                <c:pt idx="2">
                  <c:v>6.5426890000000002</c:v>
                </c:pt>
                <c:pt idx="3">
                  <c:v>8.1164419999999993</c:v>
                </c:pt>
                <c:pt idx="4">
                  <c:v>9.3209999999999997</c:v>
                </c:pt>
                <c:pt idx="5">
                  <c:v>3.4957339999999997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0-47A5-A1E8-C4B118A0AC45}"/>
            </c:ext>
          </c:extLst>
        </c:ser>
        <c:ser>
          <c:idx val="1"/>
          <c:order val="1"/>
          <c:tx>
            <c:strRef>
              <c:f>Summary!$B$99</c:f>
              <c:strCache>
                <c:ptCount val="1"/>
                <c:pt idx="0">
                  <c:v>01-Capacity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Summary!$C$99:$I$99</c:f>
              <c:numCache>
                <c:formatCode>_(* #,##0.0_);_(* \(#,##0.0\);_(* "-"??_);_(@_)</c:formatCode>
                <c:ptCount val="7"/>
                <c:pt idx="0">
                  <c:v>4.5192436236283973</c:v>
                </c:pt>
                <c:pt idx="1">
                  <c:v>1.1381909999999997</c:v>
                </c:pt>
                <c:pt idx="2">
                  <c:v>3.6418889999999999</c:v>
                </c:pt>
                <c:pt idx="3">
                  <c:v>9.3298989999999993</c:v>
                </c:pt>
                <c:pt idx="4">
                  <c:v>18.850999999999999</c:v>
                </c:pt>
                <c:pt idx="5">
                  <c:v>11.342981000000002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0-47A5-A1E8-C4B118A0AC45}"/>
            </c:ext>
          </c:extLst>
        </c:ser>
        <c:ser>
          <c:idx val="2"/>
          <c:order val="2"/>
          <c:tx>
            <c:strRef>
              <c:f>Summary!$B$100</c:f>
              <c:strCache>
                <c:ptCount val="1"/>
                <c:pt idx="0">
                  <c:v>03-ePLCM/Equipment stds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Summary!$C$100:$I$100</c:f>
              <c:numCache>
                <c:formatCode>_(* #,##0.0_);_(* \(#,##0.0\);_(* "-"??_);_(@_)</c:formatCode>
                <c:ptCount val="7"/>
                <c:pt idx="0">
                  <c:v>0</c:v>
                </c:pt>
                <c:pt idx="1">
                  <c:v>4.4895000000000004E-2</c:v>
                </c:pt>
                <c:pt idx="2">
                  <c:v>1.4274999999999999E-2</c:v>
                </c:pt>
                <c:pt idx="3">
                  <c:v>2.7234999999999999E-2</c:v>
                </c:pt>
                <c:pt idx="4">
                  <c:v>0.35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0-47A5-A1E8-C4B118A0AC45}"/>
            </c:ext>
          </c:extLst>
        </c:ser>
        <c:ser>
          <c:idx val="3"/>
          <c:order val="3"/>
          <c:tx>
            <c:strRef>
              <c:f>Summary!$B$101</c:f>
              <c:strCache>
                <c:ptCount val="1"/>
                <c:pt idx="0">
                  <c:v>03-AE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Summary!$C$101:$I$101</c:f>
              <c:numCache>
                <c:formatCode>_(* #,##0.0_);_(* \(#,##0.0\);_(* "-"??_);_(@_)</c:formatCode>
                <c:ptCount val="7"/>
                <c:pt idx="0">
                  <c:v>2.1362262243546715</c:v>
                </c:pt>
                <c:pt idx="1">
                  <c:v>2.8978669999999997</c:v>
                </c:pt>
                <c:pt idx="2">
                  <c:v>2.9173140000000002</c:v>
                </c:pt>
                <c:pt idx="3">
                  <c:v>3.1092689999999998</c:v>
                </c:pt>
                <c:pt idx="4">
                  <c:v>4.63</c:v>
                </c:pt>
                <c:pt idx="5">
                  <c:v>6.3456810000000008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0-47A5-A1E8-C4B118A0AC45}"/>
            </c:ext>
          </c:extLst>
        </c:ser>
        <c:ser>
          <c:idx val="4"/>
          <c:order val="4"/>
          <c:tx>
            <c:strRef>
              <c:f>Summary!$B$102</c:f>
              <c:strCache>
                <c:ptCount val="1"/>
                <c:pt idx="0">
                  <c:v>04-Platform driven savings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Summary!$C$102:$I$102</c:f>
              <c:numCache>
                <c:formatCode>_(* #,##0.0_);_(* \(#,##0.0\);_(* "-"??_);_(@_)</c:formatCode>
                <c:ptCount val="7"/>
                <c:pt idx="0">
                  <c:v>0.31977104038243798</c:v>
                </c:pt>
                <c:pt idx="1">
                  <c:v>0</c:v>
                </c:pt>
                <c:pt idx="2">
                  <c:v>3.6577410000000001</c:v>
                </c:pt>
                <c:pt idx="3">
                  <c:v>7.1851750000000001</c:v>
                </c:pt>
                <c:pt idx="4">
                  <c:v>2.5577999999999999</c:v>
                </c:pt>
                <c:pt idx="5">
                  <c:v>1.673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0-47A5-A1E8-C4B118A0AC45}"/>
            </c:ext>
          </c:extLst>
        </c:ser>
        <c:ser>
          <c:idx val="5"/>
          <c:order val="5"/>
          <c:tx>
            <c:strRef>
              <c:f>Summary!$B$103</c:f>
              <c:strCache>
                <c:ptCount val="1"/>
                <c:pt idx="0">
                  <c:v>04-Plant driven savings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Summary!$C$103:$I$103</c:f>
              <c:numCache>
                <c:formatCode>_(* #,##0.0_);_(* \(#,##0.0\);_(* "-"??_);_(@_)</c:formatCode>
                <c:ptCount val="7"/>
                <c:pt idx="0">
                  <c:v>1.4284769399241459</c:v>
                </c:pt>
                <c:pt idx="1">
                  <c:v>1.2393470000000002</c:v>
                </c:pt>
                <c:pt idx="2">
                  <c:v>0.97109900000000005</c:v>
                </c:pt>
                <c:pt idx="3">
                  <c:v>1.141257</c:v>
                </c:pt>
                <c:pt idx="4">
                  <c:v>2.8849999999999998</c:v>
                </c:pt>
                <c:pt idx="5">
                  <c:v>2.4526379999999999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30-47A5-A1E8-C4B118A0AC45}"/>
            </c:ext>
          </c:extLst>
        </c:ser>
        <c:ser>
          <c:idx val="6"/>
          <c:order val="6"/>
          <c:tx>
            <c:strRef>
              <c:f>Summary!$B$104</c:f>
              <c:strCache>
                <c:ptCount val="1"/>
                <c:pt idx="0">
                  <c:v>R&amp;O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Summary!$C$52:$I$52</c:f>
              <c:strCache>
                <c:ptCount val="7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 FIRM</c:v>
                </c:pt>
                <c:pt idx="5">
                  <c:v>FY2021
(Feb FF)</c:v>
                </c:pt>
                <c:pt idx="6">
                  <c:v>FY2122 FIRM</c:v>
                </c:pt>
              </c:strCache>
            </c:strRef>
          </c:cat>
          <c:val>
            <c:numRef>
              <c:f>Summary!$C$104:$I$104</c:f>
              <c:numCache>
                <c:formatCode>_(* #,##0.0_);_(* \(#,##0.0\);_(* "-"??_);_(@_)</c:formatCode>
                <c:ptCount val="7"/>
                <c:pt idx="4" formatCode="General">
                  <c:v>27.4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F6A-B525-008F0A527C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99877192"/>
        <c:axId val="1099873256"/>
      </c:barChart>
      <c:catAx>
        <c:axId val="10998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73256"/>
        <c:crosses val="autoZero"/>
        <c:auto val="1"/>
        <c:lblAlgn val="ctr"/>
        <c:lblOffset val="100"/>
        <c:noMultiLvlLbl val="0"/>
      </c:catAx>
      <c:valAx>
        <c:axId val="10998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APAC EM Capital Evolution / 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Summary!$M$98</c:f>
              <c:strCache>
                <c:ptCount val="1"/>
                <c:pt idx="0">
                  <c:v>HDL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Summary!$N$52:$U$52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  <c:pt idx="6">
                  <c:v>FY2223</c:v>
                </c:pt>
                <c:pt idx="7">
                  <c:v>FY2324</c:v>
                </c:pt>
              </c:strCache>
            </c:strRef>
          </c:cat>
          <c:val>
            <c:numRef>
              <c:f>Summary!$N$98:$U$98</c:f>
              <c:numCache>
                <c:formatCode>_(* #,##0.0_);_(* \(#,##0.0\);_(*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3.8531390000000001</c:v>
                </c:pt>
                <c:pt idx="3">
                  <c:v>12.558879000000001</c:v>
                </c:pt>
                <c:pt idx="4">
                  <c:v>5.6675990000000001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F-4FEB-AC75-9B526DC7D543}"/>
            </c:ext>
          </c:extLst>
        </c:ser>
        <c:ser>
          <c:idx val="1"/>
          <c:order val="1"/>
          <c:tx>
            <c:strRef>
              <c:f>Summary!$M$99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Summary!$N$52:$U$52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  <c:pt idx="6">
                  <c:v>FY2223</c:v>
                </c:pt>
                <c:pt idx="7">
                  <c:v>FY2324</c:v>
                </c:pt>
              </c:strCache>
            </c:strRef>
          </c:cat>
          <c:val>
            <c:numRef>
              <c:f>Summary!$N$99:$U$99</c:f>
              <c:numCache>
                <c:formatCode>_(* #,##0.0_);_(* \(#,##0.0\);_(* "-"??_);_(@_)</c:formatCode>
                <c:ptCount val="8"/>
                <c:pt idx="0">
                  <c:v>4.8578213709045412</c:v>
                </c:pt>
                <c:pt idx="1">
                  <c:v>3.551326</c:v>
                </c:pt>
                <c:pt idx="2">
                  <c:v>7.6578379999999999</c:v>
                </c:pt>
                <c:pt idx="3">
                  <c:v>10.874494</c:v>
                </c:pt>
                <c:pt idx="4">
                  <c:v>8.2730359999999994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F-4FEB-AC75-9B526DC7D543}"/>
            </c:ext>
          </c:extLst>
        </c:ser>
        <c:ser>
          <c:idx val="2"/>
          <c:order val="2"/>
          <c:tx>
            <c:strRef>
              <c:f>Summary!$M$100</c:f>
              <c:strCache>
                <c:ptCount val="1"/>
                <c:pt idx="0">
                  <c:v>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Summary!$N$52:$U$52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  <c:pt idx="6">
                  <c:v>FY2223</c:v>
                </c:pt>
                <c:pt idx="7">
                  <c:v>FY2324</c:v>
                </c:pt>
              </c:strCache>
            </c:strRef>
          </c:cat>
          <c:val>
            <c:numRef>
              <c:f>Summary!$N$100:$U$100</c:f>
              <c:numCache>
                <c:formatCode>_(* #,##0.0_);_(* \(#,##0.0\);_(* "-"??_);_(@_)</c:formatCode>
                <c:ptCount val="8"/>
                <c:pt idx="0">
                  <c:v>1.3611031532918909</c:v>
                </c:pt>
                <c:pt idx="1">
                  <c:v>0.24130299999999999</c:v>
                </c:pt>
                <c:pt idx="2">
                  <c:v>2.3456170000000003</c:v>
                </c:pt>
                <c:pt idx="3">
                  <c:v>1.2253780000000001</c:v>
                </c:pt>
                <c:pt idx="4">
                  <c:v>3.6685750000000001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DF-4FEB-AC75-9B526DC7D543}"/>
            </c:ext>
          </c:extLst>
        </c:ser>
        <c:ser>
          <c:idx val="3"/>
          <c:order val="3"/>
          <c:tx>
            <c:strRef>
              <c:f>Summary!$M$101</c:f>
              <c:strCache>
                <c:ptCount val="1"/>
                <c:pt idx="0">
                  <c:v>GTM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Summary!$N$52:$U$52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  <c:pt idx="6">
                  <c:v>FY2223</c:v>
                </c:pt>
                <c:pt idx="7">
                  <c:v>FY2324</c:v>
                </c:pt>
              </c:strCache>
            </c:strRef>
          </c:cat>
          <c:val>
            <c:numRef>
              <c:f>Summary!$N$101:$U$101</c:f>
              <c:numCache>
                <c:formatCode>_(* #,##0.0_);_(* \(#,##0.0\);_(* "-"??_);_(@_)</c:formatCode>
                <c:ptCount val="8"/>
                <c:pt idx="0">
                  <c:v>3.5647031642788174</c:v>
                </c:pt>
                <c:pt idx="1">
                  <c:v>4.1372140000000002</c:v>
                </c:pt>
                <c:pt idx="2">
                  <c:v>3.8884130000000003</c:v>
                </c:pt>
                <c:pt idx="3">
                  <c:v>4.2505259999999998</c:v>
                </c:pt>
                <c:pt idx="4">
                  <c:v>8.2444230000000012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DF-4FEB-AC75-9B526DC7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3417800"/>
        <c:axId val="1053421736"/>
      </c:barChart>
      <c:catAx>
        <c:axId val="105341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21736"/>
        <c:crosses val="autoZero"/>
        <c:auto val="1"/>
        <c:lblAlgn val="ctr"/>
        <c:lblOffset val="100"/>
        <c:noMultiLvlLbl val="0"/>
      </c:catAx>
      <c:valAx>
        <c:axId val="10534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1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APAC EM Capital Evolution /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Summary!$X$98</c:f>
              <c:strCache>
                <c:ptCount val="1"/>
                <c:pt idx="0">
                  <c:v>BD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Summary!$Y$97:$AF$97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</c:v>
                </c:pt>
                <c:pt idx="6">
                  <c:v>FY2223</c:v>
                </c:pt>
                <c:pt idx="7">
                  <c:v>FY2324</c:v>
                </c:pt>
              </c:strCache>
            </c:strRef>
          </c:cat>
          <c:val>
            <c:numRef>
              <c:f>Summary!$Y$98:$AF$98</c:f>
              <c:numCache>
                <c:formatCode>_(* #,##0.0_);_(* \(#,##0.0\);_(* "-"??_);_(@_)</c:formatCode>
                <c:ptCount val="8"/>
                <c:pt idx="0">
                  <c:v>2.9843423976100447</c:v>
                </c:pt>
                <c:pt idx="1">
                  <c:v>2.9213900000000002</c:v>
                </c:pt>
                <c:pt idx="2">
                  <c:v>9.8548569999999991</c:v>
                </c:pt>
                <c:pt idx="3">
                  <c:v>20.746979</c:v>
                </c:pt>
                <c:pt idx="4">
                  <c:v>12.773344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9-44AE-A52E-1B9CED1AA95F}"/>
            </c:ext>
          </c:extLst>
        </c:ser>
        <c:ser>
          <c:idx val="1"/>
          <c:order val="1"/>
          <c:tx>
            <c:strRef>
              <c:f>Summary!$X$99</c:f>
              <c:strCache>
                <c:ptCount val="1"/>
                <c:pt idx="0">
                  <c:v>CBY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Summary!$Y$97:$AF$97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</c:v>
                </c:pt>
                <c:pt idx="6">
                  <c:v>FY2223</c:v>
                </c:pt>
                <c:pt idx="7">
                  <c:v>FY2324</c:v>
                </c:pt>
              </c:strCache>
            </c:strRef>
          </c:cat>
          <c:val>
            <c:numRef>
              <c:f>Summary!$Y$99:$AF$99</c:f>
              <c:numCache>
                <c:formatCode>_(* #,##0.0_);_(* \(#,##0.0\);_(* "-"??_);_(@_)</c:formatCode>
                <c:ptCount val="8"/>
                <c:pt idx="0">
                  <c:v>2.7593536597533417</c:v>
                </c:pt>
                <c:pt idx="1">
                  <c:v>3.5218530000000001</c:v>
                </c:pt>
                <c:pt idx="2">
                  <c:v>4.7958030000000003</c:v>
                </c:pt>
                <c:pt idx="3">
                  <c:v>4.1555400000000002</c:v>
                </c:pt>
                <c:pt idx="4">
                  <c:v>10.777683999999999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9-44AE-A52E-1B9CED1AA95F}"/>
            </c:ext>
          </c:extLst>
        </c:ser>
        <c:ser>
          <c:idx val="2"/>
          <c:order val="2"/>
          <c:tx>
            <c:strRef>
              <c:f>Summary!$X$100</c:f>
              <c:strCache>
                <c:ptCount val="1"/>
                <c:pt idx="0">
                  <c:v>JKT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Summary!$Y$97:$AF$97</c:f>
              <c:strCache>
                <c:ptCount val="8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</c:v>
                </c:pt>
                <c:pt idx="6">
                  <c:v>FY2223</c:v>
                </c:pt>
                <c:pt idx="7">
                  <c:v>FY2324</c:v>
                </c:pt>
              </c:strCache>
            </c:strRef>
          </c:cat>
          <c:val>
            <c:numRef>
              <c:f>Summary!$Y$100:$AF$100</c:f>
              <c:numCache>
                <c:formatCode>_(* #,##0.0_);_(* \(#,##0.0\);_(* "-"??_);_(@_)</c:formatCode>
                <c:ptCount val="8"/>
                <c:pt idx="0">
                  <c:v>4.0399316311118643</c:v>
                </c:pt>
                <c:pt idx="1">
                  <c:v>1.4865999999999999</c:v>
                </c:pt>
                <c:pt idx="2">
                  <c:v>3.094347</c:v>
                </c:pt>
                <c:pt idx="3">
                  <c:v>4.0067579999999996</c:v>
                </c:pt>
                <c:pt idx="4">
                  <c:v>2.302289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9-44AE-A52E-1B9CED1A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111464"/>
        <c:axId val="1050114088"/>
      </c:barChart>
      <c:catAx>
        <c:axId val="105011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14088"/>
        <c:crosses val="autoZero"/>
        <c:auto val="1"/>
        <c:lblAlgn val="ctr"/>
        <c:lblOffset val="100"/>
        <c:noMultiLvlLbl val="0"/>
      </c:catAx>
      <c:valAx>
        <c:axId val="10501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11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'FY2122 details'!$L$8</c:f>
              <c:strCache>
                <c:ptCount val="1"/>
                <c:pt idx="0">
                  <c:v>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details'!$M$8:$R$8</c:f>
              <c:numCache>
                <c:formatCode>_(* #,##0.0_);_(* \(#,##0.0\);_(* "-"??_);_(@_)</c:formatCode>
                <c:ptCount val="6"/>
                <c:pt idx="0">
                  <c:v>1.2322910285593009</c:v>
                </c:pt>
                <c:pt idx="1">
                  <c:v>0.18534700000000001</c:v>
                </c:pt>
                <c:pt idx="2">
                  <c:v>1.952</c:v>
                </c:pt>
                <c:pt idx="3">
                  <c:v>5.7448539999999992</c:v>
                </c:pt>
                <c:pt idx="4">
                  <c:v>6.0257259999999997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6-4270-9ED6-2319A3D32B27}"/>
            </c:ext>
          </c:extLst>
        </c:ser>
        <c:ser>
          <c:idx val="1"/>
          <c:order val="1"/>
          <c:tx>
            <c:strRef>
              <c:f>'FY2122 details'!$L$9</c:f>
              <c:strCache>
                <c:ptCount val="1"/>
                <c:pt idx="0">
                  <c:v>CBY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details'!$M$9:$R$9</c:f>
              <c:numCache>
                <c:formatCode>_(* #,##0.0_);_(* \(#,##0.0\);_(* "-"??_);_(@_)</c:formatCode>
                <c:ptCount val="6"/>
                <c:pt idx="0">
                  <c:v>0.62591922210991613</c:v>
                </c:pt>
                <c:pt idx="1">
                  <c:v>0.41012199999999999</c:v>
                </c:pt>
                <c:pt idx="2">
                  <c:v>0.113603</c:v>
                </c:pt>
                <c:pt idx="3">
                  <c:v>0.95669999999999999</c:v>
                </c:pt>
                <c:pt idx="4">
                  <c:v>4.5805850000000001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6-4270-9ED6-2319A3D32B27}"/>
            </c:ext>
          </c:extLst>
        </c:ser>
        <c:ser>
          <c:idx val="2"/>
          <c:order val="2"/>
          <c:tx>
            <c:strRef>
              <c:f>'FY2122 details'!$L$10</c:f>
              <c:strCache>
                <c:ptCount val="1"/>
                <c:pt idx="0">
                  <c:v>JKT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details'!$M$10:$R$10</c:f>
              <c:numCache>
                <c:formatCode>_(* #,##0.0_);_(* \(#,##0.0\);_(* "-"??_);_(@_)</c:formatCode>
                <c:ptCount val="6"/>
                <c:pt idx="0">
                  <c:v>2.6610333729591802</c:v>
                </c:pt>
                <c:pt idx="1">
                  <c:v>0.54272199999999993</c:v>
                </c:pt>
                <c:pt idx="2">
                  <c:v>1.0636320000000001</c:v>
                </c:pt>
                <c:pt idx="3">
                  <c:v>2.6283449999999999</c:v>
                </c:pt>
                <c:pt idx="4">
                  <c:v>0.58026099999999992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6-4270-9ED6-2319A3D32B27}"/>
            </c:ext>
          </c:extLst>
        </c:ser>
        <c:ser>
          <c:idx val="3"/>
          <c:order val="3"/>
          <c:tx>
            <c:strRef>
              <c:f>'FY2122 details'!$L$11</c:f>
              <c:strCache>
                <c:ptCount val="1"/>
                <c:pt idx="0">
                  <c:v>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details'!$M$11:$R$11</c:f>
              <c:numCache>
                <c:formatCode>_(* #,##0.0_);_(* \(#,##0.0\);_(*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66-4270-9ED6-2319A3D32B27}"/>
            </c:ext>
          </c:extLst>
        </c:ser>
        <c:ser>
          <c:idx val="4"/>
          <c:order val="4"/>
          <c:tx>
            <c:strRef>
              <c:f>'FY2122 details'!$L$12</c:f>
              <c:strCache>
                <c:ptCount val="1"/>
                <c:pt idx="0">
                  <c:v>Dummy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details'!$M$12:$R$12</c:f>
              <c:numCache>
                <c:formatCode>_(* #,##0.0_);_(* \(#,##0.0\);_(*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6-4270-9ED6-2319A3D32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127184"/>
        <c:axId val="1228136040"/>
      </c:barChart>
      <c:catAx>
        <c:axId val="12281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040"/>
        <c:crosses val="autoZero"/>
        <c:auto val="1"/>
        <c:lblAlgn val="ctr"/>
        <c:lblOffset val="100"/>
        <c:noMultiLvlLbl val="0"/>
      </c:catAx>
      <c:valAx>
        <c:axId val="12281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24135832410841"/>
          <c:y val="0.88803130901019944"/>
          <c:w val="0.26655538232698922"/>
          <c:h val="7.3023237113416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'FY2122 details'!$L$18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details'!$M$18:$R$18</c:f>
              <c:numCache>
                <c:formatCode>_(* #,##0.0_);_(* \(#,##0.0\);_(* "-"??_);_(@_)</c:formatCode>
                <c:ptCount val="6"/>
                <c:pt idx="0">
                  <c:v>3.9705450668808564</c:v>
                </c:pt>
                <c:pt idx="1">
                  <c:v>1.0996799999999998</c:v>
                </c:pt>
                <c:pt idx="2">
                  <c:v>2.9340000000000002</c:v>
                </c:pt>
                <c:pt idx="3">
                  <c:v>4.8472799999999996</c:v>
                </c:pt>
                <c:pt idx="4">
                  <c:v>5.2623239999999987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4FCA-B684-C11AC7108F88}"/>
            </c:ext>
          </c:extLst>
        </c:ser>
        <c:ser>
          <c:idx val="1"/>
          <c:order val="1"/>
          <c:tx>
            <c:strRef>
              <c:f>'FY2122 details'!$L$19</c:f>
              <c:strCache>
                <c:ptCount val="1"/>
                <c:pt idx="0">
                  <c:v>FE R&amp;O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details'!$M$19:$R$19</c:f>
              <c:numCache>
                <c:formatCode>_(* #,##0.0_);_(* \(#,##0.0\);_(*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A-4FCA-B684-C11AC7108F88}"/>
            </c:ext>
          </c:extLst>
        </c:ser>
        <c:ser>
          <c:idx val="2"/>
          <c:order val="2"/>
          <c:tx>
            <c:strRef>
              <c:f>'FY2122 details'!$L$20</c:f>
              <c:strCache>
                <c:ptCount val="1"/>
                <c:pt idx="0">
                  <c:v>HDL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details'!$M$20:$R$20</c:f>
              <c:numCache>
                <c:formatCode>_(* #,##0.0_);_(* \(#,##0.0\);_(*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0.19539799999999999</c:v>
                </c:pt>
                <c:pt idx="3">
                  <c:v>4.1282449999999997</c:v>
                </c:pt>
                <c:pt idx="4">
                  <c:v>3.8769549999999997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A-4FCA-B684-C11AC7108F88}"/>
            </c:ext>
          </c:extLst>
        </c:ser>
        <c:ser>
          <c:idx val="3"/>
          <c:order val="3"/>
          <c:tx>
            <c:strRef>
              <c:f>'FY2122 details'!$L$21</c:f>
              <c:strCache>
                <c:ptCount val="1"/>
                <c:pt idx="0">
                  <c:v>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details'!$M$21:$R$21</c:f>
              <c:numCache>
                <c:formatCode>_(* #,##0.0_);_(* \(#,##0.0\);_(* "-"??_);_(@_)</c:formatCode>
                <c:ptCount val="6"/>
                <c:pt idx="0">
                  <c:v>0.54869855674754142</c:v>
                </c:pt>
                <c:pt idx="1">
                  <c:v>3.8511000000000004E-2</c:v>
                </c:pt>
                <c:pt idx="2">
                  <c:v>0</c:v>
                </c:pt>
                <c:pt idx="3">
                  <c:v>0.35437400000000002</c:v>
                </c:pt>
                <c:pt idx="4">
                  <c:v>2.0736090000000003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A-4FCA-B684-C11AC710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8127184"/>
        <c:axId val="1228136040"/>
      </c:barChart>
      <c:catAx>
        <c:axId val="12281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040"/>
        <c:crosses val="autoZero"/>
        <c:auto val="1"/>
        <c:lblAlgn val="ctr"/>
        <c:lblOffset val="100"/>
        <c:noMultiLvlLbl val="0"/>
      </c:catAx>
      <c:valAx>
        <c:axId val="12281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'FY2122 details'!$L$31</c:f>
              <c:strCache>
                <c:ptCount val="1"/>
                <c:pt idx="0">
                  <c:v>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details'!$M$31:$R$31</c:f>
              <c:numCache>
                <c:formatCode>_(* #,##0.0_);_(* \(#,##0.0\);_(* "-"??_);_(@_)</c:formatCode>
                <c:ptCount val="6"/>
                <c:pt idx="0">
                  <c:v>7.2999999999999995E-2</c:v>
                </c:pt>
                <c:pt idx="1">
                  <c:v>1.517169</c:v>
                </c:pt>
                <c:pt idx="2">
                  <c:v>2.3817620000000002</c:v>
                </c:pt>
                <c:pt idx="3">
                  <c:v>6.007155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2-4AE9-996D-96BF183870A9}"/>
            </c:ext>
          </c:extLst>
        </c:ser>
        <c:ser>
          <c:idx val="1"/>
          <c:order val="1"/>
          <c:tx>
            <c:strRef>
              <c:f>'FY2122 details'!#REF!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2-4AE9-996D-96BF183870A9}"/>
            </c:ext>
          </c:extLst>
        </c:ser>
        <c:ser>
          <c:idx val="2"/>
          <c:order val="2"/>
          <c:tx>
            <c:strRef>
              <c:f>'FY2122 details'!$L$32</c:f>
              <c:strCache>
                <c:ptCount val="1"/>
                <c:pt idx="0">
                  <c:v>CBY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details'!$M$32:$R$32</c:f>
              <c:numCache>
                <c:formatCode>_(* #,##0.0_);_(* \(#,##0.0\);_(* "-"??_);_(@_)</c:formatCode>
                <c:ptCount val="6"/>
                <c:pt idx="0">
                  <c:v>0.48704842508925439</c:v>
                </c:pt>
                <c:pt idx="1">
                  <c:v>0.76812200000000008</c:v>
                </c:pt>
                <c:pt idx="2">
                  <c:v>2.6415959999999998</c:v>
                </c:pt>
                <c:pt idx="3">
                  <c:v>1.315499</c:v>
                </c:pt>
                <c:pt idx="4">
                  <c:v>1.059067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2-4AE9-996D-96BF183870A9}"/>
            </c:ext>
          </c:extLst>
        </c:ser>
        <c:ser>
          <c:idx val="3"/>
          <c:order val="3"/>
          <c:tx>
            <c:strRef>
              <c:f>'FY2122 details'!$L$33</c:f>
              <c:strCache>
                <c:ptCount val="1"/>
                <c:pt idx="0">
                  <c:v>JKT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'FY2122 details'!$M$7:$R$7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(Jan FF)</c:v>
                </c:pt>
                <c:pt idx="5">
                  <c:v>FY2122
(PABU)</c:v>
                </c:pt>
              </c:strCache>
            </c:strRef>
          </c:cat>
          <c:val>
            <c:numRef>
              <c:f>'FY2122 details'!$M$33:$R$33</c:f>
              <c:numCache>
                <c:formatCode>_(* #,##0.0_);_(* \(#,##0.0\);_(* "-"??_);_(@_)</c:formatCode>
                <c:ptCount val="6"/>
                <c:pt idx="0">
                  <c:v>0.81986143509634302</c:v>
                </c:pt>
                <c:pt idx="1">
                  <c:v>0.32425199999999998</c:v>
                </c:pt>
                <c:pt idx="2">
                  <c:v>1.519331</c:v>
                </c:pt>
                <c:pt idx="3">
                  <c:v>0.79378800000000005</c:v>
                </c:pt>
                <c:pt idx="4">
                  <c:v>0.7222329999999999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2-4AE9-996D-96BF1838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8127184"/>
        <c:axId val="1228136040"/>
      </c:barChart>
      <c:catAx>
        <c:axId val="12281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6040"/>
        <c:crosses val="autoZero"/>
        <c:auto val="1"/>
        <c:lblAlgn val="ctr"/>
        <c:lblOffset val="100"/>
        <c:noMultiLvlLbl val="0"/>
      </c:catAx>
      <c:valAx>
        <c:axId val="12281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2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'FY2122 details'!$C$56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'FY2122 details'!$O$41:$R$41</c:f>
              <c:strCache>
                <c:ptCount val="4"/>
                <c:pt idx="0">
                  <c:v>FY1819</c:v>
                </c:pt>
                <c:pt idx="1">
                  <c:v>FY1920</c:v>
                </c:pt>
                <c:pt idx="2">
                  <c:v>FY2021
(Feb FF)</c:v>
                </c:pt>
                <c:pt idx="3">
                  <c:v>FY2122
FIRM</c:v>
                </c:pt>
              </c:strCache>
            </c:strRef>
          </c:cat>
          <c:val>
            <c:numRef>
              <c:f>'FY2122 details'!$O$56:$R$56</c:f>
              <c:numCache>
                <c:formatCode>_(* #,##0.0_);_(* \(#,##0.0\);_(*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1.4612820000000002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7-496F-8CAD-DE99512680D1}"/>
            </c:ext>
          </c:extLst>
        </c:ser>
        <c:ser>
          <c:idx val="1"/>
          <c:order val="1"/>
          <c:tx>
            <c:strRef>
              <c:f>'FY2122 details'!$C$57</c:f>
              <c:strCache>
                <c:ptCount val="1"/>
                <c:pt idx="0">
                  <c:v>FE R&amp;O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'FY2122 details'!$O$41:$R$41</c:f>
              <c:strCache>
                <c:ptCount val="4"/>
                <c:pt idx="0">
                  <c:v>FY1819</c:v>
                </c:pt>
                <c:pt idx="1">
                  <c:v>FY1920</c:v>
                </c:pt>
                <c:pt idx="2">
                  <c:v>FY2021
(Feb FF)</c:v>
                </c:pt>
                <c:pt idx="3">
                  <c:v>FY2122
FIRM</c:v>
                </c:pt>
              </c:strCache>
            </c:strRef>
          </c:cat>
          <c:val>
            <c:numRef>
              <c:f>'FY2122 details'!$O$57:$R$57</c:f>
              <c:numCache>
                <c:formatCode>_(* #,##0.0_);_(* \(#,##0.0\);_(*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7-496F-8CAD-DE99512680D1}"/>
            </c:ext>
          </c:extLst>
        </c:ser>
        <c:ser>
          <c:idx val="2"/>
          <c:order val="2"/>
          <c:tx>
            <c:strRef>
              <c:f>'FY2122 details'!$C$58</c:f>
              <c:strCache>
                <c:ptCount val="1"/>
                <c:pt idx="0">
                  <c:v>HDL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'FY2122 details'!$O$41:$R$41</c:f>
              <c:strCache>
                <c:ptCount val="4"/>
                <c:pt idx="0">
                  <c:v>FY1819</c:v>
                </c:pt>
                <c:pt idx="1">
                  <c:v>FY1920</c:v>
                </c:pt>
                <c:pt idx="2">
                  <c:v>FY2021
(Feb FF)</c:v>
                </c:pt>
                <c:pt idx="3">
                  <c:v>FY2122
FIRM</c:v>
                </c:pt>
              </c:strCache>
            </c:strRef>
          </c:cat>
          <c:val>
            <c:numRef>
              <c:f>'FY2122 details'!$O$58:$R$58</c:f>
              <c:numCache>
                <c:formatCode>_(* #,##0.0_);_(* \(#,##0.0\);_(* "-"??_);_(@_)</c:formatCode>
                <c:ptCount val="4"/>
                <c:pt idx="0">
                  <c:v>3.6577410000000001</c:v>
                </c:pt>
                <c:pt idx="1">
                  <c:v>7.1851750000000001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7-496F-8CAD-DE99512680D1}"/>
            </c:ext>
          </c:extLst>
        </c:ser>
        <c:ser>
          <c:idx val="3"/>
          <c:order val="3"/>
          <c:tx>
            <c:strRef>
              <c:f>'FY2122 details'!$C$59</c:f>
              <c:strCache>
                <c:ptCount val="1"/>
                <c:pt idx="0">
                  <c:v>DL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'FY2122 details'!$O$41:$R$41</c:f>
              <c:strCache>
                <c:ptCount val="4"/>
                <c:pt idx="0">
                  <c:v>FY1819</c:v>
                </c:pt>
                <c:pt idx="1">
                  <c:v>FY1920</c:v>
                </c:pt>
                <c:pt idx="2">
                  <c:v>FY2021
(Feb FF)</c:v>
                </c:pt>
                <c:pt idx="3">
                  <c:v>FY2122
FIRM</c:v>
                </c:pt>
              </c:strCache>
            </c:strRef>
          </c:cat>
          <c:val>
            <c:numRef>
              <c:f>'FY2122 details'!$O$59:$R$59</c:f>
              <c:numCache>
                <c:formatCode>_(* #,##0.0_);_(* \(#,##0.0\);_(*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7-496F-8CAD-DE995126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4835768"/>
        <c:axId val="1204838064"/>
      </c:barChart>
      <c:catAx>
        <c:axId val="120483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38064"/>
        <c:crosses val="autoZero"/>
        <c:auto val="1"/>
        <c:lblAlgn val="ctr"/>
        <c:lblOffset val="100"/>
        <c:noMultiLvlLbl val="0"/>
      </c:catAx>
      <c:valAx>
        <c:axId val="1204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3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'FY2122 details'!$C$68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details'!$M$68:$R$68</c:f>
              <c:numCache>
                <c:formatCode>_(* #,##0.0_);_(* \(#,##0.0\);_(* "-"??_);_(@_)</c:formatCode>
                <c:ptCount val="6"/>
                <c:pt idx="0">
                  <c:v>0.21051783984501132</c:v>
                </c:pt>
                <c:pt idx="1">
                  <c:v>1.0691619999999999</c:v>
                </c:pt>
                <c:pt idx="2">
                  <c:v>2.99</c:v>
                </c:pt>
                <c:pt idx="3">
                  <c:v>6.410469</c:v>
                </c:pt>
                <c:pt idx="4">
                  <c:v>5.782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0-4562-A76A-6BF44EB10F5F}"/>
            </c:ext>
          </c:extLst>
        </c:ser>
        <c:ser>
          <c:idx val="1"/>
          <c:order val="1"/>
          <c:tx>
            <c:strRef>
              <c:f>'FY2122 details'!$C$69</c:f>
              <c:strCache>
                <c:ptCount val="1"/>
                <c:pt idx="0">
                  <c:v>HDL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details'!$M$69:$R$69</c:f>
              <c:numCache>
                <c:formatCode>_(* #,##0.0_);_(* \(#,##0.0\);_(* "-"??_);_(@_)</c:formatCode>
                <c:ptCount val="6"/>
                <c:pt idx="0">
                  <c:v>3.821621650737272</c:v>
                </c:pt>
                <c:pt idx="1">
                  <c:v>1.84954</c:v>
                </c:pt>
                <c:pt idx="2">
                  <c:v>10.624956000000001</c:v>
                </c:pt>
                <c:pt idx="3">
                  <c:v>7.5068000000000001</c:v>
                </c:pt>
                <c:pt idx="4">
                  <c:v>8.4789999999999992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0-4562-A76A-6BF44EB10F5F}"/>
            </c:ext>
          </c:extLst>
        </c:ser>
        <c:ser>
          <c:idx val="2"/>
          <c:order val="2"/>
          <c:tx>
            <c:strRef>
              <c:f>'FY2122 details'!$C$70</c:f>
              <c:strCache>
                <c:ptCount val="1"/>
                <c:pt idx="0">
                  <c:v>SUD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'FY2122 details'!$M$41:$R$41</c:f>
              <c:strCache>
                <c:ptCount val="6"/>
                <c:pt idx="0">
                  <c:v>FY1617</c:v>
                </c:pt>
                <c:pt idx="1">
                  <c:v>FY1718</c:v>
                </c:pt>
                <c:pt idx="2">
                  <c:v>FY1819</c:v>
                </c:pt>
                <c:pt idx="3">
                  <c:v>FY1920</c:v>
                </c:pt>
                <c:pt idx="4">
                  <c:v>FY2021
(Feb FF)</c:v>
                </c:pt>
                <c:pt idx="5">
                  <c:v>FY2122
FIRM</c:v>
                </c:pt>
              </c:strCache>
            </c:strRef>
          </c:cat>
          <c:val>
            <c:numRef>
              <c:f>'FY2122 details'!$M$70:$R$70</c:f>
              <c:numCache>
                <c:formatCode>_(* #,##0.0_);_(* \(#,##0.0\);_(* "-"??_);_(@_)</c:formatCode>
                <c:ptCount val="6"/>
                <c:pt idx="0">
                  <c:v>3.3746436425931901</c:v>
                </c:pt>
                <c:pt idx="1">
                  <c:v>1.344411</c:v>
                </c:pt>
                <c:pt idx="2">
                  <c:v>2.3782399999999999</c:v>
                </c:pt>
                <c:pt idx="3">
                  <c:v>3.9502190000000001</c:v>
                </c:pt>
                <c:pt idx="4">
                  <c:v>6.2539999999999996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0-4562-A76A-6BF44EB1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4835768"/>
        <c:axId val="1204838064"/>
      </c:barChart>
      <c:catAx>
        <c:axId val="120483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38064"/>
        <c:crosses val="autoZero"/>
        <c:auto val="1"/>
        <c:lblAlgn val="ctr"/>
        <c:lblOffset val="100"/>
        <c:noMultiLvlLbl val="0"/>
      </c:catAx>
      <c:valAx>
        <c:axId val="12048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3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4.xml"/><Relationship Id="rId5" Type="http://schemas.openxmlformats.org/officeDocument/2006/relationships/chart" Target="../charts/chart9.xml"/><Relationship Id="rId10" Type="http://schemas.openxmlformats.org/officeDocument/2006/relationships/image" Target="../media/image1.png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48367</xdr:colOff>
      <xdr:row>61</xdr:row>
      <xdr:rowOff>12340</xdr:rowOff>
    </xdr:from>
    <xdr:to>
      <xdr:col>11</xdr:col>
      <xdr:colOff>149225</xdr:colOff>
      <xdr:row>86</xdr:row>
      <xdr:rowOff>121963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48EE4763-96DC-4D82-A2C3-6625DF99B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21359</xdr:colOff>
      <xdr:row>106</xdr:row>
      <xdr:rowOff>153843</xdr:rowOff>
    </xdr:from>
    <xdr:to>
      <xdr:col>10</xdr:col>
      <xdr:colOff>57150</xdr:colOff>
      <xdr:row>127</xdr:row>
      <xdr:rowOff>57979</xdr:rowOff>
    </xdr:to>
    <xdr:graphicFrame macro="">
      <xdr:nvGraphicFramePr>
        <xdr:cNvPr id="17" name="Chart 5">
          <a:extLst>
            <a:ext uri="{FF2B5EF4-FFF2-40B4-BE49-F238E27FC236}">
              <a16:creationId xmlns:a16="http://schemas.microsoft.com/office/drawing/2014/main" id="{0B9B570E-564F-4855-AD07-A3E913523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330694</xdr:colOff>
      <xdr:row>107</xdr:row>
      <xdr:rowOff>83827</xdr:rowOff>
    </xdr:from>
    <xdr:to>
      <xdr:col>23</xdr:col>
      <xdr:colOff>983838</xdr:colOff>
      <xdr:row>137</xdr:row>
      <xdr:rowOff>63334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507D59-30C6-4B6E-82C4-CD27BF07A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705263</xdr:colOff>
      <xdr:row>107</xdr:row>
      <xdr:rowOff>34636</xdr:rowOff>
    </xdr:from>
    <xdr:to>
      <xdr:col>35</xdr:col>
      <xdr:colOff>415636</xdr:colOff>
      <xdr:row>137</xdr:row>
      <xdr:rowOff>5608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BEEF0-9766-494E-BE48-66A52C2A1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124136</xdr:colOff>
      <xdr:row>6</xdr:row>
      <xdr:rowOff>11206</xdr:rowOff>
    </xdr:from>
    <xdr:to>
      <xdr:col>30</xdr:col>
      <xdr:colOff>600262</xdr:colOff>
      <xdr:row>13</xdr:row>
      <xdr:rowOff>47999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0EAE0-6A52-49CC-8F1E-963E9D247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77243</xdr:colOff>
      <xdr:row>15</xdr:row>
      <xdr:rowOff>336413</xdr:rowOff>
    </xdr:from>
    <xdr:to>
      <xdr:col>30</xdr:col>
      <xdr:colOff>578589</xdr:colOff>
      <xdr:row>24</xdr:row>
      <xdr:rowOff>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BC27C-338F-4428-B4A9-C86FF83C2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6350</xdr:colOff>
      <xdr:row>27</xdr:row>
      <xdr:rowOff>145676</xdr:rowOff>
    </xdr:from>
    <xdr:to>
      <xdr:col>30</xdr:col>
      <xdr:colOff>504521</xdr:colOff>
      <xdr:row>38</xdr:row>
      <xdr:rowOff>47998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93F054B2-2080-4E6A-8269-A519EBFFC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514350</xdr:colOff>
      <xdr:row>53</xdr:row>
      <xdr:rowOff>9526</xdr:rowOff>
    </xdr:from>
    <xdr:to>
      <xdr:col>30</xdr:col>
      <xdr:colOff>450663</xdr:colOff>
      <xdr:row>62</xdr:row>
      <xdr:rowOff>160059</xdr:rowOff>
    </xdr:to>
    <xdr:graphicFrame macro="">
      <xdr:nvGraphicFramePr>
        <xdr:cNvPr id="36" name="Chart 5">
          <a:extLst>
            <a:ext uri="{FF2B5EF4-FFF2-40B4-BE49-F238E27FC236}">
              <a16:creationId xmlns:a16="http://schemas.microsoft.com/office/drawing/2014/main" id="{D7AA208D-11A7-45F0-8BAB-5FDDAE67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597086</xdr:colOff>
      <xdr:row>65</xdr:row>
      <xdr:rowOff>56029</xdr:rowOff>
    </xdr:from>
    <xdr:to>
      <xdr:col>31</xdr:col>
      <xdr:colOff>67236</xdr:colOff>
      <xdr:row>75</xdr:row>
      <xdr:rowOff>134470</xdr:rowOff>
    </xdr:to>
    <xdr:graphicFrame macro="">
      <xdr:nvGraphicFramePr>
        <xdr:cNvPr id="17" name="Chart 7">
          <a:extLst>
            <a:ext uri="{FF2B5EF4-FFF2-40B4-BE49-F238E27FC236}">
              <a16:creationId xmlns:a16="http://schemas.microsoft.com/office/drawing/2014/main" id="{4E1E9ACE-9DEB-4534-98B2-BF9D16067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537882</xdr:colOff>
      <xdr:row>78</xdr:row>
      <xdr:rowOff>11206</xdr:rowOff>
    </xdr:from>
    <xdr:to>
      <xdr:col>30</xdr:col>
      <xdr:colOff>603624</xdr:colOff>
      <xdr:row>88</xdr:row>
      <xdr:rowOff>147358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E76ECBCE-CC06-463D-968E-568C02945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493059</xdr:colOff>
      <xdr:row>89</xdr:row>
      <xdr:rowOff>89647</xdr:rowOff>
    </xdr:from>
    <xdr:to>
      <xdr:col>30</xdr:col>
      <xdr:colOff>552451</xdr:colOff>
      <xdr:row>99</xdr:row>
      <xdr:rowOff>155389</xdr:rowOff>
    </xdr:to>
    <xdr:graphicFrame macro="">
      <xdr:nvGraphicFramePr>
        <xdr:cNvPr id="7" name="Chart 9">
          <a:extLst>
            <a:ext uri="{FF2B5EF4-FFF2-40B4-BE49-F238E27FC236}">
              <a16:creationId xmlns:a16="http://schemas.microsoft.com/office/drawing/2014/main" id="{8DC10C82-DAF6-4BB3-A72B-A3C0FFE71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302559</xdr:colOff>
      <xdr:row>134</xdr:row>
      <xdr:rowOff>339724</xdr:rowOff>
    </xdr:from>
    <xdr:to>
      <xdr:col>31</xdr:col>
      <xdr:colOff>601382</xdr:colOff>
      <xdr:row>156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E1453-F53B-4F15-9750-AF8D058B4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417306</xdr:colOff>
      <xdr:row>166</xdr:row>
      <xdr:rowOff>66675</xdr:rowOff>
    </xdr:from>
    <xdr:to>
      <xdr:col>28</xdr:col>
      <xdr:colOff>24848</xdr:colOff>
      <xdr:row>181</xdr:row>
      <xdr:rowOff>63914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349458-744E-4139-AF3B-344988B65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30</xdr:col>
      <xdr:colOff>292794</xdr:colOff>
      <xdr:row>33</xdr:row>
      <xdr:rowOff>127001</xdr:rowOff>
    </xdr:from>
    <xdr:to>
      <xdr:col>41</xdr:col>
      <xdr:colOff>447724</xdr:colOff>
      <xdr:row>62</xdr:row>
      <xdr:rowOff>7419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07FE83-6E77-4DAC-9699-7AE789C59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51612" y="8047183"/>
          <a:ext cx="6882756" cy="5933411"/>
        </a:xfrm>
        <a:prstGeom prst="rect">
          <a:avLst/>
        </a:prstGeom>
      </xdr:spPr>
    </xdr:pic>
    <xdr:clientData/>
  </xdr:twoCellAnchor>
  <xdr:twoCellAnchor>
    <xdr:from>
      <xdr:col>18</xdr:col>
      <xdr:colOff>577272</xdr:colOff>
      <xdr:row>39</xdr:row>
      <xdr:rowOff>36945</xdr:rowOff>
    </xdr:from>
    <xdr:to>
      <xdr:col>30</xdr:col>
      <xdr:colOff>46182</xdr:colOff>
      <xdr:row>52</xdr:row>
      <xdr:rowOff>80817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E0D646-CBDC-4095-A188-319E1D24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198438</xdr:colOff>
      <xdr:row>3</xdr:row>
      <xdr:rowOff>59700</xdr:rowOff>
    </xdr:from>
    <xdr:to>
      <xdr:col>23</xdr:col>
      <xdr:colOff>600942</xdr:colOff>
      <xdr:row>8</xdr:row>
      <xdr:rowOff>87167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78793B-7F6D-4C2E-ACFF-BF6A1F2D442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1" y="813763"/>
          <a:ext cx="9563966" cy="933929"/>
        </a:xfrm>
        <a:prstGeom prst="rect">
          <a:avLst/>
        </a:prstGeom>
        <a:solidFill>
          <a:schemeClr val="bg1"/>
        </a:solidFill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u, Sarah" id="{1B144B91-4BEF-4ECB-8E77-7B748F3F25EE}" userId="S::liu.sa.2@pg.com::bdd4a307-67f8-4c0b-9ef9-2e0f19530e1c" providerId="AD"/>
  <person displayName="Yang, Yang" id="{17055414-FE1F-4E7B-A2E2-11A7862397C1}" userId="S::yang.ya.5@pg.com::c2e79292-68d5-43a9-bca9-a0ea8e9d1e09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8" dT="2021-01-27T09:36:47.76" personId="{17055414-FE1F-4E7B-A2E2-11A7862397C1}" id="{2007A2F7-35AB-4B39-9123-A4DA7AAF909F}">
    <text>GC excluded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91" dT="2019-10-17T13:41:15.95" personId="{17055414-FE1F-4E7B-A2E2-11A7862397C1}" id="{696E60CE-C379-4D46-BEAA-2B6572DB9C15}">
    <text>SSL inhouse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5" dT="2021-08-03T03:40:50.89" personId="{1B144B91-4BEF-4ECB-8E77-7B748F3F25EE}" id="{B34F0052-ED58-4BFF-88E7-FCAC757E01FE}">
    <text>plan to get funding in Jan'22</text>
  </threadedComment>
  <threadedComment ref="G33" dT="2021-08-03T03:37:31.85" personId="{1B144B91-4BEF-4ECB-8E77-7B748F3F25EE}" id="{C0E17878-BE44-4643-BB9C-4E58EE066E01}">
    <text>Oct FF to update</text>
  </threadedComment>
  <threadedComment ref="G36" dT="2021-08-03T03:38:06.68" personId="{1B144B91-4BEF-4ECB-8E77-7B748F3F25EE}" id="{6318970A-0523-4EB0-90D3-52F814D64E49}">
    <text>get data from GPS on Sep and update on Oct' FF</text>
  </threadedComment>
  <threadedComment ref="AA47" dT="2022-05-09T07:29:55.88" personId="{17055414-FE1F-4E7B-A2E2-11A7862397C1}" id="{C330A2CD-C0A9-4D4A-8D05-F409BFEFABC2}">
    <text>shown in APAC FM now</text>
  </threadedComment>
  <threadedComment ref="AB57" dT="2022-04-12T07:45:03.27" personId="{17055414-FE1F-4E7B-A2E2-11A7862397C1}" id="{5A0583B0-C5BB-4909-88EC-8CEAEF2EE6E5}">
    <text>regional COH</text>
  </threadedComment>
  <threadedComment ref="AD57" dT="2022-04-12T07:45:10.43" personId="{17055414-FE1F-4E7B-A2E2-11A7862397C1}" id="{F6FCB29C-5CCB-476B-94F9-8ADD997C11E8}">
    <text>local scope</text>
  </threadedComment>
  <threadedComment ref="AC90" dT="2022-06-02T04:45:24.61" personId="{17055414-FE1F-4E7B-A2E2-11A7862397C1}" id="{42FC0E9C-BF11-4048-85D6-EAB4D8EA9F43}">
    <text>40% DP</text>
  </threadedComment>
  <threadedComment ref="AD101" dT="2022-04-06T07:50:32.05" personId="{17055414-FE1F-4E7B-A2E2-11A7862397C1}" id="{A550628A-B9D5-4DED-850A-DC851371B110}">
    <text>site COH + nozzle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6149-FCDA-43DF-A17C-E38B55081BDB}">
  <dimension ref="B2:AN115"/>
  <sheetViews>
    <sheetView showGridLines="0" zoomScale="70" zoomScaleNormal="70" workbookViewId="0">
      <selection activeCell="Z83" sqref="Z83"/>
    </sheetView>
  </sheetViews>
  <sheetFormatPr defaultColWidth="8.796875" defaultRowHeight="13.5" outlineLevelRow="1" x14ac:dyDescent="0.35"/>
  <cols>
    <col min="1" max="1" width="3.19921875" style="48" customWidth="1"/>
    <col min="2" max="2" width="22" style="48" customWidth="1"/>
    <col min="3" max="3" width="26.19921875" style="48" customWidth="1"/>
    <col min="4" max="4" width="10.796875" style="48" customWidth="1"/>
    <col min="5" max="5" width="10.53125" style="48" customWidth="1"/>
    <col min="6" max="6" width="11.46484375" style="48" customWidth="1"/>
    <col min="7" max="7" width="9.46484375" style="48" customWidth="1"/>
    <col min="8" max="8" width="12.19921875" style="48" customWidth="1"/>
    <col min="9" max="9" width="9.796875" style="48" customWidth="1"/>
    <col min="10" max="10" width="8.19921875" style="48" customWidth="1"/>
    <col min="11" max="11" width="9.46484375" style="48" customWidth="1"/>
    <col min="12" max="12" width="6.19921875" style="48" customWidth="1"/>
    <col min="13" max="13" width="17.19921875" style="48" customWidth="1"/>
    <col min="14" max="14" width="19.796875" style="48" customWidth="1"/>
    <col min="15" max="15" width="10.796875" style="48" bestFit="1" customWidth="1"/>
    <col min="16" max="17" width="9.796875" style="48" bestFit="1" customWidth="1"/>
    <col min="18" max="19" width="9.796875" style="48" customWidth="1"/>
    <col min="20" max="20" width="10.19921875" style="48" customWidth="1"/>
    <col min="21" max="21" width="8.796875" style="48"/>
    <col min="22" max="22" width="9.796875" style="48" bestFit="1" customWidth="1"/>
    <col min="23" max="23" width="11.19921875" style="48" customWidth="1"/>
    <col min="24" max="24" width="21.46484375" style="48" customWidth="1"/>
    <col min="25" max="33" width="8.796875" style="48"/>
    <col min="34" max="34" width="21.796875" style="48" customWidth="1"/>
    <col min="35" max="16384" width="8.796875" style="48"/>
  </cols>
  <sheetData>
    <row r="2" spans="2:40" ht="17.649999999999999" x14ac:dyDescent="0.5">
      <c r="B2" s="68" t="s">
        <v>0</v>
      </c>
      <c r="M2" s="68" t="s">
        <v>1</v>
      </c>
      <c r="N2" s="153"/>
      <c r="O2" s="152" t="s">
        <v>2</v>
      </c>
      <c r="P2" s="152"/>
      <c r="Q2" s="152" t="s">
        <v>3</v>
      </c>
      <c r="R2" s="152"/>
      <c r="S2" s="152" t="s">
        <v>4</v>
      </c>
      <c r="T2" s="152"/>
      <c r="W2" s="68" t="s">
        <v>5</v>
      </c>
      <c r="X2" s="153"/>
      <c r="Y2" s="152" t="s">
        <v>2</v>
      </c>
      <c r="Z2" s="152"/>
      <c r="AA2" s="152" t="s">
        <v>3</v>
      </c>
      <c r="AB2" s="152"/>
      <c r="AC2" s="152" t="s">
        <v>4</v>
      </c>
      <c r="AD2" s="152"/>
    </row>
    <row r="3" spans="2:40" x14ac:dyDescent="0.35">
      <c r="C3" s="153" t="s">
        <v>6</v>
      </c>
      <c r="D3" s="152" t="s">
        <v>2</v>
      </c>
      <c r="E3" s="152"/>
      <c r="F3" s="152" t="s">
        <v>3</v>
      </c>
      <c r="G3" s="152"/>
      <c r="H3" s="152" t="s">
        <v>4</v>
      </c>
      <c r="I3" s="152"/>
      <c r="N3" s="154"/>
      <c r="O3" s="106" t="s">
        <v>7</v>
      </c>
      <c r="P3" s="106" t="s">
        <v>8</v>
      </c>
      <c r="Q3" s="106" t="s">
        <v>7</v>
      </c>
      <c r="R3" s="106" t="s">
        <v>8</v>
      </c>
      <c r="S3" s="106" t="s">
        <v>7</v>
      </c>
      <c r="T3" s="106" t="s">
        <v>8</v>
      </c>
      <c r="X3" s="154"/>
      <c r="Y3" s="106" t="s">
        <v>7</v>
      </c>
      <c r="Z3" s="106" t="s">
        <v>8</v>
      </c>
      <c r="AA3" s="106" t="s">
        <v>7</v>
      </c>
      <c r="AB3" s="106" t="s">
        <v>8</v>
      </c>
      <c r="AC3" s="106" t="s">
        <v>7</v>
      </c>
      <c r="AD3" s="106" t="s">
        <v>8</v>
      </c>
    </row>
    <row r="4" spans="2:40" x14ac:dyDescent="0.35">
      <c r="C4" s="154"/>
      <c r="D4" s="106" t="s">
        <v>7</v>
      </c>
      <c r="E4" s="106" t="s">
        <v>8</v>
      </c>
      <c r="F4" s="106" t="s">
        <v>7</v>
      </c>
      <c r="G4" s="106" t="s">
        <v>8</v>
      </c>
      <c r="H4" s="106" t="s">
        <v>7</v>
      </c>
      <c r="I4" s="106" t="s">
        <v>8</v>
      </c>
      <c r="N4" s="49" t="s">
        <v>9</v>
      </c>
      <c r="O4" s="50" t="e">
        <f>SUMIFS('PROJECT LIST B-Up'!#REF!, 'PROJECT LIST B-Up'!$B$3:$B$206, $N$4, 'PROJECT LIST B-Up'!#REF!, Summary!M2)</f>
        <v>#REF!</v>
      </c>
      <c r="P4" s="50" t="e">
        <f>SUMIFS('PROJECT LIST B-Up'!#REF!, 'PROJECT LIST B-Up'!$B$3:$B$206, $N$4, 'PROJECT LIST B-Up'!#REF!, Summary!$M$2)</f>
        <v>#REF!</v>
      </c>
      <c r="Q4" s="50" t="e">
        <f>SUMIFS('PROJECT LIST B-Up'!#REF!, 'PROJECT LIST B-Up'!$B$3:$B$206, $N$4, 'PROJECT LIST B-Up'!#REF!, Summary!$M$2)</f>
        <v>#REF!</v>
      </c>
      <c r="R4" s="50" t="e">
        <f>SUMIFS('PROJECT LIST B-Up'!#REF!, 'PROJECT LIST B-Up'!$B$3:$B$206, $N$4, 'PROJECT LIST B-Up'!#REF!, Summary!$M$2)</f>
        <v>#REF!</v>
      </c>
      <c r="S4" s="50" t="e">
        <f>SUMIFS('PROJECT LIST B-Up'!#REF!, 'PROJECT LIST B-Up'!$B$3:$B$206, $N$4, 'PROJECT LIST B-Up'!#REF!, Summary!$M$2)</f>
        <v>#REF!</v>
      </c>
      <c r="T4" s="50" t="e">
        <f>SUMIFS('PROJECT LIST B-Up'!#REF!, 'PROJECT LIST B-Up'!$B$3:$B$206, $N$4, 'PROJECT LIST B-Up'!#REF!, Summary!$M$2)</f>
        <v>#REF!</v>
      </c>
      <c r="X4" s="49" t="s">
        <v>9</v>
      </c>
      <c r="Y4" s="50" t="e">
        <f>SUMIFS('PROJECT LIST B-Up'!#REF!, 'PROJECT LIST B-Up'!$B$3:$B$206, $N$4, 'PROJECT LIST B-Up'!#REF!, Summary!W2)</f>
        <v>#REF!</v>
      </c>
      <c r="Z4" s="50" t="e">
        <f>SUMIFS('PROJECT LIST B-Up'!#REF!, 'PROJECT LIST B-Up'!$B$3:$B$206, $N$4, 'PROJECT LIST B-Up'!#REF!, Summary!$W$2)</f>
        <v>#REF!</v>
      </c>
      <c r="AA4" s="50" t="e">
        <f>SUMIFS('PROJECT LIST B-Up'!#REF!, 'PROJECT LIST B-Up'!$B$3:$B$206, $N$4, 'PROJECT LIST B-Up'!#REF!, Summary!$W$2)</f>
        <v>#REF!</v>
      </c>
      <c r="AB4" s="50" t="e">
        <f>SUMIFS('PROJECT LIST B-Up'!#REF!, 'PROJECT LIST B-Up'!$B$3:$B$206, $N$4, 'PROJECT LIST B-Up'!#REF!, Summary!$W$2)</f>
        <v>#REF!</v>
      </c>
      <c r="AC4" s="50" t="e">
        <f>SUMIFS('PROJECT LIST B-Up'!#REF!, 'PROJECT LIST B-Up'!$B$3:$B$206, $N$4, 'PROJECT LIST B-Up'!#REF!, Summary!$W$2)</f>
        <v>#REF!</v>
      </c>
      <c r="AD4" s="50" t="e">
        <f>SUMIFS('PROJECT LIST B-Up'!#REF!, 'PROJECT LIST B-Up'!$B$3:$B$206, $N$4, 'PROJECT LIST B-Up'!#REF!, Summary!$W$2)</f>
        <v>#REF!</v>
      </c>
    </row>
    <row r="5" spans="2:40" outlineLevel="1" x14ac:dyDescent="0.35">
      <c r="C5" s="49" t="s">
        <v>9</v>
      </c>
      <c r="D5" s="50" t="e">
        <f>SUMIFS('PROJECT LIST B-Up'!#REF!, 'PROJECT LIST B-Up'!$B$3:$B$206, $C$5)</f>
        <v>#REF!</v>
      </c>
      <c r="E5" s="50" t="e">
        <f>SUMIFS('PROJECT LIST B-Up'!#REF!, 'PROJECT LIST B-Up'!$B$3:$B$206, $C$5)</f>
        <v>#REF!</v>
      </c>
      <c r="F5" s="50" t="e">
        <f>SUMIFS('PROJECT LIST B-Up'!#REF!, 'PROJECT LIST B-Up'!$B$3:$B$206, $C$5)</f>
        <v>#REF!</v>
      </c>
      <c r="G5" s="50" t="e">
        <f>SUMIFS('PROJECT LIST B-Up'!#REF!, 'PROJECT LIST B-Up'!$B$3:$B$206, $C$5)</f>
        <v>#REF!</v>
      </c>
      <c r="H5" s="50" t="e">
        <f>SUMIFS('PROJECT LIST B-Up'!#REF!, 'PROJECT LIST B-Up'!$B$3:$B$206, $C$5)</f>
        <v>#REF!</v>
      </c>
      <c r="I5" s="50" t="e">
        <f>SUMIFS('PROJECT LIST B-Up'!#REF!, 'PROJECT LIST B-Up'!$B$3:$B$206, $C$5)</f>
        <v>#REF!</v>
      </c>
      <c r="N5" s="49" t="s">
        <v>10</v>
      </c>
      <c r="O5" s="50" t="e">
        <f>SUMIFS('PROJECT LIST B-Up'!#REF!, 'PROJECT LIST B-Up'!$B$3:$B$206, $N$5, 'PROJECT LIST B-Up'!#REF!, Summary!M2)</f>
        <v>#REF!</v>
      </c>
      <c r="P5" s="50" t="e">
        <f>SUMIFS('PROJECT LIST B-Up'!#REF!, 'PROJECT LIST B-Up'!$B$3:$B$206, $N$5, 'PROJECT LIST B-Up'!#REF!, Summary!$M$2)</f>
        <v>#REF!</v>
      </c>
      <c r="Q5" s="50" t="e">
        <f>SUMIFS('PROJECT LIST B-Up'!#REF!, 'PROJECT LIST B-Up'!$B$3:$B$206, $N$5, 'PROJECT LIST B-Up'!#REF!, Summary!$M$2)</f>
        <v>#REF!</v>
      </c>
      <c r="R5" s="50" t="e">
        <f>SUMIFS('PROJECT LIST B-Up'!#REF!, 'PROJECT LIST B-Up'!$B$3:$B$206, $N$5, 'PROJECT LIST B-Up'!#REF!, Summary!$M$2)</f>
        <v>#REF!</v>
      </c>
      <c r="S5" s="50" t="e">
        <f>SUMIFS('PROJECT LIST B-Up'!#REF!, 'PROJECT LIST B-Up'!$B$3:$B$206, $N$5, 'PROJECT LIST B-Up'!#REF!, Summary!$M$2)</f>
        <v>#REF!</v>
      </c>
      <c r="T5" s="50" t="e">
        <f>SUMIFS('PROJECT LIST B-Up'!#REF!, 'PROJECT LIST B-Up'!$B$3:$B$206, $N$5, 'PROJECT LIST B-Up'!#REF!, Summary!$M$2)</f>
        <v>#REF!</v>
      </c>
      <c r="X5" s="49" t="s">
        <v>10</v>
      </c>
      <c r="Y5" s="50" t="e">
        <f>SUMIFS('PROJECT LIST B-Up'!#REF!, 'PROJECT LIST B-Up'!$B$3:$B$206, $N$5, 'PROJECT LIST B-Up'!#REF!, Summary!W2)</f>
        <v>#REF!</v>
      </c>
      <c r="Z5" s="50" t="e">
        <f>SUMIFS('PROJECT LIST B-Up'!#REF!, 'PROJECT LIST B-Up'!$B$3:$B$206, $N$5, 'PROJECT LIST B-Up'!#REF!, Summary!$W$2)</f>
        <v>#REF!</v>
      </c>
      <c r="AA5" s="50" t="e">
        <f>SUMIFS('PROJECT LIST B-Up'!#REF!, 'PROJECT LIST B-Up'!$B$3:$B$206, $N$5, 'PROJECT LIST B-Up'!#REF!, Summary!$W$2)</f>
        <v>#REF!</v>
      </c>
      <c r="AB5" s="50" t="e">
        <f>SUMIFS('PROJECT LIST B-Up'!#REF!, 'PROJECT LIST B-Up'!$B$3:$B$206, $N$5, 'PROJECT LIST B-Up'!#REF!, Summary!$W$2)</f>
        <v>#REF!</v>
      </c>
      <c r="AC5" s="50" t="e">
        <f>SUMIFS('PROJECT LIST B-Up'!#REF!, 'PROJECT LIST B-Up'!$B$3:$B$206, $N$5, 'PROJECT LIST B-Up'!#REF!, Summary!$W$2)</f>
        <v>#REF!</v>
      </c>
      <c r="AD5" s="50" t="e">
        <f>SUMIFS('PROJECT LIST B-Up'!#REF!, 'PROJECT LIST B-Up'!$B$3:$B$206, $N$5, 'PROJECT LIST B-Up'!#REF!, Summary!$W$2)</f>
        <v>#REF!</v>
      </c>
    </row>
    <row r="6" spans="2:40" outlineLevel="1" x14ac:dyDescent="0.35">
      <c r="C6" s="49" t="s">
        <v>10</v>
      </c>
      <c r="D6" s="50" t="e">
        <f>SUMIFS('PROJECT LIST B-Up'!#REF!, 'PROJECT LIST B-Up'!$B$3:$B$206, $C$6)</f>
        <v>#REF!</v>
      </c>
      <c r="E6" s="50" t="e">
        <f>SUMIFS('PROJECT LIST B-Up'!#REF!, 'PROJECT LIST B-Up'!$B$3:$B$206, $C$6)</f>
        <v>#REF!</v>
      </c>
      <c r="F6" s="50" t="e">
        <f>SUMIFS('PROJECT LIST B-Up'!#REF!, 'PROJECT LIST B-Up'!$B$3:$B$206, $C$6)</f>
        <v>#REF!</v>
      </c>
      <c r="G6" s="50" t="e">
        <f>SUMIFS('PROJECT LIST B-Up'!#REF!, 'PROJECT LIST B-Up'!$B$3:$B$206, $C$6)</f>
        <v>#REF!</v>
      </c>
      <c r="H6" s="50" t="e">
        <f>SUMIFS('PROJECT LIST B-Up'!#REF!, 'PROJECT LIST B-Up'!$B$3:$B$206, $C$6)</f>
        <v>#REF!</v>
      </c>
      <c r="I6" s="50" t="e">
        <f>SUMIFS('PROJECT LIST B-Up'!#REF!, 'PROJECT LIST B-Up'!$B$3:$B$206, $C$6)</f>
        <v>#REF!</v>
      </c>
      <c r="J6" s="48" t="s">
        <v>11</v>
      </c>
      <c r="N6" s="49" t="s">
        <v>12</v>
      </c>
      <c r="O6" s="50" t="e">
        <f t="shared" ref="O6:T6" si="0">O4+O5</f>
        <v>#REF!</v>
      </c>
      <c r="P6" s="50" t="e">
        <f t="shared" si="0"/>
        <v>#REF!</v>
      </c>
      <c r="Q6" s="50" t="e">
        <f t="shared" si="0"/>
        <v>#REF!</v>
      </c>
      <c r="R6" s="50" t="e">
        <f t="shared" si="0"/>
        <v>#REF!</v>
      </c>
      <c r="S6" s="50" t="e">
        <f t="shared" si="0"/>
        <v>#REF!</v>
      </c>
      <c r="T6" s="50" t="e">
        <f t="shared" si="0"/>
        <v>#REF!</v>
      </c>
      <c r="X6" s="49" t="s">
        <v>12</v>
      </c>
      <c r="Y6" s="50" t="e">
        <f t="shared" ref="Y6:AD6" si="1">Y4+Y5</f>
        <v>#REF!</v>
      </c>
      <c r="Z6" s="50" t="e">
        <f t="shared" si="1"/>
        <v>#REF!</v>
      </c>
      <c r="AA6" s="50" t="e">
        <f t="shared" si="1"/>
        <v>#REF!</v>
      </c>
      <c r="AB6" s="50" t="e">
        <f t="shared" si="1"/>
        <v>#REF!</v>
      </c>
      <c r="AC6" s="50" t="e">
        <f t="shared" si="1"/>
        <v>#REF!</v>
      </c>
      <c r="AD6" s="50" t="e">
        <f t="shared" si="1"/>
        <v>#REF!</v>
      </c>
    </row>
    <row r="7" spans="2:40" x14ac:dyDescent="0.35">
      <c r="C7" s="49" t="s">
        <v>12</v>
      </c>
      <c r="D7" s="50" t="e">
        <f t="shared" ref="D7:I7" si="2">D5+D6</f>
        <v>#REF!</v>
      </c>
      <c r="E7" s="50" t="e">
        <f t="shared" si="2"/>
        <v>#REF!</v>
      </c>
      <c r="F7" s="50" t="e">
        <f t="shared" si="2"/>
        <v>#REF!</v>
      </c>
      <c r="G7" s="50" t="e">
        <f t="shared" si="2"/>
        <v>#REF!</v>
      </c>
      <c r="H7" s="50" t="e">
        <f t="shared" si="2"/>
        <v>#REF!</v>
      </c>
      <c r="I7" s="50" t="e">
        <f t="shared" si="2"/>
        <v>#REF!</v>
      </c>
      <c r="N7" s="49" t="s">
        <v>13</v>
      </c>
      <c r="O7" s="50" t="e">
        <f>SUMIFS('PROJECT LIST B-Up'!#REF!, 'PROJECT LIST B-Up'!$B$3:$B$206, $N$7, 'PROJECT LIST B-Up'!#REF!, Summary!$M$2)</f>
        <v>#REF!</v>
      </c>
      <c r="P7" s="50" t="e">
        <f>SUMIFS('PROJECT LIST B-Up'!#REF!, 'PROJECT LIST B-Up'!$B$3:$B$206, $N$7, 'PROJECT LIST B-Up'!#REF!, Summary!$M$2)</f>
        <v>#REF!</v>
      </c>
      <c r="Q7" s="50" t="e">
        <f>SUMIFS('PROJECT LIST B-Up'!#REF!, 'PROJECT LIST B-Up'!$B$3:$B$206, $N$7, 'PROJECT LIST B-Up'!#REF!, Summary!$M$2)</f>
        <v>#REF!</v>
      </c>
      <c r="R7" s="50" t="e">
        <f>SUMIFS('PROJECT LIST B-Up'!#REF!, 'PROJECT LIST B-Up'!$B$3:$B$206, $N$7, 'PROJECT LIST B-Up'!#REF!, Summary!$M$2)</f>
        <v>#REF!</v>
      </c>
      <c r="S7" s="50" t="e">
        <f>SUMIFS('PROJECT LIST B-Up'!#REF!, 'PROJECT LIST B-Up'!$B$3:$B$206, $N$7, 'PROJECT LIST B-Up'!#REF!, Summary!$M$2)</f>
        <v>#REF!</v>
      </c>
      <c r="T7" s="50" t="e">
        <f>SUMIFS('PROJECT LIST B-Up'!#REF!, 'PROJECT LIST B-Up'!$B$3:$B$206, $N$7, 'PROJECT LIST B-Up'!#REF!, Summary!$M$2)</f>
        <v>#REF!</v>
      </c>
      <c r="X7" s="49" t="s">
        <v>13</v>
      </c>
      <c r="Y7" s="50" t="e">
        <f>SUMIFS('PROJECT LIST B-Up'!#REF!, 'PROJECT LIST B-Up'!$B$3:$B$206, $N$7, 'PROJECT LIST B-Up'!#REF!, Summary!$W$2)</f>
        <v>#REF!</v>
      </c>
      <c r="Z7" s="50" t="e">
        <f>SUMIFS('PROJECT LIST B-Up'!#REF!, 'PROJECT LIST B-Up'!$B$3:$B$206, $N$7, 'PROJECT LIST B-Up'!#REF!, Summary!$W$2)</f>
        <v>#REF!</v>
      </c>
      <c r="AA7" s="50" t="e">
        <f>SUMIFS('PROJECT LIST B-Up'!#REF!, 'PROJECT LIST B-Up'!$B$3:$B$206, $N$7, 'PROJECT LIST B-Up'!#REF!, Summary!$W$2)</f>
        <v>#REF!</v>
      </c>
      <c r="AB7" s="50" t="e">
        <f>SUMIFS('PROJECT LIST B-Up'!#REF!, 'PROJECT LIST B-Up'!$B$3:$B$206, $N$7, 'PROJECT LIST B-Up'!#REF!, Summary!$W$2)</f>
        <v>#REF!</v>
      </c>
      <c r="AC7" s="50" t="e">
        <f>SUMIFS('PROJECT LIST B-Up'!#REF!, 'PROJECT LIST B-Up'!$B$3:$B$206, $N$7, 'PROJECT LIST B-Up'!#REF!, Summary!$W$2)</f>
        <v>#REF!</v>
      </c>
      <c r="AD7" s="50" t="e">
        <f>SUMIFS('PROJECT LIST B-Up'!#REF!, 'PROJECT LIST B-Up'!$B$3:$B$206, $N$7, 'PROJECT LIST B-Up'!#REF!, Summary!$W$2)</f>
        <v>#REF!</v>
      </c>
    </row>
    <row r="8" spans="2:40" x14ac:dyDescent="0.35">
      <c r="C8" s="49" t="s">
        <v>13</v>
      </c>
      <c r="D8" s="50" t="e">
        <f>SUMIFS('PROJECT LIST B-Up'!#REF!, 'PROJECT LIST B-Up'!$B$3:$B$206, $C$8)</f>
        <v>#REF!</v>
      </c>
      <c r="E8" s="50" t="e">
        <f>SUMIFS('PROJECT LIST B-Up'!#REF!, 'PROJECT LIST B-Up'!$B$3:$B$206, $C$8)</f>
        <v>#REF!</v>
      </c>
      <c r="F8" s="50" t="e">
        <f>SUMIFS('PROJECT LIST B-Up'!#REF!, 'PROJECT LIST B-Up'!$B$3:$B$206, $C$8)</f>
        <v>#REF!</v>
      </c>
      <c r="G8" s="50" t="e">
        <f>SUMIFS('PROJECT LIST B-Up'!#REF!, 'PROJECT LIST B-Up'!$B$3:$B$206, $C$8)</f>
        <v>#REF!</v>
      </c>
      <c r="H8" s="50" t="e">
        <f>SUMIFS('PROJECT LIST B-Up'!#REF!, 'PROJECT LIST B-Up'!$B$3:$B$206, $C$8)</f>
        <v>#REF!</v>
      </c>
      <c r="I8" s="50" t="e">
        <f>SUMIFS('PROJECT LIST B-Up'!#REF!, 'PROJECT LIST B-Up'!$B$3:$B$206, $C$8)</f>
        <v>#REF!</v>
      </c>
      <c r="N8" s="61" t="s">
        <v>14</v>
      </c>
      <c r="O8" s="50" t="e">
        <f t="shared" ref="O8:T8" si="3">O6+O7</f>
        <v>#REF!</v>
      </c>
      <c r="P8" s="50" t="e">
        <f t="shared" si="3"/>
        <v>#REF!</v>
      </c>
      <c r="Q8" s="50" t="e">
        <f t="shared" si="3"/>
        <v>#REF!</v>
      </c>
      <c r="R8" s="50" t="e">
        <f t="shared" si="3"/>
        <v>#REF!</v>
      </c>
      <c r="S8" s="50" t="e">
        <f t="shared" si="3"/>
        <v>#REF!</v>
      </c>
      <c r="T8" s="50" t="e">
        <f t="shared" si="3"/>
        <v>#REF!</v>
      </c>
      <c r="X8" s="61" t="s">
        <v>14</v>
      </c>
      <c r="Y8" s="50" t="e">
        <f t="shared" ref="Y8:AD8" si="4">Y6+Y7</f>
        <v>#REF!</v>
      </c>
      <c r="Z8" s="50" t="e">
        <f t="shared" si="4"/>
        <v>#REF!</v>
      </c>
      <c r="AA8" s="50" t="e">
        <f t="shared" si="4"/>
        <v>#REF!</v>
      </c>
      <c r="AB8" s="50" t="e">
        <f t="shared" si="4"/>
        <v>#REF!</v>
      </c>
      <c r="AC8" s="50" t="e">
        <f t="shared" si="4"/>
        <v>#REF!</v>
      </c>
      <c r="AD8" s="50" t="e">
        <f t="shared" si="4"/>
        <v>#REF!</v>
      </c>
    </row>
    <row r="9" spans="2:40" x14ac:dyDescent="0.35">
      <c r="C9" s="61" t="s">
        <v>14</v>
      </c>
      <c r="D9" s="50" t="e">
        <f t="shared" ref="D9:I9" si="5">D7+D8</f>
        <v>#REF!</v>
      </c>
      <c r="E9" s="50" t="e">
        <f t="shared" si="5"/>
        <v>#REF!</v>
      </c>
      <c r="F9" s="50" t="e">
        <f t="shared" si="5"/>
        <v>#REF!</v>
      </c>
      <c r="G9" s="50" t="e">
        <f t="shared" si="5"/>
        <v>#REF!</v>
      </c>
      <c r="H9" s="50" t="e">
        <f t="shared" si="5"/>
        <v>#REF!</v>
      </c>
      <c r="I9" s="50" t="e">
        <f t="shared" si="5"/>
        <v>#REF!</v>
      </c>
      <c r="N9" s="49" t="s">
        <v>15</v>
      </c>
      <c r="O9" s="50" t="e">
        <f>SUMIFS('PROJECT LIST B-Up'!#REF!, 'PROJECT LIST B-Up'!$B$3:$B$206, $N$9, 'PROJECT LIST B-Up'!#REF!, Summary!$M$2)</f>
        <v>#REF!</v>
      </c>
      <c r="P9" s="50" t="e">
        <f>SUMIFS('PROJECT LIST B-Up'!#REF!, 'PROJECT LIST B-Up'!$B$3:$B$206, $N$9, 'PROJECT LIST B-Up'!#REF!, Summary!$M$2)</f>
        <v>#REF!</v>
      </c>
      <c r="Q9" s="50" t="e">
        <f>SUMIFS('PROJECT LIST B-Up'!#REF!, 'PROJECT LIST B-Up'!$B$3:$B$206, $N$9, 'PROJECT LIST B-Up'!#REF!, Summary!$M$2)</f>
        <v>#REF!</v>
      </c>
      <c r="R9" s="50" t="e">
        <f>SUMIFS('PROJECT LIST B-Up'!#REF!, 'PROJECT LIST B-Up'!$B$3:$B$206, $N$9, 'PROJECT LIST B-Up'!#REF!, Summary!$M$2)</f>
        <v>#REF!</v>
      </c>
      <c r="S9" s="50" t="e">
        <f>SUMIFS('PROJECT LIST B-Up'!#REF!, 'PROJECT LIST B-Up'!$B$3:$B$206, $N$9, 'PROJECT LIST B-Up'!#REF!, Summary!$M$2)</f>
        <v>#REF!</v>
      </c>
      <c r="T9" s="50" t="e">
        <f>SUMIFS('PROJECT LIST B-Up'!#REF!, 'PROJECT LIST B-Up'!$B$3:$B$206, $N$9, 'PROJECT LIST B-Up'!#REF!, Summary!$M$2)</f>
        <v>#REF!</v>
      </c>
      <c r="X9" s="49" t="s">
        <v>15</v>
      </c>
      <c r="Y9" s="50" t="e">
        <f>SUMIFS('PROJECT LIST B-Up'!#REF!, 'PROJECT LIST B-Up'!$B$3:$B$206, $N$9, 'PROJECT LIST B-Up'!#REF!, Summary!$W$2)</f>
        <v>#REF!</v>
      </c>
      <c r="Z9" s="50" t="e">
        <f>SUMIFS('PROJECT LIST B-Up'!#REF!, 'PROJECT LIST B-Up'!$B$3:$B$206, $N$9, 'PROJECT LIST B-Up'!#REF!, Summary!$W$2)</f>
        <v>#REF!</v>
      </c>
      <c r="AA9" s="50" t="e">
        <f>SUMIFS('PROJECT LIST B-Up'!#REF!, 'PROJECT LIST B-Up'!$B$3:$B$206, $N$9, 'PROJECT LIST B-Up'!#REF!, Summary!$W$2)</f>
        <v>#REF!</v>
      </c>
      <c r="AB9" s="50" t="e">
        <f>SUMIFS('PROJECT LIST B-Up'!#REF!, 'PROJECT LIST B-Up'!$B$3:$B$206, $N$9, 'PROJECT LIST B-Up'!#REF!, Summary!$W$2)</f>
        <v>#REF!</v>
      </c>
      <c r="AC9" s="50" t="e">
        <f>SUMIFS('PROJECT LIST B-Up'!#REF!, 'PROJECT LIST B-Up'!$B$3:$B$206, $N$9, 'PROJECT LIST B-Up'!#REF!, Summary!$W$2)</f>
        <v>#REF!</v>
      </c>
      <c r="AD9" s="50" t="e">
        <f>SUMIFS('PROJECT LIST B-Up'!#REF!, 'PROJECT LIST B-Up'!$B$3:$B$206, $N$9, 'PROJECT LIST B-Up'!#REF!, Summary!$W$2)</f>
        <v>#REF!</v>
      </c>
    </row>
    <row r="10" spans="2:40" ht="13.9" x14ac:dyDescent="0.4">
      <c r="C10" s="49" t="s">
        <v>15</v>
      </c>
      <c r="D10" s="50" t="e">
        <f>SUMIFS('PROJECT LIST B-Up'!#REF!, 'PROJECT LIST B-Up'!$B$3:$B$206, $C$10)</f>
        <v>#REF!</v>
      </c>
      <c r="E10" s="50" t="e">
        <f>SUMIFS('PROJECT LIST B-Up'!#REF!, 'PROJECT LIST B-Up'!$B$3:$B$206, $C$10)</f>
        <v>#REF!</v>
      </c>
      <c r="F10" s="50" t="e">
        <f>SUMIFS('PROJECT LIST B-Up'!#REF!, 'PROJECT LIST B-Up'!$B$3:$B$206, $C$10)</f>
        <v>#REF!</v>
      </c>
      <c r="G10" s="50" t="e">
        <f>SUMIFS('PROJECT LIST B-Up'!#REF!, 'PROJECT LIST B-Up'!$B$3:$B$206, $C$10)</f>
        <v>#REF!</v>
      </c>
      <c r="H10" s="50" t="e">
        <f>SUMIFS('PROJECT LIST B-Up'!#REF!, 'PROJECT LIST B-Up'!$B$3:$B$206, $C$10)</f>
        <v>#REF!</v>
      </c>
      <c r="I10" s="50" t="e">
        <f>SUMIFS('PROJECT LIST B-Up'!#REF!, 'PROJECT LIST B-Up'!$B$3:$B$206, $C$10)</f>
        <v>#REF!</v>
      </c>
      <c r="O10" s="66" t="e">
        <f t="shared" ref="O10:T10" si="6">O8+O9</f>
        <v>#REF!</v>
      </c>
      <c r="P10" s="66" t="e">
        <f t="shared" si="6"/>
        <v>#REF!</v>
      </c>
      <c r="Q10" s="66" t="e">
        <f t="shared" si="6"/>
        <v>#REF!</v>
      </c>
      <c r="R10" s="66" t="e">
        <f t="shared" si="6"/>
        <v>#REF!</v>
      </c>
      <c r="S10" s="66" t="e">
        <f t="shared" si="6"/>
        <v>#REF!</v>
      </c>
      <c r="T10" s="66" t="e">
        <f t="shared" si="6"/>
        <v>#REF!</v>
      </c>
      <c r="Y10" s="66" t="e">
        <f t="shared" ref="Y10:AD10" si="7">Y8+Y9</f>
        <v>#REF!</v>
      </c>
      <c r="Z10" s="66" t="e">
        <f t="shared" si="7"/>
        <v>#REF!</v>
      </c>
      <c r="AA10" s="66" t="e">
        <f t="shared" si="7"/>
        <v>#REF!</v>
      </c>
      <c r="AB10" s="66" t="e">
        <f t="shared" si="7"/>
        <v>#REF!</v>
      </c>
      <c r="AC10" s="66" t="e">
        <f t="shared" si="7"/>
        <v>#REF!</v>
      </c>
      <c r="AD10" s="66" t="e">
        <f t="shared" si="7"/>
        <v>#REF!</v>
      </c>
    </row>
    <row r="11" spans="2:40" ht="13.9" x14ac:dyDescent="0.4">
      <c r="D11" s="66" t="e">
        <f t="shared" ref="D11:I11" si="8">D9+D10</f>
        <v>#REF!</v>
      </c>
      <c r="E11" s="66" t="e">
        <f t="shared" si="8"/>
        <v>#REF!</v>
      </c>
      <c r="F11" s="66" t="e">
        <f t="shared" si="8"/>
        <v>#REF!</v>
      </c>
      <c r="G11" s="66" t="e">
        <f t="shared" si="8"/>
        <v>#REF!</v>
      </c>
      <c r="H11" s="66" t="e">
        <f t="shared" si="8"/>
        <v>#REF!</v>
      </c>
      <c r="I11" s="66" t="e">
        <f t="shared" si="8"/>
        <v>#REF!</v>
      </c>
    </row>
    <row r="12" spans="2:40" ht="13.9" x14ac:dyDescent="0.4">
      <c r="D12" s="67"/>
      <c r="E12" s="67"/>
      <c r="F12" s="67"/>
      <c r="G12" s="67"/>
      <c r="H12" s="67"/>
      <c r="I12" s="67"/>
    </row>
    <row r="13" spans="2:40" x14ac:dyDescent="0.35">
      <c r="D13" s="59"/>
      <c r="E13" s="59"/>
      <c r="F13" s="59"/>
      <c r="G13" s="59"/>
      <c r="H13" s="59"/>
      <c r="I13" s="59"/>
      <c r="N13" s="59"/>
      <c r="O13" s="59"/>
      <c r="P13" s="59"/>
      <c r="Q13" s="59"/>
      <c r="R13" s="59"/>
      <c r="S13" s="59"/>
    </row>
    <row r="14" spans="2:40" s="60" customFormat="1" ht="23.1" customHeight="1" x14ac:dyDescent="0.4">
      <c r="B14" s="69" t="s">
        <v>1</v>
      </c>
      <c r="C14" s="69"/>
      <c r="M14" s="69" t="s">
        <v>5</v>
      </c>
      <c r="N14" s="69"/>
      <c r="W14" s="69" t="s">
        <v>1</v>
      </c>
      <c r="AG14" s="69" t="s">
        <v>5</v>
      </c>
    </row>
    <row r="15" spans="2:40" s="60" customFormat="1" ht="19.05" hidden="1" customHeight="1" outlineLevel="1" x14ac:dyDescent="0.4">
      <c r="B15" s="54" t="s">
        <v>16</v>
      </c>
      <c r="C15" s="153" t="s">
        <v>13</v>
      </c>
      <c r="D15" s="157" t="s">
        <v>2</v>
      </c>
      <c r="E15" s="158"/>
      <c r="F15" s="157" t="s">
        <v>3</v>
      </c>
      <c r="G15" s="158"/>
      <c r="H15" s="157" t="s">
        <v>4</v>
      </c>
      <c r="I15" s="158"/>
      <c r="M15" s="54" t="s">
        <v>16</v>
      </c>
      <c r="N15" s="153" t="s">
        <v>13</v>
      </c>
      <c r="O15" s="157" t="s">
        <v>2</v>
      </c>
      <c r="P15" s="158"/>
      <c r="Q15" s="157" t="s">
        <v>3</v>
      </c>
      <c r="R15" s="158"/>
      <c r="S15" s="157" t="s">
        <v>4</v>
      </c>
      <c r="T15" s="158"/>
      <c r="W15" s="70" t="s">
        <v>16</v>
      </c>
      <c r="X15" s="151" t="s">
        <v>9</v>
      </c>
      <c r="Y15" s="104" t="s">
        <v>2</v>
      </c>
      <c r="Z15" s="105"/>
      <c r="AA15" s="104" t="s">
        <v>3</v>
      </c>
      <c r="AB15" s="105"/>
      <c r="AC15" s="104" t="s">
        <v>4</v>
      </c>
      <c r="AD15" s="105"/>
      <c r="AG15" s="70" t="s">
        <v>16</v>
      </c>
      <c r="AH15" s="151" t="s">
        <v>9</v>
      </c>
      <c r="AI15" s="104" t="s">
        <v>2</v>
      </c>
      <c r="AJ15" s="105"/>
      <c r="AK15" s="104" t="s">
        <v>3</v>
      </c>
      <c r="AL15" s="105"/>
      <c r="AM15" s="104" t="s">
        <v>4</v>
      </c>
      <c r="AN15" s="105"/>
    </row>
    <row r="16" spans="2:40" s="60" customFormat="1" ht="17.100000000000001" hidden="1" customHeight="1" outlineLevel="1" x14ac:dyDescent="0.4">
      <c r="C16" s="154"/>
      <c r="D16" s="106" t="s">
        <v>7</v>
      </c>
      <c r="E16" s="106" t="s">
        <v>8</v>
      </c>
      <c r="F16" s="106" t="s">
        <v>7</v>
      </c>
      <c r="G16" s="106" t="s">
        <v>8</v>
      </c>
      <c r="H16" s="106" t="s">
        <v>7</v>
      </c>
      <c r="I16" s="106" t="s">
        <v>8</v>
      </c>
      <c r="N16" s="154"/>
      <c r="O16" s="106" t="s">
        <v>7</v>
      </c>
      <c r="P16" s="106" t="s">
        <v>8</v>
      </c>
      <c r="Q16" s="106" t="s">
        <v>7</v>
      </c>
      <c r="R16" s="106" t="s">
        <v>8</v>
      </c>
      <c r="S16" s="106" t="s">
        <v>7</v>
      </c>
      <c r="T16" s="106" t="s">
        <v>8</v>
      </c>
      <c r="X16" s="151"/>
      <c r="Y16" s="106" t="s">
        <v>7</v>
      </c>
      <c r="Z16" s="106" t="s">
        <v>8</v>
      </c>
      <c r="AA16" s="106" t="s">
        <v>7</v>
      </c>
      <c r="AB16" s="106" t="s">
        <v>8</v>
      </c>
      <c r="AC16" s="106" t="s">
        <v>7</v>
      </c>
      <c r="AD16" s="106" t="s">
        <v>8</v>
      </c>
      <c r="AH16" s="151"/>
      <c r="AI16" s="106" t="s">
        <v>7</v>
      </c>
      <c r="AJ16" s="106" t="s">
        <v>8</v>
      </c>
      <c r="AK16" s="106" t="s">
        <v>7</v>
      </c>
      <c r="AL16" s="106" t="s">
        <v>8</v>
      </c>
      <c r="AM16" s="106" t="s">
        <v>7</v>
      </c>
      <c r="AN16" s="106" t="s">
        <v>8</v>
      </c>
    </row>
    <row r="17" spans="2:40" hidden="1" outlineLevel="1" x14ac:dyDescent="0.35">
      <c r="C17" s="52" t="s">
        <v>17</v>
      </c>
      <c r="D17" s="50" t="e">
        <f>SUMIFS('PROJECT LIST B-Up'!#REF!, 'PROJECT LIST B-Up'!$B$3:$B$205, "APAC FM", 'PROJECT LIST B-Up'!$F$3:$F$205, $C$17, 'PROJECT LIST B-Up'!#REF!, Summary!$B$14)</f>
        <v>#REF!</v>
      </c>
      <c r="E17" s="50" t="e">
        <f>SUMIFS('PROJECT LIST B-Up'!#REF!, 'PROJECT LIST B-Up'!$B$3:$B$205, "APAC FM", 'PROJECT LIST B-Up'!$F$3:$F$205, $C$17, 'PROJECT LIST B-Up'!#REF!, Summary!$B$14)</f>
        <v>#REF!</v>
      </c>
      <c r="F17" s="50" t="e">
        <f>SUMIFS('PROJECT LIST B-Up'!#REF!, 'PROJECT LIST B-Up'!$B$3:$B$205, "APAC FM", 'PROJECT LIST B-Up'!$F$3:$F$205, $C$17, 'PROJECT LIST B-Up'!#REF!, Summary!$B$14)</f>
        <v>#REF!</v>
      </c>
      <c r="G17" s="50" t="e">
        <f>SUMIFS('PROJECT LIST B-Up'!#REF!, 'PROJECT LIST B-Up'!$B$3:$B$205, "APAC FM", 'PROJECT LIST B-Up'!$F$3:$F$205, $C$17, 'PROJECT LIST B-Up'!#REF!, Summary!$B$14)</f>
        <v>#REF!</v>
      </c>
      <c r="H17" s="50" t="e">
        <f>SUMIFS('PROJECT LIST B-Up'!#REF!, 'PROJECT LIST B-Up'!$B$3:$B$205, "APAC FM", 'PROJECT LIST B-Up'!$F$3:$F$205, $C$17, 'PROJECT LIST B-Up'!#REF!, Summary!$B$14)</f>
        <v>#REF!</v>
      </c>
      <c r="I17" s="50" t="e">
        <f>SUMIFS('PROJECT LIST B-Up'!#REF!, 'PROJECT LIST B-Up'!$B$3:$B$205, "APAC FM", 'PROJECT LIST B-Up'!$F$3:$F$205, $C$17, 'PROJECT LIST B-Up'!#REF!, Summary!$B$14)</f>
        <v>#REF!</v>
      </c>
      <c r="N17" s="52" t="s">
        <v>17</v>
      </c>
      <c r="O17" s="50" t="e">
        <f>SUMIFS('PROJECT LIST B-Up'!#REF!, 'PROJECT LIST B-Up'!$B$3:$B$205, "APAC FM", 'PROJECT LIST B-Up'!$F$3:$F$205, $C$17, 'PROJECT LIST B-Up'!#REF!, Summary!$M$14)</f>
        <v>#REF!</v>
      </c>
      <c r="P17" s="50" t="e">
        <f>SUMIFS('PROJECT LIST B-Up'!#REF!, 'PROJECT LIST B-Up'!$B$3:$B$205, "APAC FM", 'PROJECT LIST B-Up'!$F$3:$F$205, $C$17, 'PROJECT LIST B-Up'!#REF!, Summary!$M$14)</f>
        <v>#REF!</v>
      </c>
      <c r="Q17" s="50" t="e">
        <f>SUMIFS('PROJECT LIST B-Up'!#REF!, 'PROJECT LIST B-Up'!$B$3:$B$205, "APAC FM", 'PROJECT LIST B-Up'!$F$3:$F$205, $C$17, 'PROJECT LIST B-Up'!#REF!, Summary!$M$14)</f>
        <v>#REF!</v>
      </c>
      <c r="R17" s="50" t="e">
        <f>SUMIFS('PROJECT LIST B-Up'!#REF!, 'PROJECT LIST B-Up'!$B$3:$B$205, "APAC FM", 'PROJECT LIST B-Up'!$F$3:$F$205, $C$17, 'PROJECT LIST B-Up'!#REF!, Summary!$M$14)</f>
        <v>#REF!</v>
      </c>
      <c r="S17" s="50" t="e">
        <f>SUMIFS('PROJECT LIST B-Up'!#REF!, 'PROJECT LIST B-Up'!$B$3:$B$205, "APAC FM", 'PROJECT LIST B-Up'!$F$3:$F$205, $C$17, 'PROJECT LIST B-Up'!#REF!, Summary!$M$14)</f>
        <v>#REF!</v>
      </c>
      <c r="T17" s="50" t="e">
        <f>SUMIFS('PROJECT LIST B-Up'!#REF!, 'PROJECT LIST B-Up'!$B$3:$B$205, "APAC FM", 'PROJECT LIST B-Up'!$F$3:$F$205, $C$17, 'PROJECT LIST B-Up'!#REF!, Summary!$M$14)</f>
        <v>#REF!</v>
      </c>
      <c r="X17" s="52" t="s">
        <v>17</v>
      </c>
      <c r="Y17" s="50" t="e">
        <f>SUMIFS('PROJECT LIST B-Up'!#REF!, 'PROJECT LIST B-Up'!$B$3:$B$205, "&lt;&gt;APAC FM", 'PROJECT LIST B-Up'!$F$3:$F$205, $C$17, 'PROJECT LIST B-Up'!#REF!, Summary!$B$14)</f>
        <v>#REF!</v>
      </c>
      <c r="Z17" s="50" t="e">
        <f>SUMIFS('PROJECT LIST B-Up'!#REF!, 'PROJECT LIST B-Up'!$B$3:$B$205, "&lt;&gt;APAC FM", 'PROJECT LIST B-Up'!$F$3:$F$205, $C$17, 'PROJECT LIST B-Up'!#REF!, Summary!$B$14)</f>
        <v>#REF!</v>
      </c>
      <c r="AA17" s="50" t="e">
        <f>SUMIFS('PROJECT LIST B-Up'!#REF!, 'PROJECT LIST B-Up'!$B$3:$B$205, "&lt;&gt;APAC FM", 'PROJECT LIST B-Up'!$F$3:$F$205, $C$17, 'PROJECT LIST B-Up'!#REF!, Summary!$B$14)</f>
        <v>#REF!</v>
      </c>
      <c r="AB17" s="50" t="e">
        <f>SUMIFS('PROJECT LIST B-Up'!#REF!, 'PROJECT LIST B-Up'!$B$3:$B$205, "&lt;&gt;APAC FM", 'PROJECT LIST B-Up'!$F$3:$F$205, $C$17, 'PROJECT LIST B-Up'!#REF!, Summary!$B$14)</f>
        <v>#REF!</v>
      </c>
      <c r="AC17" s="50" t="e">
        <f>SUMIFS('PROJECT LIST B-Up'!#REF!, 'PROJECT LIST B-Up'!$B$3:$B$205, "&lt;&gt;APAC FM", 'PROJECT LIST B-Up'!$F$3:$F$205, $C$17, 'PROJECT LIST B-Up'!#REF!, Summary!$B$14)</f>
        <v>#REF!</v>
      </c>
      <c r="AD17" s="50" t="e">
        <f>SUMIFS('PROJECT LIST B-Up'!#REF!, 'PROJECT LIST B-Up'!$B$3:$B$205, "&lt;&gt;APAC FM", 'PROJECT LIST B-Up'!$F$3:$F$205, $C$17, 'PROJECT LIST B-Up'!#REF!, Summary!$B$14)</f>
        <v>#REF!</v>
      </c>
      <c r="AH17" s="52" t="s">
        <v>17</v>
      </c>
      <c r="AI17" s="50" t="e">
        <f>SUMIFS('PROJECT LIST B-Up'!#REF!, 'PROJECT LIST B-Up'!$B$3:$B$205, "&lt;&gt;APAC FM", 'PROJECT LIST B-Up'!$F$3:$F$205, $C$17, 'PROJECT LIST B-Up'!#REF!, Summary!$AG$14)</f>
        <v>#REF!</v>
      </c>
      <c r="AJ17" s="50" t="e">
        <f>SUMIFS('PROJECT LIST B-Up'!#REF!, 'PROJECT LIST B-Up'!$B$3:$B$205, "&lt;&gt;APAC FM", 'PROJECT LIST B-Up'!$F$3:$F$205, $C$17, 'PROJECT LIST B-Up'!#REF!, Summary!$AG$14)</f>
        <v>#REF!</v>
      </c>
      <c r="AK17" s="50" t="e">
        <f>SUMIFS('PROJECT LIST B-Up'!#REF!, 'PROJECT LIST B-Up'!$B$3:$B$205, "&lt;&gt;APAC FM", 'PROJECT LIST B-Up'!$F$3:$F$205, $C$17, 'PROJECT LIST B-Up'!#REF!, Summary!$AG$14)</f>
        <v>#REF!</v>
      </c>
      <c r="AL17" s="50" t="e">
        <f>SUMIFS('PROJECT LIST B-Up'!#REF!, 'PROJECT LIST B-Up'!$B$3:$B$205, "&lt;&gt;APAC FM", 'PROJECT LIST B-Up'!$F$3:$F$205, $C$17, 'PROJECT LIST B-Up'!#REF!, Summary!$AG$14)</f>
        <v>#REF!</v>
      </c>
      <c r="AM17" s="50" t="e">
        <f>SUMIFS('PROJECT LIST B-Up'!#REF!, 'PROJECT LIST B-Up'!$B$3:$B$205, "&lt;&gt;APAC FM", 'PROJECT LIST B-Up'!$F$3:$F$205, $C$17, 'PROJECT LIST B-Up'!#REF!, Summary!$AG$14)</f>
        <v>#REF!</v>
      </c>
      <c r="AN17" s="50" t="e">
        <f>SUMIFS('PROJECT LIST B-Up'!#REF!, 'PROJECT LIST B-Up'!$B$3:$B$205, "&lt;&gt;APAC FM", 'PROJECT LIST B-Up'!$F$3:$F$205, $C$17, 'PROJECT LIST B-Up'!#REF!, Summary!$AG$14)</f>
        <v>#REF!</v>
      </c>
    </row>
    <row r="18" spans="2:40" hidden="1" outlineLevel="1" x14ac:dyDescent="0.35">
      <c r="C18" s="52" t="s">
        <v>18</v>
      </c>
      <c r="D18" s="50" t="e">
        <f>SUMIFS('PROJECT LIST B-Up'!#REF!, 'PROJECT LIST B-Up'!$B$3:$B$205, "APAC FM", 'PROJECT LIST B-Up'!$F$3:$F$205, $C$18, 'PROJECT LIST B-Up'!#REF!, Summary!$B$14)</f>
        <v>#REF!</v>
      </c>
      <c r="E18" s="50" t="e">
        <f>SUMIFS('PROJECT LIST B-Up'!#REF!, 'PROJECT LIST B-Up'!$B$3:$B$205, "APAC FM", 'PROJECT LIST B-Up'!$F$3:$F$205, $C$18, 'PROJECT LIST B-Up'!#REF!, Summary!$B$14)</f>
        <v>#REF!</v>
      </c>
      <c r="F18" s="50" t="e">
        <f>SUMIFS('PROJECT LIST B-Up'!#REF!, 'PROJECT LIST B-Up'!$B$3:$B$205, "APAC FM", 'PROJECT LIST B-Up'!$F$3:$F$205, $C$18, 'PROJECT LIST B-Up'!#REF!, Summary!$B$14)</f>
        <v>#REF!</v>
      </c>
      <c r="G18" s="50" t="e">
        <f>SUMIFS('PROJECT LIST B-Up'!#REF!, 'PROJECT LIST B-Up'!$B$3:$B$205, "APAC FM", 'PROJECT LIST B-Up'!$F$3:$F$205, $C$18, 'PROJECT LIST B-Up'!#REF!, Summary!$B$14)</f>
        <v>#REF!</v>
      </c>
      <c r="H18" s="50" t="e">
        <f>SUMIFS('PROJECT LIST B-Up'!#REF!, 'PROJECT LIST B-Up'!$B$3:$B$205, "APAC FM", 'PROJECT LIST B-Up'!$F$3:$F$205, $C$18, 'PROJECT LIST B-Up'!#REF!, Summary!$B$14)</f>
        <v>#REF!</v>
      </c>
      <c r="I18" s="50" t="e">
        <f>SUMIFS('PROJECT LIST B-Up'!#REF!, 'PROJECT LIST B-Up'!$B$3:$B$205, "APAC FM", 'PROJECT LIST B-Up'!$F$3:$F$205, $C$18, 'PROJECT LIST B-Up'!#REF!, Summary!$B$14)</f>
        <v>#REF!</v>
      </c>
      <c r="N18" s="52" t="s">
        <v>18</v>
      </c>
      <c r="O18" s="50" t="e">
        <f>SUMIFS('PROJECT LIST B-Up'!#REF!, 'PROJECT LIST B-Up'!$B$3:$B$205, "APAC FM", 'PROJECT LIST B-Up'!$F$3:$F$205, $C$18, 'PROJECT LIST B-Up'!#REF!, Summary!$M$14)</f>
        <v>#REF!</v>
      </c>
      <c r="P18" s="50" t="e">
        <f>SUMIFS('PROJECT LIST B-Up'!#REF!, 'PROJECT LIST B-Up'!$B$3:$B$205, "APAC FM", 'PROJECT LIST B-Up'!$F$3:$F$205, $C$18, 'PROJECT LIST B-Up'!#REF!, Summary!$M$14)</f>
        <v>#REF!</v>
      </c>
      <c r="Q18" s="50" t="e">
        <f>SUMIFS('PROJECT LIST B-Up'!#REF!, 'PROJECT LIST B-Up'!$B$3:$B$205, "APAC FM", 'PROJECT LIST B-Up'!$F$3:$F$205, $C$18, 'PROJECT LIST B-Up'!#REF!, Summary!$M$14)</f>
        <v>#REF!</v>
      </c>
      <c r="R18" s="50" t="e">
        <f>SUMIFS('PROJECT LIST B-Up'!#REF!, 'PROJECT LIST B-Up'!$B$3:$B$205, "APAC FM", 'PROJECT LIST B-Up'!$F$3:$F$205, $C$18, 'PROJECT LIST B-Up'!#REF!, Summary!$M$14)</f>
        <v>#REF!</v>
      </c>
      <c r="S18" s="50" t="e">
        <f>SUMIFS('PROJECT LIST B-Up'!#REF!, 'PROJECT LIST B-Up'!$B$3:$B$205, "APAC FM", 'PROJECT LIST B-Up'!$F$3:$F$205, $C$18, 'PROJECT LIST B-Up'!#REF!, Summary!$M$14)</f>
        <v>#REF!</v>
      </c>
      <c r="T18" s="50" t="e">
        <f>SUMIFS('PROJECT LIST B-Up'!#REF!, 'PROJECT LIST B-Up'!$B$3:$B$205, "APAC FM", 'PROJECT LIST B-Up'!$F$3:$F$205, $C$18, 'PROJECT LIST B-Up'!#REF!, Summary!$M$14)</f>
        <v>#REF!</v>
      </c>
      <c r="X18" s="52" t="s">
        <v>18</v>
      </c>
      <c r="Y18" s="50" t="e">
        <f>SUMIFS('PROJECT LIST B-Up'!#REF!, 'PROJECT LIST B-Up'!$B$3:$B$205, "&lt;&gt;APAC FM", 'PROJECT LIST B-Up'!$F$3:$F$205, $X$18, 'PROJECT LIST B-Up'!#REF!, Summary!$B$14)</f>
        <v>#REF!</v>
      </c>
      <c r="Z18" s="76" t="e">
        <f>SUMIFS('PROJECT LIST B-Up'!#REF!, 'PROJECT LIST B-Up'!$B$3:$B$205, "&lt;&gt;APAC FM", 'PROJECT LIST B-Up'!$F$3:$F$205, $C$18, 'PROJECT LIST B-Up'!#REF!, Summary!$B$14)</f>
        <v>#REF!</v>
      </c>
      <c r="AA18" s="50" t="e">
        <f>SUMIFS('PROJECT LIST B-Up'!#REF!, 'PROJECT LIST B-Up'!$B$3:$B$205, "&lt;&gt;APAC FM", 'PROJECT LIST B-Up'!$F$3:$F$205, $X$18, 'PROJECT LIST B-Up'!#REF!, Summary!$B$14)</f>
        <v>#REF!</v>
      </c>
      <c r="AB18" s="50" t="e">
        <f>SUMIFS('PROJECT LIST B-Up'!#REF!, 'PROJECT LIST B-Up'!$B$3:$B$205, "&lt;&gt;APAC FM", 'PROJECT LIST B-Up'!$F$3:$F$205, $C$18, 'PROJECT LIST B-Up'!#REF!, Summary!$B$14)</f>
        <v>#REF!</v>
      </c>
      <c r="AC18" s="50" t="e">
        <f>SUMIFS('PROJECT LIST B-Up'!#REF!, 'PROJECT LIST B-Up'!$B$3:$B$205, "&lt;&gt;APAC FM", 'PROJECT LIST B-Up'!$F$3:$F$205, $C$18, 'PROJECT LIST B-Up'!#REF!, Summary!$B$14)</f>
        <v>#REF!</v>
      </c>
      <c r="AD18" s="50" t="e">
        <f>SUMIFS('PROJECT LIST B-Up'!#REF!, 'PROJECT LIST B-Up'!$B$3:$B$205, "&lt;&gt;APAC FM", 'PROJECT LIST B-Up'!$F$3:$F$205, $C$18, 'PROJECT LIST B-Up'!#REF!, Summary!$B$14)</f>
        <v>#REF!</v>
      </c>
      <c r="AH18" s="52" t="s">
        <v>18</v>
      </c>
      <c r="AI18" s="50" t="e">
        <f>SUMIFS('PROJECT LIST B-Up'!#REF!, 'PROJECT LIST B-Up'!$B$3:$B$205, "&lt;&gt;APAC FM", 'PROJECT LIST B-Up'!$F$3:$F$205, $X$18, 'PROJECT LIST B-Up'!#REF!, Summary!$AG$14)-1000</f>
        <v>#REF!</v>
      </c>
      <c r="AJ18" s="50" t="e">
        <f>SUMIFS('PROJECT LIST B-Up'!#REF!, 'PROJECT LIST B-Up'!$B$3:$B$205, "&lt;&gt;APAC FM", 'PROJECT LIST B-Up'!$F$3:$F$205, $C$18, 'PROJECT LIST B-Up'!#REF!, Summary!$AG$14)-1000</f>
        <v>#REF!</v>
      </c>
      <c r="AK18" s="50" t="e">
        <f>SUMIFS('PROJECT LIST B-Up'!#REF!, 'PROJECT LIST B-Up'!$B$3:$B$205, "&lt;&gt;APAC FM", 'PROJECT LIST B-Up'!$F$3:$F$205, $X$18, 'PROJECT LIST B-Up'!#REF!, Summary!$AG$14)</f>
        <v>#REF!</v>
      </c>
      <c r="AL18" s="50" t="e">
        <f>SUMIFS('PROJECT LIST B-Up'!#REF!, 'PROJECT LIST B-Up'!$B$3:$B$205, "&lt;&gt;APAC FM", 'PROJECT LIST B-Up'!$F$3:$F$205, $C$18, 'PROJECT LIST B-Up'!#REF!, Summary!$AG$14)</f>
        <v>#REF!</v>
      </c>
      <c r="AM18" s="50" t="e">
        <f>SUMIFS('PROJECT LIST B-Up'!#REF!, 'PROJECT LIST B-Up'!$B$3:$B$205, "&lt;&gt;APAC FM", 'PROJECT LIST B-Up'!$F$3:$F$205, $C$18, 'PROJECT LIST B-Up'!#REF!, Summary!$AG$14)</f>
        <v>#REF!</v>
      </c>
      <c r="AN18" s="50" t="e">
        <f>SUMIFS('PROJECT LIST B-Up'!#REF!, 'PROJECT LIST B-Up'!$B$3:$B$205, "&lt;&gt;APAC FM", 'PROJECT LIST B-Up'!$F$3:$F$205, $C$18, 'PROJECT LIST B-Up'!#REF!, Summary!$AG$14)</f>
        <v>#REF!</v>
      </c>
    </row>
    <row r="19" spans="2:40" hidden="1" outlineLevel="1" x14ac:dyDescent="0.35">
      <c r="C19" s="52" t="s">
        <v>19</v>
      </c>
      <c r="D19" s="50" t="e">
        <f>SUMIFS('PROJECT LIST B-Up'!#REF!, 'PROJECT LIST B-Up'!$B$3:$B$205, "APAC FM", 'PROJECT LIST B-Up'!$F$3:$F$205, $C$19, 'PROJECT LIST B-Up'!#REF!, Summary!$B$14)</f>
        <v>#REF!</v>
      </c>
      <c r="E19" s="50" t="e">
        <f>SUMIFS('PROJECT LIST B-Up'!#REF!, 'PROJECT LIST B-Up'!$B$3:$B$205, "APAC FM", 'PROJECT LIST B-Up'!$F$3:$F$205, $C$19, 'PROJECT LIST B-Up'!#REF!, Summary!$B$14)</f>
        <v>#REF!</v>
      </c>
      <c r="F19" s="50" t="e">
        <f>SUMIFS('PROJECT LIST B-Up'!#REF!, 'PROJECT LIST B-Up'!$B$3:$B$205, "APAC FM", 'PROJECT LIST B-Up'!$F$3:$F$205, $C$19, 'PROJECT LIST B-Up'!#REF!, Summary!$B$14)</f>
        <v>#REF!</v>
      </c>
      <c r="G19" s="50" t="e">
        <f>SUMIFS('PROJECT LIST B-Up'!#REF!, 'PROJECT LIST B-Up'!$B$3:$B$205, "APAC FM", 'PROJECT LIST B-Up'!$F$3:$F$205, $C$19, 'PROJECT LIST B-Up'!#REF!, Summary!$B$14)</f>
        <v>#REF!</v>
      </c>
      <c r="H19" s="50" t="e">
        <f>SUMIFS('PROJECT LIST B-Up'!#REF!, 'PROJECT LIST B-Up'!$B$3:$B$205, "APAC FM", 'PROJECT LIST B-Up'!$F$3:$F$205, $C$19, 'PROJECT LIST B-Up'!#REF!, Summary!$B$14)</f>
        <v>#REF!</v>
      </c>
      <c r="I19" s="50" t="e">
        <f>SUMIFS('PROJECT LIST B-Up'!#REF!, 'PROJECT LIST B-Up'!$B$3:$B$205, "APAC FM", 'PROJECT LIST B-Up'!$F$3:$F$205, $C$19, 'PROJECT LIST B-Up'!#REF!, Summary!$B$14)</f>
        <v>#REF!</v>
      </c>
      <c r="N19" s="52" t="s">
        <v>19</v>
      </c>
      <c r="O19" s="50" t="e">
        <f>SUMIFS('PROJECT LIST B-Up'!#REF!, 'PROJECT LIST B-Up'!$B$3:$B$205, "APAC FM", 'PROJECT LIST B-Up'!$F$3:$F$205, $C$19, 'PROJECT LIST B-Up'!#REF!, Summary!$M$14)</f>
        <v>#REF!</v>
      </c>
      <c r="P19" s="50" t="e">
        <f>SUMIFS('PROJECT LIST B-Up'!#REF!, 'PROJECT LIST B-Up'!$B$3:$B$205, "APAC FM", 'PROJECT LIST B-Up'!$F$3:$F$205, $C$19, 'PROJECT LIST B-Up'!#REF!, Summary!$M$14)</f>
        <v>#REF!</v>
      </c>
      <c r="Q19" s="50" t="e">
        <f>SUMIFS('PROJECT LIST B-Up'!#REF!, 'PROJECT LIST B-Up'!$B$3:$B$205, "APAC FM", 'PROJECT LIST B-Up'!$F$3:$F$205, $C$19, 'PROJECT LIST B-Up'!#REF!, Summary!$M$14)</f>
        <v>#REF!</v>
      </c>
      <c r="R19" s="50" t="e">
        <f>SUMIFS('PROJECT LIST B-Up'!#REF!, 'PROJECT LIST B-Up'!$B$3:$B$205, "APAC FM", 'PROJECT LIST B-Up'!$F$3:$F$205, $C$19, 'PROJECT LIST B-Up'!#REF!, Summary!$M$14)</f>
        <v>#REF!</v>
      </c>
      <c r="S19" s="50" t="e">
        <f>SUMIFS('PROJECT LIST B-Up'!#REF!, 'PROJECT LIST B-Up'!$B$3:$B$205, "APAC FM", 'PROJECT LIST B-Up'!$F$3:$F$205, $C$19, 'PROJECT LIST B-Up'!#REF!, Summary!$M$14)</f>
        <v>#REF!</v>
      </c>
      <c r="T19" s="50" t="e">
        <f>SUMIFS('PROJECT LIST B-Up'!#REF!, 'PROJECT LIST B-Up'!$B$3:$B$205, "APAC FM", 'PROJECT LIST B-Up'!$F$3:$F$205, $C$19, 'PROJECT LIST B-Up'!#REF!, Summary!$M$14)</f>
        <v>#REF!</v>
      </c>
      <c r="X19" s="52" t="s">
        <v>19</v>
      </c>
      <c r="Y19" s="50" t="e">
        <f>SUMIFS('PROJECT LIST B-Up'!#REF!, 'PROJECT LIST B-Up'!$B$3:$B$205, "&lt;&gt;APAC FM", 'PROJECT LIST B-Up'!$F$3:$F$205, $C$19, 'PROJECT LIST B-Up'!#REF!, Summary!$B$14)</f>
        <v>#REF!</v>
      </c>
      <c r="Z19" s="50" t="e">
        <f>SUMIFS('PROJECT LIST B-Up'!#REF!, 'PROJECT LIST B-Up'!$B$3:$B$205, "&lt;&gt;APAC FM", 'PROJECT LIST B-Up'!$F$3:$F$205, $C$19, 'PROJECT LIST B-Up'!#REF!, Summary!$B$14)</f>
        <v>#REF!</v>
      </c>
      <c r="AA19" s="50" t="e">
        <f>SUMIFS('PROJECT LIST B-Up'!#REF!, 'PROJECT LIST B-Up'!$B$3:$B$205, "&lt;&gt;APAC FM", 'PROJECT LIST B-Up'!$F$3:$F$205, $C$19, 'PROJECT LIST B-Up'!#REF!, Summary!$B$14)</f>
        <v>#REF!</v>
      </c>
      <c r="AB19" s="50" t="e">
        <f>SUMIFS('PROJECT LIST B-Up'!#REF!, 'PROJECT LIST B-Up'!$B$3:$B$205, "&lt;&gt;APAC FM", 'PROJECT LIST B-Up'!$F$3:$F$205, $C$19, 'PROJECT LIST B-Up'!#REF!, Summary!$B$14)</f>
        <v>#REF!</v>
      </c>
      <c r="AC19" s="50" t="e">
        <f>SUMIFS('PROJECT LIST B-Up'!#REF!, 'PROJECT LIST B-Up'!$B$3:$B$205, "&lt;&gt;APAC FM", 'PROJECT LIST B-Up'!$F$3:$F$205, $C$19, 'PROJECT LIST B-Up'!#REF!, Summary!$B$14)</f>
        <v>#REF!</v>
      </c>
      <c r="AD19" s="50" t="e">
        <f>SUMIFS('PROJECT LIST B-Up'!#REF!, 'PROJECT LIST B-Up'!$B$3:$B$205, "&lt;&gt;APAC FM", 'PROJECT LIST B-Up'!$F$3:$F$205, $C$19, 'PROJECT LIST B-Up'!#REF!, Summary!$B$14)</f>
        <v>#REF!</v>
      </c>
      <c r="AH19" s="52" t="s">
        <v>19</v>
      </c>
      <c r="AI19" s="50" t="e">
        <f>SUMIFS('PROJECT LIST B-Up'!#REF!, 'PROJECT LIST B-Up'!$B$3:$B$205, "&lt;&gt;APAC FM", 'PROJECT LIST B-Up'!$F$3:$F$205, $C$19, 'PROJECT LIST B-Up'!#REF!, Summary!$AG$14)</f>
        <v>#REF!</v>
      </c>
      <c r="AJ19" s="50" t="e">
        <f>SUMIFS('PROJECT LIST B-Up'!#REF!, 'PROJECT LIST B-Up'!$B$3:$B$205, "&lt;&gt;APAC FM", 'PROJECT LIST B-Up'!$F$3:$F$205, $C$19, 'PROJECT LIST B-Up'!#REF!, Summary!$AG$14)</f>
        <v>#REF!</v>
      </c>
      <c r="AK19" s="50" t="e">
        <f>SUMIFS('PROJECT LIST B-Up'!#REF!, 'PROJECT LIST B-Up'!$B$3:$B$205, "&lt;&gt;APAC FM", 'PROJECT LIST B-Up'!$F$3:$F$205, $C$19, 'PROJECT LIST B-Up'!#REF!, Summary!$AG$14)</f>
        <v>#REF!</v>
      </c>
      <c r="AL19" s="50" t="e">
        <f>SUMIFS('PROJECT LIST B-Up'!#REF!, 'PROJECT LIST B-Up'!$B$3:$B$205, "&lt;&gt;APAC FM", 'PROJECT LIST B-Up'!$F$3:$F$205, $C$19, 'PROJECT LIST B-Up'!#REF!, Summary!$AG$14)</f>
        <v>#REF!</v>
      </c>
      <c r="AM19" s="50" t="e">
        <f>SUMIFS('PROJECT LIST B-Up'!#REF!, 'PROJECT LIST B-Up'!$B$3:$B$205, "&lt;&gt;APAC FM", 'PROJECT LIST B-Up'!$F$3:$F$205, $C$19, 'PROJECT LIST B-Up'!#REF!, Summary!$AG$14)</f>
        <v>#REF!</v>
      </c>
      <c r="AN19" s="50" t="e">
        <f>SUMIFS('PROJECT LIST B-Up'!#REF!, 'PROJECT LIST B-Up'!$B$3:$B$205, "&lt;&gt;APAC FM", 'PROJECT LIST B-Up'!$F$3:$F$205, $C$19, 'PROJECT LIST B-Up'!#REF!, Summary!$AG$14)</f>
        <v>#REF!</v>
      </c>
    </row>
    <row r="20" spans="2:40" hidden="1" outlineLevel="1" x14ac:dyDescent="0.35">
      <c r="C20" s="52" t="s">
        <v>20</v>
      </c>
      <c r="D20" s="50" t="e">
        <f>SUMIFS('PROJECT LIST B-Up'!#REF!, 'PROJECT LIST B-Up'!$B$3:$B$205, "APAC FM", 'PROJECT LIST B-Up'!$F$3:$F$205, $C$20, 'PROJECT LIST B-Up'!#REF!, Summary!$B$14)</f>
        <v>#REF!</v>
      </c>
      <c r="E20" s="50" t="e">
        <f>SUMIFS('PROJECT LIST B-Up'!#REF!, 'PROJECT LIST B-Up'!$B$3:$B$205, "APAC FM", 'PROJECT LIST B-Up'!$F$3:$F$205, $C$20, 'PROJECT LIST B-Up'!#REF!, Summary!$B$14)</f>
        <v>#REF!</v>
      </c>
      <c r="F20" s="50" t="e">
        <f>SUMIFS('PROJECT LIST B-Up'!#REF!, 'PROJECT LIST B-Up'!$B$3:$B$205, "APAC FM", 'PROJECT LIST B-Up'!$F$3:$F$205, $C$20, 'PROJECT LIST B-Up'!#REF!, Summary!$B$14)</f>
        <v>#REF!</v>
      </c>
      <c r="G20" s="50" t="e">
        <f>SUMIFS('PROJECT LIST B-Up'!#REF!, 'PROJECT LIST B-Up'!$B$3:$B$205, "APAC FM", 'PROJECT LIST B-Up'!$F$3:$F$205, $C$20, 'PROJECT LIST B-Up'!#REF!, Summary!$B$14)</f>
        <v>#REF!</v>
      </c>
      <c r="H20" s="50" t="e">
        <f>SUMIFS('PROJECT LIST B-Up'!#REF!, 'PROJECT LIST B-Up'!$B$3:$B$205, "APAC FM", 'PROJECT LIST B-Up'!$F$3:$F$205, $C$20, 'PROJECT LIST B-Up'!#REF!, Summary!$B$14)</f>
        <v>#REF!</v>
      </c>
      <c r="I20" s="50" t="e">
        <f>SUMIFS('PROJECT LIST B-Up'!#REF!, 'PROJECT LIST B-Up'!$B$3:$B$205, "APAC FM", 'PROJECT LIST B-Up'!$F$3:$F$205, $C$20, 'PROJECT LIST B-Up'!#REF!, Summary!$B$14)</f>
        <v>#REF!</v>
      </c>
      <c r="N20" s="52" t="s">
        <v>20</v>
      </c>
      <c r="O20" s="50" t="e">
        <f>SUMIFS('PROJECT LIST B-Up'!#REF!, 'PROJECT LIST B-Up'!$B$3:$B$205, "APAC FM", 'PROJECT LIST B-Up'!$F$3:$F$205, $C$20, 'PROJECT LIST B-Up'!#REF!, Summary!$M$14)</f>
        <v>#REF!</v>
      </c>
      <c r="P20" s="50" t="e">
        <f>SUMIFS('PROJECT LIST B-Up'!#REF!, 'PROJECT LIST B-Up'!$B$3:$B$205, "APAC FM", 'PROJECT LIST B-Up'!$F$3:$F$205, $C$20, 'PROJECT LIST B-Up'!#REF!, Summary!$M$15)</f>
        <v>#REF!</v>
      </c>
      <c r="Q20" s="50" t="e">
        <f>SUMIFS('PROJECT LIST B-Up'!#REF!, 'PROJECT LIST B-Up'!$B$3:$B$205, "APAC FM", 'PROJECT LIST B-Up'!$F$3:$F$205, $C$20, 'PROJECT LIST B-Up'!#REF!, Summary!$M$14)</f>
        <v>#REF!</v>
      </c>
      <c r="R20" s="50" t="e">
        <f>SUMIFS('PROJECT LIST B-Up'!#REF!, 'PROJECT LIST B-Up'!$B$3:$B$205, "APAC FM", 'PROJECT LIST B-Up'!$F$3:$F$205, $C$20, 'PROJECT LIST B-Up'!#REF!, Summary!$M$14)</f>
        <v>#REF!</v>
      </c>
      <c r="S20" s="50" t="e">
        <f>SUMIFS('PROJECT LIST B-Up'!#REF!, 'PROJECT LIST B-Up'!$B$3:$B$205, "APAC FM", 'PROJECT LIST B-Up'!$F$3:$F$205, $C$20, 'PROJECT LIST B-Up'!#REF!, Summary!$M$14)</f>
        <v>#REF!</v>
      </c>
      <c r="T20" s="50" t="e">
        <f>SUMIFS('PROJECT LIST B-Up'!#REF!, 'PROJECT LIST B-Up'!$B$3:$B$205, "APAC FM", 'PROJECT LIST B-Up'!$F$3:$F$205, $C$20, 'PROJECT LIST B-Up'!#REF!, Summary!$M$14)</f>
        <v>#REF!</v>
      </c>
      <c r="X20" s="52" t="s">
        <v>20</v>
      </c>
      <c r="Y20" s="50" t="e">
        <f>SUMIFS('PROJECT LIST B-Up'!#REF!, 'PROJECT LIST B-Up'!$B$3:$B$205, "&lt;&gt;APAC FM", 'PROJECT LIST B-Up'!$F$3:$F$205, $C$20, 'PROJECT LIST B-Up'!#REF!, Summary!$B$14)</f>
        <v>#REF!</v>
      </c>
      <c r="Z20" s="50" t="e">
        <f>SUMIFS('PROJECT LIST B-Up'!#REF!, 'PROJECT LIST B-Up'!$B$3:$B$205, "&lt;&gt;APAC FM", 'PROJECT LIST B-Up'!$F$3:$F$205, $C$20, 'PROJECT LIST B-Up'!#REF!, Summary!$B$14)</f>
        <v>#REF!</v>
      </c>
      <c r="AA20" s="50" t="e">
        <f>SUMIFS('PROJECT LIST B-Up'!#REF!, 'PROJECT LIST B-Up'!$B$3:$B$205, "&lt;&gt;APAC FM", 'PROJECT LIST B-Up'!$F$3:$F$205, $C$20, 'PROJECT LIST B-Up'!#REF!, Summary!$B$14)</f>
        <v>#REF!</v>
      </c>
      <c r="AB20" s="50" t="e">
        <f>SUMIFS('PROJECT LIST B-Up'!#REF!, 'PROJECT LIST B-Up'!$B$3:$B$205, "&lt;&gt;APAC FM", 'PROJECT LIST B-Up'!$F$3:$F$205, $C$20, 'PROJECT LIST B-Up'!#REF!, Summary!$B$14)</f>
        <v>#REF!</v>
      </c>
      <c r="AC20" s="50" t="e">
        <f>SUMIFS('PROJECT LIST B-Up'!#REF!, 'PROJECT LIST B-Up'!$B$3:$B$205, "&lt;&gt;APAC FM", 'PROJECT LIST B-Up'!$F$3:$F$205, $C$20, 'PROJECT LIST B-Up'!#REF!, Summary!$B$14)</f>
        <v>#REF!</v>
      </c>
      <c r="AD20" s="50" t="e">
        <f>SUMIFS('PROJECT LIST B-Up'!#REF!, 'PROJECT LIST B-Up'!$B$3:$B$205, "&lt;&gt;APAC FM", 'PROJECT LIST B-Up'!$F$3:$F$205, $C$20, 'PROJECT LIST B-Up'!#REF!, Summary!$B$14)</f>
        <v>#REF!</v>
      </c>
      <c r="AH20" s="52" t="s">
        <v>20</v>
      </c>
      <c r="AI20" s="50" t="e">
        <f>SUMIFS('PROJECT LIST B-Up'!#REF!, 'PROJECT LIST B-Up'!$B$3:$B$205, "&lt;&gt;APAC FM", 'PROJECT LIST B-Up'!$F$3:$F$205, $C$20, 'PROJECT LIST B-Up'!#REF!, Summary!$AG$14)</f>
        <v>#REF!</v>
      </c>
      <c r="AJ20" s="50" t="e">
        <f>SUMIFS('PROJECT LIST B-Up'!#REF!, 'PROJECT LIST B-Up'!$B$3:$B$205, "&lt;&gt;APAC FM", 'PROJECT LIST B-Up'!$F$3:$F$205, $C$20, 'PROJECT LIST B-Up'!#REF!, Summary!$AG$14)</f>
        <v>#REF!</v>
      </c>
      <c r="AK20" s="50" t="e">
        <f>SUMIFS('PROJECT LIST B-Up'!#REF!, 'PROJECT LIST B-Up'!$B$3:$B$205, "&lt;&gt;APAC FM", 'PROJECT LIST B-Up'!$F$3:$F$205, $C$20, 'PROJECT LIST B-Up'!#REF!, Summary!$AG$14)</f>
        <v>#REF!</v>
      </c>
      <c r="AL20" s="50" t="e">
        <f>SUMIFS('PROJECT LIST B-Up'!#REF!, 'PROJECT LIST B-Up'!$B$3:$B$205, "&lt;&gt;APAC FM", 'PROJECT LIST B-Up'!$F$3:$F$205, $C$20, 'PROJECT LIST B-Up'!#REF!, Summary!$AG$14)</f>
        <v>#REF!</v>
      </c>
      <c r="AM20" s="50" t="e">
        <f>SUMIFS('PROJECT LIST B-Up'!#REF!, 'PROJECT LIST B-Up'!$B$3:$B$205, "&lt;&gt;APAC FM", 'PROJECT LIST B-Up'!$F$3:$F$205, $C$20, 'PROJECT LIST B-Up'!#REF!, Summary!$AG$14)</f>
        <v>#REF!</v>
      </c>
      <c r="AN20" s="50" t="e">
        <f>SUMIFS('PROJECT LIST B-Up'!#REF!, 'PROJECT LIST B-Up'!$B$3:$B$205, "&lt;&gt;APAC FM", 'PROJECT LIST B-Up'!$F$3:$F$205, $C$20, 'PROJECT LIST B-Up'!#REF!, Summary!$AG$14)</f>
        <v>#REF!</v>
      </c>
    </row>
    <row r="21" spans="2:40" hidden="1" outlineLevel="1" x14ac:dyDescent="0.35">
      <c r="C21" s="52" t="s">
        <v>21</v>
      </c>
      <c r="D21" s="50" t="e">
        <f>SUMIFS('PROJECT LIST B-Up'!#REF!, 'PROJECT LIST B-Up'!$B$3:$B$205, "APAC FM", 'PROJECT LIST B-Up'!$F$3:$F$205, $C$21, 'PROJECT LIST B-Up'!#REF!, Summary!$B$14)</f>
        <v>#REF!</v>
      </c>
      <c r="E21" s="50" t="e">
        <f>SUMIFS('PROJECT LIST B-Up'!#REF!, 'PROJECT LIST B-Up'!$B$3:$B$205, "APAC FM", 'PROJECT LIST B-Up'!$F$3:$F$205, $C$21, 'PROJECT LIST B-Up'!#REF!, Summary!$B$14)</f>
        <v>#REF!</v>
      </c>
      <c r="F21" s="50" t="e">
        <f>SUMIFS('PROJECT LIST B-Up'!#REF!, 'PROJECT LIST B-Up'!$B$3:$B$205, "APAC FM", 'PROJECT LIST B-Up'!$F$3:$F$205, $C$21, 'PROJECT LIST B-Up'!#REF!, Summary!$B$14)</f>
        <v>#REF!</v>
      </c>
      <c r="G21" s="50" t="e">
        <f>SUMIFS('PROJECT LIST B-Up'!#REF!, 'PROJECT LIST B-Up'!$B$3:$B$205, "APAC FM", 'PROJECT LIST B-Up'!$F$3:$F$205, $C$21, 'PROJECT LIST B-Up'!#REF!, Summary!$B$14)</f>
        <v>#REF!</v>
      </c>
      <c r="H21" s="50" t="e">
        <f>SUMIFS('PROJECT LIST B-Up'!#REF!, 'PROJECT LIST B-Up'!$B$3:$B$205, "APAC FM", 'PROJECT LIST B-Up'!$F$3:$F$205, $C$21, 'PROJECT LIST B-Up'!#REF!, Summary!$B$14)</f>
        <v>#REF!</v>
      </c>
      <c r="I21" s="50" t="e">
        <f>SUMIFS('PROJECT LIST B-Up'!#REF!, 'PROJECT LIST B-Up'!$B$3:$B$205, "APAC FM", 'PROJECT LIST B-Up'!$F$3:$F$205, $C$21, 'PROJECT LIST B-Up'!#REF!, Summary!$B$14)</f>
        <v>#REF!</v>
      </c>
      <c r="N21" s="52" t="s">
        <v>21</v>
      </c>
      <c r="O21" s="50" t="e">
        <f>SUMIFS('PROJECT LIST B-Up'!#REF!, 'PROJECT LIST B-Up'!$B$3:$B$205, "APAC FM", 'PROJECT LIST B-Up'!$F$3:$F$205, $C$21, 'PROJECT LIST B-Up'!#REF!, Summary!$M$14)</f>
        <v>#REF!</v>
      </c>
      <c r="P21" s="50" t="e">
        <f>SUMIFS('PROJECT LIST B-Up'!#REF!, 'PROJECT LIST B-Up'!$B$3:$B$205, "APAC FM", 'PROJECT LIST B-Up'!$F$3:$F$205, $C$21, 'PROJECT LIST B-Up'!#REF!, Summary!$M$14)</f>
        <v>#REF!</v>
      </c>
      <c r="Q21" s="50" t="e">
        <f>SUMIFS('PROJECT LIST B-Up'!#REF!, 'PROJECT LIST B-Up'!$B$3:$B$205, "APAC FM", 'PROJECT LIST B-Up'!$F$3:$F$205, $C$21, 'PROJECT LIST B-Up'!#REF!, Summary!$M$14)</f>
        <v>#REF!</v>
      </c>
      <c r="R21" s="50" t="e">
        <f>SUMIFS('PROJECT LIST B-Up'!#REF!, 'PROJECT LIST B-Up'!$B$3:$B$205, "APAC FM", 'PROJECT LIST B-Up'!$F$3:$F$205, $C$21, 'PROJECT LIST B-Up'!#REF!, Summary!$M$14)</f>
        <v>#REF!</v>
      </c>
      <c r="S21" s="50" t="e">
        <f>SUMIFS('PROJECT LIST B-Up'!#REF!, 'PROJECT LIST B-Up'!$B$3:$B$205, "APAC FM", 'PROJECT LIST B-Up'!$F$3:$F$205, $C$21, 'PROJECT LIST B-Up'!#REF!, Summary!$M$14)</f>
        <v>#REF!</v>
      </c>
      <c r="T21" s="50" t="e">
        <f>SUMIFS('PROJECT LIST B-Up'!#REF!, 'PROJECT LIST B-Up'!$B$3:$B$205, "APAC FM", 'PROJECT LIST B-Up'!$F$3:$F$205, $C$21, 'PROJECT LIST B-Up'!#REF!, Summary!$M$14)</f>
        <v>#REF!</v>
      </c>
      <c r="X21" s="52" t="s">
        <v>21</v>
      </c>
      <c r="Y21" s="50" t="e">
        <f>SUMIFS('PROJECT LIST B-Up'!#REF!, 'PROJECT LIST B-Up'!$B$3:$B$205, "&lt;&gt;APAC FM", 'PROJECT LIST B-Up'!$F$3:$F$205, $C$21, 'PROJECT LIST B-Up'!#REF!, Summary!$B$14)</f>
        <v>#REF!</v>
      </c>
      <c r="Z21" s="50" t="e">
        <f>SUMIFS('PROJECT LIST B-Up'!#REF!, 'PROJECT LIST B-Up'!$B$3:$B$205, "&lt;&gt;APAC FM", 'PROJECT LIST B-Up'!$F$3:$F$205, $C$21, 'PROJECT LIST B-Up'!#REF!, Summary!$B$14)</f>
        <v>#REF!</v>
      </c>
      <c r="AA21" s="50" t="e">
        <f>SUMIFS('PROJECT LIST B-Up'!#REF!, 'PROJECT LIST B-Up'!$B$3:$B$205, "&lt;&gt;APAC FM", 'PROJECT LIST B-Up'!$F$3:$F$205, $C$21, 'PROJECT LIST B-Up'!#REF!, Summary!$B$14)</f>
        <v>#REF!</v>
      </c>
      <c r="AB21" s="50" t="e">
        <f>SUMIFS('PROJECT LIST B-Up'!#REF!, 'PROJECT LIST B-Up'!$B$3:$B$205, "&lt;&gt;APAC FM", 'PROJECT LIST B-Up'!$F$3:$F$205, $C$21, 'PROJECT LIST B-Up'!#REF!, Summary!$B$14)</f>
        <v>#REF!</v>
      </c>
      <c r="AC21" s="50" t="e">
        <f>SUMIFS('PROJECT LIST B-Up'!#REF!, 'PROJECT LIST B-Up'!$B$3:$B$205, "&lt;&gt;APAC FM", 'PROJECT LIST B-Up'!$F$3:$F$205, $C$21, 'PROJECT LIST B-Up'!#REF!, Summary!$B$14)</f>
        <v>#REF!</v>
      </c>
      <c r="AD21" s="50" t="e">
        <f>SUMIFS('PROJECT LIST B-Up'!#REF!, 'PROJECT LIST B-Up'!$B$3:$B$205, "&lt;&gt;APAC FM", 'PROJECT LIST B-Up'!$F$3:$F$205, $C$21, 'PROJECT LIST B-Up'!#REF!, Summary!$B$14)</f>
        <v>#REF!</v>
      </c>
      <c r="AH21" s="52" t="s">
        <v>21</v>
      </c>
      <c r="AI21" s="50" t="e">
        <f>SUMIFS('PROJECT LIST B-Up'!#REF!, 'PROJECT LIST B-Up'!$B$3:$B$205, "&lt;&gt;APAC FM", 'PROJECT LIST B-Up'!$F$3:$F$205, $C$21, 'PROJECT LIST B-Up'!#REF!, Summary!$AG$14)</f>
        <v>#REF!</v>
      </c>
      <c r="AJ21" s="50" t="e">
        <f>SUMIFS('PROJECT LIST B-Up'!#REF!, 'PROJECT LIST B-Up'!$B$3:$B$205, "&lt;&gt;APAC FM", 'PROJECT LIST B-Up'!$F$3:$F$205, $C$21, 'PROJECT LIST B-Up'!#REF!, Summary!$AG$14)</f>
        <v>#REF!</v>
      </c>
      <c r="AK21" s="50" t="e">
        <f>SUMIFS('PROJECT LIST B-Up'!#REF!, 'PROJECT LIST B-Up'!$B$3:$B$205, "&lt;&gt;APAC FM", 'PROJECT LIST B-Up'!$F$3:$F$205, $C$21, 'PROJECT LIST B-Up'!#REF!, Summary!$AG$14)</f>
        <v>#REF!</v>
      </c>
      <c r="AL21" s="50" t="e">
        <f>SUMIFS('PROJECT LIST B-Up'!#REF!, 'PROJECT LIST B-Up'!$B$3:$B$205, "&lt;&gt;APAC FM", 'PROJECT LIST B-Up'!$F$3:$F$205, $C$21, 'PROJECT LIST B-Up'!#REF!, Summary!$AG$14)</f>
        <v>#REF!</v>
      </c>
      <c r="AM21" s="50" t="e">
        <f>SUMIFS('PROJECT LIST B-Up'!#REF!, 'PROJECT LIST B-Up'!$B$3:$B$205, "&lt;&gt;APAC FM", 'PROJECT LIST B-Up'!$F$3:$F$205, $C$21, 'PROJECT LIST B-Up'!#REF!, Summary!$AG$14)</f>
        <v>#REF!</v>
      </c>
      <c r="AN21" s="50" t="e">
        <f>SUMIFS('PROJECT LIST B-Up'!#REF!, 'PROJECT LIST B-Up'!$B$3:$B$205, "&lt;&gt;APAC FM", 'PROJECT LIST B-Up'!$F$3:$F$205, $C$21, 'PROJECT LIST B-Up'!#REF!, Summary!$AG$14)</f>
        <v>#REF!</v>
      </c>
    </row>
    <row r="22" spans="2:40" hidden="1" outlineLevel="1" x14ac:dyDescent="0.35">
      <c r="C22" s="49" t="s">
        <v>22</v>
      </c>
      <c r="D22" s="50" t="e">
        <f>SUMIFS('PROJECT LIST B-Up'!#REF!, 'PROJECT LIST B-Up'!$B$3:$B$205, "APAC FM", 'PROJECT LIST B-Up'!$F$3:$F$205, $C$22, 'PROJECT LIST B-Up'!#REF!, Summary!$B$14)</f>
        <v>#REF!</v>
      </c>
      <c r="E22" s="50" t="e">
        <f>SUMIFS('PROJECT LIST B-Up'!#REF!, 'PROJECT LIST B-Up'!$B$3:$B$205, "APAC FM", 'PROJECT LIST B-Up'!$F$3:$F$205, $C$22, 'PROJECT LIST B-Up'!#REF!, Summary!$B$14)</f>
        <v>#REF!</v>
      </c>
      <c r="F22" s="50" t="e">
        <f>SUMIFS('PROJECT LIST B-Up'!#REF!, 'PROJECT LIST B-Up'!$B$3:$B$205, "APAC FM", 'PROJECT LIST B-Up'!$F$3:$F$205, $C$22, 'PROJECT LIST B-Up'!#REF!, Summary!$B$14)</f>
        <v>#REF!</v>
      </c>
      <c r="G22" s="50" t="e">
        <f>SUMIFS('PROJECT LIST B-Up'!#REF!, 'PROJECT LIST B-Up'!$B$3:$B$205, "APAC FM", 'PROJECT LIST B-Up'!$F$3:$F$205, $C$22, 'PROJECT LIST B-Up'!#REF!, Summary!$B$14)</f>
        <v>#REF!</v>
      </c>
      <c r="H22" s="50" t="e">
        <f>SUMIFS('PROJECT LIST B-Up'!#REF!, 'PROJECT LIST B-Up'!$B$3:$B$205, "APAC FM", 'PROJECT LIST B-Up'!$F$3:$F$205, $C$22, 'PROJECT LIST B-Up'!#REF!, Summary!$B$14)</f>
        <v>#REF!</v>
      </c>
      <c r="I22" s="50" t="e">
        <f>SUMIFS('PROJECT LIST B-Up'!#REF!, 'PROJECT LIST B-Up'!$B$3:$B$205, "APAC FM", 'PROJECT LIST B-Up'!$F$3:$F$205, $C$22, 'PROJECT LIST B-Up'!#REF!, Summary!$B$14)</f>
        <v>#REF!</v>
      </c>
      <c r="N22" s="49" t="s">
        <v>22</v>
      </c>
      <c r="O22" s="50" t="e">
        <f>SUMIFS('PROJECT LIST B-Up'!#REF!, 'PROJECT LIST B-Up'!$B$3:$B$205, "APAC FM", 'PROJECT LIST B-Up'!$F$3:$F$205, $C$22, 'PROJECT LIST B-Up'!#REF!, Summary!$M$14)</f>
        <v>#REF!</v>
      </c>
      <c r="P22" s="50" t="e">
        <f>SUMIFS('PROJECT LIST B-Up'!#REF!, 'PROJECT LIST B-Up'!$B$3:$B$205, "APAC FM", 'PROJECT LIST B-Up'!$F$3:$F$205, $C$22, 'PROJECT LIST B-Up'!#REF!, Summary!$M$14)</f>
        <v>#REF!</v>
      </c>
      <c r="Q22" s="50" t="e">
        <f>SUMIFS('PROJECT LIST B-Up'!#REF!, 'PROJECT LIST B-Up'!$B$3:$B$205, "APAC FM", 'PROJECT LIST B-Up'!$F$3:$F$205, $C$22, 'PROJECT LIST B-Up'!#REF!, Summary!$M$14)</f>
        <v>#REF!</v>
      </c>
      <c r="R22" s="50" t="e">
        <f>SUMIFS('PROJECT LIST B-Up'!#REF!, 'PROJECT LIST B-Up'!$B$3:$B$205, "APAC FM", 'PROJECT LIST B-Up'!$F$3:$F$205, $C$22, 'PROJECT LIST B-Up'!#REF!, Summary!$M$14)</f>
        <v>#REF!</v>
      </c>
      <c r="S22" s="50" t="e">
        <f>SUMIFS('PROJECT LIST B-Up'!#REF!, 'PROJECT LIST B-Up'!$B$3:$B$205, "APAC FM", 'PROJECT LIST B-Up'!$F$3:$F$205, $C$22, 'PROJECT LIST B-Up'!#REF!, Summary!$M$14)</f>
        <v>#REF!</v>
      </c>
      <c r="T22" s="50" t="e">
        <f>SUMIFS('PROJECT LIST B-Up'!#REF!, 'PROJECT LIST B-Up'!$B$3:$B$205, "APAC FM", 'PROJECT LIST B-Up'!$F$3:$F$205, $C$22, 'PROJECT LIST B-Up'!#REF!, Summary!$M$14)</f>
        <v>#REF!</v>
      </c>
      <c r="X22" s="49" t="s">
        <v>22</v>
      </c>
      <c r="Y22" s="50" t="e">
        <f>SUMIFS('PROJECT LIST B-Up'!#REF!, 'PROJECT LIST B-Up'!$B$3:$B$205, "&lt;&gt;APAC FM", 'PROJECT LIST B-Up'!$F$3:$F$205, $C$22, 'PROJECT LIST B-Up'!#REF!, Summary!$B$14)</f>
        <v>#REF!</v>
      </c>
      <c r="Z22" s="50" t="e">
        <f>SUMIFS('PROJECT LIST B-Up'!#REF!, 'PROJECT LIST B-Up'!$B$3:$B$205, "&lt;&gt;APAC FM", 'PROJECT LIST B-Up'!$F$3:$F$205, $C$22, 'PROJECT LIST B-Up'!#REF!, Summary!$B$14)</f>
        <v>#REF!</v>
      </c>
      <c r="AA22" s="50" t="e">
        <f>SUMIFS('PROJECT LIST B-Up'!#REF!, 'PROJECT LIST B-Up'!$B$3:$B$205, "&lt;&gt;APAC FM", 'PROJECT LIST B-Up'!$F$3:$F$205, $C$22, 'PROJECT LIST B-Up'!#REF!, Summary!$B$14)</f>
        <v>#REF!</v>
      </c>
      <c r="AB22" s="50" t="e">
        <f>SUMIFS('PROJECT LIST B-Up'!#REF!, 'PROJECT LIST B-Up'!$B$3:$B$205, "&lt;&gt;APAC FM", 'PROJECT LIST B-Up'!$F$3:$F$205, $C$22, 'PROJECT LIST B-Up'!#REF!, Summary!$B$14)</f>
        <v>#REF!</v>
      </c>
      <c r="AC22" s="50" t="e">
        <f>SUMIFS('PROJECT LIST B-Up'!#REF!, 'PROJECT LIST B-Up'!$B$3:$B$205, "&lt;&gt;APAC FM", 'PROJECT LIST B-Up'!$F$3:$F$205, $C$22, 'PROJECT LIST B-Up'!#REF!, Summary!$B$14)</f>
        <v>#REF!</v>
      </c>
      <c r="AD22" s="50" t="e">
        <f>SUMIFS('PROJECT LIST B-Up'!#REF!, 'PROJECT LIST B-Up'!$B$3:$B$205, "&lt;&gt;APAC FM", 'PROJECT LIST B-Up'!$F$3:$F$205, $C$22, 'PROJECT LIST B-Up'!#REF!, Summary!$B$14)</f>
        <v>#REF!</v>
      </c>
      <c r="AH22" s="49" t="s">
        <v>22</v>
      </c>
      <c r="AI22" s="50" t="e">
        <f>SUMIFS('PROJECT LIST B-Up'!#REF!, 'PROJECT LIST B-Up'!$B$3:$B$205, "&lt;&gt;APAC FM", 'PROJECT LIST B-Up'!$F$3:$F$205, $C$22, 'PROJECT LIST B-Up'!#REF!, Summary!$AG$14)</f>
        <v>#REF!</v>
      </c>
      <c r="AJ22" s="50" t="e">
        <f>SUMIFS('PROJECT LIST B-Up'!#REF!, 'PROJECT LIST B-Up'!$B$3:$B$205, "&lt;&gt;APAC FM", 'PROJECT LIST B-Up'!$F$3:$F$205, $C$22, 'PROJECT LIST B-Up'!#REF!, Summary!$AG$14)</f>
        <v>#REF!</v>
      </c>
      <c r="AK22" s="50" t="e">
        <f>SUMIFS('PROJECT LIST B-Up'!#REF!, 'PROJECT LIST B-Up'!$B$3:$B$205, "&lt;&gt;APAC FM", 'PROJECT LIST B-Up'!$F$3:$F$205, $C$22, 'PROJECT LIST B-Up'!#REF!, Summary!$AG$14)</f>
        <v>#REF!</v>
      </c>
      <c r="AL22" s="50" t="e">
        <f>SUMIFS('PROJECT LIST B-Up'!#REF!, 'PROJECT LIST B-Up'!$B$3:$B$205, "&lt;&gt;APAC FM", 'PROJECT LIST B-Up'!$F$3:$F$205, $C$22, 'PROJECT LIST B-Up'!#REF!, Summary!$AG$14)</f>
        <v>#REF!</v>
      </c>
      <c r="AM22" s="50" t="e">
        <f>SUMIFS('PROJECT LIST B-Up'!#REF!, 'PROJECT LIST B-Up'!$B$3:$B$205, "&lt;&gt;APAC FM", 'PROJECT LIST B-Up'!$F$3:$F$205, $C$22, 'PROJECT LIST B-Up'!#REF!, Summary!$AG$14)</f>
        <v>#REF!</v>
      </c>
      <c r="AN22" s="50" t="e">
        <f>SUMIFS('PROJECT LIST B-Up'!#REF!, 'PROJECT LIST B-Up'!$B$3:$B$205, "&lt;&gt;APAC FM", 'PROJECT LIST B-Up'!$F$3:$F$205, $C$22, 'PROJECT LIST B-Up'!#REF!, Summary!$AG$14)</f>
        <v>#REF!</v>
      </c>
    </row>
    <row r="23" spans="2:40" ht="13.9" hidden="1" outlineLevel="1" x14ac:dyDescent="0.4">
      <c r="D23" s="53" t="e">
        <f t="shared" ref="D23:H23" si="9">SUM(D17:D22)</f>
        <v>#REF!</v>
      </c>
      <c r="E23" s="53" t="e">
        <f t="shared" si="9"/>
        <v>#REF!</v>
      </c>
      <c r="F23" s="53" t="e">
        <f t="shared" si="9"/>
        <v>#REF!</v>
      </c>
      <c r="G23" s="53" t="e">
        <f t="shared" si="9"/>
        <v>#REF!</v>
      </c>
      <c r="H23" s="53" t="e">
        <f t="shared" si="9"/>
        <v>#REF!</v>
      </c>
      <c r="I23" s="53" t="e">
        <f>SUM(I17:I22)</f>
        <v>#REF!</v>
      </c>
      <c r="O23" s="53" t="e">
        <f t="shared" ref="O23:T23" si="10">SUM(O17:O22)</f>
        <v>#REF!</v>
      </c>
      <c r="P23" s="53" t="e">
        <f t="shared" si="10"/>
        <v>#REF!</v>
      </c>
      <c r="Q23" s="53" t="e">
        <f t="shared" si="10"/>
        <v>#REF!</v>
      </c>
      <c r="R23" s="53" t="e">
        <f t="shared" si="10"/>
        <v>#REF!</v>
      </c>
      <c r="S23" s="53" t="e">
        <f t="shared" si="10"/>
        <v>#REF!</v>
      </c>
      <c r="T23" s="53" t="e">
        <f t="shared" si="10"/>
        <v>#REF!</v>
      </c>
      <c r="Y23" s="53" t="e">
        <f t="shared" ref="Y23:AD23" si="11">SUM(Y17:Y22)</f>
        <v>#REF!</v>
      </c>
      <c r="Z23" s="53" t="e">
        <f t="shared" si="11"/>
        <v>#REF!</v>
      </c>
      <c r="AA23" s="53" t="e">
        <f t="shared" si="11"/>
        <v>#REF!</v>
      </c>
      <c r="AB23" s="53" t="e">
        <f t="shared" si="11"/>
        <v>#REF!</v>
      </c>
      <c r="AC23" s="53" t="e">
        <f t="shared" si="11"/>
        <v>#REF!</v>
      </c>
      <c r="AD23" s="53" t="e">
        <f t="shared" si="11"/>
        <v>#REF!</v>
      </c>
      <c r="AI23" s="53" t="e">
        <f t="shared" ref="AI23:AN23" si="12">SUM(AI17:AI22)</f>
        <v>#REF!</v>
      </c>
      <c r="AJ23" s="53" t="e">
        <f t="shared" si="12"/>
        <v>#REF!</v>
      </c>
      <c r="AK23" s="53" t="e">
        <f t="shared" si="12"/>
        <v>#REF!</v>
      </c>
      <c r="AL23" s="53" t="e">
        <f t="shared" si="12"/>
        <v>#REF!</v>
      </c>
      <c r="AM23" s="53" t="e">
        <f t="shared" si="12"/>
        <v>#REF!</v>
      </c>
      <c r="AN23" s="53" t="e">
        <f t="shared" si="12"/>
        <v>#REF!</v>
      </c>
    </row>
    <row r="24" spans="2:40" hidden="1" outlineLevel="1" x14ac:dyDescent="0.35"/>
    <row r="25" spans="2:40" hidden="1" outlineLevel="1" x14ac:dyDescent="0.35"/>
    <row r="26" spans="2:40" s="54" customFormat="1" ht="18.600000000000001" hidden="1" customHeight="1" outlineLevel="1" x14ac:dyDescent="0.4">
      <c r="B26" s="54" t="s">
        <v>23</v>
      </c>
      <c r="C26" s="151" t="s">
        <v>13</v>
      </c>
      <c r="D26" s="151" t="s">
        <v>2</v>
      </c>
      <c r="E26" s="151"/>
      <c r="F26" s="151" t="s">
        <v>3</v>
      </c>
      <c r="G26" s="151"/>
      <c r="H26" s="151" t="s">
        <v>4</v>
      </c>
      <c r="I26" s="151"/>
      <c r="M26" s="151" t="s">
        <v>9</v>
      </c>
      <c r="N26" s="151" t="s">
        <v>2</v>
      </c>
      <c r="O26" s="151"/>
      <c r="P26" s="151" t="s">
        <v>3</v>
      </c>
      <c r="Q26" s="151"/>
      <c r="R26" s="151" t="s">
        <v>4</v>
      </c>
      <c r="S26" s="151"/>
    </row>
    <row r="27" spans="2:40" s="54" customFormat="1" ht="16.5" hidden="1" customHeight="1" outlineLevel="1" x14ac:dyDescent="0.4">
      <c r="C27" s="151"/>
      <c r="D27" s="106" t="s">
        <v>7</v>
      </c>
      <c r="E27" s="106" t="s">
        <v>8</v>
      </c>
      <c r="F27" s="106" t="s">
        <v>7</v>
      </c>
      <c r="G27" s="106" t="s">
        <v>8</v>
      </c>
      <c r="H27" s="106" t="s">
        <v>7</v>
      </c>
      <c r="I27" s="106" t="s">
        <v>8</v>
      </c>
      <c r="M27" s="151"/>
      <c r="N27" s="106" t="s">
        <v>7</v>
      </c>
      <c r="O27" s="106" t="s">
        <v>8</v>
      </c>
      <c r="P27" s="106" t="s">
        <v>7</v>
      </c>
      <c r="Q27" s="106" t="s">
        <v>8</v>
      </c>
      <c r="R27" s="106" t="s">
        <v>7</v>
      </c>
      <c r="S27" s="106" t="s">
        <v>8</v>
      </c>
    </row>
    <row r="28" spans="2:40" hidden="1" outlineLevel="1" x14ac:dyDescent="0.35">
      <c r="C28" s="52" t="s">
        <v>24</v>
      </c>
      <c r="D28" s="50" t="e">
        <f>SUMIFS('PROJECT LIST B-Up'!#REF!, 'PROJECT LIST B-Up'!$B$3:$B$205, "APAC FM", 'PROJECT LIST B-Up'!$D$3:$D$205, $C$28)</f>
        <v>#REF!</v>
      </c>
      <c r="E28" s="50" t="e">
        <f>SUMIFS('PROJECT LIST B-Up'!#REF!, 'PROJECT LIST B-Up'!$B$3:$B$205, "APAC FM", 'PROJECT LIST B-Up'!$D$3:$D$205, $C$28)</f>
        <v>#REF!</v>
      </c>
      <c r="F28" s="50" t="e">
        <f>SUMIFS('PROJECT LIST B-Up'!#REF!, 'PROJECT LIST B-Up'!$B$3:$B$205, "APAC FM", 'PROJECT LIST B-Up'!$D$3:$D$205, $C$28)</f>
        <v>#REF!</v>
      </c>
      <c r="G28" s="50" t="e">
        <f>SUMIFS('PROJECT LIST B-Up'!#REF!, 'PROJECT LIST B-Up'!$B$3:$B$205, "APAC FM", 'PROJECT LIST B-Up'!$D$3:$D$205, $C$28)</f>
        <v>#REF!</v>
      </c>
      <c r="H28" s="50" t="e">
        <f>SUMIFS('PROJECT LIST B-Up'!#REF!, 'PROJECT LIST B-Up'!$B$3:$B$205, "APAC FM", 'PROJECT LIST B-Up'!$D$3:$D$205, $C$28)</f>
        <v>#REF!</v>
      </c>
      <c r="I28" s="50" t="e">
        <f>SUMIFS('PROJECT LIST B-Up'!#REF!, 'PROJECT LIST B-Up'!$B$3:$B$205, "APAC FM", 'PROJECT LIST B-Up'!$D$3:$D$205, $C$28)</f>
        <v>#REF!</v>
      </c>
      <c r="M28" s="52" t="s">
        <v>24</v>
      </c>
      <c r="N28" s="50" t="e">
        <f>SUMIFS('PROJECT LIST B-Up'!#REF!, 'PROJECT LIST B-Up'!$B$3:$B$205, "&lt;&gt;APAC FM", 'PROJECT LIST B-Up'!$D$3:$D$205, $M$28)</f>
        <v>#REF!</v>
      </c>
      <c r="O28" s="50" t="e">
        <f>SUMIFS('PROJECT LIST B-Up'!#REF!, 'PROJECT LIST B-Up'!$B$3:$B$205, "&lt;&gt;APAC FM", 'PROJECT LIST B-Up'!$D$3:$D$205, $M$28)</f>
        <v>#REF!</v>
      </c>
      <c r="P28" s="50" t="e">
        <f>SUMIFS('PROJECT LIST B-Up'!#REF!, 'PROJECT LIST B-Up'!$B$3:$B$205, "&lt;&gt;APAC FM", 'PROJECT LIST B-Up'!$D$3:$D$205, $M$28)</f>
        <v>#REF!</v>
      </c>
      <c r="Q28" s="50" t="e">
        <f>SUMIFS('PROJECT LIST B-Up'!#REF!, 'PROJECT LIST B-Up'!$B$3:$B$205, "&lt;&gt;APAC FM", 'PROJECT LIST B-Up'!$D$3:$D$205, $M$28)</f>
        <v>#REF!</v>
      </c>
      <c r="R28" s="50" t="e">
        <f>SUMIFS('PROJECT LIST B-Up'!#REF!, 'PROJECT LIST B-Up'!$B$3:$B$205, "&lt;&gt;APAC FM", 'PROJECT LIST B-Up'!$D$3:$D$205, $M$28)</f>
        <v>#REF!</v>
      </c>
      <c r="S28" s="50" t="e">
        <f>SUMIFS('PROJECT LIST B-Up'!#REF!, 'PROJECT LIST B-Up'!$B$3:$B$205, "&lt;&gt;APAC FM", 'PROJECT LIST B-Up'!$D$3:$D$205, $M$28)</f>
        <v>#REF!</v>
      </c>
    </row>
    <row r="29" spans="2:40" hidden="1" outlineLevel="1" x14ac:dyDescent="0.35">
      <c r="C29" s="52" t="s">
        <v>25</v>
      </c>
      <c r="D29" s="50" t="e">
        <f>SUMIFS('PROJECT LIST B-Up'!#REF!, 'PROJECT LIST B-Up'!$B$3:$B$205, "APAC FM", 'PROJECT LIST B-Up'!$D$3:$D$205, $C$29)</f>
        <v>#REF!</v>
      </c>
      <c r="E29" s="50" t="e">
        <f>SUMIFS('PROJECT LIST B-Up'!#REF!, 'PROJECT LIST B-Up'!$B$3:$B$205, "APAC FM", 'PROJECT LIST B-Up'!$D$3:$D$205, $C$29)</f>
        <v>#REF!</v>
      </c>
      <c r="F29" s="50" t="e">
        <f>SUMIFS('PROJECT LIST B-Up'!#REF!, 'PROJECT LIST B-Up'!$B$3:$B$205, "APAC FM", 'PROJECT LIST B-Up'!$D$3:$D$205, $C$29)</f>
        <v>#REF!</v>
      </c>
      <c r="G29" s="50" t="e">
        <f>SUMIFS('PROJECT LIST B-Up'!#REF!, 'PROJECT LIST B-Up'!$B$3:$B$205, "APAC FM", 'PROJECT LIST B-Up'!$D$3:$D$205, $C$29)</f>
        <v>#REF!</v>
      </c>
      <c r="H29" s="50" t="e">
        <f>SUMIFS('PROJECT LIST B-Up'!#REF!, 'PROJECT LIST B-Up'!$B$3:$B$205, "APAC FM", 'PROJECT LIST B-Up'!$D$3:$D$205, $C$29)</f>
        <v>#REF!</v>
      </c>
      <c r="I29" s="50" t="e">
        <f>SUMIFS('PROJECT LIST B-Up'!#REF!, 'PROJECT LIST B-Up'!$B$3:$B$205, "APAC FM", 'PROJECT LIST B-Up'!$D$3:$D$205, $C$29)</f>
        <v>#REF!</v>
      </c>
      <c r="M29" s="52" t="s">
        <v>25</v>
      </c>
      <c r="N29" s="50" t="e">
        <f>SUMIFS('PROJECT LIST B-Up'!#REF!, 'PROJECT LIST B-Up'!$B$3:$B$205, "&lt;&gt;APAC FM", 'PROJECT LIST B-Up'!$D$3:$D$205, $M$29)</f>
        <v>#REF!</v>
      </c>
      <c r="O29" s="50" t="e">
        <f>SUMIFS('PROJECT LIST B-Up'!#REF!, 'PROJECT LIST B-Up'!$B$3:$B$205, "&lt;&gt;APAC FM", 'PROJECT LIST B-Up'!$D$3:$D$205, $M$29)</f>
        <v>#REF!</v>
      </c>
      <c r="P29" s="50" t="e">
        <f>SUMIFS('PROJECT LIST B-Up'!#REF!, 'PROJECT LIST B-Up'!$B$3:$B$205, "&lt;&gt;APAC FM", 'PROJECT LIST B-Up'!$D$3:$D$205, $M$29)</f>
        <v>#REF!</v>
      </c>
      <c r="Q29" s="50" t="e">
        <f>SUMIFS('PROJECT LIST B-Up'!#REF!, 'PROJECT LIST B-Up'!$B$3:$B$205, "&lt;&gt;APAC FM", 'PROJECT LIST B-Up'!$D$3:$D$205, $M$29)</f>
        <v>#REF!</v>
      </c>
      <c r="R29" s="50" t="e">
        <f>SUMIFS('PROJECT LIST B-Up'!#REF!, 'PROJECT LIST B-Up'!$B$3:$B$205, "&lt;&gt;APAC FM", 'PROJECT LIST B-Up'!$D$3:$D$205, $M$29)</f>
        <v>#REF!</v>
      </c>
      <c r="S29" s="50" t="e">
        <f>SUMIFS('PROJECT LIST B-Up'!#REF!, 'PROJECT LIST B-Up'!$B$3:$B$205, "&lt;&gt;APAC FM", 'PROJECT LIST B-Up'!$D$3:$D$205, $M$29)</f>
        <v>#REF!</v>
      </c>
    </row>
    <row r="30" spans="2:40" hidden="1" outlineLevel="1" x14ac:dyDescent="0.35">
      <c r="C30" s="52" t="s">
        <v>26</v>
      </c>
      <c r="D30" s="50" t="e">
        <f>SUMIFS('PROJECT LIST B-Up'!#REF!, 'PROJECT LIST B-Up'!$B$3:$B$205, "APAC FM", 'PROJECT LIST B-Up'!$D$3:$D$205, $C$30)</f>
        <v>#REF!</v>
      </c>
      <c r="E30" s="50" t="e">
        <f>SUMIFS('PROJECT LIST B-Up'!#REF!, 'PROJECT LIST B-Up'!$B$3:$B$205, "APAC FM", 'PROJECT LIST B-Up'!$D$3:$D$205, $C$30)</f>
        <v>#REF!</v>
      </c>
      <c r="F30" s="50" t="e">
        <f>SUMIFS('PROJECT LIST B-Up'!#REF!, 'PROJECT LIST B-Up'!$B$3:$B$205, "APAC FM", 'PROJECT LIST B-Up'!$D$3:$D$205, $C$30)</f>
        <v>#REF!</v>
      </c>
      <c r="G30" s="50" t="e">
        <f>SUMIFS('PROJECT LIST B-Up'!#REF!, 'PROJECT LIST B-Up'!$B$3:$B$205, "APAC FM", 'PROJECT LIST B-Up'!$D$3:$D$205, $C$30)</f>
        <v>#REF!</v>
      </c>
      <c r="H30" s="50" t="e">
        <f>SUMIFS('PROJECT LIST B-Up'!#REF!, 'PROJECT LIST B-Up'!$B$3:$B$205, "APAC FM", 'PROJECT LIST B-Up'!$D$3:$D$205, $C$30)</f>
        <v>#REF!</v>
      </c>
      <c r="I30" s="50" t="e">
        <f>SUMIFS('PROJECT LIST B-Up'!#REF!, 'PROJECT LIST B-Up'!$B$3:$B$205, "APAC FM", 'PROJECT LIST B-Up'!$D$3:$D$205, $C$30)</f>
        <v>#REF!</v>
      </c>
      <c r="M30" s="52" t="s">
        <v>27</v>
      </c>
      <c r="N30" s="50" t="e">
        <f>SUMIFS('PROJECT LIST B-Up'!#REF!, 'PROJECT LIST B-Up'!$B$3:$B$205, "&lt;&gt;APAC FM", 'PROJECT LIST B-Up'!$D$3:$D$205, $M$30)</f>
        <v>#REF!</v>
      </c>
      <c r="O30" s="50" t="e">
        <f>SUMIFS('PROJECT LIST B-Up'!#REF!, 'PROJECT LIST B-Up'!$B$3:$B$205, "&lt;&gt;APAC FM", 'PROJECT LIST B-Up'!$D$3:$D$205, $M$30)</f>
        <v>#REF!</v>
      </c>
      <c r="P30" s="50" t="e">
        <f>SUMIFS('PROJECT LIST B-Up'!#REF!, 'PROJECT LIST B-Up'!$B$3:$B$205, "&lt;&gt;APAC FM", 'PROJECT LIST B-Up'!$D$3:$D$205, $M$30)</f>
        <v>#REF!</v>
      </c>
      <c r="Q30" s="50" t="e">
        <f>SUMIFS('PROJECT LIST B-Up'!#REF!, 'PROJECT LIST B-Up'!$B$3:$B$205, "&lt;&gt;APAC FM", 'PROJECT LIST B-Up'!$D$3:$D$205, $M$30)</f>
        <v>#REF!</v>
      </c>
      <c r="R30" s="50" t="e">
        <f>SUMIFS('PROJECT LIST B-Up'!#REF!, 'PROJECT LIST B-Up'!$B$3:$B$205, "&lt;&gt;APAC FM", 'PROJECT LIST B-Up'!$D$3:$D$205, $M$30)</f>
        <v>#REF!</v>
      </c>
      <c r="S30" s="50" t="e">
        <f>SUMIFS('PROJECT LIST B-Up'!#REF!, 'PROJECT LIST B-Up'!$B$3:$B$205, "&lt;&gt;APAC FM", 'PROJECT LIST B-Up'!$D$3:$D$205, $M$30)</f>
        <v>#REF!</v>
      </c>
    </row>
    <row r="31" spans="2:40" hidden="1" outlineLevel="1" x14ac:dyDescent="0.35">
      <c r="C31" s="52" t="s">
        <v>28</v>
      </c>
      <c r="D31" s="50" t="e">
        <f>SUMIFS('PROJECT LIST B-Up'!#REF!, 'PROJECT LIST B-Up'!$B$3:$B$205, "APAC FM", 'PROJECT LIST B-Up'!$D$3:$D$205, $C$31)</f>
        <v>#REF!</v>
      </c>
      <c r="E31" s="50" t="e">
        <f>SUMIFS('PROJECT LIST B-Up'!#REF!, 'PROJECT LIST B-Up'!$B$3:$B$205, "APAC FM", 'PROJECT LIST B-Up'!$D$3:$D$205, $C$31)</f>
        <v>#REF!</v>
      </c>
      <c r="F31" s="50" t="e">
        <f>SUMIFS('PROJECT LIST B-Up'!#REF!, 'PROJECT LIST B-Up'!$B$3:$B$205, "APAC FM", 'PROJECT LIST B-Up'!$D$3:$D$205, $C$31)</f>
        <v>#REF!</v>
      </c>
      <c r="G31" s="50" t="e">
        <f>SUMIFS('PROJECT LIST B-Up'!#REF!, 'PROJECT LIST B-Up'!$B$3:$B$205, "APAC FM", 'PROJECT LIST B-Up'!$D$3:$D$205, $C$31)</f>
        <v>#REF!</v>
      </c>
      <c r="H31" s="50" t="e">
        <f>SUMIFS('PROJECT LIST B-Up'!#REF!, 'PROJECT LIST B-Up'!$B$3:$B$205, "APAC FM", 'PROJECT LIST B-Up'!$D$3:$D$205, $C$31)</f>
        <v>#REF!</v>
      </c>
      <c r="I31" s="50" t="e">
        <f>SUMIFS('PROJECT LIST B-Up'!#REF!, 'PROJECT LIST B-Up'!$B$3:$B$205, "APAC FM", 'PROJECT LIST B-Up'!$D$3:$D$205, $C$31)</f>
        <v>#REF!</v>
      </c>
      <c r="M31" s="49" t="s">
        <v>29</v>
      </c>
      <c r="N31" s="50" t="e">
        <f>SUMIFS('PROJECT LIST B-Up'!#REF!, 'PROJECT LIST B-Up'!$B$3:$B$205, "&lt;&gt;APAC FM", 'PROJECT LIST B-Up'!$D$3:$D$205, $M$31)</f>
        <v>#REF!</v>
      </c>
      <c r="O31" s="50" t="e">
        <f>SUMIFS('PROJECT LIST B-Up'!#REF!, 'PROJECT LIST B-Up'!$B$3:$B$205, "&lt;&gt;APAC FM", 'PROJECT LIST B-Up'!$D$3:$D$205, $M$31)</f>
        <v>#REF!</v>
      </c>
      <c r="P31" s="50" t="e">
        <f>SUMIFS('PROJECT LIST B-Up'!#REF!, 'PROJECT LIST B-Up'!$B$3:$B$205, "&lt;&gt;APAC FM", 'PROJECT LIST B-Up'!$D$3:$D$205, $M$31)</f>
        <v>#REF!</v>
      </c>
      <c r="Q31" s="50" t="e">
        <f>SUMIFS('PROJECT LIST B-Up'!#REF!, 'PROJECT LIST B-Up'!$B$3:$B$205, "&lt;&gt;APAC FM", 'PROJECT LIST B-Up'!$D$3:$D$205, $M$31)</f>
        <v>#REF!</v>
      </c>
      <c r="R31" s="50" t="e">
        <f>SUMIFS('PROJECT LIST B-Up'!#REF!, 'PROJECT LIST B-Up'!$B$3:$B$205, "&lt;&gt;APAC FM", 'PROJECT LIST B-Up'!$D$3:$D$205, $M$31)</f>
        <v>#REF!</v>
      </c>
      <c r="S31" s="50" t="e">
        <f>SUMIFS('PROJECT LIST B-Up'!#REF!, 'PROJECT LIST B-Up'!$B$3:$B$205, "&lt;&gt;APAC FM", 'PROJECT LIST B-Up'!$D$3:$D$205, $M$31)</f>
        <v>#REF!</v>
      </c>
    </row>
    <row r="32" spans="2:40" ht="13.9" hidden="1" outlineLevel="1" x14ac:dyDescent="0.4">
      <c r="C32" s="49" t="s">
        <v>29</v>
      </c>
      <c r="D32" s="50" t="e">
        <f>SUMIFS('PROJECT LIST B-Up'!#REF!, 'PROJECT LIST B-Up'!$B$3:$B$205, "APAC FM", 'PROJECT LIST B-Up'!$D$3:$D$205, $C$32)</f>
        <v>#REF!</v>
      </c>
      <c r="E32" s="50" t="e">
        <f>SUMIFS('PROJECT LIST B-Up'!#REF!, 'PROJECT LIST B-Up'!$B$3:$B$205, "APAC FM", 'PROJECT LIST B-Up'!$D$3:$D$205, $C$32)</f>
        <v>#REF!</v>
      </c>
      <c r="F32" s="50" t="e">
        <f>SUMIFS('PROJECT LIST B-Up'!#REF!, 'PROJECT LIST B-Up'!$B$3:$B$205, "APAC FM", 'PROJECT LIST B-Up'!$D$3:$D$205, $C$32)</f>
        <v>#REF!</v>
      </c>
      <c r="G32" s="50" t="e">
        <f>SUMIFS('PROJECT LIST B-Up'!#REF!, 'PROJECT LIST B-Up'!$B$3:$B$205, "APAC FM", 'PROJECT LIST B-Up'!$D$3:$D$205, $C$32)</f>
        <v>#REF!</v>
      </c>
      <c r="H32" s="50" t="e">
        <f>SUMIFS('PROJECT LIST B-Up'!#REF!, 'PROJECT LIST B-Up'!$B$3:$B$205, "APAC FM", 'PROJECT LIST B-Up'!$D$3:$D$205, $C$32)</f>
        <v>#REF!</v>
      </c>
      <c r="I32" s="50" t="e">
        <f>SUMIFS('PROJECT LIST B-Up'!#REF!, 'PROJECT LIST B-Up'!$B$3:$B$205, "APAC FM", 'PROJECT LIST B-Up'!$D$3:$D$205, $C$32)</f>
        <v>#REF!</v>
      </c>
      <c r="N32" s="53" t="e">
        <f t="shared" ref="N32:S32" si="13">SUM(N28:N31)</f>
        <v>#REF!</v>
      </c>
      <c r="O32" s="53" t="e">
        <f t="shared" si="13"/>
        <v>#REF!</v>
      </c>
      <c r="P32" s="53" t="e">
        <f t="shared" si="13"/>
        <v>#REF!</v>
      </c>
      <c r="Q32" s="53" t="e">
        <f t="shared" si="13"/>
        <v>#REF!</v>
      </c>
      <c r="R32" s="53" t="e">
        <f t="shared" si="13"/>
        <v>#REF!</v>
      </c>
      <c r="S32" s="53" t="e">
        <f t="shared" si="13"/>
        <v>#REF!</v>
      </c>
    </row>
    <row r="33" spans="2:21" ht="13.9" hidden="1" outlineLevel="1" x14ac:dyDescent="0.4">
      <c r="D33" s="53" t="e">
        <f t="shared" ref="D33:I33" si="14">SUM(D28:D32)</f>
        <v>#REF!</v>
      </c>
      <c r="E33" s="53" t="e">
        <f t="shared" si="14"/>
        <v>#REF!</v>
      </c>
      <c r="F33" s="53" t="e">
        <f t="shared" si="14"/>
        <v>#REF!</v>
      </c>
      <c r="G33" s="53" t="e">
        <f t="shared" si="14"/>
        <v>#REF!</v>
      </c>
      <c r="H33" s="53" t="e">
        <f t="shared" si="14"/>
        <v>#REF!</v>
      </c>
      <c r="I33" s="53" t="e">
        <f t="shared" si="14"/>
        <v>#REF!</v>
      </c>
    </row>
    <row r="34" spans="2:21" hidden="1" outlineLevel="1" x14ac:dyDescent="0.35">
      <c r="M34" s="153" t="s">
        <v>9</v>
      </c>
      <c r="N34" s="155" t="s">
        <v>2</v>
      </c>
      <c r="O34" s="156"/>
      <c r="P34" s="155" t="s">
        <v>3</v>
      </c>
      <c r="Q34" s="156"/>
      <c r="R34" s="155" t="s">
        <v>4</v>
      </c>
      <c r="S34" s="156"/>
    </row>
    <row r="35" spans="2:21" hidden="1" outlineLevel="1" x14ac:dyDescent="0.35">
      <c r="B35" s="51" t="s">
        <v>30</v>
      </c>
      <c r="C35" s="151" t="s">
        <v>13</v>
      </c>
      <c r="D35" s="152" t="s">
        <v>2</v>
      </c>
      <c r="E35" s="152"/>
      <c r="F35" s="152" t="s">
        <v>3</v>
      </c>
      <c r="G35" s="152"/>
      <c r="H35" s="152" t="s">
        <v>4</v>
      </c>
      <c r="I35" s="152"/>
      <c r="M35" s="154"/>
      <c r="N35" s="106" t="s">
        <v>7</v>
      </c>
      <c r="O35" s="106" t="s">
        <v>8</v>
      </c>
      <c r="P35" s="106" t="s">
        <v>7</v>
      </c>
      <c r="Q35" s="106" t="s">
        <v>8</v>
      </c>
      <c r="R35" s="106" t="s">
        <v>7</v>
      </c>
      <c r="S35" s="106" t="s">
        <v>8</v>
      </c>
    </row>
    <row r="36" spans="2:21" ht="15.6" hidden="1" customHeight="1" outlineLevel="1" x14ac:dyDescent="0.35">
      <c r="B36" s="51"/>
      <c r="C36" s="151"/>
      <c r="D36" s="106" t="s">
        <v>7</v>
      </c>
      <c r="E36" s="106" t="s">
        <v>8</v>
      </c>
      <c r="F36" s="106" t="s">
        <v>7</v>
      </c>
      <c r="G36" s="106" t="s">
        <v>8</v>
      </c>
      <c r="H36" s="106" t="s">
        <v>7</v>
      </c>
      <c r="I36" s="106" t="s">
        <v>8</v>
      </c>
      <c r="M36" s="52" t="s">
        <v>31</v>
      </c>
      <c r="N36" s="50" t="e">
        <f>SUMIFS('PROJECT LIST B-Up'!#REF!, 'PROJECT LIST B-Up'!$B$3:$B$205, "&lt;&gt;APAC FM", 'PROJECT LIST B-Up'!$C$3:$C$205, $M$36)</f>
        <v>#REF!</v>
      </c>
      <c r="O36" s="50" t="e">
        <f>SUMIFS('PROJECT LIST B-Up'!#REF!, 'PROJECT LIST B-Up'!$B$3:$B$205, "&lt;&gt;APAC FM", 'PROJECT LIST B-Up'!$C$3:$C$205, $M$36)</f>
        <v>#REF!</v>
      </c>
      <c r="P36" s="50" t="e">
        <f>SUMIFS('PROJECT LIST B-Up'!#REF!, 'PROJECT LIST B-Up'!$B$3:$B$205, "&lt;&gt;APAC FM", 'PROJECT LIST B-Up'!$C$3:$C$205, $M$36)</f>
        <v>#REF!</v>
      </c>
      <c r="Q36" s="50" t="e">
        <f>SUMIFS('PROJECT LIST B-Up'!#REF!, 'PROJECT LIST B-Up'!$B$3:$B$205, "&lt;&gt;APAC FM", 'PROJECT LIST B-Up'!$C$3:$C$205, $M$36)</f>
        <v>#REF!</v>
      </c>
      <c r="R36" s="50" t="e">
        <f>SUMIFS('PROJECT LIST B-Up'!#REF!, 'PROJECT LIST B-Up'!$B$3:$B$205, "&lt;&gt;APAC FM", 'PROJECT LIST B-Up'!$C$3:$C$205, $M$36)</f>
        <v>#REF!</v>
      </c>
      <c r="S36" s="50" t="e">
        <f>SUMIFS('PROJECT LIST B-Up'!#REF!, 'PROJECT LIST B-Up'!$B$3:$B$205, "&lt;&gt;APAC FM", 'PROJECT LIST B-Up'!$C$3:$C$205, $M$36)</f>
        <v>#REF!</v>
      </c>
    </row>
    <row r="37" spans="2:21" hidden="1" outlineLevel="1" x14ac:dyDescent="0.35">
      <c r="C37" s="52" t="s">
        <v>32</v>
      </c>
      <c r="D37" s="50" t="e">
        <f t="shared" ref="D37:I37" si="15">D23</f>
        <v>#REF!</v>
      </c>
      <c r="E37" s="50" t="e">
        <f t="shared" si="15"/>
        <v>#REF!</v>
      </c>
      <c r="F37" s="50" t="e">
        <f t="shared" si="15"/>
        <v>#REF!</v>
      </c>
      <c r="G37" s="50" t="e">
        <f t="shared" si="15"/>
        <v>#REF!</v>
      </c>
      <c r="H37" s="50" t="e">
        <f t="shared" si="15"/>
        <v>#REF!</v>
      </c>
      <c r="I37" s="50" t="e">
        <f t="shared" si="15"/>
        <v>#REF!</v>
      </c>
      <c r="M37" s="49" t="s">
        <v>33</v>
      </c>
      <c r="N37" s="50" t="e">
        <f>SUMIFS('PROJECT LIST B-Up'!#REF!, 'PROJECT LIST B-Up'!$B$3:$B$205, "&lt;&gt;APAC FM", 'PROJECT LIST B-Up'!$C$3:$C$205, $M$37)</f>
        <v>#REF!</v>
      </c>
      <c r="O37" s="50" t="e">
        <f>SUMIFS('PROJECT LIST B-Up'!#REF!, 'PROJECT LIST B-Up'!$B$3:$B$205, "&lt;&gt;APAC FM", 'PROJECT LIST B-Up'!$C$3:$C$205, $M$37)</f>
        <v>#REF!</v>
      </c>
      <c r="P37" s="50" t="e">
        <f>SUMIFS('PROJECT LIST B-Up'!#REF!, 'PROJECT LIST B-Up'!$B$3:$B$205, "&lt;&gt;APAC FM", 'PROJECT LIST B-Up'!$C$3:$C$205, $M$37)</f>
        <v>#REF!</v>
      </c>
      <c r="Q37" s="50" t="e">
        <f>SUMIFS('PROJECT LIST B-Up'!#REF!, 'PROJECT LIST B-Up'!$B$3:$B$205, "&lt;&gt;APAC FM", 'PROJECT LIST B-Up'!$C$3:$C$205, $M$37)</f>
        <v>#REF!</v>
      </c>
      <c r="R37" s="50" t="e">
        <f>SUMIFS('PROJECT LIST B-Up'!#REF!, 'PROJECT LIST B-Up'!$B$3:$B$205, "&lt;&gt;APAC FM", 'PROJECT LIST B-Up'!$C$3:$C$205, $M$37)</f>
        <v>#REF!</v>
      </c>
      <c r="S37" s="50" t="e">
        <f>SUMIFS('PROJECT LIST B-Up'!#REF!, 'PROJECT LIST B-Up'!$B$3:$B$205, "&lt;&gt;APAC FM", 'PROJECT LIST B-Up'!$C$3:$C$205, $M$37)</f>
        <v>#REF!</v>
      </c>
    </row>
    <row r="38" spans="2:21" ht="13.9" hidden="1" outlineLevel="1" x14ac:dyDescent="0.4">
      <c r="D38" s="53" t="e">
        <f t="shared" ref="D38:I38" si="16">SUM(D35:D37)</f>
        <v>#REF!</v>
      </c>
      <c r="E38" s="53" t="e">
        <f t="shared" si="16"/>
        <v>#REF!</v>
      </c>
      <c r="F38" s="53" t="e">
        <f t="shared" si="16"/>
        <v>#REF!</v>
      </c>
      <c r="G38" s="53" t="e">
        <f t="shared" si="16"/>
        <v>#REF!</v>
      </c>
      <c r="H38" s="53" t="e">
        <f t="shared" si="16"/>
        <v>#REF!</v>
      </c>
      <c r="I38" s="53" t="e">
        <f t="shared" si="16"/>
        <v>#REF!</v>
      </c>
      <c r="M38" s="49" t="s">
        <v>34</v>
      </c>
      <c r="N38" s="50" t="e">
        <f>SUMIFS('PROJECT LIST B-Up'!#REF!, 'PROJECT LIST B-Up'!$B$3:$B$205, "&lt;&gt;APAC FM", 'PROJECT LIST B-Up'!$C$3:$C$205, $M$38)</f>
        <v>#REF!</v>
      </c>
      <c r="O38" s="50" t="e">
        <f>SUMIFS('PROJECT LIST B-Up'!#REF!, 'PROJECT LIST B-Up'!$B$3:$B$205, "&lt;&gt;APAC FM", 'PROJECT LIST B-Up'!$C$3:$C$205, $M$38)</f>
        <v>#REF!</v>
      </c>
      <c r="P38" s="50" t="e">
        <f>SUMIFS('PROJECT LIST B-Up'!#REF!, 'PROJECT LIST B-Up'!$B$3:$B$205, "&lt;&gt;APAC FM", 'PROJECT LIST B-Up'!$C$3:$C$205, $M$38)</f>
        <v>#REF!</v>
      </c>
      <c r="Q38" s="50" t="e">
        <f>SUMIFS('PROJECT LIST B-Up'!#REF!, 'PROJECT LIST B-Up'!$B$3:$B$205, "&lt;&gt;APAC FM", 'PROJECT LIST B-Up'!$C$3:$C$205, $M$38)</f>
        <v>#REF!</v>
      </c>
      <c r="R38" s="50" t="e">
        <f>SUMIFS('PROJECT LIST B-Up'!#REF!, 'PROJECT LIST B-Up'!$B$3:$B$205, "&lt;&gt;APAC FM", 'PROJECT LIST B-Up'!$C$3:$C$205, $M$38)</f>
        <v>#REF!</v>
      </c>
      <c r="S38" s="50" t="e">
        <f>SUMIFS('PROJECT LIST B-Up'!#REF!, 'PROJECT LIST B-Up'!$B$3:$B$205, "&lt;&gt;APAC FM", 'PROJECT LIST B-Up'!$C$3:$C$205, $M$38)</f>
        <v>#REF!</v>
      </c>
    </row>
    <row r="39" spans="2:21" collapsed="1" x14ac:dyDescent="0.35"/>
    <row r="42" spans="2:21" ht="31.5" hidden="1" customHeight="1" outlineLevel="1" x14ac:dyDescent="0.35">
      <c r="B42" s="56" t="s">
        <v>35</v>
      </c>
      <c r="C42" s="106" t="s">
        <v>36</v>
      </c>
      <c r="D42" s="106" t="s">
        <v>37</v>
      </c>
      <c r="E42" s="106" t="s">
        <v>38</v>
      </c>
      <c r="F42" s="106" t="s">
        <v>39</v>
      </c>
      <c r="H42" s="56" t="s">
        <v>40</v>
      </c>
      <c r="I42" s="56" t="s">
        <v>41</v>
      </c>
      <c r="J42" s="56" t="s">
        <v>42</v>
      </c>
      <c r="K42" s="56" t="s">
        <v>43</v>
      </c>
      <c r="M42" s="56" t="s">
        <v>35</v>
      </c>
      <c r="N42" s="106" t="s">
        <v>36</v>
      </c>
      <c r="O42" s="106" t="s">
        <v>37</v>
      </c>
      <c r="P42" s="106" t="s">
        <v>38</v>
      </c>
      <c r="Q42" s="106" t="s">
        <v>39</v>
      </c>
      <c r="R42" s="56" t="s">
        <v>44</v>
      </c>
      <c r="S42" s="56" t="s">
        <v>45</v>
      </c>
      <c r="T42" s="106" t="s">
        <v>3</v>
      </c>
      <c r="U42" s="106" t="s">
        <v>4</v>
      </c>
    </row>
    <row r="43" spans="2:21" hidden="1" outlineLevel="1" x14ac:dyDescent="0.35">
      <c r="B43" s="52" t="s">
        <v>17</v>
      </c>
      <c r="C43" s="62">
        <v>7406.7831331754733</v>
      </c>
      <c r="D43" s="62">
        <v>4263.1130000000003</v>
      </c>
      <c r="E43" s="62">
        <v>15993.196</v>
      </c>
      <c r="F43" s="62">
        <v>17867.488000000001</v>
      </c>
      <c r="H43" s="62">
        <v>20514.948</v>
      </c>
      <c r="I43" s="62" t="e">
        <f t="shared" ref="I43:I48" si="17">E17</f>
        <v>#REF!</v>
      </c>
      <c r="J43" s="62" t="e">
        <f t="shared" ref="J43:J48" si="18">G17</f>
        <v>#REF!</v>
      </c>
      <c r="K43" s="62" t="e">
        <f t="shared" ref="K43:K48" si="19">I17</f>
        <v>#REF!</v>
      </c>
      <c r="M43" s="52" t="s">
        <v>24</v>
      </c>
      <c r="N43" s="62">
        <v>4103.6159014458426</v>
      </c>
      <c r="O43" s="62">
        <v>9119.8580000000002</v>
      </c>
      <c r="P43" s="62">
        <v>18486.493999999999</v>
      </c>
      <c r="Q43" s="62">
        <v>26312.665000000001</v>
      </c>
      <c r="R43" s="62">
        <v>13345.838</v>
      </c>
      <c r="S43" s="62" t="e">
        <f>D28</f>
        <v>#REF!</v>
      </c>
      <c r="T43" s="62" t="e">
        <f>F28</f>
        <v>#REF!</v>
      </c>
      <c r="U43" s="62" t="e">
        <f>H28</f>
        <v>#REF!</v>
      </c>
    </row>
    <row r="44" spans="2:21" hidden="1" outlineLevel="1" x14ac:dyDescent="0.35">
      <c r="B44" s="52" t="s">
        <v>18</v>
      </c>
      <c r="C44" s="62">
        <v>5355.5842302586734</v>
      </c>
      <c r="D44" s="62">
        <v>14870.114000000001</v>
      </c>
      <c r="E44" s="62">
        <v>9229.94</v>
      </c>
      <c r="F44" s="62">
        <v>31711.573</v>
      </c>
      <c r="H44" s="62">
        <v>8525</v>
      </c>
      <c r="I44" s="62" t="e">
        <f t="shared" si="17"/>
        <v>#REF!</v>
      </c>
      <c r="J44" s="62" t="e">
        <f t="shared" si="18"/>
        <v>#REF!</v>
      </c>
      <c r="K44" s="62" t="e">
        <f t="shared" si="19"/>
        <v>#REF!</v>
      </c>
      <c r="M44" s="52" t="s">
        <v>25</v>
      </c>
      <c r="N44" s="62">
        <v>4459.9783571915477</v>
      </c>
      <c r="O44" s="62">
        <v>1221.6989999999998</v>
      </c>
      <c r="P44" s="62">
        <v>7906.5409999999993</v>
      </c>
      <c r="Q44" s="62">
        <v>6594.1880000000001</v>
      </c>
      <c r="R44" s="62">
        <v>10279.994999999999</v>
      </c>
      <c r="S44" s="62" t="e">
        <f>D29</f>
        <v>#REF!</v>
      </c>
      <c r="T44" s="62" t="e">
        <f>F29</f>
        <v>#REF!</v>
      </c>
      <c r="U44" s="62" t="e">
        <f>H29</f>
        <v>#REF!</v>
      </c>
    </row>
    <row r="45" spans="2:21" hidden="1" outlineLevel="1" x14ac:dyDescent="0.35">
      <c r="B45" s="52" t="s">
        <v>19</v>
      </c>
      <c r="C45" s="62">
        <v>0</v>
      </c>
      <c r="D45" s="62">
        <v>10.379</v>
      </c>
      <c r="E45" s="62">
        <v>203.233</v>
      </c>
      <c r="F45" s="62">
        <v>156.203</v>
      </c>
      <c r="H45" s="62">
        <v>0</v>
      </c>
      <c r="I45" s="62" t="e">
        <f t="shared" si="17"/>
        <v>#REF!</v>
      </c>
      <c r="J45" s="62" t="e">
        <f t="shared" si="18"/>
        <v>#REF!</v>
      </c>
      <c r="K45" s="62" t="e">
        <f t="shared" si="19"/>
        <v>#REF!</v>
      </c>
      <c r="M45" s="52" t="s">
        <v>26</v>
      </c>
      <c r="N45" s="62">
        <v>4289.7346894844468</v>
      </c>
      <c r="O45" s="62">
        <v>8802.0489999999991</v>
      </c>
      <c r="P45" s="62">
        <v>4257.5039999999999</v>
      </c>
      <c r="Q45" s="62">
        <v>17060.251</v>
      </c>
      <c r="R45" s="62">
        <v>11633.234</v>
      </c>
      <c r="S45" s="62" t="e">
        <f>D30</f>
        <v>#REF!</v>
      </c>
      <c r="T45" s="62" t="e">
        <f>F30</f>
        <v>#REF!</v>
      </c>
      <c r="U45" s="62" t="e">
        <f>H30</f>
        <v>#REF!</v>
      </c>
    </row>
    <row r="46" spans="2:21" hidden="1" outlineLevel="1" x14ac:dyDescent="0.35">
      <c r="B46" s="52" t="s">
        <v>20</v>
      </c>
      <c r="C46" s="62">
        <v>5858.6825781221969</v>
      </c>
      <c r="D46" s="62">
        <v>6503</v>
      </c>
      <c r="E46" s="62">
        <v>5150.9740000000002</v>
      </c>
      <c r="F46" s="62">
        <v>3709.86</v>
      </c>
      <c r="H46" s="62">
        <f>5763.663-906</f>
        <v>4857.6629999999996</v>
      </c>
      <c r="I46" s="62" t="e">
        <f t="shared" si="17"/>
        <v>#REF!</v>
      </c>
      <c r="J46" s="62" t="e">
        <f t="shared" si="18"/>
        <v>#REF!</v>
      </c>
      <c r="K46" s="62" t="e">
        <f t="shared" si="19"/>
        <v>#REF!</v>
      </c>
      <c r="M46" s="52" t="s">
        <v>28</v>
      </c>
      <c r="N46" s="62">
        <v>0</v>
      </c>
      <c r="O46" s="62">
        <v>0</v>
      </c>
      <c r="P46" s="62">
        <v>6591.36</v>
      </c>
      <c r="Q46" s="62">
        <v>16550.893</v>
      </c>
      <c r="R46" s="62">
        <v>2000</v>
      </c>
      <c r="S46" s="62" t="e">
        <f>D31</f>
        <v>#REF!</v>
      </c>
      <c r="T46" s="62" t="e">
        <f>F31</f>
        <v>#REF!</v>
      </c>
      <c r="U46" s="62" t="e">
        <f>H31</f>
        <v>#REF!</v>
      </c>
    </row>
    <row r="47" spans="2:21" hidden="1" outlineLevel="1" x14ac:dyDescent="0.35">
      <c r="B47" s="52" t="s">
        <v>21</v>
      </c>
      <c r="C47" s="62">
        <v>93.639929322283209</v>
      </c>
      <c r="D47" s="62">
        <v>0</v>
      </c>
      <c r="E47" s="62">
        <v>11815.529999999999</v>
      </c>
      <c r="F47" s="62">
        <v>16782.733</v>
      </c>
      <c r="H47" s="62">
        <v>4836.7656999999999</v>
      </c>
      <c r="I47" s="62" t="e">
        <f t="shared" si="17"/>
        <v>#REF!</v>
      </c>
      <c r="J47" s="62" t="e">
        <f t="shared" si="18"/>
        <v>#REF!</v>
      </c>
      <c r="K47" s="62" t="e">
        <f t="shared" si="19"/>
        <v>#REF!</v>
      </c>
      <c r="M47" s="49" t="s">
        <v>29</v>
      </c>
      <c r="N47" s="62">
        <v>7470.5713773185516</v>
      </c>
      <c r="O47" s="62">
        <v>7646.4</v>
      </c>
      <c r="P47" s="62">
        <v>5873.7290000000003</v>
      </c>
      <c r="Q47" s="62">
        <v>4566.5150000000003</v>
      </c>
      <c r="R47" s="62">
        <v>17521.076374532</v>
      </c>
      <c r="S47" s="62" t="e">
        <f>D32</f>
        <v>#REF!</v>
      </c>
      <c r="T47" s="62" t="e">
        <f>F32</f>
        <v>#REF!</v>
      </c>
      <c r="U47" s="62" t="e">
        <f>H32</f>
        <v>#REF!</v>
      </c>
    </row>
    <row r="48" spans="2:21" hidden="1" outlineLevel="1" x14ac:dyDescent="0.35">
      <c r="B48" s="49" t="s">
        <v>22</v>
      </c>
      <c r="C48" s="62">
        <v>1611.8887991963547</v>
      </c>
      <c r="D48" s="62">
        <v>1143.4000000000001</v>
      </c>
      <c r="E48" s="62">
        <v>722.755</v>
      </c>
      <c r="F48" s="62">
        <v>856.65499999999997</v>
      </c>
      <c r="H48" s="62">
        <v>7267.9040000000005</v>
      </c>
      <c r="I48" s="62" t="e">
        <f t="shared" si="17"/>
        <v>#REF!</v>
      </c>
      <c r="J48" s="62" t="e">
        <f t="shared" si="18"/>
        <v>#REF!</v>
      </c>
      <c r="K48" s="62" t="e">
        <f t="shared" si="19"/>
        <v>#REF!</v>
      </c>
      <c r="N48" s="55"/>
      <c r="O48" s="55"/>
      <c r="P48" s="55"/>
      <c r="Q48" s="55"/>
      <c r="R48" s="55"/>
      <c r="S48" s="55"/>
      <c r="T48" s="55"/>
      <c r="U48" s="55"/>
    </row>
    <row r="49" spans="2:21" hidden="1" outlineLevel="1" x14ac:dyDescent="0.35">
      <c r="C49" s="55"/>
      <c r="D49" s="55"/>
      <c r="E49" s="55"/>
      <c r="F49" s="55"/>
      <c r="G49" s="55"/>
      <c r="H49" s="55"/>
      <c r="I49" s="55"/>
      <c r="J49" s="55"/>
      <c r="K49" s="55"/>
    </row>
    <row r="50" spans="2:21" hidden="1" outlineLevel="1" x14ac:dyDescent="0.35"/>
    <row r="51" spans="2:21" hidden="1" outlineLevel="1" x14ac:dyDescent="0.35"/>
    <row r="52" spans="2:21" ht="42" customHeight="1" collapsed="1" x14ac:dyDescent="0.35">
      <c r="B52" s="56" t="s">
        <v>46</v>
      </c>
      <c r="C52" s="106" t="s">
        <v>36</v>
      </c>
      <c r="D52" s="106" t="s">
        <v>37</v>
      </c>
      <c r="E52" s="106" t="s">
        <v>38</v>
      </c>
      <c r="F52" s="106" t="s">
        <v>39</v>
      </c>
      <c r="G52" s="56" t="s">
        <v>47</v>
      </c>
      <c r="H52" s="56" t="s">
        <v>40</v>
      </c>
      <c r="I52" s="56" t="s">
        <v>41</v>
      </c>
      <c r="J52" s="106" t="s">
        <v>3</v>
      </c>
      <c r="K52" s="106" t="s">
        <v>4</v>
      </c>
      <c r="M52" s="56" t="s">
        <v>46</v>
      </c>
      <c r="N52" s="106" t="s">
        <v>36</v>
      </c>
      <c r="O52" s="106" t="s">
        <v>37</v>
      </c>
      <c r="P52" s="106" t="s">
        <v>38</v>
      </c>
      <c r="Q52" s="106" t="s">
        <v>39</v>
      </c>
      <c r="R52" s="56" t="s">
        <v>44</v>
      </c>
      <c r="S52" s="56" t="s">
        <v>45</v>
      </c>
      <c r="T52" s="106" t="s">
        <v>3</v>
      </c>
      <c r="U52" s="106" t="s">
        <v>4</v>
      </c>
    </row>
    <row r="53" spans="2:21" x14ac:dyDescent="0.35">
      <c r="B53" s="52" t="s">
        <v>17</v>
      </c>
      <c r="C53" s="57">
        <f t="shared" ref="C53:F58" si="20">C43/1000</f>
        <v>7.4067831331754732</v>
      </c>
      <c r="D53" s="57">
        <f t="shared" si="20"/>
        <v>4.2631130000000006</v>
      </c>
      <c r="E53" s="57">
        <f t="shared" si="20"/>
        <v>15.993195999999999</v>
      </c>
      <c r="F53" s="57">
        <f t="shared" si="20"/>
        <v>17.867488000000002</v>
      </c>
      <c r="G53" s="57">
        <v>22.6</v>
      </c>
      <c r="H53" s="57">
        <f t="shared" ref="H53:K58" si="21">H43/1000</f>
        <v>20.514948</v>
      </c>
      <c r="I53" s="57" t="e">
        <f t="shared" si="21"/>
        <v>#REF!</v>
      </c>
      <c r="J53" s="57" t="e">
        <f t="shared" si="21"/>
        <v>#REF!</v>
      </c>
      <c r="K53" s="57" t="e">
        <f t="shared" si="21"/>
        <v>#REF!</v>
      </c>
      <c r="L53" s="83" t="e">
        <f>I53-H53</f>
        <v>#REF!</v>
      </c>
      <c r="M53" s="52" t="s">
        <v>24</v>
      </c>
      <c r="N53" s="57">
        <f t="shared" ref="N53:U57" si="22">N43/1000</f>
        <v>4.1036159014458429</v>
      </c>
      <c r="O53" s="57">
        <f t="shared" si="22"/>
        <v>9.1198580000000007</v>
      </c>
      <c r="P53" s="57">
        <f t="shared" si="22"/>
        <v>18.486494</v>
      </c>
      <c r="Q53" s="57">
        <f t="shared" si="22"/>
        <v>26.312665000000003</v>
      </c>
      <c r="R53" s="57">
        <f t="shared" si="22"/>
        <v>13.345838000000001</v>
      </c>
      <c r="S53" s="57" t="e">
        <f t="shared" si="22"/>
        <v>#REF!</v>
      </c>
      <c r="T53" s="57" t="e">
        <f t="shared" si="22"/>
        <v>#REF!</v>
      </c>
      <c r="U53" s="57" t="e">
        <f t="shared" si="22"/>
        <v>#REF!</v>
      </c>
    </row>
    <row r="54" spans="2:21" x14ac:dyDescent="0.35">
      <c r="B54" s="52" t="s">
        <v>18</v>
      </c>
      <c r="C54" s="57">
        <f t="shared" si="20"/>
        <v>5.3555842302586738</v>
      </c>
      <c r="D54" s="57">
        <f t="shared" si="20"/>
        <v>14.870114000000001</v>
      </c>
      <c r="E54" s="57">
        <f t="shared" si="20"/>
        <v>9.2299400000000009</v>
      </c>
      <c r="F54" s="57">
        <f t="shared" si="20"/>
        <v>31.711573000000001</v>
      </c>
      <c r="G54" s="57">
        <v>23.9</v>
      </c>
      <c r="H54" s="57">
        <f t="shared" si="21"/>
        <v>8.5250000000000004</v>
      </c>
      <c r="I54" s="57" t="e">
        <f t="shared" si="21"/>
        <v>#REF!</v>
      </c>
      <c r="J54" s="57" t="e">
        <f t="shared" si="21"/>
        <v>#REF!</v>
      </c>
      <c r="K54" s="57" t="e">
        <f t="shared" si="21"/>
        <v>#REF!</v>
      </c>
      <c r="L54" s="83"/>
      <c r="M54" s="52" t="s">
        <v>25</v>
      </c>
      <c r="N54" s="57">
        <f t="shared" si="22"/>
        <v>4.4599783571915479</v>
      </c>
      <c r="O54" s="57">
        <f t="shared" si="22"/>
        <v>1.2216989999999999</v>
      </c>
      <c r="P54" s="57">
        <f t="shared" si="22"/>
        <v>7.9065409999999989</v>
      </c>
      <c r="Q54" s="57">
        <f t="shared" si="22"/>
        <v>6.5941879999999999</v>
      </c>
      <c r="R54" s="57">
        <f t="shared" si="22"/>
        <v>10.279995</v>
      </c>
      <c r="S54" s="57" t="e">
        <f t="shared" si="22"/>
        <v>#REF!</v>
      </c>
      <c r="T54" s="57" t="e">
        <f t="shared" si="22"/>
        <v>#REF!</v>
      </c>
      <c r="U54" s="57" t="e">
        <f t="shared" si="22"/>
        <v>#REF!</v>
      </c>
    </row>
    <row r="55" spans="2:21" x14ac:dyDescent="0.35">
      <c r="B55" s="52" t="s">
        <v>19</v>
      </c>
      <c r="C55" s="57">
        <f t="shared" si="20"/>
        <v>0</v>
      </c>
      <c r="D55" s="57">
        <f t="shared" si="20"/>
        <v>1.0378999999999999E-2</v>
      </c>
      <c r="E55" s="57">
        <f t="shared" si="20"/>
        <v>0.203233</v>
      </c>
      <c r="F55" s="57">
        <f t="shared" si="20"/>
        <v>0.15620300000000001</v>
      </c>
      <c r="G55" s="57">
        <v>0.8</v>
      </c>
      <c r="H55" s="57">
        <f t="shared" si="21"/>
        <v>0</v>
      </c>
      <c r="I55" s="57" t="e">
        <f t="shared" si="21"/>
        <v>#REF!</v>
      </c>
      <c r="J55" s="57" t="e">
        <f t="shared" si="21"/>
        <v>#REF!</v>
      </c>
      <c r="K55" s="57" t="e">
        <f t="shared" si="21"/>
        <v>#REF!</v>
      </c>
      <c r="L55" s="83" t="e">
        <f>I55-H55</f>
        <v>#REF!</v>
      </c>
      <c r="M55" s="52" t="s">
        <v>26</v>
      </c>
      <c r="N55" s="57">
        <f t="shared" si="22"/>
        <v>4.2897346894844466</v>
      </c>
      <c r="O55" s="57">
        <f t="shared" si="22"/>
        <v>8.8020489999999985</v>
      </c>
      <c r="P55" s="57">
        <f t="shared" si="22"/>
        <v>4.257504</v>
      </c>
      <c r="Q55" s="57">
        <f t="shared" si="22"/>
        <v>17.060251000000001</v>
      </c>
      <c r="R55" s="57">
        <f t="shared" si="22"/>
        <v>11.633234</v>
      </c>
      <c r="S55" s="57" t="e">
        <f t="shared" si="22"/>
        <v>#REF!</v>
      </c>
      <c r="T55" s="57" t="e">
        <f t="shared" si="22"/>
        <v>#REF!</v>
      </c>
      <c r="U55" s="57" t="e">
        <f t="shared" si="22"/>
        <v>#REF!</v>
      </c>
    </row>
    <row r="56" spans="2:21" x14ac:dyDescent="0.35">
      <c r="B56" s="52" t="s">
        <v>20</v>
      </c>
      <c r="C56" s="57">
        <f t="shared" si="20"/>
        <v>5.8586825781221972</v>
      </c>
      <c r="D56" s="57">
        <f t="shared" si="20"/>
        <v>6.5030000000000001</v>
      </c>
      <c r="E56" s="57">
        <f t="shared" si="20"/>
        <v>5.1509739999999997</v>
      </c>
      <c r="F56" s="57">
        <f t="shared" si="20"/>
        <v>3.7098599999999999</v>
      </c>
      <c r="G56" s="57">
        <v>4.8</v>
      </c>
      <c r="H56" s="57">
        <f t="shared" si="21"/>
        <v>4.8576629999999996</v>
      </c>
      <c r="I56" s="57" t="e">
        <f t="shared" si="21"/>
        <v>#REF!</v>
      </c>
      <c r="J56" s="57" t="e">
        <f t="shared" si="21"/>
        <v>#REF!</v>
      </c>
      <c r="K56" s="57" t="e">
        <f t="shared" si="21"/>
        <v>#REF!</v>
      </c>
      <c r="L56" s="83" t="e">
        <f>I56-H56</f>
        <v>#REF!</v>
      </c>
      <c r="M56" s="52" t="s">
        <v>28</v>
      </c>
      <c r="N56" s="57">
        <f t="shared" si="22"/>
        <v>0</v>
      </c>
      <c r="O56" s="57">
        <f t="shared" si="22"/>
        <v>0</v>
      </c>
      <c r="P56" s="57">
        <f t="shared" si="22"/>
        <v>6.5913599999999999</v>
      </c>
      <c r="Q56" s="57">
        <f t="shared" si="22"/>
        <v>16.550892999999999</v>
      </c>
      <c r="R56" s="57">
        <f t="shared" si="22"/>
        <v>2</v>
      </c>
      <c r="S56" s="57" t="e">
        <f t="shared" si="22"/>
        <v>#REF!</v>
      </c>
      <c r="T56" s="57" t="e">
        <f t="shared" si="22"/>
        <v>#REF!</v>
      </c>
      <c r="U56" s="57" t="e">
        <f t="shared" si="22"/>
        <v>#REF!</v>
      </c>
    </row>
    <row r="57" spans="2:21" x14ac:dyDescent="0.35">
      <c r="B57" s="52" t="s">
        <v>21</v>
      </c>
      <c r="C57" s="57">
        <f t="shared" si="20"/>
        <v>9.3639929322283211E-2</v>
      </c>
      <c r="D57" s="57">
        <f t="shared" si="20"/>
        <v>0</v>
      </c>
      <c r="E57" s="57">
        <f t="shared" si="20"/>
        <v>11.815529999999999</v>
      </c>
      <c r="F57" s="57">
        <f t="shared" si="20"/>
        <v>16.782733</v>
      </c>
      <c r="G57" s="57">
        <v>7.8250000000000002</v>
      </c>
      <c r="H57" s="57">
        <f t="shared" si="21"/>
        <v>4.8367656999999999</v>
      </c>
      <c r="I57" s="57" t="e">
        <f t="shared" si="21"/>
        <v>#REF!</v>
      </c>
      <c r="J57" s="57" t="e">
        <f t="shared" si="21"/>
        <v>#REF!</v>
      </c>
      <c r="K57" s="57" t="e">
        <f t="shared" si="21"/>
        <v>#REF!</v>
      </c>
      <c r="L57" s="83" t="e">
        <f>I57-H57</f>
        <v>#REF!</v>
      </c>
      <c r="M57" s="49" t="s">
        <v>29</v>
      </c>
      <c r="N57" s="57">
        <f t="shared" si="22"/>
        <v>7.470571377318552</v>
      </c>
      <c r="O57" s="57">
        <f t="shared" si="22"/>
        <v>7.6463999999999999</v>
      </c>
      <c r="P57" s="57">
        <f t="shared" si="22"/>
        <v>5.873729</v>
      </c>
      <c r="Q57" s="57">
        <f t="shared" si="22"/>
        <v>4.5665150000000008</v>
      </c>
      <c r="R57" s="57">
        <f t="shared" si="22"/>
        <v>17.521076374532001</v>
      </c>
      <c r="S57" s="57" t="e">
        <f t="shared" si="22"/>
        <v>#REF!</v>
      </c>
      <c r="T57" s="57" t="e">
        <f t="shared" si="22"/>
        <v>#REF!</v>
      </c>
      <c r="U57" s="57" t="e">
        <f t="shared" si="22"/>
        <v>#REF!</v>
      </c>
    </row>
    <row r="58" spans="2:21" x14ac:dyDescent="0.35">
      <c r="B58" s="49" t="s">
        <v>22</v>
      </c>
      <c r="C58" s="57">
        <f t="shared" si="20"/>
        <v>1.6118887991963546</v>
      </c>
      <c r="D58" s="57">
        <f t="shared" si="20"/>
        <v>1.1434000000000002</v>
      </c>
      <c r="E58" s="57">
        <f t="shared" si="20"/>
        <v>0.72275500000000004</v>
      </c>
      <c r="F58" s="57">
        <f t="shared" si="20"/>
        <v>0.85665499999999994</v>
      </c>
      <c r="G58" s="57">
        <v>1.1739999999999999</v>
      </c>
      <c r="H58" s="57">
        <f t="shared" si="21"/>
        <v>7.2679040000000006</v>
      </c>
      <c r="I58" s="57" t="e">
        <f t="shared" si="21"/>
        <v>#REF!</v>
      </c>
      <c r="J58" s="57" t="e">
        <f t="shared" si="21"/>
        <v>#REF!</v>
      </c>
      <c r="K58" s="57" t="e">
        <f t="shared" si="21"/>
        <v>#REF!</v>
      </c>
      <c r="L58" s="83" t="e">
        <f>I58-H58</f>
        <v>#REF!</v>
      </c>
    </row>
    <row r="59" spans="2:21" x14ac:dyDescent="0.35">
      <c r="B59" s="48" t="s">
        <v>5</v>
      </c>
      <c r="C59" s="73"/>
      <c r="D59" s="73"/>
      <c r="E59" s="73"/>
      <c r="F59" s="73"/>
      <c r="G59" s="48">
        <v>22.8</v>
      </c>
      <c r="H59" s="73">
        <v>2.5</v>
      </c>
      <c r="I59" s="73" t="e">
        <f>P23/1000</f>
        <v>#REF!</v>
      </c>
      <c r="J59" s="73"/>
      <c r="K59" s="73"/>
      <c r="L59" s="83"/>
    </row>
    <row r="60" spans="2:21" x14ac:dyDescent="0.35">
      <c r="C60" s="58">
        <f t="shared" ref="C60:E60" si="23">SUM(C53:C58)</f>
        <v>20.32657867007498</v>
      </c>
      <c r="D60" s="58">
        <f t="shared" si="23"/>
        <v>26.790006000000002</v>
      </c>
      <c r="E60" s="58">
        <f t="shared" si="23"/>
        <v>43.115627999999994</v>
      </c>
      <c r="F60" s="58">
        <f>SUM(F53:F59)</f>
        <v>71.084512000000004</v>
      </c>
      <c r="G60" s="58">
        <f t="shared" ref="G60:K60" si="24">SUM(G53:G59)</f>
        <v>83.899000000000001</v>
      </c>
      <c r="H60" s="58">
        <f t="shared" si="24"/>
        <v>48.502280700000007</v>
      </c>
      <c r="I60" s="58" t="e">
        <f t="shared" si="24"/>
        <v>#REF!</v>
      </c>
      <c r="J60" s="58" t="e">
        <f t="shared" si="24"/>
        <v>#REF!</v>
      </c>
      <c r="K60" s="58" t="e">
        <f t="shared" si="24"/>
        <v>#REF!</v>
      </c>
      <c r="N60" s="58">
        <f t="shared" ref="N60:U60" si="25">SUM(N53:N58)</f>
        <v>20.323900325440391</v>
      </c>
      <c r="O60" s="58">
        <f t="shared" si="25"/>
        <v>26.790005999999998</v>
      </c>
      <c r="P60" s="58">
        <f t="shared" si="25"/>
        <v>43.115627999999994</v>
      </c>
      <c r="Q60" s="58">
        <f t="shared" si="25"/>
        <v>71.084512000000004</v>
      </c>
      <c r="R60" s="58">
        <f t="shared" si="25"/>
        <v>54.780143374532003</v>
      </c>
      <c r="S60" s="58" t="e">
        <f t="shared" si="25"/>
        <v>#REF!</v>
      </c>
      <c r="T60" s="58" t="e">
        <f t="shared" si="25"/>
        <v>#REF!</v>
      </c>
      <c r="U60" s="58" t="e">
        <f t="shared" si="25"/>
        <v>#REF!</v>
      </c>
    </row>
    <row r="88" spans="2:32" ht="39" hidden="1" customHeight="1" outlineLevel="1" x14ac:dyDescent="0.35">
      <c r="B88" s="56" t="s">
        <v>48</v>
      </c>
      <c r="C88" s="106" t="s">
        <v>36</v>
      </c>
      <c r="D88" s="106" t="s">
        <v>37</v>
      </c>
      <c r="E88" s="106" t="s">
        <v>38</v>
      </c>
      <c r="F88" s="106" t="s">
        <v>39</v>
      </c>
      <c r="H88" s="56" t="s">
        <v>40</v>
      </c>
      <c r="I88" s="56" t="s">
        <v>41</v>
      </c>
      <c r="J88" s="106" t="s">
        <v>3</v>
      </c>
      <c r="K88" s="106" t="s">
        <v>4</v>
      </c>
      <c r="M88" s="56" t="s">
        <v>48</v>
      </c>
      <c r="N88" s="106" t="s">
        <v>36</v>
      </c>
      <c r="O88" s="106" t="s">
        <v>37</v>
      </c>
      <c r="P88" s="106" t="s">
        <v>38</v>
      </c>
      <c r="Q88" s="106" t="s">
        <v>39</v>
      </c>
      <c r="R88" s="56" t="s">
        <v>44</v>
      </c>
      <c r="S88" s="106" t="s">
        <v>2</v>
      </c>
      <c r="T88" s="106" t="s">
        <v>3</v>
      </c>
      <c r="U88" s="106" t="s">
        <v>4</v>
      </c>
      <c r="X88" s="56" t="s">
        <v>48</v>
      </c>
      <c r="Y88" s="106" t="s">
        <v>36</v>
      </c>
      <c r="Z88" s="106" t="s">
        <v>37</v>
      </c>
      <c r="AA88" s="106" t="s">
        <v>38</v>
      </c>
      <c r="AB88" s="106" t="s">
        <v>39</v>
      </c>
      <c r="AC88" s="56" t="s">
        <v>44</v>
      </c>
      <c r="AD88" s="106" t="s">
        <v>2</v>
      </c>
      <c r="AE88" s="106" t="s">
        <v>3</v>
      </c>
      <c r="AF88" s="106" t="s">
        <v>4</v>
      </c>
    </row>
    <row r="89" spans="2:32" hidden="1" outlineLevel="1" x14ac:dyDescent="0.35">
      <c r="B89" s="52" t="s">
        <v>17</v>
      </c>
      <c r="C89" s="50">
        <v>1379.9098601855974</v>
      </c>
      <c r="D89" s="50">
        <v>2609.5430000000001</v>
      </c>
      <c r="E89" s="50">
        <v>6542.6890000000003</v>
      </c>
      <c r="F89" s="50">
        <v>8116.442</v>
      </c>
      <c r="H89" s="62">
        <v>3495.7339999999995</v>
      </c>
      <c r="I89" s="62" t="e">
        <f t="shared" ref="I89:I94" si="26">Z17</f>
        <v>#REF!</v>
      </c>
      <c r="J89" s="62" t="e">
        <f t="shared" ref="J89:J94" si="27">AA17+AK17</f>
        <v>#REF!</v>
      </c>
      <c r="K89" s="62" t="e">
        <f t="shared" ref="K89:K94" si="28">AC17+AM17</f>
        <v>#REF!</v>
      </c>
      <c r="M89" s="52" t="s">
        <v>24</v>
      </c>
      <c r="N89" s="50">
        <v>0</v>
      </c>
      <c r="O89" s="50">
        <v>0</v>
      </c>
      <c r="P89" s="50">
        <v>3853.1390000000001</v>
      </c>
      <c r="Q89" s="50">
        <v>12558.879000000001</v>
      </c>
      <c r="R89" s="62">
        <v>5667.5990000000002</v>
      </c>
      <c r="S89" s="62" t="e">
        <f>N28</f>
        <v>#REF!</v>
      </c>
      <c r="T89" s="62" t="e">
        <f>P28</f>
        <v>#REF!</v>
      </c>
      <c r="U89" s="62" t="e">
        <f>R28</f>
        <v>#REF!</v>
      </c>
      <c r="X89" s="52" t="s">
        <v>31</v>
      </c>
      <c r="Y89" s="50">
        <v>2984.3423976100448</v>
      </c>
      <c r="Z89" s="50">
        <v>2921.3900000000003</v>
      </c>
      <c r="AA89" s="50">
        <v>9854.857</v>
      </c>
      <c r="AB89" s="50">
        <v>20746.978999999999</v>
      </c>
      <c r="AC89" s="62">
        <f>12747.344+26</f>
        <v>12773.343999999999</v>
      </c>
      <c r="AD89" s="62" t="e">
        <f>N36</f>
        <v>#REF!</v>
      </c>
      <c r="AE89" s="62" t="e">
        <f>P36</f>
        <v>#REF!</v>
      </c>
      <c r="AF89" s="62" t="e">
        <f>R36</f>
        <v>#REF!</v>
      </c>
    </row>
    <row r="90" spans="2:32" hidden="1" outlineLevel="1" x14ac:dyDescent="0.35">
      <c r="B90" s="52" t="s">
        <v>18</v>
      </c>
      <c r="C90" s="50">
        <v>4519.2436236283975</v>
      </c>
      <c r="D90" s="50">
        <v>1138.1909999999998</v>
      </c>
      <c r="E90" s="50">
        <v>3641.8890000000001</v>
      </c>
      <c r="F90" s="50">
        <v>9329.8989999999994</v>
      </c>
      <c r="H90" s="62">
        <v>11342.981000000002</v>
      </c>
      <c r="I90" s="62" t="e">
        <f t="shared" si="26"/>
        <v>#REF!</v>
      </c>
      <c r="J90" s="62" t="e">
        <f t="shared" si="27"/>
        <v>#REF!</v>
      </c>
      <c r="K90" s="62" t="e">
        <f t="shared" si="28"/>
        <v>#REF!</v>
      </c>
      <c r="M90" s="52" t="s">
        <v>25</v>
      </c>
      <c r="N90" s="50">
        <v>4857.8213709045413</v>
      </c>
      <c r="O90" s="50">
        <v>3551.326</v>
      </c>
      <c r="P90" s="50">
        <v>7657.8379999999997</v>
      </c>
      <c r="Q90" s="50">
        <v>10874.494000000001</v>
      </c>
      <c r="R90" s="62">
        <v>8273.0360000000001</v>
      </c>
      <c r="S90" s="62" t="e">
        <f>N29</f>
        <v>#REF!</v>
      </c>
      <c r="T90" s="62" t="e">
        <f>P29</f>
        <v>#REF!</v>
      </c>
      <c r="U90" s="62" t="e">
        <f>R29</f>
        <v>#REF!</v>
      </c>
      <c r="X90" s="52" t="s">
        <v>33</v>
      </c>
      <c r="Y90" s="50">
        <v>2759.3536597533416</v>
      </c>
      <c r="Z90" s="50">
        <v>3521.8530000000001</v>
      </c>
      <c r="AA90" s="50">
        <v>4795.8029999999999</v>
      </c>
      <c r="AB90" s="50">
        <v>4155.54</v>
      </c>
      <c r="AC90" s="62">
        <v>10777.683999999999</v>
      </c>
      <c r="AD90" s="62" t="e">
        <f>N37</f>
        <v>#REF!</v>
      </c>
      <c r="AE90" s="62" t="e">
        <f>P37</f>
        <v>#REF!</v>
      </c>
      <c r="AF90" s="62" t="e">
        <f>R37</f>
        <v>#REF!</v>
      </c>
    </row>
    <row r="91" spans="2:32" hidden="1" outlineLevel="1" x14ac:dyDescent="0.35">
      <c r="B91" s="52" t="s">
        <v>19</v>
      </c>
      <c r="C91" s="50">
        <v>0</v>
      </c>
      <c r="D91" s="50">
        <v>44.895000000000003</v>
      </c>
      <c r="E91" s="50">
        <v>14.275</v>
      </c>
      <c r="F91" s="50">
        <v>27.234999999999999</v>
      </c>
      <c r="H91" s="62">
        <v>0</v>
      </c>
      <c r="I91" s="62" t="e">
        <f t="shared" si="26"/>
        <v>#REF!</v>
      </c>
      <c r="J91" s="62" t="e">
        <f t="shared" si="27"/>
        <v>#REF!</v>
      </c>
      <c r="K91" s="62" t="e">
        <f t="shared" si="28"/>
        <v>#REF!</v>
      </c>
      <c r="M91" s="52" t="s">
        <v>27</v>
      </c>
      <c r="N91" s="50">
        <v>1361.103153291891</v>
      </c>
      <c r="O91" s="50">
        <v>241.303</v>
      </c>
      <c r="P91" s="50">
        <v>2345.6170000000002</v>
      </c>
      <c r="Q91" s="50">
        <v>1225.3780000000002</v>
      </c>
      <c r="R91" s="62">
        <v>3668.5750000000003</v>
      </c>
      <c r="S91" s="62" t="e">
        <f>N30</f>
        <v>#REF!</v>
      </c>
      <c r="T91" s="62" t="e">
        <f>P30</f>
        <v>#REF!</v>
      </c>
      <c r="U91" s="62" t="e">
        <f>R30</f>
        <v>#REF!</v>
      </c>
      <c r="X91" s="52" t="s">
        <v>34</v>
      </c>
      <c r="Y91" s="50">
        <v>4039.9316311118641</v>
      </c>
      <c r="Z91" s="50">
        <v>1486.6</v>
      </c>
      <c r="AA91" s="50">
        <v>3094.3469999999998</v>
      </c>
      <c r="AB91" s="50">
        <v>4006.7579999999998</v>
      </c>
      <c r="AC91" s="62">
        <v>2302.2890000000002</v>
      </c>
      <c r="AD91" s="62" t="e">
        <f>N38</f>
        <v>#REF!</v>
      </c>
      <c r="AE91" s="62" t="e">
        <f>P38</f>
        <v>#REF!</v>
      </c>
      <c r="AF91" s="62" t="e">
        <f>R38</f>
        <v>#REF!</v>
      </c>
    </row>
    <row r="92" spans="2:32" hidden="1" outlineLevel="1" x14ac:dyDescent="0.35">
      <c r="B92" s="52" t="s">
        <v>20</v>
      </c>
      <c r="C92" s="50">
        <v>2136.2262243546716</v>
      </c>
      <c r="D92" s="50">
        <v>2897.8669999999997</v>
      </c>
      <c r="E92" s="50">
        <v>2917.3140000000003</v>
      </c>
      <c r="F92" s="50">
        <v>3109.2689999999998</v>
      </c>
      <c r="H92" s="62">
        <v>6345.6810000000005</v>
      </c>
      <c r="I92" s="62" t="e">
        <f t="shared" si="26"/>
        <v>#REF!</v>
      </c>
      <c r="J92" s="62" t="e">
        <f t="shared" si="27"/>
        <v>#REF!</v>
      </c>
      <c r="K92" s="62" t="e">
        <f t="shared" si="28"/>
        <v>#REF!</v>
      </c>
      <c r="M92" s="49" t="s">
        <v>29</v>
      </c>
      <c r="N92" s="50">
        <v>3564.7031642788174</v>
      </c>
      <c r="O92" s="50">
        <v>4137.2139999999999</v>
      </c>
      <c r="P92" s="50">
        <v>3888.4130000000005</v>
      </c>
      <c r="Q92" s="50">
        <v>4250.5259999999998</v>
      </c>
      <c r="R92" s="62">
        <v>8244.4230000000007</v>
      </c>
      <c r="S92" s="62" t="e">
        <f>N31</f>
        <v>#REF!</v>
      </c>
      <c r="T92" s="62" t="e">
        <f>P31</f>
        <v>#REF!</v>
      </c>
      <c r="U92" s="62" t="e">
        <f>R31</f>
        <v>#REF!</v>
      </c>
    </row>
    <row r="93" spans="2:32" hidden="1" outlineLevel="1" x14ac:dyDescent="0.35">
      <c r="B93" s="52" t="s">
        <v>21</v>
      </c>
      <c r="C93" s="50">
        <v>319.771040382438</v>
      </c>
      <c r="D93" s="50">
        <v>0</v>
      </c>
      <c r="E93" s="50">
        <v>3657.741</v>
      </c>
      <c r="F93" s="50">
        <v>7185.1750000000002</v>
      </c>
      <c r="H93" s="62">
        <v>1673</v>
      </c>
      <c r="I93" s="62" t="e">
        <f t="shared" si="26"/>
        <v>#REF!</v>
      </c>
      <c r="J93" s="62" t="e">
        <f t="shared" si="27"/>
        <v>#REF!</v>
      </c>
      <c r="K93" s="62" t="e">
        <f t="shared" si="28"/>
        <v>#REF!</v>
      </c>
    </row>
    <row r="94" spans="2:32" hidden="1" outlineLevel="1" x14ac:dyDescent="0.35">
      <c r="B94" s="49" t="s">
        <v>22</v>
      </c>
      <c r="C94" s="50">
        <v>1428.4769399241459</v>
      </c>
      <c r="D94" s="50">
        <v>1239.3470000000002</v>
      </c>
      <c r="E94" s="50">
        <v>971.09900000000005</v>
      </c>
      <c r="F94" s="50">
        <v>1141.2570000000001</v>
      </c>
      <c r="H94" s="62">
        <v>2452.6379999999999</v>
      </c>
      <c r="I94" s="62" t="e">
        <f t="shared" si="26"/>
        <v>#REF!</v>
      </c>
      <c r="J94" s="62" t="e">
        <f t="shared" si="27"/>
        <v>#REF!</v>
      </c>
      <c r="K94" s="62" t="e">
        <f t="shared" si="28"/>
        <v>#REF!</v>
      </c>
      <c r="N94" s="55"/>
      <c r="O94" s="55"/>
      <c r="P94" s="55"/>
      <c r="Q94" s="55"/>
      <c r="R94" s="55"/>
      <c r="S94" s="55"/>
      <c r="T94" s="55"/>
      <c r="U94" s="55"/>
    </row>
    <row r="95" spans="2:32" collapsed="1" x14ac:dyDescent="0.35"/>
    <row r="97" spans="2:32" ht="44.55" customHeight="1" x14ac:dyDescent="0.35">
      <c r="B97" s="56" t="s">
        <v>49</v>
      </c>
      <c r="C97" s="106" t="s">
        <v>36</v>
      </c>
      <c r="D97" s="106" t="s">
        <v>37</v>
      </c>
      <c r="E97" s="106" t="s">
        <v>38</v>
      </c>
      <c r="F97" s="106" t="s">
        <v>39</v>
      </c>
      <c r="G97" s="56" t="s">
        <v>47</v>
      </c>
      <c r="H97" s="56" t="s">
        <v>40</v>
      </c>
      <c r="I97" s="56" t="s">
        <v>41</v>
      </c>
      <c r="J97" s="56" t="s">
        <v>50</v>
      </c>
      <c r="K97" s="56" t="s">
        <v>51</v>
      </c>
      <c r="L97" s="48" t="s">
        <v>52</v>
      </c>
      <c r="M97" s="56" t="s">
        <v>49</v>
      </c>
      <c r="N97" s="106" t="s">
        <v>36</v>
      </c>
      <c r="O97" s="106" t="s">
        <v>37</v>
      </c>
      <c r="P97" s="106" t="s">
        <v>38</v>
      </c>
      <c r="Q97" s="106" t="s">
        <v>39</v>
      </c>
      <c r="R97" s="56" t="s">
        <v>44</v>
      </c>
      <c r="S97" s="106" t="s">
        <v>2</v>
      </c>
      <c r="T97" s="106" t="s">
        <v>3</v>
      </c>
      <c r="U97" s="106" t="s">
        <v>4</v>
      </c>
      <c r="X97" s="56" t="s">
        <v>49</v>
      </c>
      <c r="Y97" s="106" t="s">
        <v>36</v>
      </c>
      <c r="Z97" s="106" t="s">
        <v>37</v>
      </c>
      <c r="AA97" s="106" t="s">
        <v>38</v>
      </c>
      <c r="AB97" s="106" t="s">
        <v>39</v>
      </c>
      <c r="AC97" s="56" t="s">
        <v>44</v>
      </c>
      <c r="AD97" s="106" t="s">
        <v>2</v>
      </c>
      <c r="AE97" s="106" t="s">
        <v>3</v>
      </c>
      <c r="AF97" s="106" t="s">
        <v>4</v>
      </c>
    </row>
    <row r="98" spans="2:32" x14ac:dyDescent="0.35">
      <c r="B98" s="52" t="s">
        <v>17</v>
      </c>
      <c r="C98" s="57">
        <f t="shared" ref="C98:F103" si="29">C89/1000</f>
        <v>1.3799098601855975</v>
      </c>
      <c r="D98" s="57">
        <f t="shared" si="29"/>
        <v>2.6095429999999999</v>
      </c>
      <c r="E98" s="57">
        <f t="shared" si="29"/>
        <v>6.5426890000000002</v>
      </c>
      <c r="F98" s="57">
        <f t="shared" si="29"/>
        <v>8.1164419999999993</v>
      </c>
      <c r="G98" s="57">
        <v>9.3209999999999997</v>
      </c>
      <c r="H98" s="57">
        <f t="shared" ref="H98:K103" si="30">H89/1000</f>
        <v>3.4957339999999997</v>
      </c>
      <c r="I98" s="57">
        <v>11</v>
      </c>
      <c r="J98" s="57" t="e">
        <f t="shared" si="30"/>
        <v>#REF!</v>
      </c>
      <c r="K98" s="57" t="e">
        <f t="shared" si="30"/>
        <v>#REF!</v>
      </c>
      <c r="L98" s="83">
        <f>I98-H98</f>
        <v>7.5042660000000003</v>
      </c>
      <c r="M98" s="52" t="s">
        <v>24</v>
      </c>
      <c r="N98" s="57">
        <f t="shared" ref="N98:U101" si="31">N89/1000</f>
        <v>0</v>
      </c>
      <c r="O98" s="57">
        <f t="shared" si="31"/>
        <v>0</v>
      </c>
      <c r="P98" s="57">
        <f t="shared" si="31"/>
        <v>3.8531390000000001</v>
      </c>
      <c r="Q98" s="57">
        <f t="shared" si="31"/>
        <v>12.558879000000001</v>
      </c>
      <c r="R98" s="57">
        <f t="shared" si="31"/>
        <v>5.6675990000000001</v>
      </c>
      <c r="S98" s="57" t="e">
        <f t="shared" si="31"/>
        <v>#REF!</v>
      </c>
      <c r="T98" s="57" t="e">
        <f t="shared" si="31"/>
        <v>#REF!</v>
      </c>
      <c r="U98" s="57" t="e">
        <f t="shared" si="31"/>
        <v>#REF!</v>
      </c>
      <c r="X98" s="52" t="s">
        <v>31</v>
      </c>
      <c r="Y98" s="57">
        <f t="shared" ref="Y98:AF100" si="32">Y89/1000</f>
        <v>2.9843423976100447</v>
      </c>
      <c r="Z98" s="57">
        <f t="shared" si="32"/>
        <v>2.9213900000000002</v>
      </c>
      <c r="AA98" s="57">
        <f t="shared" si="32"/>
        <v>9.8548569999999991</v>
      </c>
      <c r="AB98" s="57">
        <f t="shared" si="32"/>
        <v>20.746979</v>
      </c>
      <c r="AC98" s="57">
        <f t="shared" si="32"/>
        <v>12.773344</v>
      </c>
      <c r="AD98" s="57" t="e">
        <f t="shared" si="32"/>
        <v>#REF!</v>
      </c>
      <c r="AE98" s="57" t="e">
        <f t="shared" si="32"/>
        <v>#REF!</v>
      </c>
      <c r="AF98" s="57" t="e">
        <f t="shared" si="32"/>
        <v>#REF!</v>
      </c>
    </row>
    <row r="99" spans="2:32" x14ac:dyDescent="0.35">
      <c r="B99" s="52" t="s">
        <v>18</v>
      </c>
      <c r="C99" s="57">
        <f t="shared" si="29"/>
        <v>4.5192436236283973</v>
      </c>
      <c r="D99" s="57">
        <f t="shared" si="29"/>
        <v>1.1381909999999997</v>
      </c>
      <c r="E99" s="57">
        <f t="shared" si="29"/>
        <v>3.6418889999999999</v>
      </c>
      <c r="F99" s="57">
        <f t="shared" si="29"/>
        <v>9.3298989999999993</v>
      </c>
      <c r="G99" s="57">
        <v>18.850999999999999</v>
      </c>
      <c r="H99" s="57">
        <f t="shared" si="30"/>
        <v>11.342981000000002</v>
      </c>
      <c r="I99" s="57" t="e">
        <f t="shared" si="30"/>
        <v>#REF!</v>
      </c>
      <c r="J99" s="57" t="e">
        <f t="shared" si="30"/>
        <v>#REF!</v>
      </c>
      <c r="K99" s="57" t="e">
        <f t="shared" si="30"/>
        <v>#REF!</v>
      </c>
      <c r="L99" s="83"/>
      <c r="M99" s="52" t="s">
        <v>25</v>
      </c>
      <c r="N99" s="57">
        <f t="shared" si="31"/>
        <v>4.8578213709045412</v>
      </c>
      <c r="O99" s="57">
        <f t="shared" si="31"/>
        <v>3.551326</v>
      </c>
      <c r="P99" s="57">
        <f t="shared" si="31"/>
        <v>7.6578379999999999</v>
      </c>
      <c r="Q99" s="57">
        <f t="shared" si="31"/>
        <v>10.874494</v>
      </c>
      <c r="R99" s="57">
        <f t="shared" si="31"/>
        <v>8.2730359999999994</v>
      </c>
      <c r="S99" s="57" t="e">
        <f t="shared" si="31"/>
        <v>#REF!</v>
      </c>
      <c r="T99" s="57" t="e">
        <f t="shared" si="31"/>
        <v>#REF!</v>
      </c>
      <c r="U99" s="57" t="e">
        <f t="shared" si="31"/>
        <v>#REF!</v>
      </c>
      <c r="X99" s="52" t="s">
        <v>33</v>
      </c>
      <c r="Y99" s="57">
        <f t="shared" si="32"/>
        <v>2.7593536597533417</v>
      </c>
      <c r="Z99" s="57">
        <f t="shared" si="32"/>
        <v>3.5218530000000001</v>
      </c>
      <c r="AA99" s="57">
        <f t="shared" si="32"/>
        <v>4.7958030000000003</v>
      </c>
      <c r="AB99" s="57">
        <f t="shared" si="32"/>
        <v>4.1555400000000002</v>
      </c>
      <c r="AC99" s="57">
        <f t="shared" si="32"/>
        <v>10.777683999999999</v>
      </c>
      <c r="AD99" s="57" t="e">
        <f t="shared" si="32"/>
        <v>#REF!</v>
      </c>
      <c r="AE99" s="57" t="e">
        <f t="shared" si="32"/>
        <v>#REF!</v>
      </c>
      <c r="AF99" s="57" t="e">
        <f t="shared" si="32"/>
        <v>#REF!</v>
      </c>
    </row>
    <row r="100" spans="2:32" x14ac:dyDescent="0.35">
      <c r="B100" s="52" t="s">
        <v>19</v>
      </c>
      <c r="C100" s="57">
        <f t="shared" si="29"/>
        <v>0</v>
      </c>
      <c r="D100" s="57">
        <f t="shared" si="29"/>
        <v>4.4895000000000004E-2</v>
      </c>
      <c r="E100" s="57">
        <f t="shared" si="29"/>
        <v>1.4274999999999999E-2</v>
      </c>
      <c r="F100" s="57">
        <f t="shared" si="29"/>
        <v>2.7234999999999999E-2</v>
      </c>
      <c r="G100" s="57">
        <v>0.35</v>
      </c>
      <c r="H100" s="57">
        <f t="shared" si="30"/>
        <v>0</v>
      </c>
      <c r="I100" s="57" t="e">
        <f t="shared" si="30"/>
        <v>#REF!</v>
      </c>
      <c r="J100" s="57" t="e">
        <f t="shared" si="30"/>
        <v>#REF!</v>
      </c>
      <c r="K100" s="57" t="e">
        <f t="shared" si="30"/>
        <v>#REF!</v>
      </c>
      <c r="L100" s="83" t="e">
        <f>I100-H100</f>
        <v>#REF!</v>
      </c>
      <c r="M100" s="52" t="s">
        <v>27</v>
      </c>
      <c r="N100" s="57">
        <f t="shared" si="31"/>
        <v>1.3611031532918909</v>
      </c>
      <c r="O100" s="57">
        <f t="shared" si="31"/>
        <v>0.24130299999999999</v>
      </c>
      <c r="P100" s="57">
        <f t="shared" si="31"/>
        <v>2.3456170000000003</v>
      </c>
      <c r="Q100" s="57">
        <f t="shared" si="31"/>
        <v>1.2253780000000001</v>
      </c>
      <c r="R100" s="57">
        <f t="shared" si="31"/>
        <v>3.6685750000000001</v>
      </c>
      <c r="S100" s="57" t="e">
        <f t="shared" si="31"/>
        <v>#REF!</v>
      </c>
      <c r="T100" s="57" t="e">
        <f t="shared" si="31"/>
        <v>#REF!</v>
      </c>
      <c r="U100" s="57" t="e">
        <f t="shared" si="31"/>
        <v>#REF!</v>
      </c>
      <c r="X100" s="52" t="s">
        <v>34</v>
      </c>
      <c r="Y100" s="57">
        <f t="shared" si="32"/>
        <v>4.0399316311118643</v>
      </c>
      <c r="Z100" s="57">
        <f t="shared" si="32"/>
        <v>1.4865999999999999</v>
      </c>
      <c r="AA100" s="57">
        <f t="shared" si="32"/>
        <v>3.094347</v>
      </c>
      <c r="AB100" s="57">
        <f t="shared" si="32"/>
        <v>4.0067579999999996</v>
      </c>
      <c r="AC100" s="57">
        <f t="shared" si="32"/>
        <v>2.302289</v>
      </c>
      <c r="AD100" s="57" t="e">
        <f t="shared" si="32"/>
        <v>#REF!</v>
      </c>
      <c r="AE100" s="57" t="e">
        <f t="shared" si="32"/>
        <v>#REF!</v>
      </c>
      <c r="AF100" s="57" t="e">
        <f t="shared" si="32"/>
        <v>#REF!</v>
      </c>
    </row>
    <row r="101" spans="2:32" x14ac:dyDescent="0.35">
      <c r="B101" s="52" t="s">
        <v>20</v>
      </c>
      <c r="C101" s="57">
        <f t="shared" si="29"/>
        <v>2.1362262243546715</v>
      </c>
      <c r="D101" s="57">
        <f t="shared" si="29"/>
        <v>2.8978669999999997</v>
      </c>
      <c r="E101" s="57">
        <f t="shared" si="29"/>
        <v>2.9173140000000002</v>
      </c>
      <c r="F101" s="57">
        <f t="shared" si="29"/>
        <v>3.1092689999999998</v>
      </c>
      <c r="G101" s="57">
        <v>4.63</v>
      </c>
      <c r="H101" s="57">
        <f t="shared" si="30"/>
        <v>6.3456810000000008</v>
      </c>
      <c r="I101" s="57" t="e">
        <f t="shared" si="30"/>
        <v>#REF!</v>
      </c>
      <c r="J101" s="57" t="e">
        <f t="shared" si="30"/>
        <v>#REF!</v>
      </c>
      <c r="K101" s="57" t="e">
        <f t="shared" si="30"/>
        <v>#REF!</v>
      </c>
      <c r="L101" s="83" t="e">
        <f>I101-H101</f>
        <v>#REF!</v>
      </c>
      <c r="M101" s="49" t="s">
        <v>29</v>
      </c>
      <c r="N101" s="57">
        <f t="shared" si="31"/>
        <v>3.5647031642788174</v>
      </c>
      <c r="O101" s="57">
        <f t="shared" si="31"/>
        <v>4.1372140000000002</v>
      </c>
      <c r="P101" s="57">
        <f t="shared" si="31"/>
        <v>3.8884130000000003</v>
      </c>
      <c r="Q101" s="57">
        <f t="shared" si="31"/>
        <v>4.2505259999999998</v>
      </c>
      <c r="R101" s="57">
        <f t="shared" si="31"/>
        <v>8.2444230000000012</v>
      </c>
      <c r="S101" s="57" t="e">
        <f t="shared" si="31"/>
        <v>#REF!</v>
      </c>
      <c r="T101" s="57" t="e">
        <f t="shared" si="31"/>
        <v>#REF!</v>
      </c>
      <c r="U101" s="57" t="e">
        <f t="shared" si="31"/>
        <v>#REF!</v>
      </c>
    </row>
    <row r="102" spans="2:32" x14ac:dyDescent="0.35">
      <c r="B102" s="52" t="s">
        <v>21</v>
      </c>
      <c r="C102" s="57">
        <f t="shared" si="29"/>
        <v>0.31977104038243798</v>
      </c>
      <c r="D102" s="57">
        <f t="shared" si="29"/>
        <v>0</v>
      </c>
      <c r="E102" s="57">
        <f t="shared" si="29"/>
        <v>3.6577410000000001</v>
      </c>
      <c r="F102" s="57">
        <f t="shared" si="29"/>
        <v>7.1851750000000001</v>
      </c>
      <c r="G102" s="57">
        <v>2.5577999999999999</v>
      </c>
      <c r="H102" s="57">
        <f t="shared" si="30"/>
        <v>1.673</v>
      </c>
      <c r="I102" s="57" t="e">
        <f t="shared" si="30"/>
        <v>#REF!</v>
      </c>
      <c r="J102" s="57" t="e">
        <f t="shared" si="30"/>
        <v>#REF!</v>
      </c>
      <c r="K102" s="57" t="e">
        <f t="shared" si="30"/>
        <v>#REF!</v>
      </c>
      <c r="L102" s="83" t="e">
        <f>I102-H102</f>
        <v>#REF!</v>
      </c>
    </row>
    <row r="103" spans="2:32" x14ac:dyDescent="0.35">
      <c r="B103" s="49" t="s">
        <v>22</v>
      </c>
      <c r="C103" s="57">
        <f t="shared" si="29"/>
        <v>1.4284769399241459</v>
      </c>
      <c r="D103" s="57">
        <f t="shared" si="29"/>
        <v>1.2393470000000002</v>
      </c>
      <c r="E103" s="57">
        <f t="shared" si="29"/>
        <v>0.97109900000000005</v>
      </c>
      <c r="F103" s="57">
        <f t="shared" si="29"/>
        <v>1.141257</v>
      </c>
      <c r="G103" s="57">
        <v>2.8849999999999998</v>
      </c>
      <c r="H103" s="57">
        <f t="shared" si="30"/>
        <v>2.4526379999999999</v>
      </c>
      <c r="I103" s="57" t="e">
        <f t="shared" si="30"/>
        <v>#REF!</v>
      </c>
      <c r="J103" s="57" t="e">
        <f t="shared" si="30"/>
        <v>#REF!</v>
      </c>
      <c r="K103" s="57" t="e">
        <f t="shared" si="30"/>
        <v>#REF!</v>
      </c>
      <c r="L103" s="83" t="e">
        <f>I103-H103</f>
        <v>#REF!</v>
      </c>
    </row>
    <row r="104" spans="2:32" x14ac:dyDescent="0.35">
      <c r="B104" s="48" t="s">
        <v>53</v>
      </c>
      <c r="C104" s="73"/>
      <c r="D104" s="73"/>
      <c r="E104" s="73"/>
      <c r="F104" s="73"/>
      <c r="G104" s="48">
        <v>27.4</v>
      </c>
      <c r="H104" s="73">
        <v>1</v>
      </c>
      <c r="I104" s="73" t="e">
        <f>AJ23/1000</f>
        <v>#REF!</v>
      </c>
      <c r="J104" s="73"/>
      <c r="K104" s="73"/>
      <c r="L104" s="55"/>
    </row>
    <row r="105" spans="2:32" x14ac:dyDescent="0.35">
      <c r="C105" s="58">
        <f t="shared" ref="C105:F105" si="33">SUM(C98:C103)</f>
        <v>9.7836276884752493</v>
      </c>
      <c r="D105" s="58">
        <f t="shared" si="33"/>
        <v>7.929843</v>
      </c>
      <c r="E105" s="58">
        <f t="shared" si="33"/>
        <v>17.745007000000001</v>
      </c>
      <c r="F105" s="58">
        <f t="shared" si="33"/>
        <v>28.909276999999999</v>
      </c>
      <c r="G105" s="58">
        <f>SUM(G98:G104)</f>
        <v>65.994799999999998</v>
      </c>
      <c r="H105" s="58">
        <f>SUM(H98:H104)</f>
        <v>26.310034000000002</v>
      </c>
      <c r="I105" s="58" t="e">
        <f>SUM(I98:I104)</f>
        <v>#REF!</v>
      </c>
      <c r="J105" s="58" t="e">
        <f>SUM(J98:J103)</f>
        <v>#REF!</v>
      </c>
      <c r="K105" s="58" t="e">
        <f>SUM(K98:K103)</f>
        <v>#REF!</v>
      </c>
      <c r="N105" s="58">
        <f t="shared" ref="N105:U105" si="34">SUM(N98:N103)</f>
        <v>9.7836276884752493</v>
      </c>
      <c r="O105" s="58">
        <f t="shared" si="34"/>
        <v>7.929843</v>
      </c>
      <c r="P105" s="58">
        <f t="shared" si="34"/>
        <v>17.745007000000001</v>
      </c>
      <c r="Q105" s="58">
        <f t="shared" si="34"/>
        <v>28.909277000000003</v>
      </c>
      <c r="R105" s="58">
        <f t="shared" si="34"/>
        <v>25.853633000000002</v>
      </c>
      <c r="S105" s="58" t="e">
        <f t="shared" si="34"/>
        <v>#REF!</v>
      </c>
      <c r="T105" s="58" t="e">
        <f t="shared" si="34"/>
        <v>#REF!</v>
      </c>
      <c r="U105" s="58" t="e">
        <f t="shared" si="34"/>
        <v>#REF!</v>
      </c>
      <c r="Y105" s="58">
        <f t="shared" ref="Y105:AF105" si="35">SUM(Y98:Y103)</f>
        <v>9.7836276884752511</v>
      </c>
      <c r="Z105" s="58">
        <f t="shared" si="35"/>
        <v>7.9298430000000009</v>
      </c>
      <c r="AA105" s="58">
        <f t="shared" si="35"/>
        <v>17.745006999999998</v>
      </c>
      <c r="AB105" s="58">
        <f t="shared" si="35"/>
        <v>28.909276999999996</v>
      </c>
      <c r="AC105" s="58">
        <f t="shared" si="35"/>
        <v>25.853316999999997</v>
      </c>
      <c r="AD105" s="58" t="e">
        <f t="shared" si="35"/>
        <v>#REF!</v>
      </c>
      <c r="AE105" s="58" t="e">
        <f t="shared" si="35"/>
        <v>#REF!</v>
      </c>
      <c r="AF105" s="58" t="e">
        <f t="shared" si="35"/>
        <v>#REF!</v>
      </c>
    </row>
    <row r="113" spans="14:17" x14ac:dyDescent="0.35">
      <c r="N113" s="63"/>
    </row>
    <row r="115" spans="14:17" x14ac:dyDescent="0.35">
      <c r="N115" s="55"/>
      <c r="O115" s="55"/>
      <c r="P115" s="55"/>
      <c r="Q115" s="55"/>
    </row>
  </sheetData>
  <mergeCells count="38">
    <mergeCell ref="N15:N16"/>
    <mergeCell ref="O15:P15"/>
    <mergeCell ref="Q15:R15"/>
    <mergeCell ref="S15:T15"/>
    <mergeCell ref="AH15:AH16"/>
    <mergeCell ref="X15:X16"/>
    <mergeCell ref="X2:X3"/>
    <mergeCell ref="Y2:Z2"/>
    <mergeCell ref="AA2:AB2"/>
    <mergeCell ref="AC2:AD2"/>
    <mergeCell ref="N2:N3"/>
    <mergeCell ref="O2:P2"/>
    <mergeCell ref="Q2:R2"/>
    <mergeCell ref="S2:T2"/>
    <mergeCell ref="M34:M35"/>
    <mergeCell ref="N34:O34"/>
    <mergeCell ref="P34:Q34"/>
    <mergeCell ref="R34:S34"/>
    <mergeCell ref="C3:C4"/>
    <mergeCell ref="M26:M27"/>
    <mergeCell ref="N26:O26"/>
    <mergeCell ref="P26:Q26"/>
    <mergeCell ref="R26:S26"/>
    <mergeCell ref="D3:E3"/>
    <mergeCell ref="F3:G3"/>
    <mergeCell ref="H3:I3"/>
    <mergeCell ref="C15:C16"/>
    <mergeCell ref="D15:E15"/>
    <mergeCell ref="F15:G15"/>
    <mergeCell ref="H15:I15"/>
    <mergeCell ref="C35:C36"/>
    <mergeCell ref="D35:E35"/>
    <mergeCell ref="F35:G35"/>
    <mergeCell ref="H35:I35"/>
    <mergeCell ref="C26:C27"/>
    <mergeCell ref="D26:E26"/>
    <mergeCell ref="F26:G26"/>
    <mergeCell ref="H26:I26"/>
  </mergeCells>
  <phoneticPr fontId="17" type="noConversion"/>
  <pageMargins left="0.7" right="0.7" top="0.75" bottom="0.75" header="0.3" footer="0.3"/>
  <pageSetup paperSize="9" orientation="portrait" r:id="rId1"/>
  <headerFooter>
    <oddHeader>&amp;R&amp;"Calibri"&amp;10&amp;K000000Business Use&amp;1#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C484-D24A-496B-9343-A67CAE6ED92B}">
  <dimension ref="B3:AS174"/>
  <sheetViews>
    <sheetView showGridLines="0" zoomScale="115" zoomScaleNormal="115" workbookViewId="0">
      <selection activeCell="N17" sqref="N17"/>
    </sheetView>
  </sheetViews>
  <sheetFormatPr defaultRowHeight="13.9" outlineLevelCol="1" x14ac:dyDescent="0.4"/>
  <cols>
    <col min="1" max="1" width="8.796875"/>
    <col min="2" max="2" width="14.46484375" hidden="1" customWidth="1" outlineLevel="1"/>
    <col min="3" max="3" width="23" hidden="1" customWidth="1" outlineLevel="1"/>
    <col min="4" max="7" width="9.796875" hidden="1" customWidth="1" outlineLevel="1"/>
    <col min="8" max="10" width="8.796875" hidden="1" customWidth="1" outlineLevel="1"/>
    <col min="11" max="11" width="14.46484375" customWidth="1" collapsed="1"/>
    <col min="12" max="12" width="16" customWidth="1"/>
    <col min="13" max="13" width="13.19921875" customWidth="1"/>
    <col min="14" max="16" width="10.19921875" bestFit="1" customWidth="1"/>
    <col min="17" max="17" width="11.19921875" customWidth="1"/>
    <col min="18" max="18" width="9.53125" bestFit="1" customWidth="1"/>
    <col min="27" max="27" width="12.53125" customWidth="1"/>
  </cols>
  <sheetData>
    <row r="3" spans="2:19" s="48" customFormat="1" ht="27" x14ac:dyDescent="0.35">
      <c r="B3" s="71"/>
      <c r="K3" s="52" t="s">
        <v>18</v>
      </c>
      <c r="L3" s="56" t="s">
        <v>49</v>
      </c>
      <c r="M3" s="106" t="s">
        <v>36</v>
      </c>
      <c r="N3" s="106" t="s">
        <v>37</v>
      </c>
      <c r="O3" s="106" t="s">
        <v>38</v>
      </c>
      <c r="P3" s="106" t="s">
        <v>39</v>
      </c>
      <c r="Q3" s="56" t="s">
        <v>44</v>
      </c>
      <c r="R3" s="106" t="s">
        <v>2</v>
      </c>
    </row>
    <row r="4" spans="2:19" s="48" customFormat="1" ht="13.5" x14ac:dyDescent="0.35">
      <c r="L4" s="52" t="s">
        <v>18</v>
      </c>
      <c r="M4" s="57">
        <f>Summary!C99</f>
        <v>4.5192436236283973</v>
      </c>
      <c r="N4" s="57">
        <f>Summary!D99</f>
        <v>1.1381909999999997</v>
      </c>
      <c r="O4" s="57">
        <f>Summary!E99</f>
        <v>3.6418889999999999</v>
      </c>
      <c r="P4" s="57">
        <f>Summary!F99</f>
        <v>9.3298989999999993</v>
      </c>
      <c r="Q4" s="57">
        <f>Summary!H99</f>
        <v>11.342981000000002</v>
      </c>
      <c r="R4" s="57" t="e">
        <f>Summary!I99</f>
        <v>#REF!</v>
      </c>
    </row>
    <row r="5" spans="2:19" s="48" customFormat="1" ht="13.5" x14ac:dyDescent="0.35">
      <c r="L5" s="3"/>
      <c r="M5" s="73"/>
      <c r="N5" s="73"/>
      <c r="O5" s="73"/>
      <c r="P5" s="73"/>
      <c r="Q5" s="73"/>
      <c r="R5" s="73"/>
    </row>
    <row r="6" spans="2:19" x14ac:dyDescent="0.4">
      <c r="B6" t="s">
        <v>54</v>
      </c>
      <c r="K6" t="s">
        <v>54</v>
      </c>
    </row>
    <row r="7" spans="2:19" ht="43.05" customHeight="1" x14ac:dyDescent="0.4">
      <c r="B7" s="52" t="s">
        <v>18</v>
      </c>
      <c r="C7" s="56" t="s">
        <v>49</v>
      </c>
      <c r="D7" s="106" t="s">
        <v>36</v>
      </c>
      <c r="E7" s="106" t="s">
        <v>37</v>
      </c>
      <c r="F7" s="106" t="s">
        <v>38</v>
      </c>
      <c r="G7" s="106" t="s">
        <v>39</v>
      </c>
      <c r="H7" s="56" t="s">
        <v>44</v>
      </c>
      <c r="I7" s="56" t="s">
        <v>45</v>
      </c>
      <c r="K7" s="52" t="s">
        <v>18</v>
      </c>
      <c r="L7" s="56" t="s">
        <v>49</v>
      </c>
      <c r="M7" s="106" t="s">
        <v>36</v>
      </c>
      <c r="N7" s="106" t="s">
        <v>37</v>
      </c>
      <c r="O7" s="106" t="s">
        <v>38</v>
      </c>
      <c r="P7" s="106" t="s">
        <v>39</v>
      </c>
      <c r="Q7" s="56" t="s">
        <v>44</v>
      </c>
      <c r="R7" s="56" t="s">
        <v>45</v>
      </c>
    </row>
    <row r="8" spans="2:19" x14ac:dyDescent="0.4">
      <c r="C8" s="7" t="s">
        <v>31</v>
      </c>
      <c r="D8" s="50">
        <v>1232.2910285593009</v>
      </c>
      <c r="E8" s="50">
        <v>185.34700000000001</v>
      </c>
      <c r="F8" s="50">
        <v>1952</v>
      </c>
      <c r="G8" s="50">
        <v>5744.8539999999994</v>
      </c>
      <c r="H8" s="50">
        <v>6025.7259999999997</v>
      </c>
      <c r="I8" s="50" t="e">
        <f>SUMIFS('PROJECT LIST B-Up'!#REF!, 'PROJECT LIST B-Up'!$C$3:$C$205, L8, 'PROJECT LIST B-Up'!$F$3:$F$205, 'FY2122 details'!$B$7)</f>
        <v>#REF!</v>
      </c>
      <c r="L8" s="7" t="s">
        <v>31</v>
      </c>
      <c r="M8" s="57">
        <f t="shared" ref="M8:R12" si="0">D8/1000</f>
        <v>1.2322910285593009</v>
      </c>
      <c r="N8" s="57">
        <f t="shared" si="0"/>
        <v>0.18534700000000001</v>
      </c>
      <c r="O8" s="57">
        <f t="shared" si="0"/>
        <v>1.952</v>
      </c>
      <c r="P8" s="57">
        <f t="shared" si="0"/>
        <v>5.7448539999999992</v>
      </c>
      <c r="Q8" s="57">
        <f t="shared" si="0"/>
        <v>6.0257259999999997</v>
      </c>
      <c r="R8" s="57" t="e">
        <f t="shared" si="0"/>
        <v>#REF!</v>
      </c>
    </row>
    <row r="9" spans="2:19" x14ac:dyDescent="0.4">
      <c r="C9" s="7" t="s">
        <v>33</v>
      </c>
      <c r="D9" s="50">
        <v>625.91922210991618</v>
      </c>
      <c r="E9" s="50">
        <v>410.12200000000001</v>
      </c>
      <c r="F9" s="50">
        <v>113.60299999999999</v>
      </c>
      <c r="G9" s="50">
        <v>956.7</v>
      </c>
      <c r="H9" s="50">
        <v>4580.585</v>
      </c>
      <c r="I9" s="50" t="e">
        <f>SUMIFS('PROJECT LIST B-Up'!#REF!, 'PROJECT LIST B-Up'!$C$3:$C$205, L9, 'PROJECT LIST B-Up'!$F$3:$F$205, 'FY2122 details'!$B$7)</f>
        <v>#REF!</v>
      </c>
      <c r="L9" s="7" t="s">
        <v>33</v>
      </c>
      <c r="M9" s="57">
        <f t="shared" si="0"/>
        <v>0.62591922210991613</v>
      </c>
      <c r="N9" s="57">
        <f t="shared" si="0"/>
        <v>0.41012199999999999</v>
      </c>
      <c r="O9" s="57">
        <f t="shared" si="0"/>
        <v>0.113603</v>
      </c>
      <c r="P9" s="57">
        <f t="shared" si="0"/>
        <v>0.95669999999999999</v>
      </c>
      <c r="Q9" s="57">
        <f t="shared" si="0"/>
        <v>4.5805850000000001</v>
      </c>
      <c r="R9" s="57" t="e">
        <f t="shared" si="0"/>
        <v>#REF!</v>
      </c>
    </row>
    <row r="10" spans="2:19" x14ac:dyDescent="0.4">
      <c r="C10" s="7" t="s">
        <v>34</v>
      </c>
      <c r="D10" s="50">
        <v>2661.0333729591803</v>
      </c>
      <c r="E10" s="50">
        <v>542.72199999999998</v>
      </c>
      <c r="F10" s="50">
        <v>1063.6320000000001</v>
      </c>
      <c r="G10" s="50">
        <v>2628.3449999999998</v>
      </c>
      <c r="H10" s="50">
        <v>580.26099999999997</v>
      </c>
      <c r="I10" s="50" t="e">
        <f>SUMIFS('PROJECT LIST B-Up'!#REF!, 'PROJECT LIST B-Up'!$C$3:$C$205, L10, 'PROJECT LIST B-Up'!$F$3:$F$205, 'FY2122 details'!$B$7)</f>
        <v>#REF!</v>
      </c>
      <c r="L10" s="7" t="s">
        <v>34</v>
      </c>
      <c r="M10" s="57">
        <f t="shared" si="0"/>
        <v>2.6610333729591802</v>
      </c>
      <c r="N10" s="57">
        <f t="shared" si="0"/>
        <v>0.54272199999999993</v>
      </c>
      <c r="O10" s="57">
        <f t="shared" si="0"/>
        <v>1.0636320000000001</v>
      </c>
      <c r="P10" s="57">
        <f t="shared" si="0"/>
        <v>2.6283449999999999</v>
      </c>
      <c r="Q10" s="57">
        <f t="shared" si="0"/>
        <v>0.58026099999999992</v>
      </c>
      <c r="R10" s="57" t="e">
        <f t="shared" si="0"/>
        <v>#REF!</v>
      </c>
    </row>
    <row r="11" spans="2:19" x14ac:dyDescent="0.4">
      <c r="C11" s="7" t="s">
        <v>55</v>
      </c>
      <c r="D11" s="50">
        <v>0</v>
      </c>
      <c r="E11" s="50">
        <v>0</v>
      </c>
      <c r="F11" s="50">
        <v>0</v>
      </c>
      <c r="G11" s="50">
        <v>0</v>
      </c>
      <c r="H11" s="50">
        <v>1000</v>
      </c>
      <c r="I11" s="50" t="e">
        <f>SUMIFS('PROJECT LIST B-Up'!#REF!, 'PROJECT LIST B-Up'!$C$3:$C$205, L11, 'PROJECT LIST B-Up'!$F$3:$F$205, 'FY2122 details'!$B$7)</f>
        <v>#REF!</v>
      </c>
      <c r="J11" t="s">
        <v>5</v>
      </c>
      <c r="L11" s="7" t="s">
        <v>55</v>
      </c>
      <c r="M11" s="57">
        <f t="shared" si="0"/>
        <v>0</v>
      </c>
      <c r="N11" s="57">
        <f t="shared" si="0"/>
        <v>0</v>
      </c>
      <c r="O11" s="57">
        <f t="shared" si="0"/>
        <v>0</v>
      </c>
      <c r="P11" s="57">
        <f t="shared" si="0"/>
        <v>0</v>
      </c>
      <c r="Q11" s="57">
        <f t="shared" si="0"/>
        <v>1</v>
      </c>
      <c r="R11" s="57" t="e">
        <f t="shared" si="0"/>
        <v>#REF!</v>
      </c>
      <c r="S11" t="s">
        <v>5</v>
      </c>
    </row>
    <row r="12" spans="2:19" x14ac:dyDescent="0.4">
      <c r="C12" s="7" t="s">
        <v>56</v>
      </c>
      <c r="D12" s="50">
        <v>0</v>
      </c>
      <c r="E12" s="50">
        <v>0</v>
      </c>
      <c r="F12" s="50">
        <v>0</v>
      </c>
      <c r="G12" s="50">
        <v>0</v>
      </c>
      <c r="H12" s="50">
        <v>500</v>
      </c>
      <c r="I12" s="50" t="e">
        <f>SUMIFS('PROJECT LIST B-Up'!#REF!, 'PROJECT LIST B-Up'!$C$3:$C$205, L12, 'PROJECT LIST B-Up'!$F$3:$F$205, 'FY2122 details'!$B$7)</f>
        <v>#REF!</v>
      </c>
      <c r="J12" t="s">
        <v>5</v>
      </c>
      <c r="L12" s="7" t="s">
        <v>56</v>
      </c>
      <c r="M12" s="57">
        <f t="shared" si="0"/>
        <v>0</v>
      </c>
      <c r="N12" s="57">
        <f t="shared" si="0"/>
        <v>0</v>
      </c>
      <c r="O12" s="57">
        <f t="shared" si="0"/>
        <v>0</v>
      </c>
      <c r="P12" s="57">
        <f t="shared" si="0"/>
        <v>0</v>
      </c>
      <c r="Q12" s="57">
        <f t="shared" si="0"/>
        <v>0.5</v>
      </c>
      <c r="R12" s="57" t="e">
        <f t="shared" si="0"/>
        <v>#REF!</v>
      </c>
      <c r="S12" t="s">
        <v>5</v>
      </c>
    </row>
    <row r="13" spans="2:19" x14ac:dyDescent="0.4">
      <c r="C13" s="7" t="s">
        <v>0</v>
      </c>
      <c r="D13" s="50">
        <f t="shared" ref="D13:I13" si="1">SUM(D8:D12)</f>
        <v>4519.2436236283975</v>
      </c>
      <c r="E13" s="50">
        <f t="shared" si="1"/>
        <v>1138.191</v>
      </c>
      <c r="F13" s="50">
        <f t="shared" si="1"/>
        <v>3129.2350000000001</v>
      </c>
      <c r="G13" s="50">
        <f t="shared" si="1"/>
        <v>9329.8989999999994</v>
      </c>
      <c r="H13" s="50">
        <f t="shared" si="1"/>
        <v>12686.572</v>
      </c>
      <c r="I13" s="50" t="e">
        <f t="shared" si="1"/>
        <v>#REF!</v>
      </c>
      <c r="L13" s="7" t="s">
        <v>0</v>
      </c>
      <c r="M13" s="57">
        <f t="shared" ref="M13:R13" si="2">SUM(M8:M12)</f>
        <v>4.5192436236283973</v>
      </c>
      <c r="N13" s="57">
        <f t="shared" si="2"/>
        <v>1.138191</v>
      </c>
      <c r="O13" s="57">
        <f t="shared" si="2"/>
        <v>3.129235</v>
      </c>
      <c r="P13" s="57">
        <f t="shared" si="2"/>
        <v>9.3298989999999993</v>
      </c>
      <c r="Q13" s="57">
        <f t="shared" si="2"/>
        <v>12.686572</v>
      </c>
      <c r="R13" s="57" t="e">
        <f t="shared" si="2"/>
        <v>#REF!</v>
      </c>
    </row>
    <row r="14" spans="2:19" x14ac:dyDescent="0.4">
      <c r="D14" s="59"/>
      <c r="E14" s="59"/>
      <c r="F14" s="59"/>
      <c r="G14" s="59"/>
      <c r="H14" s="59"/>
      <c r="I14" s="59"/>
      <c r="M14" s="73"/>
      <c r="N14" s="73"/>
      <c r="O14" s="73"/>
      <c r="P14" s="73"/>
      <c r="Q14" s="73"/>
      <c r="R14" s="73"/>
    </row>
    <row r="16" spans="2:19" ht="38.1" customHeight="1" x14ac:dyDescent="0.4">
      <c r="B16" s="52" t="s">
        <v>18</v>
      </c>
      <c r="C16" s="56" t="s">
        <v>49</v>
      </c>
      <c r="D16" s="106" t="s">
        <v>36</v>
      </c>
      <c r="E16" s="106" t="s">
        <v>37</v>
      </c>
      <c r="F16" s="106" t="s">
        <v>38</v>
      </c>
      <c r="G16" s="106" t="s">
        <v>39</v>
      </c>
      <c r="H16" s="56" t="s">
        <v>44</v>
      </c>
      <c r="I16" s="56" t="s">
        <v>45</v>
      </c>
      <c r="K16" t="s">
        <v>54</v>
      </c>
    </row>
    <row r="17" spans="2:45" ht="27" x14ac:dyDescent="0.4">
      <c r="B17" t="s">
        <v>1</v>
      </c>
      <c r="C17" s="7" t="s">
        <v>25</v>
      </c>
      <c r="D17" s="50">
        <v>3970.5450668808562</v>
      </c>
      <c r="E17" s="50">
        <v>1099.6799999999998</v>
      </c>
      <c r="F17" s="50">
        <v>2934</v>
      </c>
      <c r="G17" s="50">
        <v>4847.28</v>
      </c>
      <c r="H17" s="50">
        <v>5262.3239999999987</v>
      </c>
      <c r="I17" s="50" t="e">
        <f>SUMIFS('PROJECT LIST B-Up'!#REF!, 'PROJECT LIST B-Up'!$D$3:$D$205, L18, 'PROJECT LIST B-Up'!$F$3:$F$205, 'FY2122 details'!$B$7, 'PROJECT LIST B-Up'!$B$3:$B$205, "&lt;&gt;APAC FM", 'PROJECT LIST B-Up'!#REF!,'FY2122 details'!B17)</f>
        <v>#REF!</v>
      </c>
      <c r="K17" s="52" t="s">
        <v>18</v>
      </c>
      <c r="L17" s="56" t="s">
        <v>49</v>
      </c>
      <c r="M17" s="106" t="s">
        <v>36</v>
      </c>
      <c r="N17" s="106" t="s">
        <v>37</v>
      </c>
      <c r="O17" s="106" t="s">
        <v>38</v>
      </c>
      <c r="P17" s="106" t="s">
        <v>39</v>
      </c>
      <c r="Q17" s="56" t="s">
        <v>44</v>
      </c>
      <c r="R17" s="56" t="s">
        <v>45</v>
      </c>
    </row>
    <row r="18" spans="2:45" x14ac:dyDescent="0.4">
      <c r="B18" t="s">
        <v>5</v>
      </c>
      <c r="C18" s="7" t="s">
        <v>57</v>
      </c>
      <c r="D18" s="50">
        <v>0</v>
      </c>
      <c r="E18" s="50">
        <v>0</v>
      </c>
      <c r="F18" s="50">
        <v>0</v>
      </c>
      <c r="G18" s="50">
        <v>0</v>
      </c>
      <c r="H18" s="50">
        <v>1500</v>
      </c>
      <c r="I18" s="50" t="e">
        <f>SUMIFS('PROJECT LIST B-Up'!#REF!, 'PROJECT LIST B-Up'!$D$3:$D$205, L18, 'PROJECT LIST B-Up'!$F$3:$F$205, 'FY2122 details'!$B$7, 'PROJECT LIST B-Up'!$B$3:$B$205, "&lt;&gt;APAC FM", 'PROJECT LIST B-Up'!#REF!,'FY2122 details'!B18)</f>
        <v>#REF!</v>
      </c>
      <c r="K18" t="s">
        <v>1</v>
      </c>
      <c r="L18" s="7" t="s">
        <v>25</v>
      </c>
      <c r="M18" s="57">
        <f t="shared" ref="M18:R21" si="3">D17/1000</f>
        <v>3.9705450668808564</v>
      </c>
      <c r="N18" s="57">
        <f t="shared" si="3"/>
        <v>1.0996799999999998</v>
      </c>
      <c r="O18" s="57">
        <f t="shared" si="3"/>
        <v>2.9340000000000002</v>
      </c>
      <c r="P18" s="57">
        <f t="shared" si="3"/>
        <v>4.8472799999999996</v>
      </c>
      <c r="Q18" s="57">
        <f t="shared" si="3"/>
        <v>5.2623239999999987</v>
      </c>
      <c r="R18" s="57" t="e">
        <f t="shared" si="3"/>
        <v>#REF!</v>
      </c>
    </row>
    <row r="19" spans="2:45" x14ac:dyDescent="0.4">
      <c r="C19" s="7" t="s">
        <v>24</v>
      </c>
      <c r="D19" s="50">
        <v>0</v>
      </c>
      <c r="E19" s="50">
        <v>0</v>
      </c>
      <c r="F19" s="50">
        <v>195.398</v>
      </c>
      <c r="G19" s="50">
        <v>4128.2449999999999</v>
      </c>
      <c r="H19" s="50">
        <v>3876.9549999999999</v>
      </c>
      <c r="I19" s="50" t="e">
        <f>SUMIFS('PROJECT LIST B-Up'!#REF!, 'PROJECT LIST B-Up'!$D$3:$D$205, L20, 'PROJECT LIST B-Up'!$F$3:$F$205, 'FY2122 details'!$B$7, 'PROJECT LIST B-Up'!$B$3:$B$205, "&lt;&gt;APAC FM")</f>
        <v>#REF!</v>
      </c>
      <c r="K19" t="s">
        <v>5</v>
      </c>
      <c r="L19" s="7" t="s">
        <v>57</v>
      </c>
      <c r="M19" s="57">
        <f t="shared" si="3"/>
        <v>0</v>
      </c>
      <c r="N19" s="57">
        <f t="shared" si="3"/>
        <v>0</v>
      </c>
      <c r="O19" s="57">
        <f t="shared" si="3"/>
        <v>0</v>
      </c>
      <c r="P19" s="57">
        <f t="shared" si="3"/>
        <v>0</v>
      </c>
      <c r="Q19" s="57">
        <f t="shared" si="3"/>
        <v>1.5</v>
      </c>
      <c r="R19" s="57" t="e">
        <f t="shared" si="3"/>
        <v>#REF!</v>
      </c>
    </row>
    <row r="20" spans="2:45" x14ac:dyDescent="0.4">
      <c r="C20" s="7" t="s">
        <v>27</v>
      </c>
      <c r="D20" s="50">
        <v>548.69855674754137</v>
      </c>
      <c r="E20" s="50">
        <v>38.511000000000003</v>
      </c>
      <c r="F20" s="50">
        <v>0</v>
      </c>
      <c r="G20" s="50">
        <v>354.37400000000002</v>
      </c>
      <c r="H20" s="50">
        <v>2073.6090000000004</v>
      </c>
      <c r="I20" s="50" t="e">
        <f>SUMIFS('PROJECT LIST B-Up'!#REF!, 'PROJECT LIST B-Up'!$D$3:$D$205, L21, 'PROJECT LIST B-Up'!$F$3:$F$205, 'FY2122 details'!$B$7, 'PROJECT LIST B-Up'!$B$3:$B$205, "&lt;&gt;APAC FM")</f>
        <v>#REF!</v>
      </c>
      <c r="L20" s="7" t="s">
        <v>24</v>
      </c>
      <c r="M20" s="57">
        <f t="shared" si="3"/>
        <v>0</v>
      </c>
      <c r="N20" s="57">
        <f t="shared" si="3"/>
        <v>0</v>
      </c>
      <c r="O20" s="57">
        <f t="shared" si="3"/>
        <v>0.19539799999999999</v>
      </c>
      <c r="P20" s="57">
        <f t="shared" si="3"/>
        <v>4.1282449999999997</v>
      </c>
      <c r="Q20" s="57">
        <f t="shared" si="3"/>
        <v>3.8769549999999997</v>
      </c>
      <c r="R20" s="57" t="e">
        <f t="shared" si="3"/>
        <v>#REF!</v>
      </c>
    </row>
    <row r="21" spans="2:45" x14ac:dyDescent="0.4">
      <c r="C21" s="7" t="s">
        <v>0</v>
      </c>
      <c r="D21" s="50">
        <f t="shared" ref="D21:I21" si="4">SUM(D17:D20)</f>
        <v>4519.2436236283975</v>
      </c>
      <c r="E21" s="50">
        <f t="shared" si="4"/>
        <v>1138.1909999999998</v>
      </c>
      <c r="F21" s="50">
        <f t="shared" si="4"/>
        <v>3129.3980000000001</v>
      </c>
      <c r="G21" s="50">
        <f t="shared" si="4"/>
        <v>9329.8989999999994</v>
      </c>
      <c r="H21" s="50">
        <f t="shared" si="4"/>
        <v>12712.887999999999</v>
      </c>
      <c r="I21" s="50" t="e">
        <f t="shared" si="4"/>
        <v>#REF!</v>
      </c>
      <c r="L21" s="7" t="s">
        <v>27</v>
      </c>
      <c r="M21" s="57">
        <f t="shared" si="3"/>
        <v>0.54869855674754142</v>
      </c>
      <c r="N21" s="57">
        <f t="shared" si="3"/>
        <v>3.8511000000000004E-2</v>
      </c>
      <c r="O21" s="57">
        <f t="shared" si="3"/>
        <v>0</v>
      </c>
      <c r="P21" s="57">
        <f t="shared" si="3"/>
        <v>0.35437400000000002</v>
      </c>
      <c r="Q21" s="57">
        <f t="shared" si="3"/>
        <v>2.0736090000000003</v>
      </c>
      <c r="R21" s="57" t="e">
        <f t="shared" si="3"/>
        <v>#REF!</v>
      </c>
    </row>
    <row r="22" spans="2:45" x14ac:dyDescent="0.4">
      <c r="L22" s="7" t="s">
        <v>0</v>
      </c>
      <c r="M22" s="57">
        <f t="shared" ref="M22:R22" si="5">SUM(M18:M21)</f>
        <v>4.5192436236283982</v>
      </c>
      <c r="N22" s="57">
        <f t="shared" si="5"/>
        <v>1.1381909999999997</v>
      </c>
      <c r="O22" s="57">
        <f t="shared" si="5"/>
        <v>3.1293980000000001</v>
      </c>
      <c r="P22" s="57">
        <f t="shared" si="5"/>
        <v>9.3298989999999993</v>
      </c>
      <c r="Q22" s="57">
        <f t="shared" si="5"/>
        <v>12.712888</v>
      </c>
      <c r="R22" s="57" t="e">
        <f t="shared" si="5"/>
        <v>#REF!</v>
      </c>
    </row>
    <row r="24" spans="2:45" ht="26.1" customHeight="1" x14ac:dyDescent="0.4">
      <c r="B24" s="71"/>
    </row>
    <row r="27" spans="2:45" x14ac:dyDescent="0.4">
      <c r="AS27" t="s">
        <v>52</v>
      </c>
    </row>
    <row r="28" spans="2:45" x14ac:dyDescent="0.4">
      <c r="B28" t="s">
        <v>58</v>
      </c>
      <c r="K28" t="s">
        <v>59</v>
      </c>
    </row>
    <row r="30" spans="2:45" ht="27" x14ac:dyDescent="0.4">
      <c r="B30" s="52" t="s">
        <v>17</v>
      </c>
      <c r="C30" s="56" t="s">
        <v>49</v>
      </c>
      <c r="D30" s="106" t="s">
        <v>36</v>
      </c>
      <c r="E30" s="106" t="s">
        <v>37</v>
      </c>
      <c r="F30" s="106" t="s">
        <v>38</v>
      </c>
      <c r="G30" s="106" t="s">
        <v>39</v>
      </c>
      <c r="H30" s="56" t="s">
        <v>44</v>
      </c>
      <c r="I30" s="56" t="s">
        <v>45</v>
      </c>
      <c r="K30" s="52" t="s">
        <v>17</v>
      </c>
      <c r="L30" s="56" t="s">
        <v>49</v>
      </c>
      <c r="M30" s="106" t="s">
        <v>36</v>
      </c>
      <c r="N30" s="106" t="s">
        <v>37</v>
      </c>
      <c r="O30" s="106" t="s">
        <v>38</v>
      </c>
      <c r="P30" s="106" t="s">
        <v>39</v>
      </c>
      <c r="Q30" s="56" t="s">
        <v>44</v>
      </c>
      <c r="R30" s="56" t="s">
        <v>45</v>
      </c>
    </row>
    <row r="31" spans="2:45" x14ac:dyDescent="0.4">
      <c r="C31" s="7" t="s">
        <v>31</v>
      </c>
      <c r="D31" s="50">
        <v>73</v>
      </c>
      <c r="E31" s="50">
        <v>1517.1690000000001</v>
      </c>
      <c r="F31" s="50">
        <v>2381.7620000000002</v>
      </c>
      <c r="G31" s="50">
        <v>6007.1549999999997</v>
      </c>
      <c r="H31" s="50" t="e">
        <f>2077-#REF!</f>
        <v>#REF!</v>
      </c>
      <c r="I31" s="50" t="e">
        <f>SUMIFS('PROJECT LIST B-Up'!#REF!, 'PROJECT LIST B-Up'!$C$3:$C$205, C31, 'PROJECT LIST B-Up'!$F$3:$F$205, 'FY2122 details'!$B$30, 'PROJECT LIST B-Up'!$B$3:$B$205, "APAC EM")</f>
        <v>#REF!</v>
      </c>
      <c r="L31" s="7" t="s">
        <v>31</v>
      </c>
      <c r="M31" s="57">
        <f t="shared" ref="M31:R34" si="6">D31/1000</f>
        <v>7.2999999999999995E-2</v>
      </c>
      <c r="N31" s="57">
        <f t="shared" si="6"/>
        <v>1.517169</v>
      </c>
      <c r="O31" s="57">
        <f t="shared" si="6"/>
        <v>2.3817620000000002</v>
      </c>
      <c r="P31" s="57">
        <f t="shared" si="6"/>
        <v>6.007155</v>
      </c>
      <c r="Q31" s="57" t="e">
        <f t="shared" si="6"/>
        <v>#REF!</v>
      </c>
      <c r="R31" s="57" t="e">
        <f t="shared" si="6"/>
        <v>#REF!</v>
      </c>
    </row>
    <row r="32" spans="2:45" x14ac:dyDescent="0.4">
      <c r="C32" s="7" t="s">
        <v>33</v>
      </c>
      <c r="D32" s="50">
        <v>487.04842508925441</v>
      </c>
      <c r="E32" s="50">
        <v>768.12200000000007</v>
      </c>
      <c r="F32" s="50">
        <v>2641.596</v>
      </c>
      <c r="G32" s="50">
        <v>1315.499</v>
      </c>
      <c r="H32" s="50">
        <v>1059.067</v>
      </c>
      <c r="I32" s="50" t="e">
        <f>SUMIFS('PROJECT LIST B-Up'!#REF!, 'PROJECT LIST B-Up'!$C$3:$C$205, C32, 'PROJECT LIST B-Up'!$F$3:$F$205, 'FY2122 details'!$B$30)</f>
        <v>#REF!</v>
      </c>
      <c r="L32" s="7" t="s">
        <v>33</v>
      </c>
      <c r="M32" s="57">
        <f t="shared" si="6"/>
        <v>0.48704842508925439</v>
      </c>
      <c r="N32" s="57">
        <f t="shared" si="6"/>
        <v>0.76812200000000008</v>
      </c>
      <c r="O32" s="57">
        <f t="shared" si="6"/>
        <v>2.6415959999999998</v>
      </c>
      <c r="P32" s="57">
        <f t="shared" si="6"/>
        <v>1.315499</v>
      </c>
      <c r="Q32" s="57">
        <f t="shared" si="6"/>
        <v>1.059067</v>
      </c>
      <c r="R32" s="57" t="e">
        <f t="shared" si="6"/>
        <v>#REF!</v>
      </c>
    </row>
    <row r="33" spans="2:18" x14ac:dyDescent="0.4">
      <c r="C33" s="7" t="s">
        <v>34</v>
      </c>
      <c r="D33" s="50">
        <v>819.86143509634303</v>
      </c>
      <c r="E33" s="50">
        <v>324.25200000000001</v>
      </c>
      <c r="F33" s="50">
        <v>1519.3309999999999</v>
      </c>
      <c r="G33" s="50">
        <v>793.78800000000001</v>
      </c>
      <c r="H33" s="50">
        <v>722.23299999999995</v>
      </c>
      <c r="I33" s="50" t="e">
        <f>SUMIFS('PROJECT LIST B-Up'!#REF!, 'PROJECT LIST B-Up'!$C$3:$C$205, C33, 'PROJECT LIST B-Up'!$F$3:$F$205, 'FY2122 details'!$B$30)</f>
        <v>#REF!</v>
      </c>
      <c r="L33" s="7" t="s">
        <v>34</v>
      </c>
      <c r="M33" s="57">
        <f t="shared" si="6"/>
        <v>0.81986143509634302</v>
      </c>
      <c r="N33" s="57">
        <f t="shared" si="6"/>
        <v>0.32425199999999998</v>
      </c>
      <c r="O33" s="57">
        <f t="shared" si="6"/>
        <v>1.519331</v>
      </c>
      <c r="P33" s="57">
        <f t="shared" si="6"/>
        <v>0.79378800000000005</v>
      </c>
      <c r="Q33" s="57">
        <f t="shared" si="6"/>
        <v>0.7222329999999999</v>
      </c>
      <c r="R33" s="57" t="e">
        <f t="shared" si="6"/>
        <v>#REF!</v>
      </c>
    </row>
    <row r="34" spans="2:18" x14ac:dyDescent="0.4">
      <c r="C34" s="7" t="s">
        <v>0</v>
      </c>
      <c r="D34" s="72">
        <f t="shared" ref="D34:I34" si="7">SUM(D31:D33)</f>
        <v>1379.9098601855974</v>
      </c>
      <c r="E34" s="72">
        <f t="shared" si="7"/>
        <v>2609.5430000000001</v>
      </c>
      <c r="F34" s="72">
        <f t="shared" si="7"/>
        <v>6542.6890000000003</v>
      </c>
      <c r="G34" s="72">
        <f t="shared" si="7"/>
        <v>8116.4419999999991</v>
      </c>
      <c r="H34" s="72" t="e">
        <f t="shared" si="7"/>
        <v>#REF!</v>
      </c>
      <c r="I34" s="72" t="e">
        <f t="shared" si="7"/>
        <v>#REF!</v>
      </c>
      <c r="L34" s="7" t="s">
        <v>0</v>
      </c>
      <c r="M34" s="57">
        <f t="shared" si="6"/>
        <v>1.3799098601855975</v>
      </c>
      <c r="N34" s="57">
        <f t="shared" si="6"/>
        <v>2.6095429999999999</v>
      </c>
      <c r="O34" s="57">
        <f t="shared" si="6"/>
        <v>6.5426890000000002</v>
      </c>
      <c r="P34" s="57">
        <f t="shared" si="6"/>
        <v>8.1164419999999993</v>
      </c>
      <c r="Q34" s="57" t="e">
        <f t="shared" si="6"/>
        <v>#REF!</v>
      </c>
      <c r="R34" s="57" t="e">
        <f t="shared" si="6"/>
        <v>#REF!</v>
      </c>
    </row>
    <row r="40" spans="2:18" x14ac:dyDescent="0.4">
      <c r="B40" t="s">
        <v>58</v>
      </c>
      <c r="K40" t="s">
        <v>58</v>
      </c>
    </row>
    <row r="41" spans="2:18" ht="27" x14ac:dyDescent="0.4">
      <c r="B41" s="52" t="s">
        <v>17</v>
      </c>
      <c r="C41" s="56" t="s">
        <v>49</v>
      </c>
      <c r="D41" s="106" t="s">
        <v>36</v>
      </c>
      <c r="E41" s="106" t="s">
        <v>37</v>
      </c>
      <c r="F41" s="106" t="s">
        <v>38</v>
      </c>
      <c r="G41" s="106" t="s">
        <v>39</v>
      </c>
      <c r="H41" s="56" t="s">
        <v>44</v>
      </c>
      <c r="I41" s="56" t="s">
        <v>45</v>
      </c>
      <c r="K41" s="52" t="s">
        <v>17</v>
      </c>
      <c r="L41" s="56" t="s">
        <v>49</v>
      </c>
      <c r="M41" s="106" t="s">
        <v>36</v>
      </c>
      <c r="N41" s="106" t="s">
        <v>37</v>
      </c>
      <c r="O41" s="106" t="s">
        <v>38</v>
      </c>
      <c r="P41" s="106" t="s">
        <v>39</v>
      </c>
      <c r="Q41" s="56" t="s">
        <v>40</v>
      </c>
      <c r="R41" s="56" t="s">
        <v>60</v>
      </c>
    </row>
    <row r="42" spans="2:18" x14ac:dyDescent="0.4">
      <c r="C42" s="7" t="s">
        <v>25</v>
      </c>
      <c r="D42" s="50">
        <v>887.27630402368584</v>
      </c>
      <c r="E42" s="50">
        <v>2406.7510000000002</v>
      </c>
      <c r="F42" s="50">
        <v>4197.0720000000001</v>
      </c>
      <c r="G42" s="50">
        <v>5999.9789999999994</v>
      </c>
      <c r="H42" s="50">
        <v>2820</v>
      </c>
      <c r="I42" s="50" t="e">
        <f>SUMIFS('PROJECT LIST B-Up'!#REF!, 'PROJECT LIST B-Up'!$D$3:$D$205, C42, 'PROJECT LIST B-Up'!$F$3:$F$205, 'FY2122 details'!$B$41, 'PROJECT LIST B-Up'!$B$3:$B$205, "&lt;&gt;APAC FM")</f>
        <v>#REF!</v>
      </c>
      <c r="L42" s="7" t="s">
        <v>25</v>
      </c>
      <c r="M42" s="57">
        <f t="shared" ref="M42:O42" si="8">D42/1000</f>
        <v>0.88727630402368585</v>
      </c>
      <c r="N42" s="57">
        <f t="shared" si="8"/>
        <v>2.4067510000000003</v>
      </c>
      <c r="O42" s="57">
        <f t="shared" si="8"/>
        <v>4.1970720000000004</v>
      </c>
      <c r="P42" s="57">
        <v>2.4</v>
      </c>
      <c r="Q42" s="57">
        <v>2.2999999999999998</v>
      </c>
      <c r="R42" s="57">
        <v>3.62</v>
      </c>
    </row>
    <row r="43" spans="2:18" x14ac:dyDescent="0.4">
      <c r="C43" t="s">
        <v>61</v>
      </c>
      <c r="L43" s="7" t="s">
        <v>62</v>
      </c>
      <c r="M43" s="57">
        <v>0</v>
      </c>
      <c r="N43" s="57">
        <v>0</v>
      </c>
      <c r="O43" s="57">
        <v>0</v>
      </c>
      <c r="P43" s="57">
        <v>3.6</v>
      </c>
      <c r="Q43" s="57">
        <v>0.3</v>
      </c>
      <c r="R43" s="57">
        <v>1.5</v>
      </c>
    </row>
    <row r="44" spans="2:18" x14ac:dyDescent="0.4">
      <c r="L44" s="7" t="s">
        <v>63</v>
      </c>
      <c r="M44" s="57">
        <v>0</v>
      </c>
      <c r="N44" s="57">
        <v>0</v>
      </c>
      <c r="O44" s="57">
        <v>0</v>
      </c>
      <c r="P44" s="57">
        <v>0.4</v>
      </c>
      <c r="Q44" s="57">
        <v>0.2</v>
      </c>
      <c r="R44" s="57">
        <v>2.5</v>
      </c>
    </row>
    <row r="45" spans="2:18" x14ac:dyDescent="0.4">
      <c r="C45" s="7" t="s">
        <v>24</v>
      </c>
      <c r="D45" s="50">
        <v>0</v>
      </c>
      <c r="E45" s="50">
        <v>0</v>
      </c>
      <c r="F45" s="50">
        <v>0</v>
      </c>
      <c r="G45" s="50">
        <v>1245.4590000000001</v>
      </c>
      <c r="H45" s="50">
        <v>220</v>
      </c>
      <c r="I45" s="76" t="e">
        <f>SUMIFS('PROJECT LIST B-Up'!#REF!, 'PROJECT LIST B-Up'!$D$3:$D$205, C45, 'PROJECT LIST B-Up'!$F$3:$F$205, 'FY2122 details'!$B$41, 'PROJECT LIST B-Up'!$B$3:$B$205, "&lt;&gt;APAC FM")-600</f>
        <v>#REF!</v>
      </c>
      <c r="L45" s="7" t="s">
        <v>24</v>
      </c>
      <c r="M45" s="57">
        <f t="shared" ref="M45:Q47" si="9">D45/1000</f>
        <v>0</v>
      </c>
      <c r="N45" s="57">
        <f t="shared" si="9"/>
        <v>0</v>
      </c>
      <c r="O45" s="57">
        <f t="shared" si="9"/>
        <v>0</v>
      </c>
      <c r="P45" s="57">
        <f t="shared" si="9"/>
        <v>1.2454590000000001</v>
      </c>
      <c r="Q45" s="57">
        <f t="shared" si="9"/>
        <v>0.22</v>
      </c>
      <c r="R45" s="57">
        <v>1.7</v>
      </c>
    </row>
    <row r="46" spans="2:18" x14ac:dyDescent="0.4">
      <c r="C46" s="7" t="s">
        <v>27</v>
      </c>
      <c r="D46" s="50">
        <v>492.63355616191154</v>
      </c>
      <c r="E46" s="50">
        <v>202.792</v>
      </c>
      <c r="F46" s="50">
        <v>2345.6170000000002</v>
      </c>
      <c r="G46" s="50">
        <v>871.00400000000002</v>
      </c>
      <c r="H46" s="50">
        <v>455.59799999999996</v>
      </c>
      <c r="I46" s="50" t="e">
        <f>SUMIFS('PROJECT LIST B-Up'!#REF!, 'PROJECT LIST B-Up'!$D$3:$D$205, C46, 'PROJECT LIST B-Up'!$F$3:$F$205, 'FY2122 details'!$B$41, 'PROJECT LIST B-Up'!$B$3:$B$205, "&lt;&gt;APAC FM")</f>
        <v>#REF!</v>
      </c>
      <c r="L46" s="7" t="s">
        <v>27</v>
      </c>
      <c r="M46" s="57">
        <f t="shared" si="9"/>
        <v>0.49263355616191157</v>
      </c>
      <c r="N46" s="57">
        <f t="shared" si="9"/>
        <v>0.202792</v>
      </c>
      <c r="O46" s="57">
        <f t="shared" si="9"/>
        <v>2.3456170000000003</v>
      </c>
      <c r="P46" s="57">
        <f t="shared" si="9"/>
        <v>0.871004</v>
      </c>
      <c r="Q46" s="57">
        <f t="shared" si="9"/>
        <v>0.45559799999999995</v>
      </c>
      <c r="R46" s="57" t="e">
        <f>I46/1000</f>
        <v>#REF!</v>
      </c>
    </row>
    <row r="47" spans="2:18" x14ac:dyDescent="0.4">
      <c r="C47" s="7" t="s">
        <v>0</v>
      </c>
      <c r="D47" s="72">
        <f t="shared" ref="D47:I47" si="10">SUM(D42:D46)</f>
        <v>1379.9098601855974</v>
      </c>
      <c r="E47" s="72">
        <f t="shared" si="10"/>
        <v>2609.5430000000001</v>
      </c>
      <c r="F47" s="72">
        <f t="shared" si="10"/>
        <v>6542.6890000000003</v>
      </c>
      <c r="G47" s="72">
        <f t="shared" si="10"/>
        <v>8116.4419999999991</v>
      </c>
      <c r="H47" s="72">
        <f t="shared" si="10"/>
        <v>3495.598</v>
      </c>
      <c r="I47" s="72" t="e">
        <f t="shared" si="10"/>
        <v>#REF!</v>
      </c>
      <c r="L47" s="7" t="s">
        <v>0</v>
      </c>
      <c r="M47" s="57">
        <f t="shared" si="9"/>
        <v>1.3799098601855975</v>
      </c>
      <c r="N47" s="57">
        <f t="shared" si="9"/>
        <v>2.6095429999999999</v>
      </c>
      <c r="O47" s="57">
        <f t="shared" si="9"/>
        <v>6.5426890000000002</v>
      </c>
      <c r="P47" s="57">
        <f t="shared" si="9"/>
        <v>8.1164419999999993</v>
      </c>
      <c r="Q47" s="57">
        <f t="shared" si="9"/>
        <v>3.4955979999999998</v>
      </c>
      <c r="R47" s="57" t="e">
        <f>I47/1000</f>
        <v>#REF!</v>
      </c>
    </row>
    <row r="54" spans="2:18" x14ac:dyDescent="0.4">
      <c r="B54" t="s">
        <v>64</v>
      </c>
      <c r="K54" t="s">
        <v>65</v>
      </c>
    </row>
    <row r="55" spans="2:18" ht="27" x14ac:dyDescent="0.4">
      <c r="B55" s="52" t="s">
        <v>21</v>
      </c>
      <c r="C55" s="56" t="s">
        <v>49</v>
      </c>
      <c r="D55" s="106" t="s">
        <v>36</v>
      </c>
      <c r="E55" s="106" t="s">
        <v>37</v>
      </c>
      <c r="F55" s="106" t="s">
        <v>38</v>
      </c>
      <c r="G55" s="106" t="s">
        <v>39</v>
      </c>
      <c r="H55" s="56" t="s">
        <v>44</v>
      </c>
      <c r="I55" s="56" t="s">
        <v>45</v>
      </c>
      <c r="K55" s="52" t="s">
        <v>21</v>
      </c>
      <c r="L55" s="56" t="s">
        <v>49</v>
      </c>
      <c r="M55" s="106" t="s">
        <v>36</v>
      </c>
      <c r="N55" s="106" t="s">
        <v>37</v>
      </c>
      <c r="O55" s="106" t="s">
        <v>38</v>
      </c>
      <c r="P55" s="106" t="s">
        <v>39</v>
      </c>
      <c r="Q55" s="56" t="s">
        <v>44</v>
      </c>
      <c r="R55" s="56" t="s">
        <v>45</v>
      </c>
    </row>
    <row r="56" spans="2:18" x14ac:dyDescent="0.4">
      <c r="C56" s="7" t="s">
        <v>25</v>
      </c>
      <c r="D56" s="50">
        <v>0</v>
      </c>
      <c r="E56" s="50">
        <v>0</v>
      </c>
      <c r="F56" s="50">
        <v>0</v>
      </c>
      <c r="G56" s="50">
        <v>0</v>
      </c>
      <c r="H56" s="50">
        <v>1461.2820000000002</v>
      </c>
      <c r="I56" s="50" t="e">
        <f>SUMIFS('PROJECT LIST B-Up'!#REF!, 'PROJECT LIST B-Up'!$D$3:$D$205, C56, 'PROJECT LIST B-Up'!$F$3:$F$205, 'FY2122 details'!$B$55, 'PROJECT LIST B-Up'!#REF!, "Base", 'PROJECT LIST B-Up'!$B$3:$B$205, "&lt;&gt;APAC FM")</f>
        <v>#REF!</v>
      </c>
      <c r="L56" s="7" t="s">
        <v>25</v>
      </c>
      <c r="M56" s="57">
        <f t="shared" ref="M56:R60" si="11">D56/1000</f>
        <v>0</v>
      </c>
      <c r="N56" s="57">
        <f t="shared" si="11"/>
        <v>0</v>
      </c>
      <c r="O56" s="57">
        <f t="shared" si="11"/>
        <v>0</v>
      </c>
      <c r="P56" s="57">
        <f t="shared" si="11"/>
        <v>0</v>
      </c>
      <c r="Q56" s="57">
        <f t="shared" si="11"/>
        <v>1.4612820000000002</v>
      </c>
      <c r="R56" s="57" t="e">
        <f t="shared" si="11"/>
        <v>#REF!</v>
      </c>
    </row>
    <row r="57" spans="2:18" x14ac:dyDescent="0.4">
      <c r="C57" s="7" t="s">
        <v>57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 t="e">
        <f>SUMIFS('PROJECT LIST B-Up'!#REF!, 'PROJECT LIST B-Up'!$D$3:$D$205, C56, 'PROJECT LIST B-Up'!$F$3:$F$205, 'FY2122 details'!$B$55, 'PROJECT LIST B-Up'!#REF!, "R&amp;O", 'PROJECT LIST B-Up'!$B$3:$B$205, "&lt;&gt;APAC FM")</f>
        <v>#REF!</v>
      </c>
      <c r="L57" s="7" t="s">
        <v>57</v>
      </c>
      <c r="M57" s="57">
        <f t="shared" si="11"/>
        <v>0</v>
      </c>
      <c r="N57" s="57">
        <f t="shared" si="11"/>
        <v>0</v>
      </c>
      <c r="O57" s="57">
        <f t="shared" si="11"/>
        <v>0</v>
      </c>
      <c r="P57" s="57">
        <f t="shared" si="11"/>
        <v>0</v>
      </c>
      <c r="Q57" s="57">
        <f t="shared" si="11"/>
        <v>0</v>
      </c>
      <c r="R57" s="57" t="e">
        <f t="shared" si="11"/>
        <v>#REF!</v>
      </c>
    </row>
    <row r="58" spans="2:18" x14ac:dyDescent="0.4">
      <c r="C58" s="7" t="s">
        <v>24</v>
      </c>
      <c r="D58" s="50">
        <v>319.771040382438</v>
      </c>
      <c r="E58" s="50">
        <v>0</v>
      </c>
      <c r="F58" s="50">
        <v>3657.741</v>
      </c>
      <c r="G58" s="50">
        <v>7185.1750000000002</v>
      </c>
      <c r="H58" s="50">
        <v>200</v>
      </c>
      <c r="I58" s="50" t="e">
        <f>SUMIFS('PROJECT LIST B-Up'!#REF!, 'PROJECT LIST B-Up'!$D$3:$D$205, C58, 'PROJECT LIST B-Up'!$F$3:$F$205, 'FY2122 details'!$B$55, 'PROJECT LIST B-Up'!$B$3:$B$205, "&lt;&gt;APAC FM")</f>
        <v>#REF!</v>
      </c>
      <c r="L58" s="7" t="s">
        <v>24</v>
      </c>
      <c r="M58" s="57">
        <f t="shared" si="11"/>
        <v>0.31977104038243798</v>
      </c>
      <c r="N58" s="57">
        <f t="shared" si="11"/>
        <v>0</v>
      </c>
      <c r="O58" s="57">
        <f t="shared" si="11"/>
        <v>3.6577410000000001</v>
      </c>
      <c r="P58" s="57">
        <f t="shared" si="11"/>
        <v>7.1851750000000001</v>
      </c>
      <c r="Q58" s="57">
        <f t="shared" si="11"/>
        <v>0.2</v>
      </c>
      <c r="R58" s="57" t="e">
        <f t="shared" si="11"/>
        <v>#REF!</v>
      </c>
    </row>
    <row r="59" spans="2:18" x14ac:dyDescent="0.4">
      <c r="C59" s="7" t="s">
        <v>27</v>
      </c>
      <c r="D59" s="50"/>
      <c r="E59" s="50">
        <v>0</v>
      </c>
      <c r="F59" s="50">
        <v>0</v>
      </c>
      <c r="G59" s="50">
        <v>0</v>
      </c>
      <c r="H59" s="50">
        <v>0</v>
      </c>
      <c r="I59" s="50" t="e">
        <f>SUMIFS('PROJECT LIST B-Up'!#REF!, 'PROJECT LIST B-Up'!$D$3:$D$205, C59, 'PROJECT LIST B-Up'!$F$3:$F$205, 'FY2122 details'!$B$55, 'PROJECT LIST B-Up'!$B$3:$B$205, "&lt;&gt;APAC FM")</f>
        <v>#REF!</v>
      </c>
      <c r="L59" s="7" t="s">
        <v>27</v>
      </c>
      <c r="M59" s="57">
        <f t="shared" si="11"/>
        <v>0</v>
      </c>
      <c r="N59" s="57">
        <f t="shared" si="11"/>
        <v>0</v>
      </c>
      <c r="O59" s="57">
        <f t="shared" si="11"/>
        <v>0</v>
      </c>
      <c r="P59" s="57">
        <f t="shared" si="11"/>
        <v>0</v>
      </c>
      <c r="Q59" s="57">
        <f t="shared" si="11"/>
        <v>0</v>
      </c>
      <c r="R59" s="57" t="e">
        <f t="shared" si="11"/>
        <v>#REF!</v>
      </c>
    </row>
    <row r="60" spans="2:18" x14ac:dyDescent="0.4">
      <c r="C60" s="7" t="s">
        <v>0</v>
      </c>
      <c r="D60" s="72">
        <f t="shared" ref="D60:I60" si="12">SUM(D56:D59)</f>
        <v>319.771040382438</v>
      </c>
      <c r="E60" s="72">
        <f t="shared" si="12"/>
        <v>0</v>
      </c>
      <c r="F60" s="72">
        <f t="shared" si="12"/>
        <v>3657.741</v>
      </c>
      <c r="G60" s="72">
        <f t="shared" si="12"/>
        <v>7185.1750000000002</v>
      </c>
      <c r="H60" s="72">
        <f t="shared" si="12"/>
        <v>1661.2820000000002</v>
      </c>
      <c r="I60" s="72" t="e">
        <f t="shared" si="12"/>
        <v>#REF!</v>
      </c>
      <c r="L60" s="7" t="s">
        <v>0</v>
      </c>
      <c r="M60" s="57">
        <f t="shared" si="11"/>
        <v>0.31977104038243798</v>
      </c>
      <c r="N60" s="57">
        <f t="shared" si="11"/>
        <v>0</v>
      </c>
      <c r="O60" s="57">
        <f t="shared" si="11"/>
        <v>3.6577410000000001</v>
      </c>
      <c r="P60" s="57">
        <f t="shared" si="11"/>
        <v>7.1851750000000001</v>
      </c>
      <c r="Q60" s="57">
        <f t="shared" si="11"/>
        <v>1.6612820000000001</v>
      </c>
      <c r="R60" s="57" t="e">
        <f>I60/1000</f>
        <v>#REF!</v>
      </c>
    </row>
    <row r="66" spans="2:19" x14ac:dyDescent="0.4">
      <c r="B66" t="s">
        <v>66</v>
      </c>
      <c r="K66" t="s">
        <v>66</v>
      </c>
    </row>
    <row r="67" spans="2:19" ht="37.049999999999997" customHeight="1" x14ac:dyDescent="0.4">
      <c r="B67" s="52" t="s">
        <v>17</v>
      </c>
      <c r="C67" s="56" t="s">
        <v>46</v>
      </c>
      <c r="D67" s="106" t="s">
        <v>36</v>
      </c>
      <c r="E67" s="106" t="s">
        <v>37</v>
      </c>
      <c r="F67" s="106" t="s">
        <v>38</v>
      </c>
      <c r="G67" s="106" t="s">
        <v>39</v>
      </c>
      <c r="H67" s="56" t="s">
        <v>40</v>
      </c>
      <c r="I67" s="56" t="s">
        <v>45</v>
      </c>
      <c r="K67" s="52" t="s">
        <v>17</v>
      </c>
      <c r="L67" s="75" t="s">
        <v>46</v>
      </c>
      <c r="M67" s="106" t="s">
        <v>36</v>
      </c>
      <c r="N67" s="106" t="s">
        <v>37</v>
      </c>
      <c r="O67" s="106" t="s">
        <v>38</v>
      </c>
      <c r="P67" s="106" t="s">
        <v>39</v>
      </c>
      <c r="Q67" s="56" t="s">
        <v>40</v>
      </c>
      <c r="R67" s="56" t="s">
        <v>45</v>
      </c>
    </row>
    <row r="68" spans="2:19" x14ac:dyDescent="0.4">
      <c r="B68" t="s">
        <v>1</v>
      </c>
      <c r="C68" s="7" t="s">
        <v>25</v>
      </c>
      <c r="D68" s="74">
        <v>210.51783984501131</v>
      </c>
      <c r="E68" s="74">
        <v>1069.162</v>
      </c>
      <c r="F68" s="74">
        <v>2990</v>
      </c>
      <c r="G68" s="74">
        <v>6410.4690000000001</v>
      </c>
      <c r="H68" s="50">
        <v>5782</v>
      </c>
      <c r="I68" s="50" t="e">
        <f>SUMIFS('PROJECT LIST B-Up'!#REF!, 'PROJECT LIST B-Up'!$D$3:$D$205, C68, 'PROJECT LIST B-Up'!$F$3:$F$205, 'FY2122 details'!$B$67, 'PROJECT LIST B-Up'!$B$3:$B$205, "APAC FM", 'PROJECT LIST B-Up'!#REF!,'FY2122 details'!B68)</f>
        <v>#REF!</v>
      </c>
      <c r="K68" t="s">
        <v>1</v>
      </c>
      <c r="L68" s="7" t="s">
        <v>25</v>
      </c>
      <c r="M68" s="57">
        <f t="shared" ref="M68:Q71" si="13">D68/1000</f>
        <v>0.21051783984501132</v>
      </c>
      <c r="N68" s="57">
        <f t="shared" si="13"/>
        <v>1.0691619999999999</v>
      </c>
      <c r="O68" s="57">
        <f t="shared" si="13"/>
        <v>2.99</v>
      </c>
      <c r="P68" s="57">
        <f t="shared" si="13"/>
        <v>6.410469</v>
      </c>
      <c r="Q68" s="57">
        <f t="shared" si="13"/>
        <v>5.782</v>
      </c>
      <c r="R68" s="57" t="e">
        <f t="shared" ref="R68" si="14">I68/1000</f>
        <v>#REF!</v>
      </c>
      <c r="S68" s="80" t="e">
        <f>R68-Q68</f>
        <v>#REF!</v>
      </c>
    </row>
    <row r="69" spans="2:19" x14ac:dyDescent="0.4">
      <c r="C69" s="7" t="s">
        <v>24</v>
      </c>
      <c r="D69" s="74">
        <v>3821.6216507372719</v>
      </c>
      <c r="E69" s="74">
        <v>1849.54</v>
      </c>
      <c r="F69" s="74">
        <v>10624.956</v>
      </c>
      <c r="G69" s="74">
        <v>7506.8</v>
      </c>
      <c r="H69" s="50">
        <v>8479</v>
      </c>
      <c r="I69" s="50" t="e">
        <f>SUMIFS('PROJECT LIST B-Up'!#REF!, 'PROJECT LIST B-Up'!$D$3:$D$205, C69, 'PROJECT LIST B-Up'!$F$3:$F$205, 'FY2122 details'!$B$67, 'PROJECT LIST B-Up'!$B$3:$B$205, "APAC FM", 'PROJECT LIST B-Up'!#REF!,'FY2122 details'!B68)</f>
        <v>#REF!</v>
      </c>
      <c r="L69" s="7" t="s">
        <v>24</v>
      </c>
      <c r="M69" s="57">
        <f t="shared" si="13"/>
        <v>3.821621650737272</v>
      </c>
      <c r="N69" s="57">
        <f t="shared" si="13"/>
        <v>1.84954</v>
      </c>
      <c r="O69" s="57">
        <f t="shared" si="13"/>
        <v>10.624956000000001</v>
      </c>
      <c r="P69" s="57">
        <f t="shared" si="13"/>
        <v>7.5068000000000001</v>
      </c>
      <c r="Q69" s="57">
        <f t="shared" si="13"/>
        <v>8.4789999999999992</v>
      </c>
      <c r="R69" s="57" t="e">
        <f t="shared" ref="R69:R71" si="15">I69/1000</f>
        <v>#REF!</v>
      </c>
      <c r="S69" s="80" t="e">
        <f>R69-Q69</f>
        <v>#REF!</v>
      </c>
    </row>
    <row r="70" spans="2:19" x14ac:dyDescent="0.4">
      <c r="C70" s="7" t="s">
        <v>26</v>
      </c>
      <c r="D70" s="74">
        <v>3374.6436425931902</v>
      </c>
      <c r="E70" s="74">
        <v>1344.4110000000001</v>
      </c>
      <c r="F70" s="74">
        <v>2378.2399999999998</v>
      </c>
      <c r="G70" s="74">
        <v>3950.2190000000001</v>
      </c>
      <c r="H70" s="50">
        <v>6254</v>
      </c>
      <c r="I70" s="50" t="e">
        <f>SUMIFS('PROJECT LIST B-Up'!#REF!, 'PROJECT LIST B-Up'!$D$3:$D$205, C70, 'PROJECT LIST B-Up'!$F$3:$F$205, 'FY2122 details'!$B$67, 'PROJECT LIST B-Up'!$B$3:$B$205, "APAC FM", 'PROJECT LIST B-Up'!#REF!,'FY2122 details'!B68)</f>
        <v>#REF!</v>
      </c>
      <c r="L70" s="7" t="s">
        <v>26</v>
      </c>
      <c r="M70" s="57">
        <f t="shared" si="13"/>
        <v>3.3746436425931901</v>
      </c>
      <c r="N70" s="57">
        <f t="shared" si="13"/>
        <v>1.344411</v>
      </c>
      <c r="O70" s="57">
        <f t="shared" si="13"/>
        <v>2.3782399999999999</v>
      </c>
      <c r="P70" s="57">
        <f t="shared" si="13"/>
        <v>3.9502190000000001</v>
      </c>
      <c r="Q70" s="57">
        <f t="shared" si="13"/>
        <v>6.2539999999999996</v>
      </c>
      <c r="R70" s="57" t="e">
        <f>I70/1000</f>
        <v>#REF!</v>
      </c>
      <c r="S70" s="80" t="e">
        <f>R70-Q70</f>
        <v>#REF!</v>
      </c>
    </row>
    <row r="71" spans="2:19" x14ac:dyDescent="0.4">
      <c r="B71" t="s">
        <v>5</v>
      </c>
      <c r="C71" s="7" t="s">
        <v>5</v>
      </c>
      <c r="D71" s="50">
        <v>0</v>
      </c>
      <c r="E71" s="50">
        <v>0</v>
      </c>
      <c r="F71" s="50">
        <v>0</v>
      </c>
      <c r="G71" s="50">
        <v>0</v>
      </c>
      <c r="H71" s="50">
        <v>0</v>
      </c>
      <c r="I71" s="50" t="e">
        <f>SUMIFS('PROJECT LIST B-Up'!#REF!, 'PROJECT LIST B-Up'!$F$3:$F$205, 'FY2122 details'!$B$67, 'PROJECT LIST B-Up'!$B$3:$B$205, "APAC FM", 'PROJECT LIST B-Up'!#REF!,'FY2122 details'!B71)</f>
        <v>#REF!</v>
      </c>
      <c r="K71" t="s">
        <v>5</v>
      </c>
      <c r="L71" s="7" t="s">
        <v>5</v>
      </c>
      <c r="M71" s="57">
        <f t="shared" si="13"/>
        <v>0</v>
      </c>
      <c r="N71" s="57">
        <f t="shared" si="13"/>
        <v>0</v>
      </c>
      <c r="O71" s="57">
        <f t="shared" si="13"/>
        <v>0</v>
      </c>
      <c r="P71" s="57">
        <f t="shared" si="13"/>
        <v>0</v>
      </c>
      <c r="Q71" s="57">
        <f t="shared" si="13"/>
        <v>0</v>
      </c>
      <c r="R71" s="57" t="e">
        <f t="shared" si="15"/>
        <v>#REF!</v>
      </c>
    </row>
    <row r="72" spans="2:19" x14ac:dyDescent="0.4">
      <c r="C72" s="7" t="s">
        <v>0</v>
      </c>
      <c r="D72" s="50">
        <f t="shared" ref="D72:I72" si="16">SUM(D68:D71)</f>
        <v>7406.7831331754733</v>
      </c>
      <c r="E72" s="50">
        <f t="shared" si="16"/>
        <v>4263.1130000000003</v>
      </c>
      <c r="F72" s="50">
        <f t="shared" si="16"/>
        <v>15993.196</v>
      </c>
      <c r="G72" s="50">
        <f t="shared" si="16"/>
        <v>17867.488000000001</v>
      </c>
      <c r="H72" s="50">
        <f t="shared" si="16"/>
        <v>20515</v>
      </c>
      <c r="I72" s="50" t="e">
        <f t="shared" si="16"/>
        <v>#REF!</v>
      </c>
      <c r="L72" s="7" t="s">
        <v>0</v>
      </c>
      <c r="M72" s="57">
        <f t="shared" ref="M72:R72" si="17">SUM(M68:M71)</f>
        <v>7.4067831331754732</v>
      </c>
      <c r="N72" s="57">
        <f t="shared" si="17"/>
        <v>4.2631129999999997</v>
      </c>
      <c r="O72" s="57">
        <f t="shared" si="17"/>
        <v>15.993196000000001</v>
      </c>
      <c r="P72" s="57">
        <f t="shared" si="17"/>
        <v>17.867488000000002</v>
      </c>
      <c r="Q72" s="57">
        <f t="shared" si="17"/>
        <v>20.515000000000001</v>
      </c>
      <c r="R72" s="57" t="e">
        <f t="shared" si="17"/>
        <v>#REF!</v>
      </c>
    </row>
    <row r="78" spans="2:19" x14ac:dyDescent="0.4">
      <c r="B78" t="s">
        <v>67</v>
      </c>
      <c r="K78" t="s">
        <v>67</v>
      </c>
    </row>
    <row r="79" spans="2:19" ht="36.6" customHeight="1" x14ac:dyDescent="0.4">
      <c r="B79" s="52" t="s">
        <v>18</v>
      </c>
      <c r="C79" s="56" t="s">
        <v>46</v>
      </c>
      <c r="D79" s="106" t="s">
        <v>36</v>
      </c>
      <c r="E79" s="106" t="s">
        <v>37</v>
      </c>
      <c r="F79" s="106" t="s">
        <v>38</v>
      </c>
      <c r="G79" s="106" t="s">
        <v>39</v>
      </c>
      <c r="H79" s="56" t="s">
        <v>44</v>
      </c>
      <c r="I79" s="56" t="s">
        <v>45</v>
      </c>
      <c r="K79" s="52" t="s">
        <v>18</v>
      </c>
      <c r="L79" s="56" t="s">
        <v>46</v>
      </c>
      <c r="M79" s="106" t="s">
        <v>36</v>
      </c>
      <c r="N79" s="106" t="s">
        <v>37</v>
      </c>
      <c r="O79" s="106" t="s">
        <v>38</v>
      </c>
      <c r="P79" s="106" t="s">
        <v>39</v>
      </c>
      <c r="Q79" s="56" t="s">
        <v>44</v>
      </c>
      <c r="R79" s="56" t="s">
        <v>68</v>
      </c>
    </row>
    <row r="80" spans="2:19" x14ac:dyDescent="0.4">
      <c r="B80" t="s">
        <v>1</v>
      </c>
      <c r="C80" s="7" t="s">
        <v>25</v>
      </c>
      <c r="D80" s="74">
        <v>4249.4605173465361</v>
      </c>
      <c r="E80" s="74">
        <v>142.15799999999999</v>
      </c>
      <c r="F80" s="74">
        <v>0</v>
      </c>
      <c r="G80" s="74">
        <v>0</v>
      </c>
      <c r="H80" s="50">
        <v>603</v>
      </c>
      <c r="I80" s="50" t="e">
        <f>SUMIFS('PROJECT LIST B-Up'!#REF!, 'PROJECT LIST B-Up'!$D$3:$D$205, C80, 'PROJECT LIST B-Up'!$F$3:$F$205, 'FY2122 details'!$B$79, 'PROJECT LIST B-Up'!$B$3:$B$205, "APAC FM", 'PROJECT LIST B-Up'!#REF!,'FY2122 details'!B80)</f>
        <v>#REF!</v>
      </c>
      <c r="K80" t="s">
        <v>1</v>
      </c>
      <c r="L80" s="7" t="s">
        <v>25</v>
      </c>
      <c r="M80" s="57">
        <f t="shared" ref="M80:Q83" si="18">D80/1000</f>
        <v>4.2494605173465363</v>
      </c>
      <c r="N80" s="57">
        <f t="shared" si="18"/>
        <v>0.14215799999999998</v>
      </c>
      <c r="O80" s="57">
        <f t="shared" si="18"/>
        <v>0</v>
      </c>
      <c r="P80" s="57">
        <f t="shared" si="18"/>
        <v>0</v>
      </c>
      <c r="Q80" s="57">
        <f t="shared" si="18"/>
        <v>0.60299999999999998</v>
      </c>
      <c r="R80" s="57" t="e">
        <f t="shared" ref="R80" si="19">I80/1000</f>
        <v>#REF!</v>
      </c>
    </row>
    <row r="81" spans="2:18" x14ac:dyDescent="0.4">
      <c r="C81" s="7" t="s">
        <v>24</v>
      </c>
      <c r="D81" s="74">
        <v>188.35432138628781</v>
      </c>
      <c r="E81" s="74">
        <v>7270.3180000000002</v>
      </c>
      <c r="F81" s="74">
        <v>7548.7550000000001</v>
      </c>
      <c r="G81" s="74">
        <v>18738.607</v>
      </c>
      <c r="H81" s="50">
        <v>3455.8499999999995</v>
      </c>
      <c r="I81" s="50" t="e">
        <f>SUMIFS('PROJECT LIST B-Up'!#REF!, 'PROJECT LIST B-Up'!$D$3:$D$205, C81, 'PROJECT LIST B-Up'!$F$3:$F$205, 'FY2122 details'!$B$79, 'PROJECT LIST B-Up'!$B$3:$B$205, "APAC FM", 'PROJECT LIST B-Up'!#REF!,'FY2122 details'!B80)</f>
        <v>#REF!</v>
      </c>
      <c r="K81" t="s">
        <v>5</v>
      </c>
      <c r="L81" s="7" t="s">
        <v>24</v>
      </c>
      <c r="M81" s="57">
        <f t="shared" si="18"/>
        <v>0.1883543213862878</v>
      </c>
      <c r="N81" s="57">
        <f t="shared" si="18"/>
        <v>7.2703180000000005</v>
      </c>
      <c r="O81" s="57">
        <f t="shared" si="18"/>
        <v>7.5487549999999999</v>
      </c>
      <c r="P81" s="57">
        <f t="shared" si="18"/>
        <v>18.738606999999998</v>
      </c>
      <c r="Q81" s="57">
        <f t="shared" si="18"/>
        <v>3.4558499999999994</v>
      </c>
      <c r="R81" s="57" t="e">
        <f t="shared" ref="R81:R83" si="20">I81/1000</f>
        <v>#REF!</v>
      </c>
    </row>
    <row r="82" spans="2:18" x14ac:dyDescent="0.4">
      <c r="C82" s="7" t="s">
        <v>26</v>
      </c>
      <c r="D82" s="74">
        <v>917.76939152584941</v>
      </c>
      <c r="E82" s="74">
        <v>7457.6379999999999</v>
      </c>
      <c r="F82" s="74">
        <v>1681.1849999999999</v>
      </c>
      <c r="G82" s="74">
        <v>12972.966</v>
      </c>
      <c r="H82" s="50">
        <v>3783.7779999999993</v>
      </c>
      <c r="I82" s="50" t="e">
        <f>SUMIFS('PROJECT LIST B-Up'!#REF!, 'PROJECT LIST B-Up'!$D$3:$D$205, C82, 'PROJECT LIST B-Up'!$F$3:$F$205, 'FY2122 details'!$B$79, 'PROJECT LIST B-Up'!$B$3:$B$205, "APAC FM", 'PROJECT LIST B-Up'!#REF!,'FY2122 details'!B80)</f>
        <v>#REF!</v>
      </c>
      <c r="L82" s="7" t="s">
        <v>26</v>
      </c>
      <c r="M82" s="57">
        <f t="shared" si="18"/>
        <v>0.91776939152584947</v>
      </c>
      <c r="N82" s="57">
        <f t="shared" si="18"/>
        <v>7.4576380000000002</v>
      </c>
      <c r="O82" s="57">
        <f t="shared" si="18"/>
        <v>1.6811849999999999</v>
      </c>
      <c r="P82" s="57">
        <f t="shared" si="18"/>
        <v>12.972966</v>
      </c>
      <c r="Q82" s="57">
        <f t="shared" si="18"/>
        <v>3.7837779999999994</v>
      </c>
      <c r="R82" s="57" t="e">
        <f t="shared" si="20"/>
        <v>#REF!</v>
      </c>
    </row>
    <row r="83" spans="2:18" x14ac:dyDescent="0.4">
      <c r="B83" t="s">
        <v>5</v>
      </c>
      <c r="C83" s="7" t="s">
        <v>5</v>
      </c>
      <c r="D83" s="50">
        <v>0</v>
      </c>
      <c r="E83" s="50">
        <v>0</v>
      </c>
      <c r="F83" s="50">
        <v>0</v>
      </c>
      <c r="G83" s="50">
        <v>0</v>
      </c>
      <c r="H83" s="50">
        <v>2000</v>
      </c>
      <c r="I83" s="50" t="e">
        <f>SUMIFS('PROJECT LIST B-Up'!#REF!, 'PROJECT LIST B-Up'!$F$3:$F$205, 'FY2122 details'!$B$79, 'PROJECT LIST B-Up'!$B$3:$B$205, "APAC FM", 'PROJECT LIST B-Up'!#REF!,'FY2122 details'!B83)</f>
        <v>#REF!</v>
      </c>
      <c r="L83" s="7" t="s">
        <v>5</v>
      </c>
      <c r="M83" s="57">
        <f t="shared" si="18"/>
        <v>0</v>
      </c>
      <c r="N83" s="57">
        <f t="shared" si="18"/>
        <v>0</v>
      </c>
      <c r="O83" s="57">
        <f t="shared" si="18"/>
        <v>0</v>
      </c>
      <c r="P83" s="57">
        <f t="shared" si="18"/>
        <v>0</v>
      </c>
      <c r="Q83" s="57">
        <f t="shared" si="18"/>
        <v>2</v>
      </c>
      <c r="R83" s="57" t="e">
        <f t="shared" si="20"/>
        <v>#REF!</v>
      </c>
    </row>
    <row r="84" spans="2:18" x14ac:dyDescent="0.4">
      <c r="C84" s="7" t="s">
        <v>0</v>
      </c>
      <c r="D84" s="50">
        <f t="shared" ref="D84:I84" si="21">SUM(D80:D83)</f>
        <v>5355.5842302586734</v>
      </c>
      <c r="E84" s="50">
        <f t="shared" si="21"/>
        <v>14870.114000000001</v>
      </c>
      <c r="F84" s="50">
        <f t="shared" si="21"/>
        <v>9229.94</v>
      </c>
      <c r="G84" s="50">
        <f t="shared" si="21"/>
        <v>31711.573</v>
      </c>
      <c r="H84" s="50">
        <f t="shared" si="21"/>
        <v>9842.6279999999988</v>
      </c>
      <c r="I84" s="50" t="e">
        <f t="shared" si="21"/>
        <v>#REF!</v>
      </c>
      <c r="L84" s="7" t="s">
        <v>0</v>
      </c>
      <c r="M84" s="57">
        <f t="shared" ref="M84:R84" si="22">SUM(M80:M83)</f>
        <v>5.3555842302586738</v>
      </c>
      <c r="N84" s="57">
        <f t="shared" si="22"/>
        <v>14.870114000000001</v>
      </c>
      <c r="O84" s="57">
        <f t="shared" si="22"/>
        <v>9.2299399999999991</v>
      </c>
      <c r="P84" s="57">
        <f t="shared" si="22"/>
        <v>31.711572999999998</v>
      </c>
      <c r="Q84" s="57">
        <f t="shared" si="22"/>
        <v>9.8426279999999995</v>
      </c>
      <c r="R84" s="57" t="e">
        <f t="shared" si="22"/>
        <v>#REF!</v>
      </c>
    </row>
    <row r="89" spans="2:18" x14ac:dyDescent="0.4">
      <c r="B89" t="s">
        <v>69</v>
      </c>
      <c r="K89" t="s">
        <v>69</v>
      </c>
    </row>
    <row r="90" spans="2:18" ht="27" x14ac:dyDescent="0.4">
      <c r="B90" s="52" t="s">
        <v>21</v>
      </c>
      <c r="C90" s="56" t="s">
        <v>46</v>
      </c>
      <c r="D90" s="106" t="s">
        <v>36</v>
      </c>
      <c r="E90" s="106" t="s">
        <v>37</v>
      </c>
      <c r="F90" s="106" t="s">
        <v>38</v>
      </c>
      <c r="G90" s="106" t="s">
        <v>39</v>
      </c>
      <c r="H90" s="56" t="s">
        <v>44</v>
      </c>
      <c r="I90" s="56" t="s">
        <v>45</v>
      </c>
      <c r="K90" s="52" t="s">
        <v>21</v>
      </c>
      <c r="L90" s="56" t="s">
        <v>46</v>
      </c>
      <c r="M90" s="106" t="s">
        <v>36</v>
      </c>
      <c r="N90" s="106" t="s">
        <v>37</v>
      </c>
      <c r="O90" s="106" t="s">
        <v>38</v>
      </c>
      <c r="P90" s="106" t="s">
        <v>39</v>
      </c>
      <c r="Q90" s="56" t="s">
        <v>44</v>
      </c>
      <c r="R90" s="56" t="s">
        <v>45</v>
      </c>
    </row>
    <row r="91" spans="2:18" x14ac:dyDescent="0.4">
      <c r="B91" t="s">
        <v>1</v>
      </c>
      <c r="C91" s="7" t="s">
        <v>25</v>
      </c>
      <c r="D91" s="74"/>
      <c r="E91" s="74"/>
      <c r="F91" s="74">
        <v>4911.3869999999997</v>
      </c>
      <c r="G91" s="74">
        <v>164.58199999999999</v>
      </c>
      <c r="H91" s="50">
        <v>1527.4117000000001</v>
      </c>
      <c r="I91" s="50" t="e">
        <f>SUMIFS('PROJECT LIST B-Up'!#REF!, 'PROJECT LIST B-Up'!$D$3:$D$205, C91, 'PROJECT LIST B-Up'!$F$3:$F$205, 'FY2122 details'!$B$90, 'PROJECT LIST B-Up'!$B$3:$B$205, "APAC FM", 'PROJECT LIST B-Up'!#REF!,'FY2122 details'!B91)</f>
        <v>#REF!</v>
      </c>
      <c r="K91" t="s">
        <v>1</v>
      </c>
      <c r="L91" s="7" t="s">
        <v>25</v>
      </c>
      <c r="M91" s="57">
        <f t="shared" ref="M91:Q96" si="23">D91/1000</f>
        <v>0</v>
      </c>
      <c r="N91" s="57">
        <f t="shared" si="23"/>
        <v>0</v>
      </c>
      <c r="O91" s="57">
        <f t="shared" si="23"/>
        <v>4.9113869999999995</v>
      </c>
      <c r="P91" s="57">
        <f t="shared" si="23"/>
        <v>0.16458200000000001</v>
      </c>
      <c r="Q91" s="57">
        <f t="shared" si="23"/>
        <v>1.5274117</v>
      </c>
      <c r="R91" s="57" t="e">
        <f t="shared" ref="R91" si="24">I91/1000</f>
        <v>#REF!</v>
      </c>
    </row>
    <row r="92" spans="2:18" x14ac:dyDescent="0.4">
      <c r="C92" s="7" t="s">
        <v>24</v>
      </c>
      <c r="D92" s="74">
        <v>93.639929322283209</v>
      </c>
      <c r="E92" s="74">
        <v>0</v>
      </c>
      <c r="F92" s="74">
        <v>312.78300000000002</v>
      </c>
      <c r="G92" s="74">
        <v>67.257999999999996</v>
      </c>
      <c r="H92" s="50">
        <v>585</v>
      </c>
      <c r="I92" s="50" t="e">
        <f>SUMIFS('PROJECT LIST B-Up'!#REF!, 'PROJECT LIST B-Up'!$D$3:$D$205, C92, 'PROJECT LIST B-Up'!$F$3:$F$205, 'FY2122 details'!$B$90, 'PROJECT LIST B-Up'!$B$3:$B$205, "APAC FM", 'PROJECT LIST B-Up'!#REF!,'FY2122 details'!B91)</f>
        <v>#REF!</v>
      </c>
      <c r="L92" s="7" t="s">
        <v>24</v>
      </c>
      <c r="M92" s="57">
        <f t="shared" si="23"/>
        <v>9.3639929322283211E-2</v>
      </c>
      <c r="N92" s="57">
        <f t="shared" si="23"/>
        <v>0</v>
      </c>
      <c r="O92" s="57">
        <f t="shared" si="23"/>
        <v>0.31278300000000003</v>
      </c>
      <c r="P92" s="57">
        <f t="shared" si="23"/>
        <v>6.7257999999999998E-2</v>
      </c>
      <c r="Q92" s="57">
        <f t="shared" si="23"/>
        <v>0.58499999999999996</v>
      </c>
      <c r="R92" s="57" t="e">
        <f t="shared" ref="R92:R96" si="25">I92/1000</f>
        <v>#REF!</v>
      </c>
    </row>
    <row r="93" spans="2:18" x14ac:dyDescent="0.4">
      <c r="C93" s="7" t="s">
        <v>26</v>
      </c>
      <c r="D93" s="74">
        <v>0</v>
      </c>
      <c r="E93" s="74">
        <v>0</v>
      </c>
      <c r="F93" s="74">
        <v>0</v>
      </c>
      <c r="G93" s="74">
        <v>0</v>
      </c>
      <c r="H93" s="50">
        <v>1555.6540000000002</v>
      </c>
      <c r="I93" s="50" t="e">
        <f>SUMIFS('PROJECT LIST B-Up'!#REF!, 'PROJECT LIST B-Up'!$D$3:$D$205, C93, 'PROJECT LIST B-Up'!$F$3:$F$205, 'FY2122 details'!$B$90, 'PROJECT LIST B-Up'!$B$3:$B$205, "APAC FM", 'PROJECT LIST B-Up'!#REF!,'FY2122 details'!B91)</f>
        <v>#REF!</v>
      </c>
      <c r="L93" s="7" t="s">
        <v>26</v>
      </c>
      <c r="M93" s="57">
        <f t="shared" si="23"/>
        <v>0</v>
      </c>
      <c r="N93" s="57">
        <f t="shared" si="23"/>
        <v>0</v>
      </c>
      <c r="O93" s="57">
        <f t="shared" si="23"/>
        <v>0</v>
      </c>
      <c r="P93" s="57">
        <f t="shared" si="23"/>
        <v>0</v>
      </c>
      <c r="Q93" s="57">
        <f t="shared" si="23"/>
        <v>1.5556540000000003</v>
      </c>
      <c r="R93" s="57" t="e">
        <f t="shared" si="25"/>
        <v>#REF!</v>
      </c>
    </row>
    <row r="94" spans="2:18" x14ac:dyDescent="0.4">
      <c r="C94" s="7" t="s">
        <v>28</v>
      </c>
      <c r="D94" s="74">
        <v>0</v>
      </c>
      <c r="E94" s="74">
        <v>0</v>
      </c>
      <c r="F94" s="74">
        <v>6591.36</v>
      </c>
      <c r="G94" s="74">
        <v>16550.893</v>
      </c>
      <c r="H94" s="50">
        <v>2028.77</v>
      </c>
      <c r="I94" s="50" t="e">
        <f>SUMIFS('PROJECT LIST B-Up'!#REF!, 'PROJECT LIST B-Up'!$D$3:$D$205, C94, 'PROJECT LIST B-Up'!$F$3:$F$205, 'FY2122 details'!$B$90, 'PROJECT LIST B-Up'!$B$3:$B$205, "APAC FM", 'PROJECT LIST B-Up'!#REF!,'FY2122 details'!B91)</f>
        <v>#REF!</v>
      </c>
      <c r="L94" s="7" t="s">
        <v>28</v>
      </c>
      <c r="M94" s="57">
        <f t="shared" si="23"/>
        <v>0</v>
      </c>
      <c r="N94" s="57">
        <f t="shared" si="23"/>
        <v>0</v>
      </c>
      <c r="O94" s="57">
        <f t="shared" si="23"/>
        <v>6.5913599999999999</v>
      </c>
      <c r="P94" s="57">
        <f t="shared" si="23"/>
        <v>16.550892999999999</v>
      </c>
      <c r="Q94" s="57">
        <f t="shared" si="23"/>
        <v>2.0287700000000002</v>
      </c>
      <c r="R94" s="57" t="e">
        <f t="shared" si="25"/>
        <v>#REF!</v>
      </c>
    </row>
    <row r="95" spans="2:18" x14ac:dyDescent="0.4">
      <c r="B95" t="s">
        <v>5</v>
      </c>
      <c r="C95" s="7" t="s">
        <v>5</v>
      </c>
      <c r="D95" s="74">
        <v>0</v>
      </c>
      <c r="E95" s="74">
        <v>0</v>
      </c>
      <c r="F95" s="50">
        <v>0</v>
      </c>
      <c r="G95" s="50">
        <v>0</v>
      </c>
      <c r="H95" s="50">
        <v>500</v>
      </c>
      <c r="I95" s="50" t="e">
        <f>SUMIFS('PROJECT LIST B-Up'!#REF!,  'PROJECT LIST B-Up'!$F$3:$F$205, 'FY2122 details'!$B$90, 'PROJECT LIST B-Up'!$B$3:$B$205, "APAC FM", 'PROJECT LIST B-Up'!#REF!,'FY2122 details'!B95)</f>
        <v>#REF!</v>
      </c>
      <c r="K95" t="s">
        <v>5</v>
      </c>
      <c r="L95" s="7" t="s">
        <v>5</v>
      </c>
      <c r="M95" s="57">
        <f t="shared" si="23"/>
        <v>0</v>
      </c>
      <c r="N95" s="57">
        <f t="shared" si="23"/>
        <v>0</v>
      </c>
      <c r="O95" s="57">
        <f t="shared" si="23"/>
        <v>0</v>
      </c>
      <c r="P95" s="57">
        <f t="shared" si="23"/>
        <v>0</v>
      </c>
      <c r="Q95" s="57">
        <f t="shared" si="23"/>
        <v>0.5</v>
      </c>
      <c r="R95" s="57" t="e">
        <f t="shared" si="25"/>
        <v>#REF!</v>
      </c>
    </row>
    <row r="96" spans="2:18" x14ac:dyDescent="0.4">
      <c r="C96" s="7" t="s">
        <v>0</v>
      </c>
      <c r="D96" s="50">
        <f t="shared" ref="D96:I96" si="26">SUM(D91:D95)</f>
        <v>93.639929322283209</v>
      </c>
      <c r="E96" s="50">
        <f t="shared" si="26"/>
        <v>0</v>
      </c>
      <c r="F96" s="50">
        <f t="shared" si="26"/>
        <v>11815.529999999999</v>
      </c>
      <c r="G96" s="50">
        <f t="shared" si="26"/>
        <v>16782.733</v>
      </c>
      <c r="H96" s="50">
        <f t="shared" si="26"/>
        <v>6196.8356999999996</v>
      </c>
      <c r="I96" s="50" t="e">
        <f t="shared" si="26"/>
        <v>#REF!</v>
      </c>
      <c r="L96" s="7" t="s">
        <v>0</v>
      </c>
      <c r="M96" s="57">
        <f t="shared" si="23"/>
        <v>9.3639929322283211E-2</v>
      </c>
      <c r="N96" s="57">
        <f t="shared" si="23"/>
        <v>0</v>
      </c>
      <c r="O96" s="57">
        <f t="shared" si="23"/>
        <v>11.815529999999999</v>
      </c>
      <c r="P96" s="57">
        <f t="shared" si="23"/>
        <v>16.782733</v>
      </c>
      <c r="Q96" s="57">
        <f t="shared" si="23"/>
        <v>6.1968356999999994</v>
      </c>
      <c r="R96" s="57" t="e">
        <f t="shared" si="25"/>
        <v>#REF!</v>
      </c>
    </row>
    <row r="116" spans="11:27" ht="28.5" x14ac:dyDescent="0.4">
      <c r="K116" s="106" t="s">
        <v>70</v>
      </c>
      <c r="L116" s="77" t="s">
        <v>36</v>
      </c>
      <c r="M116" s="77" t="s">
        <v>71</v>
      </c>
      <c r="N116" s="77" t="s">
        <v>72</v>
      </c>
      <c r="O116" s="77" t="s">
        <v>73</v>
      </c>
      <c r="P116" s="77" t="s">
        <v>74</v>
      </c>
      <c r="Q116" s="77" t="s">
        <v>75</v>
      </c>
      <c r="R116" s="77" t="s">
        <v>76</v>
      </c>
      <c r="S116" s="77" t="s">
        <v>77</v>
      </c>
    </row>
    <row r="117" spans="11:27" x14ac:dyDescent="0.4">
      <c r="K117" s="49" t="s">
        <v>78</v>
      </c>
      <c r="L117" s="78">
        <v>1160.6119254</v>
      </c>
      <c r="M117" s="78">
        <v>1249.4904337000003</v>
      </c>
      <c r="N117" s="78">
        <v>1328.8248122499997</v>
      </c>
      <c r="O117" s="78">
        <v>1338.2415122399996</v>
      </c>
      <c r="P117" s="78">
        <v>1477.3099948600002</v>
      </c>
      <c r="Q117" s="78">
        <f>P117*1.06</f>
        <v>1565.9485945516003</v>
      </c>
      <c r="R117" s="78">
        <f t="shared" ref="R117:S117" si="27">Q117*1.06</f>
        <v>1659.9055102246964</v>
      </c>
      <c r="S117" s="78">
        <f t="shared" si="27"/>
        <v>1759.4998408381782</v>
      </c>
    </row>
    <row r="118" spans="11:27" x14ac:dyDescent="0.4">
      <c r="K118" s="49" t="s">
        <v>79</v>
      </c>
      <c r="L118" s="50">
        <v>684</v>
      </c>
      <c r="M118" s="50">
        <v>737</v>
      </c>
      <c r="N118" s="50">
        <v>800</v>
      </c>
      <c r="O118" s="50">
        <v>859</v>
      </c>
      <c r="P118" s="50">
        <v>903</v>
      </c>
      <c r="Q118" s="82">
        <f>P118*107%</f>
        <v>966.21</v>
      </c>
      <c r="R118" s="76">
        <f>Q118*106%</f>
        <v>1024.1826000000001</v>
      </c>
      <c r="S118" s="76">
        <f>R118*106%</f>
        <v>1085.6335560000002</v>
      </c>
      <c r="T118" s="48"/>
    </row>
    <row r="119" spans="11:27" x14ac:dyDescent="0.4">
      <c r="K119" s="48"/>
      <c r="L119" s="59"/>
      <c r="M119" s="59"/>
      <c r="N119" s="59"/>
      <c r="O119" s="59"/>
      <c r="P119" s="59"/>
      <c r="Q119" s="87"/>
      <c r="R119" s="88"/>
      <c r="S119" s="88"/>
      <c r="T119" s="48"/>
    </row>
    <row r="120" spans="11:27" x14ac:dyDescent="0.4">
      <c r="K120" s="48"/>
      <c r="L120" s="55">
        <f>L117+L118</f>
        <v>1844.6119254</v>
      </c>
      <c r="M120" s="55">
        <f t="shared" ref="M120:S120" si="28">M117+M118</f>
        <v>1986.4904337000003</v>
      </c>
      <c r="N120" s="55">
        <f t="shared" si="28"/>
        <v>2128.8248122499999</v>
      </c>
      <c r="O120" s="55">
        <f t="shared" si="28"/>
        <v>2197.2415122399998</v>
      </c>
      <c r="P120" s="55">
        <f t="shared" si="28"/>
        <v>2380.3099948600002</v>
      </c>
      <c r="Q120" s="55">
        <f t="shared" si="28"/>
        <v>2532.1585945516003</v>
      </c>
      <c r="R120" s="55">
        <f t="shared" si="28"/>
        <v>2684.0881102246967</v>
      </c>
      <c r="S120" s="55">
        <f t="shared" si="28"/>
        <v>2845.1333968381787</v>
      </c>
    </row>
    <row r="121" spans="11:27" x14ac:dyDescent="0.4">
      <c r="K121" s="48" t="s">
        <v>80</v>
      </c>
      <c r="L121" s="79">
        <f>L129+L136</f>
        <v>30.110206358550229</v>
      </c>
      <c r="M121" s="79">
        <f t="shared" ref="M121:R121" si="29">M129+M136</f>
        <v>34.719849000000004</v>
      </c>
      <c r="N121" s="79">
        <f t="shared" si="29"/>
        <v>60.860634999999995</v>
      </c>
      <c r="O121" s="79">
        <f t="shared" si="29"/>
        <v>99.993789000000007</v>
      </c>
      <c r="P121" s="79">
        <f t="shared" si="29"/>
        <v>71.2</v>
      </c>
      <c r="Q121" s="79">
        <f>Q129+Q136</f>
        <v>70.300000000000011</v>
      </c>
      <c r="R121" s="80">
        <f t="shared" si="29"/>
        <v>0</v>
      </c>
      <c r="S121" s="80" t="e">
        <f>W126+S136</f>
        <v>#VALUE!</v>
      </c>
    </row>
    <row r="122" spans="11:27" x14ac:dyDescent="0.4">
      <c r="K122" t="s">
        <v>81</v>
      </c>
      <c r="L122" s="81">
        <f>L121/L120</f>
        <v>1.6323328470307322E-2</v>
      </c>
      <c r="M122" s="81">
        <f t="shared" ref="M122:Q122" si="30">M121/M120</f>
        <v>1.7477984495163894E-2</v>
      </c>
      <c r="N122" s="81">
        <f t="shared" si="30"/>
        <v>2.8588841434854899E-2</v>
      </c>
      <c r="O122" s="81">
        <f t="shared" si="30"/>
        <v>4.5508783828710909E-2</v>
      </c>
      <c r="P122" s="81">
        <f t="shared" si="30"/>
        <v>2.991207034115222E-2</v>
      </c>
      <c r="Q122" s="81">
        <f t="shared" si="30"/>
        <v>2.7762873996622188E-2</v>
      </c>
    </row>
    <row r="125" spans="11:27" x14ac:dyDescent="0.4">
      <c r="K125" t="s">
        <v>15</v>
      </c>
    </row>
    <row r="126" spans="11:27" x14ac:dyDescent="0.4">
      <c r="W126" t="s">
        <v>70</v>
      </c>
      <c r="X126" s="79">
        <f>Q117+Q137</f>
        <v>2532.1585945516003</v>
      </c>
      <c r="Y126" s="79">
        <f>X126</f>
        <v>2532.1585945516003</v>
      </c>
    </row>
    <row r="127" spans="11:27" x14ac:dyDescent="0.4">
      <c r="W127" t="s">
        <v>82</v>
      </c>
      <c r="X127">
        <f>47.5+21</f>
        <v>68.5</v>
      </c>
      <c r="Y127">
        <f>36+15</f>
        <v>51</v>
      </c>
      <c r="AA127" t="s">
        <v>83</v>
      </c>
    </row>
    <row r="128" spans="11:27" ht="28.5" x14ac:dyDescent="0.4">
      <c r="K128" t="s">
        <v>78</v>
      </c>
      <c r="L128" s="77" t="s">
        <v>36</v>
      </c>
      <c r="M128" s="77" t="s">
        <v>71</v>
      </c>
      <c r="N128" s="77" t="s">
        <v>72</v>
      </c>
      <c r="O128" s="77" t="s">
        <v>73</v>
      </c>
      <c r="P128" s="77" t="s">
        <v>84</v>
      </c>
      <c r="Q128" s="77" t="s">
        <v>75</v>
      </c>
      <c r="X128" s="81">
        <f>X127/X126</f>
        <v>2.7052018047917775E-2</v>
      </c>
      <c r="Y128" s="81">
        <f>Y127/Y126</f>
        <v>2.0140918546624913E-2</v>
      </c>
    </row>
    <row r="129" spans="11:20" x14ac:dyDescent="0.4">
      <c r="K129" t="s">
        <v>80</v>
      </c>
      <c r="L129" s="83">
        <v>20.32657867007498</v>
      </c>
      <c r="M129" s="83">
        <v>26.790006000000002</v>
      </c>
      <c r="N129" s="83">
        <v>43.115627999999994</v>
      </c>
      <c r="O129" s="83">
        <v>71.084512000000004</v>
      </c>
      <c r="P129" s="83">
        <v>46</v>
      </c>
      <c r="Q129" s="83">
        <v>46.7</v>
      </c>
    </row>
    <row r="130" spans="11:20" x14ac:dyDescent="0.4">
      <c r="K130" t="s">
        <v>70</v>
      </c>
      <c r="L130" s="79">
        <f t="shared" ref="L130:Q130" si="31">L117</f>
        <v>1160.6119254</v>
      </c>
      <c r="M130" s="79">
        <f t="shared" si="31"/>
        <v>1249.4904337000003</v>
      </c>
      <c r="N130" s="79">
        <f t="shared" si="31"/>
        <v>1328.8248122499997</v>
      </c>
      <c r="O130" s="79">
        <f t="shared" si="31"/>
        <v>1338.2415122399996</v>
      </c>
      <c r="P130" s="79">
        <f t="shared" si="31"/>
        <v>1477.3099948600002</v>
      </c>
      <c r="Q130" s="79">
        <f t="shared" si="31"/>
        <v>1565.9485945516003</v>
      </c>
    </row>
    <row r="131" spans="11:20" x14ac:dyDescent="0.4">
      <c r="K131" t="s">
        <v>81</v>
      </c>
      <c r="L131" s="81">
        <f>L129/L130</f>
        <v>1.7513673800197693E-2</v>
      </c>
      <c r="M131" s="81">
        <f t="shared" ref="M131:Q131" si="32">M129/M130</f>
        <v>2.1440745184954507E-2</v>
      </c>
      <c r="N131" s="81">
        <f t="shared" si="32"/>
        <v>3.2446435077469332E-2</v>
      </c>
      <c r="O131" s="81">
        <f t="shared" si="32"/>
        <v>5.3117850066551918E-2</v>
      </c>
      <c r="P131" s="81">
        <f t="shared" si="32"/>
        <v>3.113767601928346E-2</v>
      </c>
      <c r="Q131" s="81">
        <f t="shared" si="32"/>
        <v>2.9822179452431041E-2</v>
      </c>
    </row>
    <row r="132" spans="11:20" x14ac:dyDescent="0.4">
      <c r="T132" s="44"/>
    </row>
    <row r="135" spans="11:20" ht="28.5" x14ac:dyDescent="0.4">
      <c r="K135" t="s">
        <v>79</v>
      </c>
      <c r="L135" s="77" t="s">
        <v>36</v>
      </c>
      <c r="M135" s="77" t="s">
        <v>71</v>
      </c>
      <c r="N135" s="77" t="s">
        <v>72</v>
      </c>
      <c r="O135" s="77" t="s">
        <v>73</v>
      </c>
      <c r="P135" s="77" t="s">
        <v>84</v>
      </c>
      <c r="Q135" s="77" t="s">
        <v>75</v>
      </c>
    </row>
    <row r="136" spans="11:20" x14ac:dyDescent="0.4">
      <c r="K136" t="s">
        <v>80</v>
      </c>
      <c r="L136" s="83">
        <v>9.7836276884752493</v>
      </c>
      <c r="M136" s="83">
        <v>7.929843</v>
      </c>
      <c r="N136" s="83">
        <v>17.745007000000001</v>
      </c>
      <c r="O136" s="83">
        <v>28.909276999999999</v>
      </c>
      <c r="P136" s="83">
        <v>25.2</v>
      </c>
      <c r="Q136" s="83">
        <v>23.6</v>
      </c>
    </row>
    <row r="137" spans="11:20" x14ac:dyDescent="0.4">
      <c r="K137" t="s">
        <v>70</v>
      </c>
      <c r="L137" s="79">
        <v>684</v>
      </c>
      <c r="M137" s="79">
        <v>737</v>
      </c>
      <c r="N137" s="79">
        <v>800</v>
      </c>
      <c r="O137" s="79">
        <v>859</v>
      </c>
      <c r="P137" s="79">
        <v>903</v>
      </c>
      <c r="Q137" s="79">
        <v>966.21</v>
      </c>
    </row>
    <row r="138" spans="11:20" x14ac:dyDescent="0.4">
      <c r="K138" t="s">
        <v>81</v>
      </c>
      <c r="L138" s="81">
        <f>L136/L137</f>
        <v>1.4303549252156798E-2</v>
      </c>
      <c r="M138" s="81">
        <f t="shared" ref="M138" si="33">M136/M137</f>
        <v>1.0759624151967436E-2</v>
      </c>
      <c r="N138" s="81">
        <f t="shared" ref="N138" si="34">N136/N137</f>
        <v>2.2181258750000002E-2</v>
      </c>
      <c r="O138" s="81">
        <f t="shared" ref="O138" si="35">O136/O137</f>
        <v>3.3654571594877766E-2</v>
      </c>
      <c r="P138" s="81">
        <f t="shared" ref="P138" si="36">P136/P137</f>
        <v>2.7906976744186046E-2</v>
      </c>
      <c r="Q138" s="81">
        <f t="shared" ref="Q138" si="37">Q136/Q137</f>
        <v>2.4425331967170699E-2</v>
      </c>
    </row>
    <row r="142" spans="11:20" ht="28.9" thickBot="1" x14ac:dyDescent="0.45">
      <c r="K142" t="s">
        <v>15</v>
      </c>
      <c r="L142" s="77" t="s">
        <v>36</v>
      </c>
      <c r="M142" s="77" t="s">
        <v>71</v>
      </c>
      <c r="N142" s="77" t="s">
        <v>72</v>
      </c>
      <c r="O142" s="77" t="s">
        <v>73</v>
      </c>
      <c r="P142" s="77" t="s">
        <v>84</v>
      </c>
      <c r="Q142" s="77" t="s">
        <v>75</v>
      </c>
    </row>
    <row r="143" spans="11:20" ht="14.25" thickBot="1" x14ac:dyDescent="0.45">
      <c r="K143" t="s">
        <v>80</v>
      </c>
      <c r="L143" s="89">
        <v>12.4</v>
      </c>
      <c r="M143" s="89">
        <v>4.5999999999999996</v>
      </c>
      <c r="N143" s="89">
        <v>5.3</v>
      </c>
      <c r="O143" s="89">
        <v>3.4</v>
      </c>
      <c r="P143" s="89">
        <v>13.4</v>
      </c>
      <c r="Q143" s="90">
        <v>9.4</v>
      </c>
    </row>
    <row r="144" spans="11:20" x14ac:dyDescent="0.4">
      <c r="K144" t="s">
        <v>70</v>
      </c>
      <c r="L144" s="78">
        <v>563.63636363636374</v>
      </c>
      <c r="M144" s="78">
        <v>575</v>
      </c>
      <c r="N144" s="78">
        <v>662.5</v>
      </c>
      <c r="O144" s="78">
        <v>680</v>
      </c>
      <c r="P144" s="78">
        <v>638.09523809523807</v>
      </c>
      <c r="Q144" s="78">
        <v>700</v>
      </c>
    </row>
    <row r="145" spans="11:18" x14ac:dyDescent="0.4">
      <c r="K145" t="s">
        <v>81</v>
      </c>
      <c r="L145" s="81">
        <f>L143/L144</f>
        <v>2.1999999999999995E-2</v>
      </c>
      <c r="M145" s="81">
        <f t="shared" ref="M145:Q145" si="38">M143/M144</f>
        <v>8.0000000000000002E-3</v>
      </c>
      <c r="N145" s="81">
        <f t="shared" si="38"/>
        <v>8.0000000000000002E-3</v>
      </c>
      <c r="O145" s="81">
        <f t="shared" si="38"/>
        <v>5.0000000000000001E-3</v>
      </c>
      <c r="P145" s="81">
        <f t="shared" si="38"/>
        <v>2.1000000000000001E-2</v>
      </c>
      <c r="Q145" s="81">
        <f t="shared" si="38"/>
        <v>1.3428571428571429E-2</v>
      </c>
    </row>
    <row r="149" spans="11:18" x14ac:dyDescent="0.4">
      <c r="K149" t="s">
        <v>85</v>
      </c>
      <c r="L149" s="81">
        <f>(L129+L136+L143)/(L130+L137+L144)</f>
        <v>1.7651920091495327E-2</v>
      </c>
      <c r="M149" s="81">
        <f t="shared" ref="M149:P149" si="39">(M129+M136+M143)/(M130+M137+M144)</f>
        <v>1.5350379014768991E-2</v>
      </c>
      <c r="N149" s="81">
        <f t="shared" si="39"/>
        <v>2.3702234404841611E-2</v>
      </c>
      <c r="O149" s="81">
        <f t="shared" si="39"/>
        <v>3.5935040058387567E-2</v>
      </c>
      <c r="P149" s="81">
        <f t="shared" si="39"/>
        <v>2.8028045762818418E-2</v>
      </c>
      <c r="Q149" s="81">
        <f>(Q129+Q136+Q143)/(Q130+Q137+Q144)</f>
        <v>2.4658443473147967E-2</v>
      </c>
    </row>
    <row r="152" spans="11:18" x14ac:dyDescent="0.4">
      <c r="K152" t="s">
        <v>86</v>
      </c>
      <c r="L152" s="83">
        <f>Summary!C53+Summary!C54+Summary!C98+Summary!C99</f>
        <v>18.661520847248141</v>
      </c>
      <c r="M152" s="83">
        <f>Summary!D53+Summary!D54+Summary!D98+Summary!D99</f>
        <v>22.880960999999999</v>
      </c>
      <c r="N152" s="83">
        <f>Summary!E53+Summary!E54+Summary!E98+Summary!E99</f>
        <v>35.407713999999999</v>
      </c>
      <c r="O152" s="83">
        <f>Summary!F53+Summary!F54+Summary!F98+Summary!F99</f>
        <v>67.025402</v>
      </c>
      <c r="P152" s="83"/>
    </row>
    <row r="153" spans="11:18" x14ac:dyDescent="0.4">
      <c r="K153" t="s">
        <v>87</v>
      </c>
      <c r="L153" s="83">
        <f>Summary!C55+Summary!C56+Summary!C101+Summary!C100</f>
        <v>7.9949088024768686</v>
      </c>
      <c r="M153" s="83">
        <f>Summary!D55+Summary!D56+Summary!D101+Summary!D100</f>
        <v>9.4561410000000006</v>
      </c>
      <c r="N153" s="83">
        <f>Summary!E55+Summary!E56+Summary!E101+Summary!E100</f>
        <v>8.2857959999999995</v>
      </c>
      <c r="O153" s="83">
        <f>Summary!F55+Summary!F56+Summary!F101+Summary!F100</f>
        <v>7.002567</v>
      </c>
    </row>
    <row r="154" spans="11:18" x14ac:dyDescent="0.4">
      <c r="K154" t="s">
        <v>88</v>
      </c>
      <c r="L154" s="83">
        <f>Summary!C57+Summary!C58+Summary!C102+Summary!C103</f>
        <v>3.4537767088252216</v>
      </c>
      <c r="M154" s="83">
        <f>Summary!D57+Summary!D58+Summary!D102+Summary!D103</f>
        <v>2.3827470000000002</v>
      </c>
      <c r="N154" s="83">
        <f>Summary!E57+Summary!E58+Summary!E102+Summary!E103</f>
        <v>17.167124999999999</v>
      </c>
      <c r="O154" s="83">
        <f>Summary!F57+Summary!F58+Summary!F102+Summary!F103</f>
        <v>25.965820000000001</v>
      </c>
    </row>
    <row r="156" spans="11:18" x14ac:dyDescent="0.4">
      <c r="L156" s="84">
        <f>SUM(L152:L154)</f>
        <v>30.110206358550229</v>
      </c>
      <c r="M156" s="84">
        <f>SUM(M152:M154)</f>
        <v>34.719849000000004</v>
      </c>
      <c r="N156" s="84">
        <f>SUM(N152:N154)</f>
        <v>60.860634999999995</v>
      </c>
      <c r="O156" s="84">
        <f>SUM(O152:O154)</f>
        <v>99.993788999999992</v>
      </c>
    </row>
    <row r="157" spans="11:18" ht="14.25" x14ac:dyDescent="0.4">
      <c r="L157" s="77" t="s">
        <v>36</v>
      </c>
      <c r="M157" s="77" t="s">
        <v>37</v>
      </c>
      <c r="N157" s="77" t="s">
        <v>38</v>
      </c>
      <c r="O157" s="77" t="s">
        <v>39</v>
      </c>
      <c r="P157" s="77" t="s">
        <v>89</v>
      </c>
      <c r="Q157" s="77" t="s">
        <v>2</v>
      </c>
    </row>
    <row r="158" spans="11:18" x14ac:dyDescent="0.4">
      <c r="K158" t="s">
        <v>90</v>
      </c>
      <c r="L158" s="85">
        <f>Summary!C55+Summary!C56</f>
        <v>5.8586825781221972</v>
      </c>
      <c r="M158" s="85">
        <f>Summary!D55+Summary!D56</f>
        <v>6.5133790000000005</v>
      </c>
      <c r="N158" s="85">
        <f>Summary!E55+Summary!E56</f>
        <v>5.3542069999999997</v>
      </c>
      <c r="O158" s="85">
        <f>Summary!F55+Summary!F56</f>
        <v>3.866063</v>
      </c>
      <c r="P158">
        <f>5.8-0.9</f>
        <v>4.8999999999999995</v>
      </c>
      <c r="Q158">
        <v>6.9</v>
      </c>
      <c r="R158" t="s">
        <v>91</v>
      </c>
    </row>
    <row r="159" spans="11:18" x14ac:dyDescent="0.4">
      <c r="K159" t="s">
        <v>92</v>
      </c>
      <c r="L159" s="85">
        <f>Summary!C101+Summary!C100</f>
        <v>2.1362262243546715</v>
      </c>
      <c r="M159" s="85">
        <f>Summary!D101+Summary!D100</f>
        <v>2.9427619999999997</v>
      </c>
      <c r="N159" s="85">
        <f>Summary!E101+Summary!E100</f>
        <v>2.9315890000000002</v>
      </c>
      <c r="O159" s="85">
        <f>Summary!F101+Summary!F100</f>
        <v>3.136504</v>
      </c>
      <c r="P159">
        <v>6.3</v>
      </c>
      <c r="Q159">
        <v>6.1</v>
      </c>
    </row>
    <row r="160" spans="11:18" x14ac:dyDescent="0.4">
      <c r="L160" s="84">
        <f t="shared" ref="L160:Q160" si="40">L158+L159</f>
        <v>7.9949088024768686</v>
      </c>
      <c r="M160" s="84">
        <f t="shared" si="40"/>
        <v>9.4561410000000006</v>
      </c>
      <c r="N160" s="84">
        <f t="shared" si="40"/>
        <v>8.2857959999999995</v>
      </c>
      <c r="O160" s="84">
        <f t="shared" si="40"/>
        <v>7.002567</v>
      </c>
      <c r="P160" s="84">
        <f t="shared" si="40"/>
        <v>11.2</v>
      </c>
      <c r="Q160" s="84">
        <f t="shared" si="40"/>
        <v>13</v>
      </c>
    </row>
    <row r="162" spans="11:23" x14ac:dyDescent="0.4">
      <c r="P162" s="84">
        <f>P158-O158</f>
        <v>1.0339369999999994</v>
      </c>
      <c r="Q162" t="s">
        <v>93</v>
      </c>
    </row>
    <row r="163" spans="11:23" x14ac:dyDescent="0.4">
      <c r="P163" s="84">
        <f>P159-O159</f>
        <v>3.1634959999999999</v>
      </c>
      <c r="Q163" t="s">
        <v>94</v>
      </c>
    </row>
    <row r="170" spans="11:23" ht="14.25" x14ac:dyDescent="0.4">
      <c r="K170" t="s">
        <v>95</v>
      </c>
      <c r="L170" t="s">
        <v>36</v>
      </c>
      <c r="M170" t="s">
        <v>37</v>
      </c>
      <c r="N170" t="s">
        <v>38</v>
      </c>
      <c r="O170" t="s">
        <v>39</v>
      </c>
      <c r="P170" s="77" t="s">
        <v>89</v>
      </c>
      <c r="Q170" s="77" t="s">
        <v>2</v>
      </c>
    </row>
    <row r="171" spans="11:23" x14ac:dyDescent="0.4">
      <c r="K171" t="s">
        <v>31</v>
      </c>
      <c r="L171" s="85">
        <v>0.73276883132966386</v>
      </c>
      <c r="M171" s="85">
        <v>0.74681399999999998</v>
      </c>
      <c r="N171" s="85">
        <v>0.96220000000000006</v>
      </c>
      <c r="O171" s="85">
        <v>1.4080809999999999</v>
      </c>
      <c r="P171" s="85">
        <v>2.5</v>
      </c>
      <c r="Q171" s="85">
        <v>2.0299999999999998</v>
      </c>
      <c r="S171" s="80"/>
      <c r="T171" s="80"/>
      <c r="U171" s="80"/>
      <c r="V171" s="80"/>
      <c r="W171" s="80"/>
    </row>
    <row r="172" spans="11:23" x14ac:dyDescent="0.4">
      <c r="K172" t="s">
        <v>33</v>
      </c>
      <c r="L172" s="85">
        <v>0.98407431427071723</v>
      </c>
      <c r="M172" s="85">
        <v>1.64</v>
      </c>
      <c r="N172" s="85">
        <v>1.519979</v>
      </c>
      <c r="O172" s="85">
        <v>1.4949049999999999</v>
      </c>
      <c r="P172" s="85">
        <v>3</v>
      </c>
      <c r="Q172" s="85">
        <v>2.2000000000000002</v>
      </c>
      <c r="S172" s="80"/>
      <c r="T172" s="80"/>
      <c r="U172" s="80"/>
      <c r="V172" s="80"/>
    </row>
    <row r="173" spans="11:23" x14ac:dyDescent="0.4">
      <c r="K173" t="s">
        <v>34</v>
      </c>
      <c r="L173" s="85">
        <v>0.41938307875429054</v>
      </c>
      <c r="M173" s="85">
        <v>0.51105299999999998</v>
      </c>
      <c r="N173" s="85">
        <v>0.43513499999999999</v>
      </c>
      <c r="O173" s="85">
        <v>0.20628299999999999</v>
      </c>
      <c r="P173" s="85">
        <v>0.8</v>
      </c>
      <c r="Q173" s="85">
        <v>0.4</v>
      </c>
      <c r="S173" s="80"/>
      <c r="T173" s="80"/>
      <c r="U173" s="80"/>
      <c r="V173" s="80"/>
    </row>
    <row r="174" spans="11:23" x14ac:dyDescent="0.4">
      <c r="L174" s="84">
        <f>SUM(L171:L173)</f>
        <v>2.1362262243546715</v>
      </c>
      <c r="M174" s="84">
        <f t="shared" ref="M174:Q174" si="41">SUM(M171:M173)</f>
        <v>2.8978669999999997</v>
      </c>
      <c r="N174" s="84">
        <f t="shared" si="41"/>
        <v>2.9173139999999997</v>
      </c>
      <c r="O174" s="84">
        <f t="shared" si="41"/>
        <v>3.1092689999999998</v>
      </c>
      <c r="P174" s="84">
        <f t="shared" si="41"/>
        <v>6.3</v>
      </c>
      <c r="Q174" s="84">
        <f t="shared" si="41"/>
        <v>4.6300000000000008</v>
      </c>
    </row>
  </sheetData>
  <phoneticPr fontId="13" type="noConversion"/>
  <pageMargins left="0.7" right="0.7" top="0.75" bottom="0.75" header="0.3" footer="0.3"/>
  <pageSetup orientation="portrait" horizontalDpi="90" verticalDpi="90" r:id="rId1"/>
  <headerFooter>
    <oddHeader>&amp;R&amp;"Calibri"&amp;10&amp;K000000Business Use&amp;1#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A950-D782-4A29-A27F-32E90E1C2244}">
  <dimension ref="A1:G14"/>
  <sheetViews>
    <sheetView showGridLines="0" zoomScale="115" zoomScaleNormal="115" workbookViewId="0">
      <pane xSplit="5" ySplit="5" topLeftCell="F6" activePane="bottomRight" state="frozen"/>
      <selection pane="topRight" activeCell="E7" sqref="E7"/>
      <selection pane="bottomLeft" activeCell="E7" sqref="E7"/>
      <selection pane="bottomRight" activeCell="E7" sqref="E7"/>
    </sheetView>
  </sheetViews>
  <sheetFormatPr defaultColWidth="8.796875" defaultRowHeight="13.9" x14ac:dyDescent="0.4"/>
  <cols>
    <col min="1" max="1" width="14" customWidth="1"/>
    <col min="2" max="2" width="11.46484375" customWidth="1"/>
    <col min="3" max="3" width="19.53125" style="5" customWidth="1"/>
    <col min="4" max="4" width="20.796875" style="5" customWidth="1"/>
    <col min="5" max="5" width="75.19921875" style="5" customWidth="1"/>
    <col min="6" max="6" width="29.19921875" style="5" customWidth="1"/>
    <col min="7" max="7" width="44.19921875" customWidth="1"/>
    <col min="8" max="8" width="39.796875" customWidth="1"/>
    <col min="9" max="9" width="16.19921875" customWidth="1"/>
    <col min="10" max="10" width="15.796875" customWidth="1"/>
    <col min="11" max="11" width="17.19921875" customWidth="1"/>
  </cols>
  <sheetData>
    <row r="1" spans="1:7" x14ac:dyDescent="0.4">
      <c r="A1" s="4" t="s">
        <v>96</v>
      </c>
    </row>
    <row r="2" spans="1:7" x14ac:dyDescent="0.4">
      <c r="A2" s="15" t="s">
        <v>97</v>
      </c>
    </row>
    <row r="3" spans="1:7" x14ac:dyDescent="0.4">
      <c r="A3" s="15" t="s">
        <v>98</v>
      </c>
    </row>
    <row r="5" spans="1:7" ht="58.5" customHeight="1" x14ac:dyDescent="0.4">
      <c r="A5" s="11" t="s">
        <v>99</v>
      </c>
      <c r="B5" s="11" t="s">
        <v>100</v>
      </c>
      <c r="C5" s="14" t="s">
        <v>101</v>
      </c>
      <c r="D5" s="14" t="s">
        <v>102</v>
      </c>
      <c r="E5" s="11" t="s">
        <v>103</v>
      </c>
      <c r="F5" s="11" t="s">
        <v>104</v>
      </c>
      <c r="G5" s="11" t="s">
        <v>105</v>
      </c>
    </row>
    <row r="6" spans="1:7" ht="35.549999999999997" customHeight="1" x14ac:dyDescent="0.4">
      <c r="A6" s="9" t="s">
        <v>27</v>
      </c>
      <c r="B6" s="9" t="s">
        <v>15</v>
      </c>
      <c r="C6" s="9"/>
      <c r="D6" s="9"/>
      <c r="E6" s="9"/>
      <c r="F6" s="9"/>
      <c r="G6" s="7"/>
    </row>
    <row r="7" spans="1:7" ht="37.049999999999997" customHeight="1" x14ac:dyDescent="0.4">
      <c r="A7" s="9" t="s">
        <v>27</v>
      </c>
      <c r="B7" s="9" t="s">
        <v>106</v>
      </c>
      <c r="C7" s="9"/>
      <c r="D7" s="9"/>
      <c r="E7" s="9"/>
      <c r="F7" s="9"/>
      <c r="G7" s="7"/>
    </row>
    <row r="8" spans="1:7" ht="37.049999999999997" customHeight="1" x14ac:dyDescent="0.4">
      <c r="A8" s="9" t="s">
        <v>24</v>
      </c>
      <c r="B8" s="9" t="s">
        <v>15</v>
      </c>
      <c r="C8" s="9"/>
      <c r="D8" s="9"/>
      <c r="E8" s="9"/>
      <c r="F8" s="9"/>
      <c r="G8" s="7"/>
    </row>
    <row r="9" spans="1:7" ht="35.549999999999997" customHeight="1" x14ac:dyDescent="0.4">
      <c r="A9" s="9" t="s">
        <v>24</v>
      </c>
      <c r="B9" s="9" t="s">
        <v>106</v>
      </c>
      <c r="C9" s="9"/>
      <c r="D9" s="9"/>
      <c r="E9" s="9"/>
      <c r="F9" s="9"/>
      <c r="G9" s="7"/>
    </row>
    <row r="10" spans="1:7" ht="37.049999999999997" customHeight="1" x14ac:dyDescent="0.4">
      <c r="A10" s="9" t="s">
        <v>24</v>
      </c>
      <c r="B10" s="9" t="s">
        <v>107</v>
      </c>
      <c r="C10" s="9"/>
      <c r="D10" s="9"/>
      <c r="E10" s="9"/>
      <c r="F10" s="9"/>
      <c r="G10" s="7"/>
    </row>
    <row r="11" spans="1:7" ht="76.5" customHeight="1" x14ac:dyDescent="0.4">
      <c r="A11" s="8" t="s">
        <v>25</v>
      </c>
      <c r="B11" s="8" t="s">
        <v>106</v>
      </c>
      <c r="C11" s="8" t="s">
        <v>108</v>
      </c>
      <c r="D11" s="12" t="s">
        <v>109</v>
      </c>
      <c r="E11" s="13" t="s">
        <v>110</v>
      </c>
      <c r="F11" s="13"/>
      <c r="G11" s="7"/>
    </row>
    <row r="12" spans="1:7" ht="43.5" customHeight="1" x14ac:dyDescent="0.4">
      <c r="A12" s="9" t="s">
        <v>25</v>
      </c>
      <c r="B12" s="9" t="s">
        <v>107</v>
      </c>
      <c r="C12" s="9"/>
      <c r="D12" s="10"/>
      <c r="E12" s="9"/>
      <c r="F12" s="9"/>
      <c r="G12" s="7"/>
    </row>
    <row r="13" spans="1:7" ht="42.6" customHeight="1" x14ac:dyDescent="0.4">
      <c r="A13" s="9" t="s">
        <v>26</v>
      </c>
      <c r="B13" s="9" t="s">
        <v>107</v>
      </c>
      <c r="C13" s="9"/>
      <c r="D13" s="9"/>
      <c r="E13" s="7"/>
      <c r="F13" s="7"/>
      <c r="G13" s="7"/>
    </row>
    <row r="14" spans="1:7" ht="44.55" customHeight="1" x14ac:dyDescent="0.4">
      <c r="A14" s="9" t="s">
        <v>26</v>
      </c>
      <c r="B14" s="9" t="s">
        <v>15</v>
      </c>
      <c r="C14" s="9"/>
      <c r="D14" s="9"/>
      <c r="E14" s="7"/>
      <c r="F14" s="7"/>
      <c r="G14" s="7"/>
    </row>
  </sheetData>
  <phoneticPr fontId="13" type="noConversion"/>
  <pageMargins left="0.7" right="0.7" top="0.75" bottom="0.75" header="0.3" footer="0.3"/>
  <pageSetup paperSize="9" orientation="portrait" r:id="rId1"/>
  <headerFooter>
    <oddHeader>&amp;R&amp;"Calibri"&amp;10&amp;K000000Business Use&amp;1#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2F5C3-A659-4DB9-A7B6-E4B45005D26D}">
  <dimension ref="B1:H13"/>
  <sheetViews>
    <sheetView showGridLines="0" zoomScale="80" zoomScaleNormal="80" workbookViewId="0">
      <pane xSplit="5" ySplit="5" topLeftCell="F6" activePane="bottomRight" state="frozen"/>
      <selection pane="topRight" activeCell="E7" sqref="E7"/>
      <selection pane="bottomLeft" activeCell="E7" sqref="E7"/>
      <selection pane="bottomRight" activeCell="E7" sqref="E7"/>
    </sheetView>
  </sheetViews>
  <sheetFormatPr defaultRowHeight="13.9" x14ac:dyDescent="0.4"/>
  <cols>
    <col min="1" max="1" width="4.46484375" customWidth="1"/>
    <col min="2" max="3" width="14.796875" customWidth="1"/>
    <col min="4" max="4" width="22.796875" style="5" customWidth="1"/>
    <col min="5" max="5" width="47.46484375" style="5" customWidth="1"/>
    <col min="6" max="6" width="22.46484375" style="5" customWidth="1"/>
    <col min="7" max="7" width="8.796875" customWidth="1"/>
    <col min="8" max="8" width="39.796875" customWidth="1"/>
    <col min="9" max="9" width="16.19921875" customWidth="1"/>
    <col min="10" max="10" width="15.796875" customWidth="1"/>
    <col min="11" max="11" width="17.19921875" customWidth="1"/>
    <col min="12" max="12" width="8.796875" customWidth="1"/>
  </cols>
  <sheetData>
    <row r="1" spans="2:8" x14ac:dyDescent="0.4">
      <c r="B1" s="4" t="s">
        <v>96</v>
      </c>
      <c r="C1" s="4"/>
    </row>
    <row r="2" spans="2:8" x14ac:dyDescent="0.4">
      <c r="B2" s="15" t="s">
        <v>111</v>
      </c>
      <c r="C2" s="15"/>
    </row>
    <row r="3" spans="2:8" x14ac:dyDescent="0.4">
      <c r="B3" s="15" t="s">
        <v>112</v>
      </c>
      <c r="C3" s="15"/>
    </row>
    <row r="4" spans="2:8" x14ac:dyDescent="0.4">
      <c r="B4" s="15"/>
      <c r="C4" s="15"/>
    </row>
    <row r="5" spans="2:8" ht="25.05" customHeight="1" x14ac:dyDescent="0.4">
      <c r="B5" s="11" t="s">
        <v>99</v>
      </c>
      <c r="C5" s="11" t="s">
        <v>100</v>
      </c>
      <c r="D5" s="11" t="s">
        <v>113</v>
      </c>
      <c r="E5" s="11" t="s">
        <v>104</v>
      </c>
      <c r="F5" s="11" t="s">
        <v>105</v>
      </c>
    </row>
    <row r="6" spans="2:8" ht="77.099999999999994" customHeight="1" x14ac:dyDescent="0.4">
      <c r="B6" s="9" t="s">
        <v>27</v>
      </c>
      <c r="C6" s="9" t="s">
        <v>15</v>
      </c>
      <c r="D6" s="8"/>
      <c r="E6" s="9"/>
      <c r="F6" s="9"/>
      <c r="H6" s="4"/>
    </row>
    <row r="7" spans="2:8" ht="76.5" customHeight="1" x14ac:dyDescent="0.4">
      <c r="B7" s="9" t="s">
        <v>27</v>
      </c>
      <c r="C7" s="9" t="s">
        <v>106</v>
      </c>
      <c r="D7" s="8"/>
      <c r="E7" s="9"/>
      <c r="F7" s="9"/>
      <c r="H7" s="4"/>
    </row>
    <row r="8" spans="2:8" ht="74.55" customHeight="1" x14ac:dyDescent="0.4">
      <c r="B8" s="9" t="s">
        <v>24</v>
      </c>
      <c r="C8" s="9" t="s">
        <v>15</v>
      </c>
      <c r="D8" s="9"/>
      <c r="E8" s="9"/>
      <c r="F8" s="9"/>
    </row>
    <row r="9" spans="2:8" ht="70.05" customHeight="1" x14ac:dyDescent="0.4">
      <c r="B9" s="9" t="s">
        <v>24</v>
      </c>
      <c r="C9" s="9" t="s">
        <v>106</v>
      </c>
      <c r="D9" s="9"/>
      <c r="E9" s="9"/>
      <c r="F9" s="9"/>
    </row>
    <row r="10" spans="2:8" ht="70.05" customHeight="1" x14ac:dyDescent="0.4">
      <c r="B10" s="9" t="s">
        <v>24</v>
      </c>
      <c r="C10" s="9" t="s">
        <v>107</v>
      </c>
      <c r="D10" s="9"/>
      <c r="E10" s="9"/>
      <c r="F10" s="9"/>
    </row>
    <row r="11" spans="2:8" ht="67.05" customHeight="1" x14ac:dyDescent="0.4">
      <c r="B11" s="9" t="s">
        <v>25</v>
      </c>
      <c r="C11" s="9" t="s">
        <v>106</v>
      </c>
      <c r="D11" s="9"/>
      <c r="E11" s="9"/>
      <c r="F11" s="9"/>
    </row>
    <row r="12" spans="2:8" ht="64.05" customHeight="1" x14ac:dyDescent="0.4">
      <c r="B12" s="9" t="s">
        <v>25</v>
      </c>
      <c r="C12" s="9" t="s">
        <v>107</v>
      </c>
      <c r="D12" s="9"/>
      <c r="E12" s="9"/>
      <c r="F12" s="9"/>
    </row>
    <row r="13" spans="2:8" ht="62.55" customHeight="1" x14ac:dyDescent="0.4">
      <c r="B13" s="9" t="s">
        <v>26</v>
      </c>
      <c r="C13" s="9" t="s">
        <v>107</v>
      </c>
      <c r="D13" s="9"/>
      <c r="E13" s="9"/>
      <c r="F13" s="7"/>
    </row>
  </sheetData>
  <phoneticPr fontId="13" type="noConversion"/>
  <pageMargins left="0.7" right="0.7" top="0.75" bottom="0.75" header="0.3" footer="0.3"/>
  <pageSetup paperSize="9" orientation="portrait" r:id="rId1"/>
  <headerFooter>
    <oddHeader>&amp;R&amp;"Calibri"&amp;10&amp;K000000Business Use&amp;1#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33D6-DEAB-4539-92E0-065070EE3C56}">
  <dimension ref="A1:AF270"/>
  <sheetViews>
    <sheetView showGridLines="0" tabSelected="1" zoomScale="80" zoomScaleNormal="80" workbookViewId="0">
      <pane xSplit="6" ySplit="2" topLeftCell="G54" activePane="bottomRight" state="frozen"/>
      <selection pane="topRight" activeCell="N1" sqref="N1"/>
      <selection pane="bottomLeft" activeCell="A3" sqref="A3"/>
      <selection pane="bottomRight" sqref="A1:A1048576"/>
    </sheetView>
  </sheetViews>
  <sheetFormatPr defaultColWidth="8.796875" defaultRowHeight="13.9" outlineLevelCol="1" x14ac:dyDescent="0.4"/>
  <cols>
    <col min="1" max="2" width="10.53125" style="16" customWidth="1"/>
    <col min="3" max="3" width="12.46484375" style="5" customWidth="1"/>
    <col min="4" max="4" width="10.46484375" style="5" customWidth="1"/>
    <col min="5" max="5" width="14" style="5" customWidth="1"/>
    <col min="6" max="6" width="20.53125" style="135" customWidth="1"/>
    <col min="7" max="8" width="8.796875" customWidth="1"/>
    <col min="9" max="9" width="8.19921875" customWidth="1"/>
    <col min="10" max="10" width="9.19921875" customWidth="1"/>
    <col min="11" max="11" width="8" style="85" customWidth="1"/>
    <col min="12" max="12" width="8.796875" style="122" customWidth="1"/>
    <col min="13" max="13" width="8.53125" style="122" customWidth="1"/>
    <col min="14" max="15" width="8.46484375" style="122" customWidth="1"/>
    <col min="16" max="16" width="8.19921875" style="122" customWidth="1"/>
    <col min="17" max="17" width="9.1328125" style="122" customWidth="1"/>
    <col min="18" max="19" width="7.6640625" style="122" customWidth="1"/>
    <col min="20" max="21" width="8.53125" style="113" customWidth="1" outlineLevel="1"/>
    <col min="22" max="26" width="8.53125" customWidth="1" outlineLevel="1"/>
    <col min="27" max="28" width="8.53125" customWidth="1" outlineLevel="1" collapsed="1"/>
    <col min="29" max="29" width="8.53125" customWidth="1"/>
    <col min="30" max="30" width="9.86328125" customWidth="1"/>
    <col min="31" max="31" width="8.53125" customWidth="1"/>
  </cols>
  <sheetData>
    <row r="1" spans="1:31" ht="25.5" customHeight="1" x14ac:dyDescent="0.4">
      <c r="E1" s="124"/>
      <c r="G1" s="134"/>
      <c r="H1" s="36"/>
      <c r="I1" s="36"/>
      <c r="J1" s="36"/>
      <c r="K1" s="118"/>
      <c r="L1" s="120"/>
      <c r="M1" s="120"/>
      <c r="N1" s="120"/>
      <c r="O1" s="120"/>
      <c r="P1" s="120"/>
      <c r="Q1" s="120"/>
      <c r="R1" s="120"/>
      <c r="S1" s="120"/>
      <c r="T1" s="113" t="s">
        <v>406</v>
      </c>
      <c r="V1" s="113"/>
      <c r="W1" s="113"/>
      <c r="X1" s="113"/>
      <c r="Y1" s="113"/>
      <c r="Z1" s="113"/>
      <c r="AA1" s="113"/>
      <c r="AB1" s="113"/>
      <c r="AC1" s="113"/>
      <c r="AD1" s="113"/>
      <c r="AE1" s="113"/>
    </row>
    <row r="2" spans="1:31" s="5" customFormat="1" ht="40.049999999999997" customHeight="1" x14ac:dyDescent="0.4">
      <c r="A2" s="64" t="s">
        <v>407</v>
      </c>
      <c r="B2" s="64" t="s">
        <v>100</v>
      </c>
      <c r="C2" s="64" t="s">
        <v>95</v>
      </c>
      <c r="D2" s="64" t="s">
        <v>114</v>
      </c>
      <c r="E2" s="64" t="s">
        <v>115</v>
      </c>
      <c r="F2" s="136" t="s">
        <v>116</v>
      </c>
      <c r="G2" s="65" t="s">
        <v>305</v>
      </c>
      <c r="H2" s="65" t="s">
        <v>374</v>
      </c>
      <c r="I2" s="65" t="s">
        <v>384</v>
      </c>
      <c r="J2" s="65" t="s">
        <v>385</v>
      </c>
      <c r="K2" s="65" t="s">
        <v>386</v>
      </c>
      <c r="L2" s="65" t="s">
        <v>387</v>
      </c>
      <c r="M2" s="65" t="s">
        <v>337</v>
      </c>
      <c r="N2" s="65" t="s">
        <v>338</v>
      </c>
      <c r="O2" s="65" t="s">
        <v>339</v>
      </c>
      <c r="P2" s="65" t="s">
        <v>340</v>
      </c>
      <c r="Q2" s="65" t="s">
        <v>341</v>
      </c>
      <c r="R2" s="65" t="s">
        <v>342</v>
      </c>
      <c r="S2" s="65" t="s">
        <v>343</v>
      </c>
      <c r="T2" s="114" t="s">
        <v>118</v>
      </c>
      <c r="U2" s="114" t="s">
        <v>119</v>
      </c>
      <c r="V2" s="114" t="s">
        <v>120</v>
      </c>
      <c r="W2" s="114" t="s">
        <v>121</v>
      </c>
      <c r="X2" s="114" t="s">
        <v>122</v>
      </c>
      <c r="Y2" s="114" t="s">
        <v>123</v>
      </c>
      <c r="Z2" s="114" t="s">
        <v>118</v>
      </c>
      <c r="AA2" s="114" t="s">
        <v>124</v>
      </c>
      <c r="AB2" s="114" t="s">
        <v>125</v>
      </c>
      <c r="AC2" s="131" t="s">
        <v>119</v>
      </c>
      <c r="AD2" s="131" t="s">
        <v>125</v>
      </c>
      <c r="AE2" s="107" t="s">
        <v>118</v>
      </c>
    </row>
    <row r="3" spans="1:31" s="143" customFormat="1" ht="15" customHeight="1" x14ac:dyDescent="0.4">
      <c r="A3" s="16" t="s">
        <v>408</v>
      </c>
      <c r="B3" s="16" t="s">
        <v>388</v>
      </c>
      <c r="C3" s="141" t="s">
        <v>390</v>
      </c>
      <c r="D3" s="141" t="s">
        <v>397</v>
      </c>
      <c r="E3" s="16" t="s">
        <v>126</v>
      </c>
      <c r="F3" s="142" t="s">
        <v>402</v>
      </c>
      <c r="G3" s="96"/>
      <c r="H3" s="96"/>
      <c r="I3" s="96"/>
      <c r="J3" s="96"/>
      <c r="K3" s="96"/>
      <c r="L3" s="96">
        <v>4.0000000000000001E-3</v>
      </c>
      <c r="M3" s="96">
        <v>4.0000000000000001E-3</v>
      </c>
      <c r="N3" s="96">
        <v>4.0000000000000001E-3</v>
      </c>
      <c r="O3" s="96">
        <v>4.0000000000000001E-3</v>
      </c>
      <c r="P3" s="96">
        <v>4.0000000000000001E-3</v>
      </c>
      <c r="Q3" s="95">
        <v>4.0000000000000001E-3</v>
      </c>
      <c r="R3" s="95">
        <v>4.0000000000000001E-3</v>
      </c>
      <c r="S3" s="95">
        <f>SUM(T3:AE3)</f>
        <v>4.0000000000000001E-3</v>
      </c>
      <c r="T3" s="94">
        <v>4.0000000000000001E-3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/>
      <c r="AB3" s="94">
        <v>0</v>
      </c>
      <c r="AC3" s="94">
        <v>0</v>
      </c>
      <c r="AD3" s="94">
        <v>0</v>
      </c>
      <c r="AE3" s="94">
        <v>0</v>
      </c>
    </row>
    <row r="4" spans="1:31" s="143" customFormat="1" ht="15" customHeight="1" x14ac:dyDescent="0.4">
      <c r="A4" s="16" t="s">
        <v>409</v>
      </c>
      <c r="B4" s="16" t="s">
        <v>388</v>
      </c>
      <c r="C4" s="141" t="s">
        <v>390</v>
      </c>
      <c r="D4" s="141" t="s">
        <v>397</v>
      </c>
      <c r="E4" s="16" t="s">
        <v>129</v>
      </c>
      <c r="F4" s="142" t="s">
        <v>402</v>
      </c>
      <c r="G4" s="96">
        <v>15</v>
      </c>
      <c r="H4" s="96">
        <v>30</v>
      </c>
      <c r="I4" s="96">
        <v>29.77</v>
      </c>
      <c r="J4" s="96">
        <v>29.771000000000001</v>
      </c>
      <c r="K4" s="96">
        <v>29.771000000000001</v>
      </c>
      <c r="L4" s="96">
        <v>30.463000000000001</v>
      </c>
      <c r="M4" s="96">
        <v>10.154999999999999</v>
      </c>
      <c r="N4" s="96">
        <v>10.155000000000001</v>
      </c>
      <c r="O4" s="96">
        <v>10.155000000000001</v>
      </c>
      <c r="P4" s="96">
        <v>10.155000000000001</v>
      </c>
      <c r="Q4" s="95">
        <v>26.766999999999999</v>
      </c>
      <c r="R4" s="95">
        <v>11.966999999999999</v>
      </c>
      <c r="S4" s="95">
        <f t="shared" ref="S4:S67" si="0">SUM(T4:AE4)</f>
        <v>11.965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v>5.3490000000000002</v>
      </c>
      <c r="Z4" s="94">
        <v>0</v>
      </c>
      <c r="AA4" s="94"/>
      <c r="AB4" s="94">
        <v>3.4180000000000001</v>
      </c>
      <c r="AC4" s="94">
        <v>0</v>
      </c>
      <c r="AD4" s="94">
        <v>0</v>
      </c>
      <c r="AE4" s="94">
        <v>3.198</v>
      </c>
    </row>
    <row r="5" spans="1:31" s="143" customFormat="1" ht="15" customHeight="1" x14ac:dyDescent="0.4">
      <c r="A5" s="16" t="s">
        <v>410</v>
      </c>
      <c r="B5" s="16" t="s">
        <v>388</v>
      </c>
      <c r="C5" s="141" t="s">
        <v>390</v>
      </c>
      <c r="D5" s="141" t="s">
        <v>398</v>
      </c>
      <c r="E5" s="16" t="s">
        <v>131</v>
      </c>
      <c r="F5" s="142" t="s">
        <v>402</v>
      </c>
      <c r="G5" s="96">
        <v>324.113</v>
      </c>
      <c r="H5" s="96">
        <v>185.13800000000001</v>
      </c>
      <c r="I5" s="96">
        <v>185.28800000000001</v>
      </c>
      <c r="J5" s="96">
        <v>185.56700000000001</v>
      </c>
      <c r="K5" s="96">
        <v>185.56700000000001</v>
      </c>
      <c r="L5" s="96">
        <v>184.95700000000002</v>
      </c>
      <c r="M5" s="96">
        <v>184.95700000000002</v>
      </c>
      <c r="N5" s="96">
        <v>185.29000000000002</v>
      </c>
      <c r="O5" s="96">
        <v>125.49900000000001</v>
      </c>
      <c r="P5" s="96">
        <v>95.435000000000002</v>
      </c>
      <c r="Q5" s="95">
        <v>95.435000000000002</v>
      </c>
      <c r="R5" s="95">
        <v>94.67353</v>
      </c>
      <c r="S5" s="95">
        <f t="shared" si="0"/>
        <v>94.131</v>
      </c>
      <c r="T5" s="94">
        <v>14.771000000000001</v>
      </c>
      <c r="U5" s="94">
        <v>1.7070000000000001</v>
      </c>
      <c r="V5" s="94">
        <v>0</v>
      </c>
      <c r="W5" s="94">
        <v>0.44</v>
      </c>
      <c r="X5" s="94">
        <v>8.5229999999999997</v>
      </c>
      <c r="Y5" s="94">
        <v>4.6680000000000001</v>
      </c>
      <c r="Z5" s="94">
        <v>0.38300000000000001</v>
      </c>
      <c r="AA5" s="94">
        <v>0</v>
      </c>
      <c r="AB5" s="94">
        <v>38.515000000000001</v>
      </c>
      <c r="AC5" s="108">
        <v>7.6139999999999999</v>
      </c>
      <c r="AD5" s="94">
        <v>15.457000000000001</v>
      </c>
      <c r="AE5" s="94">
        <v>2.0529999999999999</v>
      </c>
    </row>
    <row r="6" spans="1:31" s="143" customFormat="1" ht="15" customHeight="1" x14ac:dyDescent="0.4">
      <c r="A6" s="16" t="s">
        <v>411</v>
      </c>
      <c r="B6" s="16" t="s">
        <v>388</v>
      </c>
      <c r="C6" s="141" t="s">
        <v>390</v>
      </c>
      <c r="D6" s="141" t="s">
        <v>397</v>
      </c>
      <c r="E6" s="16" t="s">
        <v>132</v>
      </c>
      <c r="F6" s="142" t="s">
        <v>402</v>
      </c>
      <c r="G6" s="96">
        <v>288</v>
      </c>
      <c r="H6" s="96">
        <v>399.22899999999998</v>
      </c>
      <c r="I6" s="96">
        <v>400</v>
      </c>
      <c r="J6" s="96">
        <v>399.17700000000002</v>
      </c>
      <c r="K6" s="96">
        <v>399.17700000000002</v>
      </c>
      <c r="L6" s="96">
        <v>399.084</v>
      </c>
      <c r="M6" s="96">
        <v>185</v>
      </c>
      <c r="N6" s="96">
        <v>184.98</v>
      </c>
      <c r="O6" s="96">
        <v>285.45799999999997</v>
      </c>
      <c r="P6" s="96">
        <v>286.089</v>
      </c>
      <c r="Q6" s="95">
        <v>339</v>
      </c>
      <c r="R6" s="95">
        <v>281</v>
      </c>
      <c r="S6" s="95">
        <f t="shared" si="0"/>
        <v>303.21999999999997</v>
      </c>
      <c r="T6" s="94">
        <v>74.858000000000004</v>
      </c>
      <c r="U6" s="94">
        <v>0.20699999999999999</v>
      </c>
      <c r="V6" s="94">
        <v>1.377</v>
      </c>
      <c r="W6" s="94">
        <v>2.8180000000000001</v>
      </c>
      <c r="X6" s="94">
        <v>47.703000000000003</v>
      </c>
      <c r="Y6" s="94">
        <v>12.452</v>
      </c>
      <c r="Z6" s="94">
        <v>0</v>
      </c>
      <c r="AA6" s="94"/>
      <c r="AB6" s="94">
        <v>52.564</v>
      </c>
      <c r="AC6" s="108">
        <v>32.439</v>
      </c>
      <c r="AD6" s="94">
        <v>42.22</v>
      </c>
      <c r="AE6" s="94">
        <v>36.582000000000001</v>
      </c>
    </row>
    <row r="7" spans="1:31" s="143" customFormat="1" ht="15" customHeight="1" x14ac:dyDescent="0.4">
      <c r="A7" s="16"/>
      <c r="B7" s="16" t="s">
        <v>388</v>
      </c>
      <c r="C7" s="141" t="s">
        <v>390</v>
      </c>
      <c r="D7" s="141" t="s">
        <v>397</v>
      </c>
      <c r="E7" s="16" t="s">
        <v>133</v>
      </c>
      <c r="F7" s="142" t="s">
        <v>405</v>
      </c>
      <c r="G7" s="96">
        <v>1200</v>
      </c>
      <c r="H7" s="96">
        <v>1199.8910000000001</v>
      </c>
      <c r="I7" s="96">
        <v>1199.9570000000001</v>
      </c>
      <c r="J7" s="96">
        <v>1200.2060000000001</v>
      </c>
      <c r="K7" s="96">
        <v>1200.2060000000001</v>
      </c>
      <c r="L7" s="96">
        <v>1200.511</v>
      </c>
      <c r="M7" s="96">
        <v>689.48</v>
      </c>
      <c r="N7" s="96">
        <v>689.96900000000005</v>
      </c>
      <c r="O7" s="96">
        <v>689.93000000000006</v>
      </c>
      <c r="P7" s="96">
        <v>820.45600000000002</v>
      </c>
      <c r="Q7" s="95">
        <v>828</v>
      </c>
      <c r="R7" s="95">
        <v>914</v>
      </c>
      <c r="S7" s="95">
        <f t="shared" si="0"/>
        <v>824.87599999999998</v>
      </c>
      <c r="T7" s="94">
        <v>6.5519999999999996</v>
      </c>
      <c r="U7" s="94">
        <v>272.358</v>
      </c>
      <c r="V7" s="94">
        <v>-56.216999999999999</v>
      </c>
      <c r="W7" s="94">
        <v>-89.466999999999999</v>
      </c>
      <c r="X7" s="94">
        <v>1.38</v>
      </c>
      <c r="Y7" s="94">
        <v>79.483999999999995</v>
      </c>
      <c r="Z7" s="94">
        <v>15.609</v>
      </c>
      <c r="AA7" s="94"/>
      <c r="AB7" s="94">
        <v>37.639000000000003</v>
      </c>
      <c r="AC7" s="108">
        <v>254.45699999999999</v>
      </c>
      <c r="AD7" s="94">
        <v>40.875999999999998</v>
      </c>
      <c r="AE7" s="94">
        <v>262.20499999999998</v>
      </c>
    </row>
    <row r="8" spans="1:31" s="143" customFormat="1" x14ac:dyDescent="0.4">
      <c r="A8" s="16"/>
      <c r="B8" s="16" t="s">
        <v>388</v>
      </c>
      <c r="C8" s="141" t="s">
        <v>390</v>
      </c>
      <c r="D8" s="141" t="s">
        <v>401</v>
      </c>
      <c r="E8" s="16" t="s">
        <v>134</v>
      </c>
      <c r="F8" s="142" t="s">
        <v>405</v>
      </c>
      <c r="G8" s="96">
        <v>352.8</v>
      </c>
      <c r="H8" s="96">
        <v>358.2</v>
      </c>
      <c r="I8" s="96">
        <v>358.11099999999999</v>
      </c>
      <c r="J8" s="96">
        <v>357.661</v>
      </c>
      <c r="K8" s="96">
        <v>357.661</v>
      </c>
      <c r="L8" s="96">
        <v>358.30099999999999</v>
      </c>
      <c r="M8" s="96">
        <v>358.30099999999999</v>
      </c>
      <c r="N8" s="96">
        <v>357.976</v>
      </c>
      <c r="O8" s="96">
        <v>357.51599999999996</v>
      </c>
      <c r="P8" s="96">
        <v>337.69100000000003</v>
      </c>
      <c r="Q8" s="95">
        <v>338.11099999999999</v>
      </c>
      <c r="R8" s="95">
        <v>338</v>
      </c>
      <c r="S8" s="95">
        <f t="shared" si="0"/>
        <v>330.10399999999998</v>
      </c>
      <c r="T8" s="94">
        <v>0</v>
      </c>
      <c r="U8" s="94">
        <v>4.5119999999999996</v>
      </c>
      <c r="V8" s="94">
        <v>8.532</v>
      </c>
      <c r="W8" s="94">
        <v>0</v>
      </c>
      <c r="X8" s="94">
        <v>4.6710000000000003</v>
      </c>
      <c r="Y8" s="94">
        <v>-0.157</v>
      </c>
      <c r="Z8" s="94">
        <v>183.47</v>
      </c>
      <c r="AA8" s="94">
        <v>4.7270000000000003</v>
      </c>
      <c r="AB8" s="94">
        <v>9.11</v>
      </c>
      <c r="AC8" s="94">
        <v>45.837000000000003</v>
      </c>
      <c r="AD8" s="94">
        <v>51.103999999999999</v>
      </c>
      <c r="AE8" s="94">
        <v>18.297999999999998</v>
      </c>
    </row>
    <row r="9" spans="1:31" s="143" customFormat="1" ht="15" customHeight="1" x14ac:dyDescent="0.4">
      <c r="A9" s="16"/>
      <c r="B9" s="16" t="s">
        <v>388</v>
      </c>
      <c r="C9" s="141" t="s">
        <v>390</v>
      </c>
      <c r="D9" s="141" t="s">
        <v>398</v>
      </c>
      <c r="E9" s="16" t="s">
        <v>135</v>
      </c>
      <c r="F9" s="142" t="s">
        <v>405</v>
      </c>
      <c r="G9" s="96">
        <v>0</v>
      </c>
      <c r="H9" s="96">
        <v>450</v>
      </c>
      <c r="I9" s="96">
        <v>569.70000000000005</v>
      </c>
      <c r="J9" s="96">
        <v>569.70000000000005</v>
      </c>
      <c r="K9" s="96">
        <v>569.70000000000005</v>
      </c>
      <c r="L9" s="96">
        <v>569.70000000000005</v>
      </c>
      <c r="M9" s="96">
        <v>450</v>
      </c>
      <c r="N9" s="96">
        <v>450</v>
      </c>
      <c r="O9" s="96">
        <v>569.75099999999998</v>
      </c>
      <c r="P9" s="96">
        <v>455.05200000000002</v>
      </c>
      <c r="Q9" s="95">
        <v>454.64800000000002</v>
      </c>
      <c r="R9" s="95">
        <v>200</v>
      </c>
      <c r="S9" s="95">
        <f t="shared" si="0"/>
        <v>215.73099999999999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111">
        <v>42.621000000000002</v>
      </c>
      <c r="Z9" s="111">
        <v>0</v>
      </c>
      <c r="AA9" s="111"/>
      <c r="AB9" s="111">
        <v>4.0270000000000001</v>
      </c>
      <c r="AC9" s="108">
        <v>81.635000000000005</v>
      </c>
      <c r="AD9" s="111">
        <v>24.731000000000002</v>
      </c>
      <c r="AE9" s="111">
        <v>62.716999999999999</v>
      </c>
    </row>
    <row r="10" spans="1:31" s="143" customFormat="1" ht="15" customHeight="1" x14ac:dyDescent="0.4">
      <c r="A10" s="16"/>
      <c r="B10" s="16" t="s">
        <v>388</v>
      </c>
      <c r="C10" s="141" t="s">
        <v>390</v>
      </c>
      <c r="D10" s="141" t="s">
        <v>398</v>
      </c>
      <c r="E10" s="16" t="s">
        <v>137</v>
      </c>
      <c r="F10" s="142" t="s">
        <v>403</v>
      </c>
      <c r="G10" s="96">
        <v>350</v>
      </c>
      <c r="H10" s="96">
        <v>0</v>
      </c>
      <c r="I10" s="96">
        <v>0</v>
      </c>
      <c r="J10" s="96">
        <v>0</v>
      </c>
      <c r="K10" s="96">
        <v>0</v>
      </c>
      <c r="L10" s="96">
        <v>600</v>
      </c>
      <c r="M10" s="96">
        <v>442.5</v>
      </c>
      <c r="N10" s="96">
        <v>442.5</v>
      </c>
      <c r="O10" s="96">
        <v>441</v>
      </c>
      <c r="P10" s="96">
        <v>337.37099999999998</v>
      </c>
      <c r="Q10" s="95">
        <v>322</v>
      </c>
      <c r="R10" s="95">
        <v>266</v>
      </c>
      <c r="S10" s="95">
        <f t="shared" si="0"/>
        <v>265.81799999999998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v>0</v>
      </c>
      <c r="Z10" s="94">
        <v>0</v>
      </c>
      <c r="AA10" s="94"/>
      <c r="AB10" s="94">
        <v>0</v>
      </c>
      <c r="AC10" s="108">
        <v>26.88</v>
      </c>
      <c r="AD10" s="94">
        <f>103.965+123.973</f>
        <v>227.93799999999999</v>
      </c>
      <c r="AE10" s="94">
        <v>11</v>
      </c>
    </row>
    <row r="11" spans="1:31" s="143" customFormat="1" ht="15" customHeight="1" x14ac:dyDescent="0.4">
      <c r="A11" s="16"/>
      <c r="B11" s="16" t="s">
        <v>388</v>
      </c>
      <c r="C11" s="141" t="s">
        <v>390</v>
      </c>
      <c r="D11" s="141" t="s">
        <v>401</v>
      </c>
      <c r="E11" s="16" t="s">
        <v>138</v>
      </c>
      <c r="F11" s="142" t="s">
        <v>404</v>
      </c>
      <c r="G11" s="96">
        <v>90</v>
      </c>
      <c r="H11" s="96">
        <v>316</v>
      </c>
      <c r="I11" s="96">
        <v>316</v>
      </c>
      <c r="J11" s="96">
        <v>315.86699999999996</v>
      </c>
      <c r="K11" s="96">
        <v>315.86699999999996</v>
      </c>
      <c r="L11" s="96">
        <v>316.09500000000003</v>
      </c>
      <c r="M11" s="96">
        <v>314.80399999999997</v>
      </c>
      <c r="N11" s="96">
        <v>276.60599999999999</v>
      </c>
      <c r="O11" s="96">
        <v>277.09699999999998</v>
      </c>
      <c r="P11" s="96">
        <v>259.83299999999997</v>
      </c>
      <c r="Q11" s="95">
        <v>262.69200000000001</v>
      </c>
      <c r="R11" s="95">
        <v>253.44500000000002</v>
      </c>
      <c r="S11" s="95">
        <f t="shared" si="0"/>
        <v>185.15600000000001</v>
      </c>
      <c r="T11" s="94">
        <v>7.3419999999999996</v>
      </c>
      <c r="U11" s="94">
        <v>0.52500000000000002</v>
      </c>
      <c r="V11" s="94">
        <v>12.005000000000001</v>
      </c>
      <c r="W11" s="94">
        <v>8.2230000000000008</v>
      </c>
      <c r="X11" s="94">
        <v>1.7090000000000001</v>
      </c>
      <c r="Y11" s="94">
        <v>20.802</v>
      </c>
      <c r="Z11" s="94">
        <v>18.491</v>
      </c>
      <c r="AA11" s="94">
        <v>5.7359999999999998</v>
      </c>
      <c r="AB11" s="94">
        <v>8.8659999999999997</v>
      </c>
      <c r="AC11" s="108">
        <v>65.3</v>
      </c>
      <c r="AD11" s="94">
        <v>25.846</v>
      </c>
      <c r="AE11" s="94">
        <v>10.311</v>
      </c>
    </row>
    <row r="12" spans="1:31" s="143" customFormat="1" ht="15" customHeight="1" x14ac:dyDescent="0.4">
      <c r="A12" s="16"/>
      <c r="B12" s="16" t="s">
        <v>388</v>
      </c>
      <c r="C12" s="141" t="s">
        <v>390</v>
      </c>
      <c r="D12" s="141" t="s">
        <v>401</v>
      </c>
      <c r="E12" s="16" t="s">
        <v>140</v>
      </c>
      <c r="F12" s="142" t="s">
        <v>405</v>
      </c>
      <c r="G12" s="96">
        <v>100</v>
      </c>
      <c r="H12" s="96">
        <v>234</v>
      </c>
      <c r="I12" s="96">
        <v>234</v>
      </c>
      <c r="J12" s="96">
        <v>456</v>
      </c>
      <c r="K12" s="96">
        <v>460</v>
      </c>
      <c r="L12" s="96">
        <v>458.85</v>
      </c>
      <c r="M12" s="96">
        <v>458.85</v>
      </c>
      <c r="N12" s="96">
        <v>460.322</v>
      </c>
      <c r="O12" s="96">
        <v>418.56799999999998</v>
      </c>
      <c r="P12" s="96">
        <v>415.56799999999998</v>
      </c>
      <c r="Q12" s="95">
        <v>400.67500000000001</v>
      </c>
      <c r="R12" s="95">
        <v>346.91800000000001</v>
      </c>
      <c r="S12" s="95">
        <f t="shared" si="0"/>
        <v>306.91500000000002</v>
      </c>
      <c r="T12" s="94">
        <v>0.51400000000000001</v>
      </c>
      <c r="U12" s="94">
        <v>221.559</v>
      </c>
      <c r="V12" s="94">
        <v>1.726</v>
      </c>
      <c r="W12" s="94">
        <v>1.0509999999999999</v>
      </c>
      <c r="X12" s="94">
        <v>0</v>
      </c>
      <c r="Y12" s="94">
        <v>6.4720000000000004</v>
      </c>
      <c r="Z12" s="94">
        <v>16.245999999999999</v>
      </c>
      <c r="AA12" s="94">
        <v>2.9159999999999999</v>
      </c>
      <c r="AB12" s="94">
        <v>2.1909999999999998</v>
      </c>
      <c r="AC12" s="108">
        <v>17.228999999999999</v>
      </c>
      <c r="AD12" s="94">
        <v>18.010999999999999</v>
      </c>
      <c r="AE12" s="94">
        <v>19</v>
      </c>
    </row>
    <row r="13" spans="1:31" s="143" customFormat="1" ht="15" customHeight="1" x14ac:dyDescent="0.4">
      <c r="A13" s="16"/>
      <c r="B13" s="16" t="s">
        <v>388</v>
      </c>
      <c r="C13" s="141" t="s">
        <v>390</v>
      </c>
      <c r="D13" s="141" t="s">
        <v>401</v>
      </c>
      <c r="E13" s="16" t="s">
        <v>140</v>
      </c>
      <c r="F13" s="142" t="s">
        <v>405</v>
      </c>
      <c r="G13" s="96"/>
      <c r="H13" s="96"/>
      <c r="I13" s="96"/>
      <c r="J13" s="96"/>
      <c r="K13" s="96"/>
      <c r="L13" s="96">
        <v>-3.4929999999999999</v>
      </c>
      <c r="M13" s="96">
        <v>-3.4929999999999999</v>
      </c>
      <c r="N13" s="96">
        <v>-3.4929999999999999</v>
      </c>
      <c r="O13" s="96">
        <v>-7.7080000000000002</v>
      </c>
      <c r="P13" s="96">
        <v>-7.7080000000000002</v>
      </c>
      <c r="Q13" s="95">
        <v>-7.7080000000000002</v>
      </c>
      <c r="R13" s="95">
        <v>-7.7080000000000002</v>
      </c>
      <c r="S13" s="95">
        <f t="shared" si="0"/>
        <v>-7.7080000000000002</v>
      </c>
      <c r="T13" s="94">
        <v>0</v>
      </c>
      <c r="U13" s="94">
        <v>0</v>
      </c>
      <c r="V13" s="94">
        <v>-3.4929999999999999</v>
      </c>
      <c r="W13" s="94">
        <v>0</v>
      </c>
      <c r="X13" s="94">
        <v>0</v>
      </c>
      <c r="Y13" s="94">
        <v>0</v>
      </c>
      <c r="Z13" s="94">
        <v>-4.2149999999999999</v>
      </c>
      <c r="AA13" s="94"/>
      <c r="AB13" s="94">
        <v>0</v>
      </c>
      <c r="AC13" s="108">
        <v>0</v>
      </c>
      <c r="AD13" s="94">
        <v>0</v>
      </c>
      <c r="AE13" s="94">
        <v>0</v>
      </c>
    </row>
    <row r="14" spans="1:31" s="143" customFormat="1" ht="15" customHeight="1" x14ac:dyDescent="0.4">
      <c r="A14" s="16"/>
      <c r="B14" s="16" t="s">
        <v>388</v>
      </c>
      <c r="C14" s="141" t="s">
        <v>390</v>
      </c>
      <c r="D14" s="141" t="s">
        <v>398</v>
      </c>
      <c r="E14" s="16" t="s">
        <v>141</v>
      </c>
      <c r="F14" s="142" t="s">
        <v>403</v>
      </c>
      <c r="G14" s="96">
        <v>46</v>
      </c>
      <c r="H14" s="96">
        <v>54</v>
      </c>
      <c r="I14" s="96">
        <v>54</v>
      </c>
      <c r="J14" s="96">
        <v>53.466000000000001</v>
      </c>
      <c r="K14" s="96">
        <v>53.466000000000001</v>
      </c>
      <c r="L14" s="96">
        <v>53.466000000000001</v>
      </c>
      <c r="M14" s="96">
        <v>53.972000000000001</v>
      </c>
      <c r="N14" s="96">
        <v>53.558</v>
      </c>
      <c r="O14" s="96">
        <v>53.61</v>
      </c>
      <c r="P14" s="96">
        <v>46.61</v>
      </c>
      <c r="Q14" s="95">
        <v>46.623999999999995</v>
      </c>
      <c r="R14" s="95">
        <v>46.623999999999995</v>
      </c>
      <c r="S14" s="95">
        <f t="shared" si="0"/>
        <v>47.355999999999995</v>
      </c>
      <c r="T14" s="94">
        <v>0.96499999999999997</v>
      </c>
      <c r="U14" s="94">
        <v>2.5009999999999999</v>
      </c>
      <c r="V14" s="94">
        <v>0</v>
      </c>
      <c r="W14" s="94">
        <v>0</v>
      </c>
      <c r="X14" s="94">
        <v>6.5060000000000002</v>
      </c>
      <c r="Y14" s="94">
        <v>32.585999999999999</v>
      </c>
      <c r="Z14" s="94">
        <v>3.052</v>
      </c>
      <c r="AA14" s="94"/>
      <c r="AB14" s="94">
        <v>0.38500000000000001</v>
      </c>
      <c r="AC14" s="108">
        <v>1.361</v>
      </c>
      <c r="AD14" s="94">
        <v>0</v>
      </c>
      <c r="AE14" s="94">
        <v>0</v>
      </c>
    </row>
    <row r="15" spans="1:31" s="143" customFormat="1" ht="15" customHeight="1" x14ac:dyDescent="0.4">
      <c r="A15" s="16"/>
      <c r="B15" s="16" t="s">
        <v>388</v>
      </c>
      <c r="C15" s="141" t="s">
        <v>390</v>
      </c>
      <c r="D15" s="141" t="s">
        <v>397</v>
      </c>
      <c r="E15" s="16" t="s">
        <v>142</v>
      </c>
      <c r="F15" s="142" t="s">
        <v>403</v>
      </c>
      <c r="G15" s="96">
        <v>144</v>
      </c>
      <c r="H15" s="96">
        <v>293</v>
      </c>
      <c r="I15" s="96">
        <v>292.48099999999999</v>
      </c>
      <c r="J15" s="96">
        <v>292.17500000000001</v>
      </c>
      <c r="K15" s="96">
        <v>292.17500000000001</v>
      </c>
      <c r="L15" s="96">
        <v>292.26300000000003</v>
      </c>
      <c r="M15" s="96">
        <v>291.78899999999999</v>
      </c>
      <c r="N15" s="96">
        <v>292.59000000000003</v>
      </c>
      <c r="O15" s="96">
        <v>291.73099999999999</v>
      </c>
      <c r="P15" s="96">
        <v>286.73099999999999</v>
      </c>
      <c r="Q15" s="95">
        <v>286.73099999999999</v>
      </c>
      <c r="R15" s="95">
        <v>226.84</v>
      </c>
      <c r="S15" s="95">
        <f t="shared" si="0"/>
        <v>229.17700000000002</v>
      </c>
      <c r="T15" s="94">
        <v>2.4809999999999999</v>
      </c>
      <c r="U15" s="94">
        <v>49.694000000000003</v>
      </c>
      <c r="V15" s="94">
        <v>0.73199999999999998</v>
      </c>
      <c r="W15" s="94">
        <v>1.3560000000000001</v>
      </c>
      <c r="X15" s="94">
        <v>10.526</v>
      </c>
      <c r="Y15" s="94">
        <v>57.801000000000002</v>
      </c>
      <c r="Z15" s="94">
        <v>35.140999999999998</v>
      </c>
      <c r="AA15" s="94"/>
      <c r="AB15" s="94">
        <v>20.507999999999999</v>
      </c>
      <c r="AC15" s="108">
        <v>11.704000000000001</v>
      </c>
      <c r="AD15" s="94">
        <v>39.234000000000002</v>
      </c>
      <c r="AE15" s="94">
        <v>0</v>
      </c>
    </row>
    <row r="16" spans="1:31" s="143" customFormat="1" ht="15.6" customHeight="1" x14ac:dyDescent="0.4">
      <c r="A16" s="16"/>
      <c r="B16" s="16" t="s">
        <v>388</v>
      </c>
      <c r="C16" s="141" t="s">
        <v>390</v>
      </c>
      <c r="D16" s="141" t="s">
        <v>401</v>
      </c>
      <c r="E16" s="16" t="s">
        <v>143</v>
      </c>
      <c r="F16" s="142" t="s">
        <v>404</v>
      </c>
      <c r="G16" s="96">
        <v>1939.5</v>
      </c>
      <c r="H16" s="96">
        <v>1716.3</v>
      </c>
      <c r="I16" s="96">
        <v>1716.3</v>
      </c>
      <c r="J16" s="96">
        <v>1716.3</v>
      </c>
      <c r="K16" s="96">
        <v>1717.4</v>
      </c>
      <c r="L16" s="96">
        <v>1716.8340000000001</v>
      </c>
      <c r="M16" s="96">
        <v>1717.6849999999999</v>
      </c>
      <c r="N16" s="96">
        <v>1716.741</v>
      </c>
      <c r="O16" s="96">
        <v>1717.05</v>
      </c>
      <c r="P16" s="96">
        <v>1497.15</v>
      </c>
      <c r="Q16" s="95">
        <v>1524.8139999999999</v>
      </c>
      <c r="R16" s="95">
        <v>1197.4080000000001</v>
      </c>
      <c r="S16" s="95">
        <f t="shared" si="0"/>
        <v>1120.828</v>
      </c>
      <c r="T16" s="94">
        <v>0</v>
      </c>
      <c r="U16" s="94">
        <v>0</v>
      </c>
      <c r="V16" s="94">
        <v>2.448</v>
      </c>
      <c r="W16" s="94">
        <v>11.385999999999999</v>
      </c>
      <c r="X16" s="94">
        <v>4.851</v>
      </c>
      <c r="Y16" s="94">
        <v>194.05600000000001</v>
      </c>
      <c r="Z16" s="94">
        <v>119.309</v>
      </c>
      <c r="AA16" s="94">
        <v>8.1</v>
      </c>
      <c r="AB16" s="94">
        <v>124.29600000000001</v>
      </c>
      <c r="AC16" s="108">
        <v>88.349000000000004</v>
      </c>
      <c r="AD16" s="94">
        <v>218.66399999999999</v>
      </c>
      <c r="AE16" s="94">
        <v>349.36900000000003</v>
      </c>
    </row>
    <row r="17" spans="1:31" s="144" customFormat="1" ht="15" customHeight="1" x14ac:dyDescent="0.4">
      <c r="A17" s="16"/>
      <c r="B17" s="16" t="s">
        <v>388</v>
      </c>
      <c r="C17" s="141" t="s">
        <v>390</v>
      </c>
      <c r="D17" s="141" t="s">
        <v>398</v>
      </c>
      <c r="E17" s="16" t="s">
        <v>144</v>
      </c>
      <c r="F17" s="142" t="s">
        <v>405</v>
      </c>
      <c r="G17" s="96"/>
      <c r="H17" s="96"/>
      <c r="I17" s="96"/>
      <c r="J17" s="96"/>
      <c r="K17" s="96">
        <v>90</v>
      </c>
      <c r="L17" s="96">
        <v>262.8</v>
      </c>
      <c r="M17" s="96">
        <v>403.2</v>
      </c>
      <c r="N17" s="96">
        <v>0</v>
      </c>
      <c r="O17" s="96">
        <v>0</v>
      </c>
      <c r="P17" s="96">
        <v>0</v>
      </c>
      <c r="Q17" s="95">
        <v>0</v>
      </c>
      <c r="R17" s="95">
        <v>0</v>
      </c>
      <c r="S17" s="95">
        <f t="shared" si="0"/>
        <v>47.5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111">
        <v>0</v>
      </c>
      <c r="Z17" s="111">
        <v>0</v>
      </c>
      <c r="AA17" s="111"/>
      <c r="AB17" s="111">
        <v>0</v>
      </c>
      <c r="AC17" s="108">
        <v>47.5</v>
      </c>
      <c r="AD17" s="111"/>
      <c r="AE17" s="111">
        <v>0</v>
      </c>
    </row>
    <row r="18" spans="1:31" s="144" customFormat="1" ht="15" customHeight="1" x14ac:dyDescent="0.4">
      <c r="A18" s="16"/>
      <c r="B18" s="16" t="s">
        <v>388</v>
      </c>
      <c r="C18" s="141" t="s">
        <v>390</v>
      </c>
      <c r="D18" s="141" t="s">
        <v>401</v>
      </c>
      <c r="E18" s="16" t="s">
        <v>144</v>
      </c>
      <c r="F18" s="142" t="s">
        <v>405</v>
      </c>
      <c r="G18" s="96">
        <v>614</v>
      </c>
      <c r="H18" s="96">
        <v>1260</v>
      </c>
      <c r="I18" s="96">
        <v>1008</v>
      </c>
      <c r="J18" s="96">
        <v>1008</v>
      </c>
      <c r="K18" s="96">
        <v>1008</v>
      </c>
      <c r="L18" s="96">
        <v>1008</v>
      </c>
      <c r="M18" s="96">
        <v>863</v>
      </c>
      <c r="N18" s="96">
        <v>1000</v>
      </c>
      <c r="O18" s="96">
        <v>721.30100000000004</v>
      </c>
      <c r="P18" s="96">
        <v>575.30099999999993</v>
      </c>
      <c r="Q18" s="95">
        <v>582.47399999999993</v>
      </c>
      <c r="R18" s="95">
        <v>314.40599999999995</v>
      </c>
      <c r="S18" s="95">
        <f t="shared" si="0"/>
        <v>365.91999999999996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54.301000000000002</v>
      </c>
      <c r="AA18" s="94"/>
      <c r="AB18" s="111">
        <v>10.173</v>
      </c>
      <c r="AC18" s="108">
        <v>47.5</v>
      </c>
      <c r="AD18" s="94">
        <v>104.014</v>
      </c>
      <c r="AE18" s="94">
        <v>149.93199999999999</v>
      </c>
    </row>
    <row r="19" spans="1:31" s="144" customFormat="1" ht="15" customHeight="1" x14ac:dyDescent="0.4">
      <c r="A19" s="16"/>
      <c r="B19" s="16" t="s">
        <v>388</v>
      </c>
      <c r="C19" s="141" t="s">
        <v>390</v>
      </c>
      <c r="D19" s="141" t="s">
        <v>398</v>
      </c>
      <c r="E19" s="16" t="s">
        <v>145</v>
      </c>
      <c r="F19" s="142" t="s">
        <v>403</v>
      </c>
      <c r="G19" s="96">
        <v>150</v>
      </c>
      <c r="H19" s="96">
        <v>180</v>
      </c>
      <c r="I19" s="96">
        <v>198</v>
      </c>
      <c r="J19" s="96">
        <v>198</v>
      </c>
      <c r="K19" s="96">
        <v>198</v>
      </c>
      <c r="L19" s="96">
        <v>204.3</v>
      </c>
      <c r="M19" s="96">
        <v>198</v>
      </c>
      <c r="N19" s="96">
        <v>520.76900000000001</v>
      </c>
      <c r="O19" s="96">
        <v>520.7059999999999</v>
      </c>
      <c r="P19" s="96">
        <v>586.51</v>
      </c>
      <c r="Q19" s="95">
        <v>512.19099999999992</v>
      </c>
      <c r="R19" s="95">
        <v>503.91599999999994</v>
      </c>
      <c r="S19" s="95">
        <f t="shared" si="0"/>
        <v>501.17999999999995</v>
      </c>
      <c r="T19" s="94">
        <v>0</v>
      </c>
      <c r="U19" s="94">
        <v>0</v>
      </c>
      <c r="V19" s="94">
        <v>0</v>
      </c>
      <c r="W19" s="94">
        <v>0</v>
      </c>
      <c r="X19" s="108">
        <v>5.09</v>
      </c>
      <c r="Y19" s="108">
        <v>132.02699999999999</v>
      </c>
      <c r="Z19" s="108">
        <v>24.85</v>
      </c>
      <c r="AA19" s="108">
        <v>36.704999999999998</v>
      </c>
      <c r="AB19" s="108">
        <v>140.76300000000001</v>
      </c>
      <c r="AC19" s="108">
        <v>55.88</v>
      </c>
      <c r="AD19" s="108">
        <v>44.234999999999999</v>
      </c>
      <c r="AE19" s="108">
        <v>61.63</v>
      </c>
    </row>
    <row r="20" spans="1:31" s="144" customFormat="1" ht="15" customHeight="1" x14ac:dyDescent="0.4">
      <c r="A20" s="16"/>
      <c r="B20" s="16" t="s">
        <v>388</v>
      </c>
      <c r="C20" s="141" t="s">
        <v>390</v>
      </c>
      <c r="D20" s="141" t="s">
        <v>398</v>
      </c>
      <c r="E20" s="16" t="s">
        <v>145</v>
      </c>
      <c r="F20" s="142" t="s">
        <v>402</v>
      </c>
      <c r="G20" s="96"/>
      <c r="H20" s="96"/>
      <c r="I20" s="96"/>
      <c r="J20" s="96">
        <v>175.5</v>
      </c>
      <c r="K20" s="96">
        <v>175.5</v>
      </c>
      <c r="L20" s="96">
        <v>175.5</v>
      </c>
      <c r="M20" s="96">
        <v>175.5</v>
      </c>
      <c r="N20" s="96">
        <v>0</v>
      </c>
      <c r="O20" s="96">
        <v>0</v>
      </c>
      <c r="P20" s="96">
        <v>0</v>
      </c>
      <c r="Q20" s="95">
        <v>0</v>
      </c>
      <c r="R20" s="95">
        <v>0</v>
      </c>
      <c r="S20" s="95">
        <f t="shared" si="0"/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111">
        <v>0</v>
      </c>
      <c r="Z20" s="111">
        <v>0</v>
      </c>
      <c r="AA20" s="111"/>
      <c r="AB20" s="111">
        <v>0</v>
      </c>
      <c r="AC20" s="111">
        <v>0</v>
      </c>
      <c r="AD20" s="111"/>
      <c r="AE20" s="111">
        <v>0</v>
      </c>
    </row>
    <row r="21" spans="1:31" s="144" customFormat="1" ht="15" customHeight="1" x14ac:dyDescent="0.4">
      <c r="A21" s="16"/>
      <c r="B21" s="16" t="s">
        <v>388</v>
      </c>
      <c r="C21" s="141" t="s">
        <v>390</v>
      </c>
      <c r="D21" s="141" t="s">
        <v>398</v>
      </c>
      <c r="E21" s="16" t="s">
        <v>145</v>
      </c>
      <c r="F21" s="142" t="s">
        <v>403</v>
      </c>
      <c r="G21" s="96"/>
      <c r="H21" s="96">
        <v>49.5</v>
      </c>
      <c r="I21" s="96">
        <v>49.5</v>
      </c>
      <c r="J21" s="96">
        <v>49.5</v>
      </c>
      <c r="K21" s="96">
        <v>90</v>
      </c>
      <c r="L21" s="96">
        <v>90</v>
      </c>
      <c r="M21" s="96">
        <v>90</v>
      </c>
      <c r="N21" s="96">
        <v>0</v>
      </c>
      <c r="O21" s="96">
        <v>0</v>
      </c>
      <c r="P21" s="96">
        <v>0</v>
      </c>
      <c r="Q21" s="95">
        <v>0</v>
      </c>
      <c r="R21" s="95">
        <v>0</v>
      </c>
      <c r="S21" s="95">
        <f t="shared" si="0"/>
        <v>0</v>
      </c>
      <c r="T21" s="94">
        <v>0</v>
      </c>
      <c r="U21" s="94">
        <v>0</v>
      </c>
      <c r="V21" s="94">
        <v>0</v>
      </c>
      <c r="W21" s="94">
        <v>0</v>
      </c>
      <c r="X21" s="94">
        <v>0</v>
      </c>
      <c r="Y21" s="111">
        <v>0</v>
      </c>
      <c r="Z21" s="111">
        <v>0</v>
      </c>
      <c r="AA21" s="111"/>
      <c r="AB21" s="111">
        <v>0</v>
      </c>
      <c r="AC21" s="111">
        <v>0</v>
      </c>
      <c r="AD21" s="111"/>
      <c r="AE21" s="111">
        <v>0</v>
      </c>
    </row>
    <row r="22" spans="1:31" s="144" customFormat="1" ht="15" customHeight="1" x14ac:dyDescent="0.4">
      <c r="A22" s="16"/>
      <c r="B22" s="16" t="s">
        <v>388</v>
      </c>
      <c r="C22" s="141" t="s">
        <v>390</v>
      </c>
      <c r="D22" s="141" t="s">
        <v>398</v>
      </c>
      <c r="E22" s="16" t="s">
        <v>145</v>
      </c>
      <c r="F22" s="142" t="s">
        <v>403</v>
      </c>
      <c r="G22" s="96"/>
      <c r="H22" s="96"/>
      <c r="I22" s="96"/>
      <c r="J22" s="96"/>
      <c r="K22" s="96">
        <v>45</v>
      </c>
      <c r="L22" s="96">
        <v>45</v>
      </c>
      <c r="M22" s="96">
        <v>50</v>
      </c>
      <c r="N22" s="96">
        <v>0</v>
      </c>
      <c r="O22" s="96">
        <v>0</v>
      </c>
      <c r="P22" s="96">
        <v>0</v>
      </c>
      <c r="Q22" s="95">
        <v>0</v>
      </c>
      <c r="R22" s="95">
        <v>0</v>
      </c>
      <c r="S22" s="95">
        <f t="shared" si="0"/>
        <v>0</v>
      </c>
      <c r="T22" s="94">
        <v>0</v>
      </c>
      <c r="U22" s="94">
        <v>0</v>
      </c>
      <c r="V22" s="94">
        <v>0</v>
      </c>
      <c r="W22" s="94">
        <v>0</v>
      </c>
      <c r="X22" s="94">
        <v>0</v>
      </c>
      <c r="Y22" s="111">
        <v>0</v>
      </c>
      <c r="Z22" s="111">
        <v>0</v>
      </c>
      <c r="AA22" s="111"/>
      <c r="AB22" s="111">
        <v>0</v>
      </c>
      <c r="AC22" s="111">
        <v>0</v>
      </c>
      <c r="AD22" s="111"/>
      <c r="AE22" s="111">
        <v>0</v>
      </c>
    </row>
    <row r="23" spans="1:31" s="145" customFormat="1" ht="15" customHeight="1" x14ac:dyDescent="0.4">
      <c r="A23" s="16"/>
      <c r="B23" s="16" t="s">
        <v>388</v>
      </c>
      <c r="C23" s="141" t="s">
        <v>390</v>
      </c>
      <c r="D23" s="141" t="s">
        <v>398</v>
      </c>
      <c r="E23" s="16" t="s">
        <v>145</v>
      </c>
      <c r="F23" s="142" t="s">
        <v>403</v>
      </c>
      <c r="G23" s="96"/>
      <c r="H23" s="96"/>
      <c r="I23" s="96"/>
      <c r="J23" s="96"/>
      <c r="K23" s="96"/>
      <c r="L23" s="96"/>
      <c r="M23" s="96"/>
      <c r="N23" s="96">
        <v>45</v>
      </c>
      <c r="O23" s="96">
        <v>49.5</v>
      </c>
      <c r="P23" s="96">
        <v>50</v>
      </c>
      <c r="Q23" s="96">
        <v>25</v>
      </c>
      <c r="R23" s="96">
        <v>0</v>
      </c>
      <c r="S23" s="95">
        <f t="shared" si="0"/>
        <v>25</v>
      </c>
      <c r="T23" s="94">
        <v>0</v>
      </c>
      <c r="U23" s="94">
        <v>0</v>
      </c>
      <c r="V23" s="94">
        <v>0</v>
      </c>
      <c r="W23" s="94">
        <v>0</v>
      </c>
      <c r="X23" s="108">
        <v>0</v>
      </c>
      <c r="Y23" s="108">
        <v>0</v>
      </c>
      <c r="Z23" s="108">
        <v>0</v>
      </c>
      <c r="AA23" s="108"/>
      <c r="AB23" s="108">
        <v>0</v>
      </c>
      <c r="AC23" s="108">
        <v>0</v>
      </c>
      <c r="AD23" s="108"/>
      <c r="AE23" s="108">
        <v>25</v>
      </c>
    </row>
    <row r="24" spans="1:31" s="145" customFormat="1" ht="15" customHeight="1" x14ac:dyDescent="0.4">
      <c r="A24" s="16"/>
      <c r="B24" s="16" t="s">
        <v>388</v>
      </c>
      <c r="C24" s="141" t="s">
        <v>390</v>
      </c>
      <c r="D24" s="141" t="s">
        <v>398</v>
      </c>
      <c r="E24" s="16" t="s">
        <v>146</v>
      </c>
      <c r="F24" s="142" t="s">
        <v>405</v>
      </c>
      <c r="G24" s="96">
        <v>300</v>
      </c>
      <c r="H24" s="96">
        <v>0</v>
      </c>
      <c r="I24" s="96">
        <v>0</v>
      </c>
      <c r="J24" s="9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96">
        <v>0</v>
      </c>
      <c r="Q24" s="95">
        <v>0</v>
      </c>
      <c r="R24" s="95">
        <v>0</v>
      </c>
      <c r="S24" s="95">
        <f t="shared" si="0"/>
        <v>0</v>
      </c>
      <c r="T24" s="94">
        <v>0</v>
      </c>
      <c r="U24" s="94">
        <v>0</v>
      </c>
      <c r="V24" s="94">
        <v>0</v>
      </c>
      <c r="W24" s="94">
        <v>0</v>
      </c>
      <c r="X24" s="94">
        <v>0</v>
      </c>
      <c r="Y24" s="111">
        <v>0</v>
      </c>
      <c r="Z24" s="111">
        <v>0</v>
      </c>
      <c r="AA24" s="111"/>
      <c r="AB24" s="111">
        <v>0</v>
      </c>
      <c r="AC24" s="111">
        <v>0</v>
      </c>
      <c r="AD24" s="111"/>
      <c r="AE24" s="111">
        <v>0</v>
      </c>
    </row>
    <row r="25" spans="1:31" s="145" customFormat="1" ht="15" customHeight="1" x14ac:dyDescent="0.4">
      <c r="A25" s="16"/>
      <c r="B25" s="16" t="s">
        <v>388</v>
      </c>
      <c r="C25" s="141" t="s">
        <v>390</v>
      </c>
      <c r="D25" s="141" t="s">
        <v>397</v>
      </c>
      <c r="E25" s="16" t="s">
        <v>147</v>
      </c>
      <c r="F25" s="142" t="s">
        <v>405</v>
      </c>
      <c r="G25" s="96">
        <v>150</v>
      </c>
      <c r="H25" s="96">
        <v>225</v>
      </c>
      <c r="I25" s="96">
        <v>225</v>
      </c>
      <c r="J25" s="96">
        <v>225</v>
      </c>
      <c r="K25" s="96">
        <v>225</v>
      </c>
      <c r="L25" s="96">
        <v>0</v>
      </c>
      <c r="M25" s="96">
        <v>0</v>
      </c>
      <c r="N25" s="96">
        <v>0</v>
      </c>
      <c r="O25" s="96">
        <v>0</v>
      </c>
      <c r="P25" s="96">
        <v>0</v>
      </c>
      <c r="Q25" s="95">
        <v>0</v>
      </c>
      <c r="R25" s="95">
        <v>0</v>
      </c>
      <c r="S25" s="95">
        <f t="shared" si="0"/>
        <v>0</v>
      </c>
      <c r="T25" s="94">
        <v>0</v>
      </c>
      <c r="U25" s="94">
        <v>0</v>
      </c>
      <c r="V25" s="94">
        <v>0</v>
      </c>
      <c r="W25" s="94">
        <v>0</v>
      </c>
      <c r="X25" s="94">
        <v>0</v>
      </c>
      <c r="Y25" s="111">
        <v>0</v>
      </c>
      <c r="Z25" s="111">
        <v>0</v>
      </c>
      <c r="AA25" s="111"/>
      <c r="AB25" s="111">
        <v>0</v>
      </c>
      <c r="AC25" s="111">
        <v>0</v>
      </c>
      <c r="AD25" s="111"/>
      <c r="AE25" s="111">
        <v>0</v>
      </c>
    </row>
    <row r="26" spans="1:31" s="144" customFormat="1" ht="15" customHeight="1" x14ac:dyDescent="0.4">
      <c r="A26" s="16"/>
      <c r="B26" s="16" t="s">
        <v>388</v>
      </c>
      <c r="C26" s="141" t="s">
        <v>390</v>
      </c>
      <c r="D26" s="141" t="s">
        <v>401</v>
      </c>
      <c r="E26" s="16" t="s">
        <v>148</v>
      </c>
      <c r="F26" s="142" t="s">
        <v>404</v>
      </c>
      <c r="G26" s="96">
        <v>56.25</v>
      </c>
      <c r="H26" s="96">
        <v>56.25</v>
      </c>
      <c r="I26" s="96">
        <v>56.25</v>
      </c>
      <c r="J26" s="96">
        <v>56.25</v>
      </c>
      <c r="K26" s="96">
        <v>56.25</v>
      </c>
      <c r="L26" s="96">
        <v>0</v>
      </c>
      <c r="M26" s="96">
        <v>0</v>
      </c>
      <c r="N26" s="96">
        <v>0</v>
      </c>
      <c r="O26" s="96">
        <v>0</v>
      </c>
      <c r="P26" s="96">
        <v>0</v>
      </c>
      <c r="Q26" s="95">
        <v>0</v>
      </c>
      <c r="R26" s="95">
        <v>0</v>
      </c>
      <c r="S26" s="95">
        <f t="shared" si="0"/>
        <v>0</v>
      </c>
      <c r="T26" s="94">
        <v>0</v>
      </c>
      <c r="U26" s="94">
        <v>0</v>
      </c>
      <c r="V26" s="94">
        <v>0</v>
      </c>
      <c r="W26" s="94">
        <v>0</v>
      </c>
      <c r="X26" s="94">
        <v>0</v>
      </c>
      <c r="Y26" s="111">
        <v>0</v>
      </c>
      <c r="Z26" s="111">
        <v>0</v>
      </c>
      <c r="AA26" s="111"/>
      <c r="AB26" s="111">
        <v>0</v>
      </c>
      <c r="AC26" s="111">
        <v>0</v>
      </c>
      <c r="AD26" s="111"/>
      <c r="AE26" s="111">
        <v>0</v>
      </c>
    </row>
    <row r="27" spans="1:31" s="145" customFormat="1" ht="15" customHeight="1" x14ac:dyDescent="0.4">
      <c r="A27" s="16"/>
      <c r="B27" s="16" t="s">
        <v>388</v>
      </c>
      <c r="C27" s="141" t="s">
        <v>390</v>
      </c>
      <c r="D27" s="141" t="s">
        <v>401</v>
      </c>
      <c r="E27" s="16" t="s">
        <v>149</v>
      </c>
      <c r="F27" s="142" t="s">
        <v>405</v>
      </c>
      <c r="G27" s="96">
        <v>750</v>
      </c>
      <c r="H27" s="96">
        <v>500</v>
      </c>
      <c r="I27" s="96">
        <v>500</v>
      </c>
      <c r="J27" s="96">
        <v>250</v>
      </c>
      <c r="K27" s="96">
        <v>250</v>
      </c>
      <c r="L27" s="96">
        <v>250</v>
      </c>
      <c r="M27" s="96">
        <v>0</v>
      </c>
      <c r="N27" s="96">
        <v>0</v>
      </c>
      <c r="O27" s="96">
        <v>0</v>
      </c>
      <c r="P27" s="96">
        <v>0</v>
      </c>
      <c r="Q27" s="95">
        <v>0</v>
      </c>
      <c r="R27" s="95">
        <v>0</v>
      </c>
      <c r="S27" s="95">
        <f t="shared" si="0"/>
        <v>0</v>
      </c>
      <c r="T27" s="94">
        <v>0</v>
      </c>
      <c r="U27" s="94">
        <v>0</v>
      </c>
      <c r="V27" s="94">
        <v>0</v>
      </c>
      <c r="W27" s="94">
        <v>0</v>
      </c>
      <c r="X27" s="94">
        <v>0</v>
      </c>
      <c r="Y27" s="111">
        <v>0</v>
      </c>
      <c r="Z27" s="111">
        <v>0</v>
      </c>
      <c r="AA27" s="111"/>
      <c r="AB27" s="111">
        <v>0</v>
      </c>
      <c r="AC27" s="111">
        <v>0</v>
      </c>
      <c r="AD27" s="111"/>
      <c r="AE27" s="111">
        <v>0</v>
      </c>
    </row>
    <row r="28" spans="1:31" s="145" customFormat="1" ht="15" customHeight="1" x14ac:dyDescent="0.4">
      <c r="A28" s="16"/>
      <c r="B28" s="16" t="s">
        <v>388</v>
      </c>
      <c r="C28" s="141" t="s">
        <v>390</v>
      </c>
      <c r="D28" s="141" t="s">
        <v>398</v>
      </c>
      <c r="E28" s="16" t="s">
        <v>150</v>
      </c>
      <c r="F28" s="142" t="s">
        <v>403</v>
      </c>
      <c r="G28" s="96">
        <v>250</v>
      </c>
      <c r="H28" s="96">
        <v>250</v>
      </c>
      <c r="I28" s="96">
        <v>250</v>
      </c>
      <c r="J28" s="96">
        <v>250</v>
      </c>
      <c r="K28" s="96">
        <v>250</v>
      </c>
      <c r="L28" s="96">
        <v>250</v>
      </c>
      <c r="M28" s="96">
        <v>50</v>
      </c>
      <c r="N28" s="96">
        <v>0</v>
      </c>
      <c r="O28" s="96">
        <v>0</v>
      </c>
      <c r="P28" s="96">
        <v>0</v>
      </c>
      <c r="Q28" s="95">
        <v>0</v>
      </c>
      <c r="R28" s="95">
        <v>0</v>
      </c>
      <c r="S28" s="95">
        <f t="shared" si="0"/>
        <v>0</v>
      </c>
      <c r="T28" s="94">
        <v>0</v>
      </c>
      <c r="U28" s="94">
        <v>0</v>
      </c>
      <c r="V28" s="94">
        <v>0</v>
      </c>
      <c r="W28" s="94">
        <v>0</v>
      </c>
      <c r="X28" s="94">
        <v>0</v>
      </c>
      <c r="Y28" s="111">
        <v>0</v>
      </c>
      <c r="Z28" s="111">
        <v>0</v>
      </c>
      <c r="AA28" s="111"/>
      <c r="AB28" s="111">
        <v>0</v>
      </c>
      <c r="AC28" s="111">
        <v>0</v>
      </c>
      <c r="AD28" s="111"/>
      <c r="AE28" s="111">
        <v>0</v>
      </c>
    </row>
    <row r="29" spans="1:31" s="145" customFormat="1" ht="15" customHeight="1" x14ac:dyDescent="0.4">
      <c r="A29" s="16"/>
      <c r="B29" s="16" t="s">
        <v>388</v>
      </c>
      <c r="C29" s="141" t="s">
        <v>390</v>
      </c>
      <c r="D29" s="141" t="s">
        <v>398</v>
      </c>
      <c r="E29" s="16" t="s">
        <v>151</v>
      </c>
      <c r="F29" s="142" t="s">
        <v>403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6">
        <v>0</v>
      </c>
      <c r="N29" s="96">
        <v>0</v>
      </c>
      <c r="O29" s="96">
        <v>0</v>
      </c>
      <c r="P29" s="96">
        <v>0</v>
      </c>
      <c r="Q29" s="95">
        <v>0</v>
      </c>
      <c r="R29" s="95">
        <v>0</v>
      </c>
      <c r="S29" s="95">
        <f t="shared" si="0"/>
        <v>0</v>
      </c>
      <c r="T29" s="94">
        <v>0</v>
      </c>
      <c r="U29" s="94">
        <v>0</v>
      </c>
      <c r="V29" s="94">
        <v>0</v>
      </c>
      <c r="W29" s="94">
        <v>0</v>
      </c>
      <c r="X29" s="94">
        <v>0</v>
      </c>
      <c r="Y29" s="111">
        <v>0</v>
      </c>
      <c r="Z29" s="111">
        <v>0</v>
      </c>
      <c r="AA29" s="111"/>
      <c r="AB29" s="111">
        <v>0</v>
      </c>
      <c r="AC29" s="111">
        <v>0</v>
      </c>
      <c r="AD29" s="111"/>
      <c r="AE29" s="111">
        <v>0</v>
      </c>
    </row>
    <row r="30" spans="1:31" s="144" customFormat="1" ht="15" customHeight="1" x14ac:dyDescent="0.4">
      <c r="A30" s="16"/>
      <c r="B30" s="16" t="s">
        <v>388</v>
      </c>
      <c r="C30" s="141" t="s">
        <v>390</v>
      </c>
      <c r="D30" s="141" t="s">
        <v>398</v>
      </c>
      <c r="E30" s="16" t="s">
        <v>152</v>
      </c>
      <c r="F30" s="142" t="s">
        <v>403</v>
      </c>
      <c r="G30" s="96">
        <v>375</v>
      </c>
      <c r="H30" s="96">
        <v>375</v>
      </c>
      <c r="I30" s="96">
        <v>375</v>
      </c>
      <c r="J30" s="96">
        <v>375</v>
      </c>
      <c r="K30" s="96">
        <v>375</v>
      </c>
      <c r="L30" s="96">
        <v>375</v>
      </c>
      <c r="M30" s="96">
        <v>375</v>
      </c>
      <c r="N30" s="96">
        <v>50</v>
      </c>
      <c r="O30" s="96">
        <v>0</v>
      </c>
      <c r="P30" s="96">
        <v>0</v>
      </c>
      <c r="Q30" s="95">
        <v>0</v>
      </c>
      <c r="R30" s="95">
        <v>0</v>
      </c>
      <c r="S30" s="95">
        <f t="shared" si="0"/>
        <v>0</v>
      </c>
      <c r="T30" s="94">
        <v>0</v>
      </c>
      <c r="U30" s="94">
        <v>0</v>
      </c>
      <c r="V30" s="94">
        <v>0</v>
      </c>
      <c r="W30" s="94">
        <v>0</v>
      </c>
      <c r="X30" s="94">
        <v>0</v>
      </c>
      <c r="Y30" s="94">
        <v>0</v>
      </c>
      <c r="Z30" s="94">
        <v>0</v>
      </c>
      <c r="AA30" s="94"/>
      <c r="AB30" s="94">
        <v>0</v>
      </c>
      <c r="AC30" s="94">
        <v>0</v>
      </c>
      <c r="AD30" s="94"/>
      <c r="AE30" s="111">
        <v>0</v>
      </c>
    </row>
    <row r="31" spans="1:31" s="144" customFormat="1" ht="15" customHeight="1" x14ac:dyDescent="0.4">
      <c r="A31" s="16"/>
      <c r="B31" s="16" t="s">
        <v>388</v>
      </c>
      <c r="C31" s="141" t="s">
        <v>390</v>
      </c>
      <c r="D31" s="141" t="s">
        <v>398</v>
      </c>
      <c r="E31" s="16" t="s">
        <v>154</v>
      </c>
      <c r="F31" s="142" t="s">
        <v>403</v>
      </c>
      <c r="G31" s="96">
        <v>750</v>
      </c>
      <c r="H31" s="96">
        <v>750</v>
      </c>
      <c r="I31" s="96">
        <v>750</v>
      </c>
      <c r="J31" s="96">
        <v>750</v>
      </c>
      <c r="K31" s="96">
        <v>750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5">
        <v>0</v>
      </c>
      <c r="R31" s="95">
        <v>0</v>
      </c>
      <c r="S31" s="95">
        <f t="shared" si="0"/>
        <v>0</v>
      </c>
      <c r="T31" s="94">
        <v>0</v>
      </c>
      <c r="U31" s="94">
        <v>0</v>
      </c>
      <c r="V31" s="94">
        <v>0</v>
      </c>
      <c r="W31" s="94">
        <v>0</v>
      </c>
      <c r="X31" s="94">
        <v>0</v>
      </c>
      <c r="Y31" s="111">
        <v>0</v>
      </c>
      <c r="Z31" s="111">
        <v>0</v>
      </c>
      <c r="AA31" s="111"/>
      <c r="AB31" s="111">
        <v>0</v>
      </c>
      <c r="AC31" s="111">
        <v>0</v>
      </c>
      <c r="AD31" s="111"/>
      <c r="AE31" s="111">
        <v>0</v>
      </c>
    </row>
    <row r="32" spans="1:31" s="144" customFormat="1" ht="15" customHeight="1" x14ac:dyDescent="0.4">
      <c r="A32" s="16"/>
      <c r="B32" s="16" t="s">
        <v>388</v>
      </c>
      <c r="C32" s="141" t="s">
        <v>390</v>
      </c>
      <c r="D32" s="141" t="s">
        <v>398</v>
      </c>
      <c r="E32" s="16" t="s">
        <v>155</v>
      </c>
      <c r="F32" s="142" t="s">
        <v>403</v>
      </c>
      <c r="G32" s="96">
        <v>166.5</v>
      </c>
      <c r="H32" s="96">
        <v>166.5</v>
      </c>
      <c r="I32" s="96">
        <v>166.5</v>
      </c>
      <c r="J32" s="96">
        <v>166.5</v>
      </c>
      <c r="K32" s="96">
        <v>166.5</v>
      </c>
      <c r="L32" s="96">
        <v>166.5</v>
      </c>
      <c r="M32" s="96">
        <v>166.5</v>
      </c>
      <c r="N32" s="96">
        <v>166.5</v>
      </c>
      <c r="O32" s="96">
        <v>166.5</v>
      </c>
      <c r="P32" s="96">
        <v>0</v>
      </c>
      <c r="Q32" s="96">
        <v>0</v>
      </c>
      <c r="R32" s="96">
        <v>0</v>
      </c>
      <c r="S32" s="95">
        <f t="shared" si="0"/>
        <v>0</v>
      </c>
      <c r="T32" s="94">
        <v>0</v>
      </c>
      <c r="U32" s="94">
        <v>0</v>
      </c>
      <c r="V32" s="94">
        <v>0</v>
      </c>
      <c r="W32" s="94">
        <v>0</v>
      </c>
      <c r="X32" s="94">
        <v>0</v>
      </c>
      <c r="Y32" s="109"/>
      <c r="Z32" s="109"/>
      <c r="AA32" s="109"/>
      <c r="AB32" s="109"/>
      <c r="AC32" s="109">
        <v>0</v>
      </c>
      <c r="AD32" s="109"/>
      <c r="AE32" s="109">
        <v>0</v>
      </c>
    </row>
    <row r="33" spans="1:31" s="144" customFormat="1" ht="15" customHeight="1" x14ac:dyDescent="0.4">
      <c r="A33" s="16"/>
      <c r="B33" s="16" t="s">
        <v>388</v>
      </c>
      <c r="C33" s="141" t="s">
        <v>390</v>
      </c>
      <c r="D33" s="141" t="s">
        <v>397</v>
      </c>
      <c r="E33" s="16" t="s">
        <v>157</v>
      </c>
      <c r="F33" s="142" t="s">
        <v>403</v>
      </c>
      <c r="G33" s="96">
        <v>150</v>
      </c>
      <c r="H33" s="96">
        <v>150</v>
      </c>
      <c r="I33" s="96">
        <v>150</v>
      </c>
      <c r="J33" s="96">
        <v>150</v>
      </c>
      <c r="K33" s="96">
        <v>150</v>
      </c>
      <c r="L33" s="96">
        <v>50</v>
      </c>
      <c r="M33" s="96">
        <v>45</v>
      </c>
      <c r="N33" s="96">
        <v>45</v>
      </c>
      <c r="O33" s="96">
        <v>0</v>
      </c>
      <c r="P33" s="96">
        <v>0</v>
      </c>
      <c r="Q33" s="96">
        <v>0</v>
      </c>
      <c r="R33" s="96">
        <v>0</v>
      </c>
      <c r="S33" s="95">
        <f t="shared" si="0"/>
        <v>0</v>
      </c>
      <c r="T33" s="94">
        <v>0</v>
      </c>
      <c r="U33" s="94">
        <v>0</v>
      </c>
      <c r="V33" s="94">
        <v>0</v>
      </c>
      <c r="W33" s="94">
        <v>0</v>
      </c>
      <c r="X33" s="94">
        <v>0</v>
      </c>
      <c r="Y33" s="110"/>
      <c r="Z33" s="110"/>
      <c r="AA33" s="110"/>
      <c r="AB33" s="110"/>
      <c r="AC33" s="110"/>
      <c r="AD33" s="110"/>
      <c r="AE33" s="110"/>
    </row>
    <row r="34" spans="1:31" s="144" customFormat="1" ht="15" customHeight="1" x14ac:dyDescent="0.4">
      <c r="A34" s="16"/>
      <c r="B34" s="16" t="s">
        <v>388</v>
      </c>
      <c r="C34" s="141" t="s">
        <v>390</v>
      </c>
      <c r="D34" s="141" t="s">
        <v>397</v>
      </c>
      <c r="E34" s="16" t="s">
        <v>159</v>
      </c>
      <c r="F34" s="142" t="s">
        <v>403</v>
      </c>
      <c r="G34" s="96">
        <v>525</v>
      </c>
      <c r="H34" s="96">
        <v>525</v>
      </c>
      <c r="I34" s="96">
        <v>525</v>
      </c>
      <c r="J34" s="96">
        <v>525</v>
      </c>
      <c r="K34" s="96">
        <v>350</v>
      </c>
      <c r="L34" s="96">
        <v>350</v>
      </c>
      <c r="M34" s="96">
        <v>0</v>
      </c>
      <c r="N34" s="96">
        <v>0</v>
      </c>
      <c r="O34" s="96">
        <v>0</v>
      </c>
      <c r="P34" s="96">
        <v>0</v>
      </c>
      <c r="Q34" s="96">
        <v>0</v>
      </c>
      <c r="R34" s="96">
        <v>0</v>
      </c>
      <c r="S34" s="95">
        <f t="shared" si="0"/>
        <v>0</v>
      </c>
      <c r="T34" s="94">
        <v>0</v>
      </c>
      <c r="U34" s="94">
        <v>0</v>
      </c>
      <c r="V34" s="94">
        <v>0</v>
      </c>
      <c r="W34" s="94">
        <v>0</v>
      </c>
      <c r="X34" s="94">
        <v>0</v>
      </c>
      <c r="Y34" s="110"/>
      <c r="Z34" s="110"/>
      <c r="AA34" s="110"/>
      <c r="AB34" s="110"/>
      <c r="AC34" s="110"/>
      <c r="AD34" s="110"/>
      <c r="AE34" s="110"/>
    </row>
    <row r="35" spans="1:31" s="144" customFormat="1" ht="15" customHeight="1" x14ac:dyDescent="0.4">
      <c r="A35" s="16"/>
      <c r="B35" s="16" t="s">
        <v>388</v>
      </c>
      <c r="C35" s="141" t="s">
        <v>390</v>
      </c>
      <c r="D35" s="141" t="s">
        <v>397</v>
      </c>
      <c r="E35" s="16" t="s">
        <v>159</v>
      </c>
      <c r="F35" s="142" t="s">
        <v>403</v>
      </c>
      <c r="G35" s="96"/>
      <c r="H35" s="96"/>
      <c r="I35" s="96"/>
      <c r="J35" s="96"/>
      <c r="K35" s="96"/>
      <c r="L35" s="96">
        <v>0</v>
      </c>
      <c r="M35" s="96">
        <v>150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5">
        <f t="shared" si="0"/>
        <v>0</v>
      </c>
      <c r="T35" s="94"/>
      <c r="U35" s="94"/>
      <c r="V35" s="94"/>
      <c r="W35" s="94"/>
      <c r="X35" s="94"/>
      <c r="Y35" s="110"/>
      <c r="Z35" s="110"/>
      <c r="AA35" s="110"/>
      <c r="AB35" s="110"/>
      <c r="AC35" s="110"/>
      <c r="AD35" s="110"/>
      <c r="AE35" s="110"/>
    </row>
    <row r="36" spans="1:31" s="144" customFormat="1" ht="15" customHeight="1" x14ac:dyDescent="0.4">
      <c r="A36" s="16"/>
      <c r="B36" s="16" t="s">
        <v>388</v>
      </c>
      <c r="C36" s="141" t="s">
        <v>390</v>
      </c>
      <c r="D36" s="141" t="s">
        <v>397</v>
      </c>
      <c r="E36" s="16" t="s">
        <v>160</v>
      </c>
      <c r="F36" s="142" t="s">
        <v>403</v>
      </c>
      <c r="G36" s="96">
        <v>125</v>
      </c>
      <c r="H36" s="96">
        <v>125</v>
      </c>
      <c r="I36" s="96">
        <v>125</v>
      </c>
      <c r="J36" s="96">
        <v>125</v>
      </c>
      <c r="K36" s="96">
        <v>0</v>
      </c>
      <c r="L36" s="96">
        <v>0</v>
      </c>
      <c r="M36" s="96">
        <v>0</v>
      </c>
      <c r="N36" s="96">
        <v>0</v>
      </c>
      <c r="O36" s="96">
        <v>0</v>
      </c>
      <c r="P36" s="96">
        <v>0</v>
      </c>
      <c r="Q36" s="96">
        <v>0</v>
      </c>
      <c r="R36" s="96">
        <v>0</v>
      </c>
      <c r="S36" s="95">
        <f t="shared" si="0"/>
        <v>0</v>
      </c>
      <c r="T36" s="94">
        <v>0</v>
      </c>
      <c r="U36" s="94">
        <v>0</v>
      </c>
      <c r="V36" s="94">
        <v>0</v>
      </c>
      <c r="W36" s="94">
        <v>0</v>
      </c>
      <c r="X36" s="94">
        <v>0</v>
      </c>
      <c r="Y36" s="110"/>
      <c r="Z36" s="110"/>
      <c r="AA36" s="110"/>
      <c r="AB36" s="110"/>
      <c r="AC36" s="110"/>
      <c r="AD36" s="110"/>
      <c r="AE36" s="110"/>
    </row>
    <row r="37" spans="1:31" s="144" customFormat="1" ht="15" customHeight="1" x14ac:dyDescent="0.4">
      <c r="A37" s="16"/>
      <c r="B37" s="16" t="s">
        <v>388</v>
      </c>
      <c r="C37" s="141" t="s">
        <v>390</v>
      </c>
      <c r="D37" s="141" t="s">
        <v>397</v>
      </c>
      <c r="E37" s="16" t="s">
        <v>161</v>
      </c>
      <c r="F37" s="142" t="s">
        <v>403</v>
      </c>
      <c r="G37" s="96">
        <v>0</v>
      </c>
      <c r="H37" s="96">
        <v>0</v>
      </c>
      <c r="I37" s="96">
        <v>0</v>
      </c>
      <c r="J37" s="96">
        <v>0</v>
      </c>
      <c r="K37" s="96">
        <v>0</v>
      </c>
      <c r="L37" s="96">
        <v>0</v>
      </c>
      <c r="M37" s="96">
        <v>0</v>
      </c>
      <c r="N37" s="96">
        <v>0</v>
      </c>
      <c r="O37" s="96">
        <v>0</v>
      </c>
      <c r="P37" s="96">
        <v>0</v>
      </c>
      <c r="Q37" s="96">
        <v>0</v>
      </c>
      <c r="R37" s="96">
        <v>0</v>
      </c>
      <c r="S37" s="95">
        <f t="shared" si="0"/>
        <v>0</v>
      </c>
      <c r="T37" s="94">
        <v>0</v>
      </c>
      <c r="U37" s="94">
        <v>0</v>
      </c>
      <c r="V37" s="94">
        <v>0</v>
      </c>
      <c r="W37" s="94">
        <v>0</v>
      </c>
      <c r="X37" s="94">
        <v>0</v>
      </c>
      <c r="Y37" s="110"/>
      <c r="Z37" s="110"/>
      <c r="AA37" s="110"/>
      <c r="AB37" s="110"/>
      <c r="AC37" s="110"/>
      <c r="AD37" s="110"/>
      <c r="AE37" s="110"/>
    </row>
    <row r="38" spans="1:31" s="144" customFormat="1" ht="15" customHeight="1" x14ac:dyDescent="0.4">
      <c r="A38" s="16"/>
      <c r="B38" s="16" t="s">
        <v>388</v>
      </c>
      <c r="C38" s="141" t="s">
        <v>390</v>
      </c>
      <c r="D38" s="141" t="s">
        <v>397</v>
      </c>
      <c r="E38" s="16" t="s">
        <v>162</v>
      </c>
      <c r="F38" s="142" t="s">
        <v>403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5">
        <f t="shared" si="0"/>
        <v>0</v>
      </c>
      <c r="T38" s="94">
        <v>0</v>
      </c>
      <c r="U38" s="94">
        <v>0</v>
      </c>
      <c r="V38" s="94">
        <v>0</v>
      </c>
      <c r="W38" s="94">
        <v>0</v>
      </c>
      <c r="X38" s="94">
        <v>0</v>
      </c>
      <c r="Y38" s="111"/>
      <c r="Z38" s="111"/>
      <c r="AA38" s="111"/>
      <c r="AB38" s="111"/>
      <c r="AC38" s="111"/>
      <c r="AD38" s="111"/>
      <c r="AE38" s="111"/>
    </row>
    <row r="39" spans="1:31" s="144" customFormat="1" ht="15" customHeight="1" x14ac:dyDescent="0.4">
      <c r="A39" s="16"/>
      <c r="B39" s="16" t="s">
        <v>388</v>
      </c>
      <c r="C39" s="141" t="s">
        <v>390</v>
      </c>
      <c r="D39" s="141" t="s">
        <v>398</v>
      </c>
      <c r="E39" s="16" t="s">
        <v>163</v>
      </c>
      <c r="F39" s="142" t="s">
        <v>403</v>
      </c>
      <c r="G39" s="96">
        <v>750</v>
      </c>
      <c r="H39" s="96">
        <v>750</v>
      </c>
      <c r="I39" s="96">
        <v>750</v>
      </c>
      <c r="J39" s="96">
        <v>750</v>
      </c>
      <c r="K39" s="96">
        <v>540</v>
      </c>
      <c r="L39" s="96">
        <v>180</v>
      </c>
      <c r="M39" s="96">
        <v>180</v>
      </c>
      <c r="N39" s="96">
        <v>180</v>
      </c>
      <c r="O39" s="96">
        <v>180</v>
      </c>
      <c r="P39" s="96">
        <v>0</v>
      </c>
      <c r="Q39" s="96">
        <v>0</v>
      </c>
      <c r="R39" s="96">
        <v>0</v>
      </c>
      <c r="S39" s="95">
        <f t="shared" si="0"/>
        <v>0</v>
      </c>
      <c r="T39" s="94">
        <v>0</v>
      </c>
      <c r="U39" s="94">
        <v>0</v>
      </c>
      <c r="V39" s="94">
        <v>0</v>
      </c>
      <c r="W39" s="94">
        <v>0</v>
      </c>
      <c r="X39" s="94">
        <v>0</v>
      </c>
      <c r="Y39" s="111"/>
      <c r="Z39" s="111"/>
      <c r="AA39" s="111"/>
      <c r="AB39" s="111"/>
      <c r="AC39" s="111">
        <v>0</v>
      </c>
      <c r="AD39" s="111"/>
      <c r="AE39" s="111"/>
    </row>
    <row r="40" spans="1:31" s="144" customFormat="1" ht="15" customHeight="1" x14ac:dyDescent="0.4">
      <c r="A40" s="16"/>
      <c r="B40" s="16" t="s">
        <v>388</v>
      </c>
      <c r="C40" s="141" t="s">
        <v>390</v>
      </c>
      <c r="D40" s="141" t="s">
        <v>398</v>
      </c>
      <c r="E40" s="16" t="s">
        <v>164</v>
      </c>
      <c r="F40" s="142" t="s">
        <v>403</v>
      </c>
      <c r="G40" s="96">
        <v>0</v>
      </c>
      <c r="H40" s="96">
        <v>0</v>
      </c>
      <c r="I40" s="96">
        <v>0</v>
      </c>
      <c r="J40" s="96">
        <v>0</v>
      </c>
      <c r="K40" s="96">
        <v>0</v>
      </c>
      <c r="L40" s="96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  <c r="R40" s="96">
        <v>0</v>
      </c>
      <c r="S40" s="95">
        <f t="shared" si="0"/>
        <v>0</v>
      </c>
      <c r="T40" s="94">
        <v>0</v>
      </c>
      <c r="U40" s="94">
        <v>0</v>
      </c>
      <c r="V40" s="94">
        <v>0</v>
      </c>
      <c r="W40" s="94">
        <v>0</v>
      </c>
      <c r="X40" s="94">
        <v>0</v>
      </c>
      <c r="Y40" s="111"/>
      <c r="Z40" s="111"/>
      <c r="AA40" s="111"/>
      <c r="AB40" s="111"/>
      <c r="AC40" s="111"/>
      <c r="AD40" s="111"/>
      <c r="AE40" s="111"/>
    </row>
    <row r="41" spans="1:31" s="144" customFormat="1" ht="15" customHeight="1" x14ac:dyDescent="0.4">
      <c r="A41" s="16"/>
      <c r="B41" s="16" t="s">
        <v>388</v>
      </c>
      <c r="C41" s="141" t="s">
        <v>390</v>
      </c>
      <c r="D41" s="141" t="s">
        <v>398</v>
      </c>
      <c r="E41" s="16" t="s">
        <v>165</v>
      </c>
      <c r="F41" s="142" t="s">
        <v>403</v>
      </c>
      <c r="G41" s="96"/>
      <c r="H41" s="96"/>
      <c r="I41" s="96"/>
      <c r="J41" s="96"/>
      <c r="K41" s="96">
        <v>90</v>
      </c>
      <c r="L41" s="96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96">
        <v>0</v>
      </c>
      <c r="S41" s="95">
        <f t="shared" si="0"/>
        <v>0</v>
      </c>
      <c r="T41" s="94">
        <v>0</v>
      </c>
      <c r="U41" s="94">
        <v>0</v>
      </c>
      <c r="V41" s="94">
        <v>0</v>
      </c>
      <c r="W41" s="94">
        <v>0</v>
      </c>
      <c r="X41" s="94">
        <v>0</v>
      </c>
      <c r="Y41" s="111"/>
      <c r="Z41" s="111"/>
      <c r="AA41" s="111"/>
      <c r="AB41" s="111"/>
      <c r="AC41" s="111"/>
      <c r="AD41" s="111"/>
      <c r="AE41" s="111"/>
    </row>
    <row r="42" spans="1:31" s="144" customFormat="1" ht="15" customHeight="1" x14ac:dyDescent="0.4">
      <c r="A42" s="16"/>
      <c r="B42" s="16" t="s">
        <v>388</v>
      </c>
      <c r="C42" s="141" t="s">
        <v>390</v>
      </c>
      <c r="D42" s="141" t="s">
        <v>398</v>
      </c>
      <c r="E42" s="16" t="s">
        <v>166</v>
      </c>
      <c r="F42" s="142" t="s">
        <v>403</v>
      </c>
      <c r="G42" s="96">
        <v>600</v>
      </c>
      <c r="H42" s="96">
        <v>600</v>
      </c>
      <c r="I42" s="96">
        <v>600</v>
      </c>
      <c r="J42" s="96">
        <v>600</v>
      </c>
      <c r="K42" s="96">
        <v>350</v>
      </c>
      <c r="L42" s="96">
        <v>350</v>
      </c>
      <c r="M42" s="96">
        <v>50</v>
      </c>
      <c r="N42" s="96">
        <v>0</v>
      </c>
      <c r="O42" s="96">
        <v>0</v>
      </c>
      <c r="P42" s="96">
        <v>0</v>
      </c>
      <c r="Q42" s="96">
        <v>0</v>
      </c>
      <c r="R42" s="96">
        <v>0</v>
      </c>
      <c r="S42" s="95">
        <f t="shared" si="0"/>
        <v>0</v>
      </c>
      <c r="T42" s="94">
        <v>0</v>
      </c>
      <c r="U42" s="94">
        <v>0</v>
      </c>
      <c r="V42" s="94">
        <v>0</v>
      </c>
      <c r="W42" s="94">
        <v>0</v>
      </c>
      <c r="X42" s="94">
        <v>0</v>
      </c>
      <c r="Y42" s="111"/>
      <c r="Z42" s="111"/>
      <c r="AA42" s="111"/>
      <c r="AB42" s="111"/>
      <c r="AC42" s="111"/>
      <c r="AD42" s="111"/>
      <c r="AE42" s="111"/>
    </row>
    <row r="43" spans="1:31" s="144" customFormat="1" ht="15" customHeight="1" x14ac:dyDescent="0.4">
      <c r="A43" s="16"/>
      <c r="B43" s="16" t="s">
        <v>388</v>
      </c>
      <c r="C43" s="141" t="s">
        <v>390</v>
      </c>
      <c r="D43" s="141" t="s">
        <v>401</v>
      </c>
      <c r="E43" s="16" t="s">
        <v>167</v>
      </c>
      <c r="F43" s="142" t="s">
        <v>405</v>
      </c>
      <c r="G43" s="96">
        <v>441</v>
      </c>
      <c r="H43" s="96">
        <v>0</v>
      </c>
      <c r="I43" s="96">
        <v>0</v>
      </c>
      <c r="J43" s="9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6">
        <v>0</v>
      </c>
      <c r="Q43" s="96">
        <v>0</v>
      </c>
      <c r="R43" s="96">
        <v>0</v>
      </c>
      <c r="S43" s="95">
        <f t="shared" si="0"/>
        <v>0</v>
      </c>
      <c r="T43" s="94">
        <v>0</v>
      </c>
      <c r="U43" s="94">
        <v>0</v>
      </c>
      <c r="V43" s="94">
        <v>0</v>
      </c>
      <c r="W43" s="94">
        <v>0</v>
      </c>
      <c r="X43" s="94">
        <v>0</v>
      </c>
      <c r="Y43" s="111"/>
      <c r="Z43" s="111"/>
      <c r="AA43" s="111"/>
      <c r="AB43" s="111"/>
      <c r="AC43" s="111"/>
      <c r="AD43" s="111"/>
      <c r="AE43" s="111"/>
    </row>
    <row r="44" spans="1:31" s="144" customFormat="1" ht="15" customHeight="1" x14ac:dyDescent="0.4">
      <c r="A44" s="16"/>
      <c r="B44" s="16" t="s">
        <v>388</v>
      </c>
      <c r="C44" s="141" t="s">
        <v>390</v>
      </c>
      <c r="D44" s="141" t="s">
        <v>398</v>
      </c>
      <c r="E44" s="16" t="s">
        <v>168</v>
      </c>
      <c r="F44" s="142" t="s">
        <v>402</v>
      </c>
      <c r="G44" s="96"/>
      <c r="H44" s="96"/>
      <c r="I44" s="96">
        <v>180</v>
      </c>
      <c r="J44" s="96">
        <v>180</v>
      </c>
      <c r="K44" s="96">
        <v>180</v>
      </c>
      <c r="L44" s="96">
        <v>198</v>
      </c>
      <c r="M44" s="96">
        <v>198</v>
      </c>
      <c r="N44" s="96">
        <v>198</v>
      </c>
      <c r="O44" s="96">
        <v>81</v>
      </c>
      <c r="P44" s="96">
        <v>0</v>
      </c>
      <c r="Q44" s="96">
        <v>0</v>
      </c>
      <c r="R44" s="96">
        <v>0</v>
      </c>
      <c r="S44" s="95">
        <f t="shared" si="0"/>
        <v>0</v>
      </c>
      <c r="T44" s="94">
        <v>0</v>
      </c>
      <c r="U44" s="94">
        <v>0</v>
      </c>
      <c r="V44" s="94">
        <v>0</v>
      </c>
      <c r="W44" s="94">
        <v>0</v>
      </c>
      <c r="X44" s="94">
        <v>0</v>
      </c>
      <c r="Y44" s="94">
        <v>0</v>
      </c>
      <c r="Z44" s="94">
        <v>0</v>
      </c>
      <c r="AA44" s="94"/>
      <c r="AB44" s="94"/>
      <c r="AC44" s="94"/>
      <c r="AD44" s="94"/>
    </row>
    <row r="45" spans="1:31" s="144" customFormat="1" ht="15" customHeight="1" x14ac:dyDescent="0.4">
      <c r="A45" s="16"/>
      <c r="B45" s="16" t="s">
        <v>388</v>
      </c>
      <c r="C45" s="141" t="s">
        <v>390</v>
      </c>
      <c r="D45" s="141" t="s">
        <v>398</v>
      </c>
      <c r="E45" s="16" t="s">
        <v>169</v>
      </c>
      <c r="F45" s="142" t="s">
        <v>405</v>
      </c>
      <c r="G45" s="96">
        <v>0</v>
      </c>
      <c r="H45" s="96">
        <v>0</v>
      </c>
      <c r="I45" s="96">
        <v>0</v>
      </c>
      <c r="J45" s="96">
        <v>0</v>
      </c>
      <c r="K45" s="96">
        <v>0</v>
      </c>
      <c r="L45" s="96">
        <v>0</v>
      </c>
      <c r="M45" s="96">
        <v>0</v>
      </c>
      <c r="N45" s="96">
        <v>18</v>
      </c>
      <c r="O45" s="96">
        <v>18</v>
      </c>
      <c r="P45" s="96">
        <v>0</v>
      </c>
      <c r="Q45" s="96">
        <v>0</v>
      </c>
      <c r="R45" s="96">
        <v>0</v>
      </c>
      <c r="S45" s="95">
        <f t="shared" si="0"/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109"/>
      <c r="Z45" s="109"/>
      <c r="AA45" s="109"/>
      <c r="AB45" s="109"/>
      <c r="AC45" s="109"/>
      <c r="AD45" s="109"/>
      <c r="AE45" s="109"/>
    </row>
    <row r="46" spans="1:31" s="144" customFormat="1" ht="15" customHeight="1" x14ac:dyDescent="0.4">
      <c r="A46" s="16"/>
      <c r="B46" s="16" t="s">
        <v>388</v>
      </c>
      <c r="C46" s="141" t="s">
        <v>390</v>
      </c>
      <c r="D46" s="141" t="s">
        <v>398</v>
      </c>
      <c r="E46" s="141" t="s">
        <v>367</v>
      </c>
      <c r="F46" s="142" t="s">
        <v>402</v>
      </c>
      <c r="G46" s="96"/>
      <c r="H46" s="96"/>
      <c r="I46" s="103"/>
      <c r="J46" s="103"/>
      <c r="K46" s="96"/>
      <c r="L46" s="96"/>
      <c r="M46" s="96"/>
      <c r="N46" s="96"/>
      <c r="O46" s="96"/>
      <c r="P46" s="96">
        <v>0</v>
      </c>
      <c r="Q46" s="96">
        <v>180</v>
      </c>
      <c r="R46" s="96">
        <v>180</v>
      </c>
      <c r="S46" s="95">
        <f t="shared" si="0"/>
        <v>146.30199999999999</v>
      </c>
      <c r="T46" s="111"/>
      <c r="U46" s="111"/>
      <c r="V46" s="111"/>
      <c r="W46" s="111"/>
      <c r="X46" s="111"/>
      <c r="Y46" s="111"/>
      <c r="Z46" s="111"/>
      <c r="AA46" s="108">
        <v>0</v>
      </c>
      <c r="AB46" s="108">
        <v>0</v>
      </c>
      <c r="AC46" s="108">
        <v>0</v>
      </c>
      <c r="AD46" s="111">
        <v>146.30199999999999</v>
      </c>
      <c r="AE46" s="108">
        <v>0</v>
      </c>
    </row>
    <row r="47" spans="1:31" s="144" customFormat="1" ht="15" customHeight="1" x14ac:dyDescent="0.4">
      <c r="A47" s="16"/>
      <c r="B47" s="16" t="s">
        <v>388</v>
      </c>
      <c r="C47" s="141" t="s">
        <v>390</v>
      </c>
      <c r="D47" s="141" t="s">
        <v>398</v>
      </c>
      <c r="E47" s="141" t="s">
        <v>170</v>
      </c>
      <c r="F47" s="142" t="s">
        <v>403</v>
      </c>
      <c r="G47" s="96"/>
      <c r="H47" s="96"/>
      <c r="I47" s="103"/>
      <c r="J47" s="103"/>
      <c r="K47" s="96"/>
      <c r="L47" s="96"/>
      <c r="M47" s="96"/>
      <c r="N47" s="96"/>
      <c r="O47" s="96"/>
      <c r="P47" s="96">
        <v>0</v>
      </c>
      <c r="Q47" s="96">
        <v>121.95099999999999</v>
      </c>
      <c r="R47" s="96">
        <v>133</v>
      </c>
      <c r="S47" s="95">
        <f t="shared" si="0"/>
        <v>104.43099999999998</v>
      </c>
      <c r="T47" s="111"/>
      <c r="U47" s="111"/>
      <c r="V47" s="111"/>
      <c r="W47" s="111"/>
      <c r="X47" s="111"/>
      <c r="Y47" s="111"/>
      <c r="Z47" s="111"/>
      <c r="AA47" s="111"/>
      <c r="AB47" s="111">
        <v>66.950999999999993</v>
      </c>
      <c r="AC47" s="111">
        <v>37.479999999999997</v>
      </c>
      <c r="AD47" s="108"/>
      <c r="AE47" s="108">
        <v>0</v>
      </c>
    </row>
    <row r="48" spans="1:31" s="144" customFormat="1" ht="15" customHeight="1" x14ac:dyDescent="0.4">
      <c r="A48" s="16"/>
      <c r="B48" s="16" t="s">
        <v>388</v>
      </c>
      <c r="C48" s="141" t="s">
        <v>390</v>
      </c>
      <c r="D48" s="141" t="s">
        <v>398</v>
      </c>
      <c r="E48" s="16"/>
      <c r="F48" s="142" t="s">
        <v>403</v>
      </c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>
        <v>122</v>
      </c>
      <c r="S48" s="95">
        <f t="shared" si="0"/>
        <v>69.653000000000006</v>
      </c>
      <c r="T48" s="94"/>
      <c r="U48" s="94"/>
      <c r="V48" s="94"/>
      <c r="W48" s="94"/>
      <c r="X48" s="108"/>
      <c r="Y48" s="108"/>
      <c r="Z48" s="108"/>
      <c r="AA48" s="108"/>
      <c r="AB48" s="108"/>
      <c r="AC48" s="108">
        <v>0</v>
      </c>
      <c r="AD48" s="108">
        <v>69.653000000000006</v>
      </c>
      <c r="AE48" s="108">
        <v>0</v>
      </c>
    </row>
    <row r="49" spans="1:31" s="144" customFormat="1" ht="15" customHeight="1" x14ac:dyDescent="0.4">
      <c r="A49" s="16" t="s">
        <v>408</v>
      </c>
      <c r="B49" s="16" t="s">
        <v>388</v>
      </c>
      <c r="C49" s="141" t="s">
        <v>391</v>
      </c>
      <c r="D49" s="141" t="s">
        <v>398</v>
      </c>
      <c r="E49" s="16" t="s">
        <v>172</v>
      </c>
      <c r="F49" s="142" t="s">
        <v>402</v>
      </c>
      <c r="G49" s="96">
        <v>43.804000000000002</v>
      </c>
      <c r="H49" s="96">
        <v>10</v>
      </c>
      <c r="I49" s="96">
        <v>20</v>
      </c>
      <c r="J49" s="96">
        <v>20.53</v>
      </c>
      <c r="K49" s="96">
        <v>27.6</v>
      </c>
      <c r="L49" s="96">
        <v>29.003</v>
      </c>
      <c r="M49" s="96">
        <v>19.003</v>
      </c>
      <c r="N49" s="96">
        <v>25.504000000000001</v>
      </c>
      <c r="O49" s="96">
        <v>47.019000000000005</v>
      </c>
      <c r="P49" s="96">
        <v>60.887000000000008</v>
      </c>
      <c r="Q49" s="96">
        <v>60.887000000000008</v>
      </c>
      <c r="R49" s="96">
        <v>60.887000000000008</v>
      </c>
      <c r="S49" s="95">
        <f t="shared" si="0"/>
        <v>60.887000000000008</v>
      </c>
      <c r="T49" s="110">
        <v>0</v>
      </c>
      <c r="U49" s="110">
        <v>0</v>
      </c>
      <c r="V49" s="110">
        <v>7.0780000000000003</v>
      </c>
      <c r="W49" s="110">
        <v>1.925</v>
      </c>
      <c r="X49" s="110">
        <v>0</v>
      </c>
      <c r="Y49" s="110">
        <v>16.501000000000001</v>
      </c>
      <c r="Z49" s="110">
        <v>21.515000000000001</v>
      </c>
      <c r="AA49" s="110">
        <v>13.868</v>
      </c>
      <c r="AB49" s="110">
        <v>0</v>
      </c>
      <c r="AC49" s="110">
        <v>0</v>
      </c>
      <c r="AD49" s="111">
        <v>0</v>
      </c>
      <c r="AE49" s="110">
        <v>0</v>
      </c>
    </row>
    <row r="50" spans="1:31" s="144" customFormat="1" ht="15" customHeight="1" x14ac:dyDescent="0.4">
      <c r="A50" s="16" t="s">
        <v>412</v>
      </c>
      <c r="B50" s="16" t="s">
        <v>388</v>
      </c>
      <c r="C50" s="141" t="s">
        <v>391</v>
      </c>
      <c r="D50" s="141" t="s">
        <v>398</v>
      </c>
      <c r="E50" s="16" t="s">
        <v>173</v>
      </c>
      <c r="F50" s="142" t="s">
        <v>403</v>
      </c>
      <c r="G50" s="96">
        <v>28</v>
      </c>
      <c r="H50" s="96">
        <v>100</v>
      </c>
      <c r="I50" s="96">
        <v>85.084999999999994</v>
      </c>
      <c r="J50" s="96">
        <v>111.40900000000001</v>
      </c>
      <c r="K50" s="96">
        <v>119.045</v>
      </c>
      <c r="L50" s="96">
        <v>127.244</v>
      </c>
      <c r="M50" s="96">
        <v>127.244</v>
      </c>
      <c r="N50" s="96">
        <v>128.755</v>
      </c>
      <c r="O50" s="96">
        <v>128.755</v>
      </c>
      <c r="P50" s="96">
        <v>128.755</v>
      </c>
      <c r="Q50" s="96">
        <v>128.755</v>
      </c>
      <c r="R50" s="96">
        <v>128.755</v>
      </c>
      <c r="S50" s="95">
        <f t="shared" si="0"/>
        <v>128.755</v>
      </c>
      <c r="T50" s="110">
        <v>35.813000000000002</v>
      </c>
      <c r="U50" s="110">
        <v>4.1580000000000004</v>
      </c>
      <c r="V50" s="110">
        <v>50.332000000000001</v>
      </c>
      <c r="W50" s="110">
        <v>36.941000000000003</v>
      </c>
      <c r="X50" s="111">
        <v>0</v>
      </c>
      <c r="Y50" s="111">
        <v>1.5109999999999999</v>
      </c>
      <c r="Z50" s="111">
        <v>0</v>
      </c>
      <c r="AA50" s="111"/>
      <c r="AB50" s="111">
        <v>0</v>
      </c>
      <c r="AC50" s="111">
        <v>0</v>
      </c>
      <c r="AD50" s="111">
        <v>0</v>
      </c>
      <c r="AE50" s="111">
        <v>0</v>
      </c>
    </row>
    <row r="51" spans="1:31" s="144" customFormat="1" ht="15" customHeight="1" x14ac:dyDescent="0.4">
      <c r="A51" s="16" t="s">
        <v>413</v>
      </c>
      <c r="B51" s="16" t="s">
        <v>388</v>
      </c>
      <c r="C51" s="141" t="s">
        <v>391</v>
      </c>
      <c r="D51" s="141" t="s">
        <v>396</v>
      </c>
      <c r="E51" s="16" t="s">
        <v>174</v>
      </c>
      <c r="F51" s="142" t="s">
        <v>403</v>
      </c>
      <c r="G51" s="96"/>
      <c r="H51" s="96"/>
      <c r="I51" s="96"/>
      <c r="J51" s="96"/>
      <c r="K51" s="96"/>
      <c r="L51" s="96">
        <v>0.06</v>
      </c>
      <c r="M51" s="96">
        <v>0.06</v>
      </c>
      <c r="N51" s="96">
        <v>0.06</v>
      </c>
      <c r="O51" s="96">
        <v>0.06</v>
      </c>
      <c r="P51" s="96">
        <v>0.06</v>
      </c>
      <c r="Q51" s="96">
        <v>0.06</v>
      </c>
      <c r="R51" s="96">
        <v>0.06</v>
      </c>
      <c r="S51" s="95">
        <f t="shared" si="0"/>
        <v>0.06</v>
      </c>
      <c r="T51" s="110">
        <v>0</v>
      </c>
      <c r="U51" s="110">
        <v>0</v>
      </c>
      <c r="V51" s="110">
        <v>0.06</v>
      </c>
      <c r="W51" s="110">
        <v>0</v>
      </c>
      <c r="X51" s="111">
        <v>0</v>
      </c>
      <c r="Y51" s="111">
        <v>0</v>
      </c>
      <c r="Z51" s="111">
        <v>0</v>
      </c>
      <c r="AA51" s="111"/>
      <c r="AB51" s="111">
        <v>0</v>
      </c>
      <c r="AC51" s="111">
        <v>0</v>
      </c>
      <c r="AD51" s="111">
        <v>0</v>
      </c>
      <c r="AE51" s="111">
        <v>0</v>
      </c>
    </row>
    <row r="52" spans="1:31" s="144" customFormat="1" ht="15" customHeight="1" x14ac:dyDescent="0.4">
      <c r="A52" s="16" t="s">
        <v>410</v>
      </c>
      <c r="B52" s="16" t="s">
        <v>388</v>
      </c>
      <c r="C52" s="141" t="s">
        <v>391</v>
      </c>
      <c r="D52" s="141" t="s">
        <v>396</v>
      </c>
      <c r="E52" s="16" t="s">
        <v>175</v>
      </c>
      <c r="F52" s="142" t="s">
        <v>402</v>
      </c>
      <c r="G52" s="96">
        <v>399</v>
      </c>
      <c r="H52" s="96">
        <v>629</v>
      </c>
      <c r="I52" s="96">
        <v>429</v>
      </c>
      <c r="J52" s="96">
        <v>429.86799999999999</v>
      </c>
      <c r="K52" s="96">
        <v>434.78899999999999</v>
      </c>
      <c r="L52" s="96">
        <v>434.55</v>
      </c>
      <c r="M52" s="96">
        <v>600</v>
      </c>
      <c r="N52" s="96">
        <v>582</v>
      </c>
      <c r="O52" s="96">
        <v>634.23500000000001</v>
      </c>
      <c r="P52" s="96">
        <v>627.66899999999998</v>
      </c>
      <c r="Q52" s="96">
        <v>526.97500000000002</v>
      </c>
      <c r="R52" s="96">
        <v>532.923</v>
      </c>
      <c r="S52" s="95">
        <f t="shared" si="0"/>
        <v>536.15200000000004</v>
      </c>
      <c r="T52" s="110">
        <v>83.683999999999997</v>
      </c>
      <c r="U52" s="110">
        <v>51.517000000000003</v>
      </c>
      <c r="V52" s="110">
        <v>24.486000000000001</v>
      </c>
      <c r="W52" s="110">
        <v>22.902999999999999</v>
      </c>
      <c r="X52" s="111">
        <v>133.495</v>
      </c>
      <c r="Y52" s="111">
        <v>70.022000000000006</v>
      </c>
      <c r="Z52" s="111">
        <v>0</v>
      </c>
      <c r="AA52" s="111">
        <v>3.5619999999999998</v>
      </c>
      <c r="AB52" s="111">
        <v>63.006999999999998</v>
      </c>
      <c r="AC52" s="147">
        <v>34.247</v>
      </c>
      <c r="AD52" s="111">
        <v>3.2290000000000001</v>
      </c>
      <c r="AE52" s="111">
        <v>46</v>
      </c>
    </row>
    <row r="53" spans="1:31" s="144" customFormat="1" ht="15" customHeight="1" x14ac:dyDescent="0.4">
      <c r="A53" s="16" t="s">
        <v>414</v>
      </c>
      <c r="B53" s="16" t="s">
        <v>388</v>
      </c>
      <c r="C53" s="141" t="s">
        <v>391</v>
      </c>
      <c r="D53" s="141" t="s">
        <v>398</v>
      </c>
      <c r="E53" s="16" t="s">
        <v>176</v>
      </c>
      <c r="F53" s="142" t="s">
        <v>402</v>
      </c>
      <c r="G53" s="96">
        <v>0</v>
      </c>
      <c r="H53" s="96">
        <v>95</v>
      </c>
      <c r="I53" s="96">
        <v>114.794</v>
      </c>
      <c r="J53" s="96">
        <v>89.951999999999998</v>
      </c>
      <c r="K53" s="96">
        <v>72</v>
      </c>
      <c r="L53" s="96">
        <v>91.052999999999997</v>
      </c>
      <c r="M53" s="96">
        <v>82.463999999999999</v>
      </c>
      <c r="N53" s="96">
        <v>88.727000000000004</v>
      </c>
      <c r="O53" s="96">
        <v>85.503999999999991</v>
      </c>
      <c r="P53" s="96">
        <v>87.677000000000007</v>
      </c>
      <c r="Q53" s="96">
        <v>83.323000000000008</v>
      </c>
      <c r="R53" s="96">
        <v>82.421999999999997</v>
      </c>
      <c r="S53" s="95">
        <f t="shared" si="0"/>
        <v>74.834999999999994</v>
      </c>
      <c r="T53" s="110">
        <v>19.396999999999998</v>
      </c>
      <c r="U53" s="110">
        <v>8.76</v>
      </c>
      <c r="V53" s="110">
        <v>2.863</v>
      </c>
      <c r="W53" s="110">
        <v>3.3000000000000002E-2</v>
      </c>
      <c r="X53" s="111">
        <v>11.411</v>
      </c>
      <c r="Y53" s="111">
        <v>3.024</v>
      </c>
      <c r="Z53" s="111">
        <v>0</v>
      </c>
      <c r="AA53" s="111">
        <v>0.26400000000000001</v>
      </c>
      <c r="AB53" s="111">
        <v>16.353000000000002</v>
      </c>
      <c r="AC53" s="147">
        <v>11.317</v>
      </c>
      <c r="AD53" s="111">
        <v>1.413</v>
      </c>
      <c r="AE53" s="111">
        <v>0</v>
      </c>
    </row>
    <row r="54" spans="1:31" s="144" customFormat="1" ht="15" customHeight="1" x14ac:dyDescent="0.4">
      <c r="A54" s="16"/>
      <c r="B54" s="16" t="s">
        <v>388</v>
      </c>
      <c r="C54" s="141" t="s">
        <v>391</v>
      </c>
      <c r="D54" s="141" t="s">
        <v>398</v>
      </c>
      <c r="E54" s="16" t="s">
        <v>177</v>
      </c>
      <c r="F54" s="142" t="s">
        <v>402</v>
      </c>
      <c r="G54" s="96">
        <v>130.416</v>
      </c>
      <c r="H54" s="96">
        <v>364.77699999999999</v>
      </c>
      <c r="I54" s="96">
        <v>289.82900000000001</v>
      </c>
      <c r="J54" s="96">
        <v>360</v>
      </c>
      <c r="K54" s="96">
        <v>354</v>
      </c>
      <c r="L54" s="96">
        <v>347.113</v>
      </c>
      <c r="M54" s="96">
        <v>340.73599999999999</v>
      </c>
      <c r="N54" s="96">
        <v>309.24799999999999</v>
      </c>
      <c r="O54" s="96">
        <v>306.28099999999995</v>
      </c>
      <c r="P54" s="96">
        <v>296.74799999999999</v>
      </c>
      <c r="Q54" s="96">
        <v>313.65499999999997</v>
      </c>
      <c r="R54" s="96">
        <v>313.65999999999997</v>
      </c>
      <c r="S54" s="95">
        <f t="shared" si="0"/>
        <v>300.27299999999997</v>
      </c>
      <c r="T54" s="110">
        <v>35.668999999999997</v>
      </c>
      <c r="U54" s="110">
        <v>26.417000000000002</v>
      </c>
      <c r="V54" s="110">
        <v>52.805</v>
      </c>
      <c r="W54" s="110">
        <v>15.914</v>
      </c>
      <c r="X54" s="111">
        <v>3.9009999999999998</v>
      </c>
      <c r="Y54" s="111">
        <v>102.315</v>
      </c>
      <c r="Z54" s="111">
        <v>2.956</v>
      </c>
      <c r="AA54" s="111">
        <v>23.771000000000001</v>
      </c>
      <c r="AB54" s="111">
        <v>31.72</v>
      </c>
      <c r="AC54" s="147">
        <v>0.192</v>
      </c>
      <c r="AD54" s="111">
        <v>4.6130000000000004</v>
      </c>
      <c r="AE54" s="111">
        <v>0</v>
      </c>
    </row>
    <row r="55" spans="1:31" s="144" customFormat="1" ht="15" customHeight="1" x14ac:dyDescent="0.4">
      <c r="A55" s="16"/>
      <c r="B55" s="16" t="s">
        <v>388</v>
      </c>
      <c r="C55" s="141" t="s">
        <v>391</v>
      </c>
      <c r="D55" s="141" t="s">
        <v>396</v>
      </c>
      <c r="E55" s="16" t="s">
        <v>178</v>
      </c>
      <c r="F55" s="142" t="s">
        <v>405</v>
      </c>
      <c r="G55" s="96"/>
      <c r="H55" s="96">
        <v>1125</v>
      </c>
      <c r="I55" s="96">
        <v>900</v>
      </c>
      <c r="J55" s="96">
        <v>900</v>
      </c>
      <c r="K55" s="96">
        <v>900</v>
      </c>
      <c r="L55" s="96">
        <v>900</v>
      </c>
      <c r="M55" s="96">
        <v>900</v>
      </c>
      <c r="N55" s="96">
        <v>630</v>
      </c>
      <c r="O55" s="96">
        <v>375.3</v>
      </c>
      <c r="P55" s="96">
        <v>430.28499999999997</v>
      </c>
      <c r="Q55" s="96">
        <v>660.55199999999991</v>
      </c>
      <c r="R55" s="96">
        <v>593.75099999999998</v>
      </c>
      <c r="S55" s="95">
        <f t="shared" si="0"/>
        <v>564.59899999999993</v>
      </c>
      <c r="T55" s="110">
        <v>0</v>
      </c>
      <c r="U55" s="110">
        <v>0</v>
      </c>
      <c r="V55" s="110">
        <v>0</v>
      </c>
      <c r="W55" s="110">
        <v>0</v>
      </c>
      <c r="X55" s="111">
        <v>45.963000000000001</v>
      </c>
      <c r="Y55" s="111">
        <v>88.971999999999994</v>
      </c>
      <c r="Z55" s="111">
        <v>0</v>
      </c>
      <c r="AA55" s="111">
        <v>38.35</v>
      </c>
      <c r="AB55" s="111">
        <v>240.30699999999999</v>
      </c>
      <c r="AC55" s="147">
        <v>17.916</v>
      </c>
      <c r="AD55" s="111">
        <v>133.09100000000001</v>
      </c>
      <c r="AE55" s="111">
        <v>0</v>
      </c>
    </row>
    <row r="56" spans="1:31" s="144" customFormat="1" ht="15" customHeight="1" x14ac:dyDescent="0.4">
      <c r="A56" s="16"/>
      <c r="B56" s="16" t="s">
        <v>388</v>
      </c>
      <c r="C56" s="141" t="s">
        <v>391</v>
      </c>
      <c r="D56" s="141" t="s">
        <v>401</v>
      </c>
      <c r="E56" s="16" t="s">
        <v>179</v>
      </c>
      <c r="F56" s="142" t="s">
        <v>405</v>
      </c>
      <c r="G56" s="96"/>
      <c r="H56" s="96"/>
      <c r="I56" s="96"/>
      <c r="J56" s="96"/>
      <c r="K56" s="96"/>
      <c r="L56" s="96"/>
      <c r="M56" s="96">
        <v>900</v>
      </c>
      <c r="N56" s="96">
        <v>666</v>
      </c>
      <c r="O56" s="96">
        <v>661.5</v>
      </c>
      <c r="P56" s="96">
        <v>524.18299999999999</v>
      </c>
      <c r="Q56" s="96">
        <v>527.91899999999998</v>
      </c>
      <c r="R56" s="96">
        <v>471.65999999999997</v>
      </c>
      <c r="S56" s="95">
        <f t="shared" si="0"/>
        <v>549.30600000000004</v>
      </c>
      <c r="T56" s="110">
        <v>0</v>
      </c>
      <c r="U56" s="110">
        <v>0</v>
      </c>
      <c r="V56" s="110">
        <v>0</v>
      </c>
      <c r="W56" s="110">
        <v>0</v>
      </c>
      <c r="X56" s="111">
        <v>0</v>
      </c>
      <c r="Y56" s="111">
        <v>55.649000000000001</v>
      </c>
      <c r="Z56" s="111">
        <v>0</v>
      </c>
      <c r="AA56" s="111">
        <v>0.53400000000000003</v>
      </c>
      <c r="AB56" s="111">
        <v>198.93100000000001</v>
      </c>
      <c r="AC56" s="147">
        <v>6.569</v>
      </c>
      <c r="AD56" s="111">
        <v>90.646000000000001</v>
      </c>
      <c r="AE56" s="111">
        <v>196.977</v>
      </c>
    </row>
    <row r="57" spans="1:31" s="144" customFormat="1" ht="15" customHeight="1" x14ac:dyDescent="0.4">
      <c r="A57" s="16"/>
      <c r="B57" s="16" t="s">
        <v>388</v>
      </c>
      <c r="C57" s="141" t="s">
        <v>391</v>
      </c>
      <c r="D57" s="141" t="s">
        <v>398</v>
      </c>
      <c r="E57" s="16" t="s">
        <v>369</v>
      </c>
      <c r="F57" s="142" t="s">
        <v>403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>
        <v>56.582000000000001</v>
      </c>
      <c r="R57" s="96">
        <v>53</v>
      </c>
      <c r="S57" s="95">
        <f t="shared" si="0"/>
        <v>105.8</v>
      </c>
      <c r="T57" s="110"/>
      <c r="U57" s="110"/>
      <c r="V57" s="110"/>
      <c r="W57" s="110"/>
      <c r="X57" s="110"/>
      <c r="Y57" s="111"/>
      <c r="Z57" s="111"/>
      <c r="AA57" s="111"/>
      <c r="AB57" s="111">
        <v>0</v>
      </c>
      <c r="AC57" s="111" t="s">
        <v>158</v>
      </c>
      <c r="AD57" s="111">
        <v>42.8</v>
      </c>
      <c r="AE57" s="111">
        <v>63</v>
      </c>
    </row>
    <row r="58" spans="1:31" s="144" customFormat="1" ht="15" customHeight="1" x14ac:dyDescent="0.4">
      <c r="A58" s="16"/>
      <c r="B58" s="16" t="s">
        <v>388</v>
      </c>
      <c r="C58" s="141" t="s">
        <v>391</v>
      </c>
      <c r="D58" s="141" t="s">
        <v>398</v>
      </c>
      <c r="E58" s="16" t="s">
        <v>370</v>
      </c>
      <c r="F58" s="142" t="s">
        <v>403</v>
      </c>
      <c r="G58" s="96">
        <v>250</v>
      </c>
      <c r="H58" s="96">
        <v>0</v>
      </c>
      <c r="I58" s="96">
        <v>0</v>
      </c>
      <c r="J58" s="96">
        <v>0</v>
      </c>
      <c r="K58" s="96">
        <v>0</v>
      </c>
      <c r="L58" s="96">
        <v>0</v>
      </c>
      <c r="M58" s="96">
        <v>324</v>
      </c>
      <c r="N58" s="96">
        <v>324</v>
      </c>
      <c r="O58" s="96">
        <v>324</v>
      </c>
      <c r="P58" s="96">
        <v>171</v>
      </c>
      <c r="Q58" s="96">
        <v>137.34200000000001</v>
      </c>
      <c r="R58" s="96">
        <v>113</v>
      </c>
      <c r="S58" s="95">
        <f t="shared" si="0"/>
        <v>113.04200000000002</v>
      </c>
      <c r="T58" s="110">
        <v>0</v>
      </c>
      <c r="U58" s="110">
        <v>0</v>
      </c>
      <c r="V58" s="110">
        <v>0</v>
      </c>
      <c r="W58" s="110">
        <v>0</v>
      </c>
      <c r="X58" s="110">
        <v>0</v>
      </c>
      <c r="Y58" s="110">
        <v>84.888000000000005</v>
      </c>
      <c r="Z58" s="110">
        <v>0</v>
      </c>
      <c r="AA58" s="110"/>
      <c r="AB58" s="111">
        <v>0</v>
      </c>
      <c r="AC58" s="111">
        <v>52.454000000000001</v>
      </c>
      <c r="AD58" s="111">
        <v>0</v>
      </c>
      <c r="AE58" s="111">
        <v>-24.3</v>
      </c>
    </row>
    <row r="59" spans="1:31" s="143" customFormat="1" ht="15" customHeight="1" x14ac:dyDescent="0.4">
      <c r="A59" s="16"/>
      <c r="B59" s="16" t="s">
        <v>388</v>
      </c>
      <c r="C59" s="141" t="s">
        <v>391</v>
      </c>
      <c r="D59" s="141" t="s">
        <v>401</v>
      </c>
      <c r="E59" s="16" t="s">
        <v>375</v>
      </c>
      <c r="F59" s="142" t="s">
        <v>405</v>
      </c>
      <c r="G59" s="96"/>
      <c r="H59" s="96">
        <v>450</v>
      </c>
      <c r="I59" s="96">
        <v>450</v>
      </c>
      <c r="J59" s="96">
        <v>450</v>
      </c>
      <c r="K59" s="96">
        <v>450</v>
      </c>
      <c r="L59" s="96">
        <v>360</v>
      </c>
      <c r="M59" s="96">
        <v>360</v>
      </c>
      <c r="N59" s="96">
        <v>99.9</v>
      </c>
      <c r="O59" s="96">
        <v>99.9</v>
      </c>
      <c r="P59" s="96">
        <v>0</v>
      </c>
      <c r="Q59" s="96">
        <v>0</v>
      </c>
      <c r="R59" s="96">
        <v>90</v>
      </c>
      <c r="S59" s="95">
        <f t="shared" si="0"/>
        <v>90</v>
      </c>
      <c r="T59" s="110">
        <v>0</v>
      </c>
      <c r="U59" s="110">
        <v>0</v>
      </c>
      <c r="V59" s="110">
        <v>0</v>
      </c>
      <c r="W59" s="110">
        <v>0</v>
      </c>
      <c r="X59" s="110">
        <v>0</v>
      </c>
      <c r="Y59" s="111"/>
      <c r="Z59" s="111"/>
      <c r="AA59" s="111"/>
      <c r="AB59" s="111"/>
      <c r="AC59" s="111">
        <v>0</v>
      </c>
      <c r="AD59" s="111">
        <v>0</v>
      </c>
      <c r="AE59" s="111">
        <v>90</v>
      </c>
    </row>
    <row r="60" spans="1:31" s="143" customFormat="1" ht="15" customHeight="1" x14ac:dyDescent="0.4">
      <c r="A60" s="16"/>
      <c r="B60" s="16" t="s">
        <v>388</v>
      </c>
      <c r="C60" s="141" t="s">
        <v>391</v>
      </c>
      <c r="D60" s="141" t="s">
        <v>398</v>
      </c>
      <c r="E60" s="16" t="s">
        <v>180</v>
      </c>
      <c r="F60" s="142" t="s">
        <v>403</v>
      </c>
      <c r="G60" s="96"/>
      <c r="H60" s="96"/>
      <c r="I60" s="96"/>
      <c r="J60" s="96">
        <v>4.5999999999999999E-2</v>
      </c>
      <c r="K60" s="96">
        <v>4.5999999999999999E-2</v>
      </c>
      <c r="L60" s="96">
        <v>4.5999999999999999E-2</v>
      </c>
      <c r="M60" s="96">
        <v>4.5999999999999999E-2</v>
      </c>
      <c r="N60" s="96">
        <v>4.5999999999999999E-2</v>
      </c>
      <c r="O60" s="96">
        <v>4.5999999999999999E-2</v>
      </c>
      <c r="P60" s="96">
        <v>4.5999999999999999E-2</v>
      </c>
      <c r="Q60" s="96">
        <v>4.5999999999999999E-2</v>
      </c>
      <c r="R60" s="96">
        <v>4.5999999999999999E-2</v>
      </c>
      <c r="S60" s="95">
        <f t="shared" si="0"/>
        <v>4.5999999999999999E-2</v>
      </c>
      <c r="T60" s="111">
        <v>0</v>
      </c>
      <c r="U60" s="111">
        <v>4.5999999999999999E-2</v>
      </c>
      <c r="V60" s="111">
        <v>0</v>
      </c>
      <c r="W60" s="111">
        <v>0</v>
      </c>
      <c r="X60" s="111">
        <v>0</v>
      </c>
      <c r="Y60" s="111">
        <v>0</v>
      </c>
      <c r="Z60" s="111">
        <v>0</v>
      </c>
      <c r="AA60" s="111"/>
      <c r="AB60" s="111">
        <v>0</v>
      </c>
      <c r="AC60" s="111">
        <v>0</v>
      </c>
      <c r="AD60" s="111">
        <v>0</v>
      </c>
      <c r="AE60" s="111">
        <v>0</v>
      </c>
    </row>
    <row r="61" spans="1:31" s="143" customFormat="1" ht="15" customHeight="1" x14ac:dyDescent="0.4">
      <c r="A61" s="16" t="s">
        <v>408</v>
      </c>
      <c r="B61" s="16" t="s">
        <v>388</v>
      </c>
      <c r="C61" s="141" t="s">
        <v>391</v>
      </c>
      <c r="D61" s="141" t="s">
        <v>401</v>
      </c>
      <c r="E61" s="16" t="s">
        <v>181</v>
      </c>
      <c r="F61" s="142" t="s">
        <v>404</v>
      </c>
      <c r="G61" s="96"/>
      <c r="H61" s="96"/>
      <c r="I61" s="96"/>
      <c r="J61" s="96"/>
      <c r="K61" s="96"/>
      <c r="L61" s="96">
        <v>0</v>
      </c>
      <c r="M61" s="96">
        <v>2.0129999999999999</v>
      </c>
      <c r="N61" s="96">
        <v>2.0129999999999999</v>
      </c>
      <c r="O61" s="96">
        <v>2.0129999999999999</v>
      </c>
      <c r="P61" s="96">
        <v>2.0129999999999999</v>
      </c>
      <c r="Q61" s="96">
        <v>2.0129999999999999</v>
      </c>
      <c r="R61" s="96">
        <v>2.0129999999999999</v>
      </c>
      <c r="S61" s="95">
        <f t="shared" si="0"/>
        <v>2.0129999999999999</v>
      </c>
      <c r="T61" s="111">
        <v>0</v>
      </c>
      <c r="U61" s="111">
        <v>0</v>
      </c>
      <c r="V61" s="111">
        <v>0</v>
      </c>
      <c r="W61" s="111">
        <v>0</v>
      </c>
      <c r="X61" s="111">
        <v>2.0129999999999999</v>
      </c>
      <c r="Y61" s="111">
        <v>0</v>
      </c>
      <c r="Z61" s="111">
        <v>0</v>
      </c>
      <c r="AA61" s="111"/>
      <c r="AB61" s="111">
        <v>0</v>
      </c>
      <c r="AC61" s="111">
        <v>0</v>
      </c>
      <c r="AD61" s="111">
        <v>0</v>
      </c>
      <c r="AE61" s="111">
        <v>0</v>
      </c>
    </row>
    <row r="62" spans="1:31" s="144" customFormat="1" ht="15" customHeight="1" x14ac:dyDescent="0.4">
      <c r="A62" s="16" t="s">
        <v>408</v>
      </c>
      <c r="B62" s="16" t="s">
        <v>388</v>
      </c>
      <c r="C62" s="141" t="s">
        <v>391</v>
      </c>
      <c r="D62" s="141" t="s">
        <v>401</v>
      </c>
      <c r="E62" s="16" t="s">
        <v>376</v>
      </c>
      <c r="F62" s="142" t="s">
        <v>405</v>
      </c>
      <c r="G62" s="96"/>
      <c r="H62" s="96"/>
      <c r="I62" s="96"/>
      <c r="J62" s="96"/>
      <c r="K62" s="96"/>
      <c r="L62" s="96"/>
      <c r="M62" s="96"/>
      <c r="N62" s="96"/>
      <c r="O62" s="96">
        <v>-0.36599999999999999</v>
      </c>
      <c r="P62" s="96">
        <v>-0.36599999999999999</v>
      </c>
      <c r="Q62" s="96">
        <v>-0.36599999999999999</v>
      </c>
      <c r="R62" s="96">
        <v>-0.36599999999999999</v>
      </c>
      <c r="S62" s="95">
        <f t="shared" si="0"/>
        <v>-0.36599999999999999</v>
      </c>
      <c r="T62" s="111">
        <v>0</v>
      </c>
      <c r="U62" s="111">
        <v>0</v>
      </c>
      <c r="V62" s="111">
        <v>0</v>
      </c>
      <c r="W62" s="111">
        <v>0</v>
      </c>
      <c r="X62" s="111">
        <v>0</v>
      </c>
      <c r="Y62" s="111">
        <v>0</v>
      </c>
      <c r="Z62" s="111">
        <v>-0.36599999999999999</v>
      </c>
      <c r="AA62" s="111"/>
      <c r="AB62" s="111">
        <v>0</v>
      </c>
      <c r="AC62" s="111">
        <v>0</v>
      </c>
      <c r="AD62" s="111">
        <v>0</v>
      </c>
      <c r="AE62" s="111">
        <v>0</v>
      </c>
    </row>
    <row r="63" spans="1:31" s="144" customFormat="1" ht="15" customHeight="1" x14ac:dyDescent="0.4">
      <c r="A63" s="16" t="s">
        <v>408</v>
      </c>
      <c r="B63" s="16" t="s">
        <v>388</v>
      </c>
      <c r="C63" s="141" t="s">
        <v>391</v>
      </c>
      <c r="D63" s="141" t="s">
        <v>401</v>
      </c>
      <c r="E63" s="16" t="s">
        <v>182</v>
      </c>
      <c r="F63" s="142" t="s">
        <v>404</v>
      </c>
      <c r="G63" s="96"/>
      <c r="H63" s="96"/>
      <c r="I63" s="96">
        <v>16.917999999999999</v>
      </c>
      <c r="J63" s="96">
        <v>40.582999999999998</v>
      </c>
      <c r="K63" s="96">
        <v>42.546999999999997</v>
      </c>
      <c r="L63" s="96">
        <v>42.546999999999997</v>
      </c>
      <c r="M63" s="96">
        <v>42.245999999999995</v>
      </c>
      <c r="N63" s="96">
        <v>42.245999999999995</v>
      </c>
      <c r="O63" s="96">
        <v>42.245999999999995</v>
      </c>
      <c r="P63" s="96">
        <v>42.245999999999995</v>
      </c>
      <c r="Q63" s="96">
        <v>42.245999999999995</v>
      </c>
      <c r="R63" s="96">
        <v>42.245999999999995</v>
      </c>
      <c r="S63" s="95">
        <f t="shared" si="0"/>
        <v>42.245999999999995</v>
      </c>
      <c r="T63" s="110">
        <v>16.917999999999999</v>
      </c>
      <c r="U63" s="110">
        <v>11.347</v>
      </c>
      <c r="V63" s="110">
        <v>14.282</v>
      </c>
      <c r="W63" s="110">
        <v>0</v>
      </c>
      <c r="X63" s="111">
        <v>-0.30099999999999999</v>
      </c>
      <c r="Y63" s="111">
        <v>0</v>
      </c>
      <c r="Z63" s="111">
        <v>0</v>
      </c>
      <c r="AA63" s="111"/>
      <c r="AB63" s="111">
        <v>0</v>
      </c>
      <c r="AC63" s="111">
        <v>0</v>
      </c>
      <c r="AD63" s="111">
        <v>0</v>
      </c>
      <c r="AE63" s="111">
        <v>0</v>
      </c>
    </row>
    <row r="64" spans="1:31" s="144" customFormat="1" ht="15" customHeight="1" x14ac:dyDescent="0.4">
      <c r="A64" s="16"/>
      <c r="B64" s="16" t="s">
        <v>388</v>
      </c>
      <c r="C64" s="141" t="s">
        <v>391</v>
      </c>
      <c r="D64" s="141" t="s">
        <v>401</v>
      </c>
      <c r="E64" s="16" t="s">
        <v>377</v>
      </c>
      <c r="F64" s="142" t="s">
        <v>404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>
        <v>-0.43</v>
      </c>
      <c r="S64" s="95">
        <f t="shared" si="0"/>
        <v>-0.43</v>
      </c>
      <c r="T64" s="110"/>
      <c r="U64" s="110"/>
      <c r="V64" s="110"/>
      <c r="W64" s="110"/>
      <c r="X64" s="111"/>
      <c r="Y64" s="111"/>
      <c r="Z64" s="111"/>
      <c r="AA64" s="111"/>
      <c r="AB64" s="111">
        <v>-0.43</v>
      </c>
      <c r="AC64" s="111">
        <v>0</v>
      </c>
      <c r="AD64" s="111">
        <v>0</v>
      </c>
      <c r="AE64" s="111"/>
    </row>
    <row r="65" spans="1:31" s="144" customFormat="1" ht="15" customHeight="1" x14ac:dyDescent="0.4">
      <c r="A65" s="16"/>
      <c r="B65" s="16" t="s">
        <v>388</v>
      </c>
      <c r="C65" s="141" t="s">
        <v>391</v>
      </c>
      <c r="D65" s="141" t="s">
        <v>396</v>
      </c>
      <c r="E65" s="16" t="s">
        <v>183</v>
      </c>
      <c r="F65" s="142" t="s">
        <v>402</v>
      </c>
      <c r="G65" s="96">
        <v>56</v>
      </c>
      <c r="H65" s="96">
        <v>42.49</v>
      </c>
      <c r="I65" s="96">
        <v>36.308</v>
      </c>
      <c r="J65" s="96">
        <v>35.927000000000007</v>
      </c>
      <c r="K65" s="96">
        <v>25.777000000000001</v>
      </c>
      <c r="L65" s="96">
        <v>45.409000000000006</v>
      </c>
      <c r="M65" s="96">
        <v>46.112000000000002</v>
      </c>
      <c r="N65" s="96">
        <v>44.002000000000002</v>
      </c>
      <c r="O65" s="96">
        <v>32.140999999999998</v>
      </c>
      <c r="P65" s="96">
        <v>32.140999999999998</v>
      </c>
      <c r="Q65" s="96">
        <v>27.14</v>
      </c>
      <c r="R65" s="96">
        <v>29.519000000000002</v>
      </c>
      <c r="S65" s="95">
        <f t="shared" si="0"/>
        <v>29.519000000000002</v>
      </c>
      <c r="T65" s="110">
        <v>3.319</v>
      </c>
      <c r="U65" s="110">
        <v>5.1740000000000004</v>
      </c>
      <c r="V65" s="110">
        <v>0.115</v>
      </c>
      <c r="W65" s="110">
        <v>20.376000000000001</v>
      </c>
      <c r="X65" s="111">
        <v>0.70299999999999996</v>
      </c>
      <c r="Y65" s="111">
        <v>1.393</v>
      </c>
      <c r="Z65" s="111">
        <v>-3.94</v>
      </c>
      <c r="AA65" s="111"/>
      <c r="AB65" s="111">
        <v>0</v>
      </c>
      <c r="AC65" s="111">
        <v>2.379</v>
      </c>
      <c r="AD65" s="111">
        <v>0</v>
      </c>
      <c r="AE65" s="111">
        <v>0</v>
      </c>
    </row>
    <row r="66" spans="1:31" s="144" customFormat="1" ht="15" customHeight="1" x14ac:dyDescent="0.4">
      <c r="A66" s="16"/>
      <c r="B66" s="16" t="s">
        <v>388</v>
      </c>
      <c r="C66" s="141" t="s">
        <v>391</v>
      </c>
      <c r="D66" s="141" t="s">
        <v>398</v>
      </c>
      <c r="E66" s="16" t="s">
        <v>184</v>
      </c>
      <c r="F66" s="142" t="s">
        <v>403</v>
      </c>
      <c r="G66" s="96">
        <v>0</v>
      </c>
      <c r="H66" s="96">
        <v>184</v>
      </c>
      <c r="I66" s="96">
        <v>184</v>
      </c>
      <c r="J66" s="96">
        <v>185.68799999999999</v>
      </c>
      <c r="K66" s="96">
        <v>182.3</v>
      </c>
      <c r="L66" s="96">
        <v>183.95699999999999</v>
      </c>
      <c r="M66" s="96">
        <v>182.154</v>
      </c>
      <c r="N66" s="96">
        <v>180.79700000000003</v>
      </c>
      <c r="O66" s="96">
        <v>178.74600000000001</v>
      </c>
      <c r="P66" s="96">
        <v>115.236</v>
      </c>
      <c r="Q66" s="96">
        <v>148.57900000000001</v>
      </c>
      <c r="R66" s="96">
        <v>99.548000000000016</v>
      </c>
      <c r="S66" s="95">
        <f t="shared" si="0"/>
        <v>77.027000000000001</v>
      </c>
      <c r="T66" s="110">
        <v>0</v>
      </c>
      <c r="U66" s="110">
        <v>14.263</v>
      </c>
      <c r="V66" s="110">
        <v>37.664000000000001</v>
      </c>
      <c r="W66" s="110">
        <v>2.8540000000000001</v>
      </c>
      <c r="X66" s="111">
        <v>20.292000000000002</v>
      </c>
      <c r="Y66" s="111">
        <v>2.9009999999999998</v>
      </c>
      <c r="Z66" s="111">
        <v>3.7930000000000001</v>
      </c>
      <c r="AA66" s="111">
        <v>0.46899999999999997</v>
      </c>
      <c r="AB66" s="111">
        <v>-9.657</v>
      </c>
      <c r="AC66" s="111"/>
      <c r="AD66" s="111">
        <v>0.46300000000000002</v>
      </c>
      <c r="AE66" s="111">
        <v>3.9849999999999999</v>
      </c>
    </row>
    <row r="67" spans="1:31" s="144" customFormat="1" ht="15" customHeight="1" x14ac:dyDescent="0.4">
      <c r="A67" s="16"/>
      <c r="B67" s="16" t="s">
        <v>388</v>
      </c>
      <c r="C67" s="141" t="s">
        <v>391</v>
      </c>
      <c r="D67" s="141" t="s">
        <v>401</v>
      </c>
      <c r="E67" s="141" t="s">
        <v>185</v>
      </c>
      <c r="F67" s="142" t="s">
        <v>404</v>
      </c>
      <c r="G67" s="96">
        <v>233</v>
      </c>
      <c r="H67" s="96">
        <v>394.01100000000002</v>
      </c>
      <c r="I67" s="96">
        <v>395.53199999999998</v>
      </c>
      <c r="J67" s="96">
        <v>396.65</v>
      </c>
      <c r="K67" s="96">
        <v>393</v>
      </c>
      <c r="L67" s="96">
        <v>389.47600000000006</v>
      </c>
      <c r="M67" s="96">
        <v>345.12300000000005</v>
      </c>
      <c r="N67" s="96">
        <v>288.07399999999996</v>
      </c>
      <c r="O67" s="96">
        <v>268.08599999999996</v>
      </c>
      <c r="P67" s="96">
        <v>265.51799999999997</v>
      </c>
      <c r="Q67" s="96">
        <v>266.00800000000004</v>
      </c>
      <c r="R67" s="96">
        <v>267.43900000000002</v>
      </c>
      <c r="S67" s="95">
        <f t="shared" si="0"/>
        <v>257.83400000000006</v>
      </c>
      <c r="T67" s="110">
        <v>53.908000000000001</v>
      </c>
      <c r="U67" s="110">
        <v>18.367999999999999</v>
      </c>
      <c r="V67" s="110">
        <v>4.1440000000000001</v>
      </c>
      <c r="W67" s="110">
        <v>33.098999999999997</v>
      </c>
      <c r="X67" s="111">
        <v>2.3620000000000001</v>
      </c>
      <c r="Y67" s="111">
        <v>41.503999999999998</v>
      </c>
      <c r="Z67" s="111">
        <v>5.26</v>
      </c>
      <c r="AA67" s="111">
        <v>20.972999999999999</v>
      </c>
      <c r="AB67" s="111">
        <v>30.818000000000001</v>
      </c>
      <c r="AC67" s="111">
        <v>3.0030000000000001</v>
      </c>
      <c r="AD67" s="111">
        <v>35.395000000000003</v>
      </c>
      <c r="AE67" s="111">
        <v>9</v>
      </c>
    </row>
    <row r="68" spans="1:31" s="144" customFormat="1" ht="15" customHeight="1" x14ac:dyDescent="0.4">
      <c r="A68" s="16"/>
      <c r="B68" s="16" t="s">
        <v>388</v>
      </c>
      <c r="C68" s="141" t="s">
        <v>391</v>
      </c>
      <c r="D68" s="141" t="s">
        <v>401</v>
      </c>
      <c r="E68" s="141" t="s">
        <v>186</v>
      </c>
      <c r="F68" s="142" t="s">
        <v>404</v>
      </c>
      <c r="G68" s="96">
        <v>473</v>
      </c>
      <c r="H68" s="96">
        <v>710</v>
      </c>
      <c r="I68" s="96">
        <v>571.51900000000001</v>
      </c>
      <c r="J68" s="96">
        <v>571.51900000000001</v>
      </c>
      <c r="K68" s="96">
        <v>598.6</v>
      </c>
      <c r="L68" s="96">
        <v>599.06500000000005</v>
      </c>
      <c r="M68" s="96">
        <v>619.08199999999999</v>
      </c>
      <c r="N68" s="96">
        <v>748.90700000000004</v>
      </c>
      <c r="O68" s="96">
        <v>711.7120000000001</v>
      </c>
      <c r="P68" s="96">
        <v>765.93900000000008</v>
      </c>
      <c r="Q68" s="96">
        <v>589.87300000000005</v>
      </c>
      <c r="R68" s="96">
        <v>599.12300000000005</v>
      </c>
      <c r="S68" s="95">
        <f t="shared" ref="S68:S131" si="1">SUM(T68:AE68)</f>
        <v>576.23900000000003</v>
      </c>
      <c r="T68" s="110">
        <v>57.871000000000002</v>
      </c>
      <c r="U68" s="110">
        <v>9.3819999999999997</v>
      </c>
      <c r="V68" s="110">
        <v>38.229999999999997</v>
      </c>
      <c r="W68" s="110">
        <v>29.626000000000001</v>
      </c>
      <c r="X68" s="111">
        <v>14.976000000000001</v>
      </c>
      <c r="Y68" s="111">
        <v>174.49</v>
      </c>
      <c r="Z68" s="111">
        <v>10.946999999999999</v>
      </c>
      <c r="AA68" s="111">
        <v>81.861000000000004</v>
      </c>
      <c r="AB68" s="111">
        <v>79.489999999999995</v>
      </c>
      <c r="AC68" s="111">
        <v>9.4329999999999998</v>
      </c>
      <c r="AD68" s="111">
        <v>26.969000000000001</v>
      </c>
      <c r="AE68" s="111">
        <v>42.963999999999999</v>
      </c>
    </row>
    <row r="69" spans="1:31" s="144" customFormat="1" ht="15" customHeight="1" x14ac:dyDescent="0.4">
      <c r="A69" s="16"/>
      <c r="B69" s="16" t="s">
        <v>388</v>
      </c>
      <c r="C69" s="141" t="s">
        <v>391</v>
      </c>
      <c r="D69" s="141" t="s">
        <v>401</v>
      </c>
      <c r="E69" s="141" t="s">
        <v>187</v>
      </c>
      <c r="F69" s="142" t="s">
        <v>405</v>
      </c>
      <c r="G69" s="96">
        <v>54.9</v>
      </c>
      <c r="H69" s="96">
        <v>108</v>
      </c>
      <c r="I69" s="96">
        <v>108.8</v>
      </c>
      <c r="J69" s="96">
        <v>103.41300000000001</v>
      </c>
      <c r="K69" s="96">
        <v>104.95</v>
      </c>
      <c r="L69" s="96">
        <v>106.99499999999999</v>
      </c>
      <c r="M69" s="96">
        <v>136.846</v>
      </c>
      <c r="N69" s="96">
        <v>105.443</v>
      </c>
      <c r="O69" s="96">
        <v>109.14999999999999</v>
      </c>
      <c r="P69" s="96">
        <v>116.408</v>
      </c>
      <c r="Q69" s="96">
        <v>107.215</v>
      </c>
      <c r="R69" s="96">
        <v>107.00999999999999</v>
      </c>
      <c r="S69" s="95">
        <f t="shared" si="1"/>
        <v>107.00999999999999</v>
      </c>
      <c r="T69" s="110">
        <v>0</v>
      </c>
      <c r="U69" s="110">
        <v>1.7490000000000001</v>
      </c>
      <c r="V69" s="110">
        <v>30.710999999999999</v>
      </c>
      <c r="W69" s="110">
        <v>11.542999999999999</v>
      </c>
      <c r="X69" s="111">
        <v>29.850999999999999</v>
      </c>
      <c r="Y69" s="111">
        <v>22.606999999999999</v>
      </c>
      <c r="Z69" s="111">
        <v>3.7069999999999999</v>
      </c>
      <c r="AA69" s="111">
        <v>4.01</v>
      </c>
      <c r="AB69" s="111">
        <v>0</v>
      </c>
      <c r="AC69" s="111">
        <v>-0.17299999999999999</v>
      </c>
      <c r="AD69" s="111">
        <v>0</v>
      </c>
      <c r="AE69" s="111">
        <v>3.0049999999999999</v>
      </c>
    </row>
    <row r="70" spans="1:31" s="144" customFormat="1" ht="15" customHeight="1" x14ac:dyDescent="0.4">
      <c r="A70" s="16"/>
      <c r="B70" s="16" t="s">
        <v>388</v>
      </c>
      <c r="C70" s="141" t="s">
        <v>391</v>
      </c>
      <c r="D70" s="141" t="s">
        <v>396</v>
      </c>
      <c r="E70" s="141" t="s">
        <v>188</v>
      </c>
      <c r="F70" s="142" t="s">
        <v>403</v>
      </c>
      <c r="G70" s="96"/>
      <c r="H70" s="96"/>
      <c r="I70" s="96"/>
      <c r="J70" s="96"/>
      <c r="K70" s="96"/>
      <c r="L70" s="96">
        <v>0</v>
      </c>
      <c r="M70" s="96">
        <v>81</v>
      </c>
      <c r="N70" s="96">
        <v>81</v>
      </c>
      <c r="O70" s="96">
        <v>177.03</v>
      </c>
      <c r="P70" s="96">
        <v>215.42400000000001</v>
      </c>
      <c r="Q70" s="96">
        <v>167.23099999999999</v>
      </c>
      <c r="R70" s="96">
        <v>93.346000000000004</v>
      </c>
      <c r="S70" s="95">
        <f t="shared" si="1"/>
        <v>95.013999999999996</v>
      </c>
      <c r="T70" s="110">
        <v>0</v>
      </c>
      <c r="U70" s="110">
        <v>0</v>
      </c>
      <c r="V70" s="110">
        <v>0</v>
      </c>
      <c r="W70" s="110">
        <v>0</v>
      </c>
      <c r="X70" s="111">
        <v>0.14799999999999999</v>
      </c>
      <c r="Y70" s="111">
        <v>3.0350000000000001</v>
      </c>
      <c r="Z70" s="111">
        <v>22.974</v>
      </c>
      <c r="AA70" s="111">
        <v>11.266999999999999</v>
      </c>
      <c r="AB70" s="111">
        <v>27.806999999999999</v>
      </c>
      <c r="AC70" s="111">
        <v>1.298</v>
      </c>
      <c r="AD70" s="111">
        <v>8.4849999999999994</v>
      </c>
      <c r="AE70" s="111">
        <v>20</v>
      </c>
    </row>
    <row r="71" spans="1:31" s="144" customFormat="1" ht="15" customHeight="1" x14ac:dyDescent="0.4">
      <c r="A71" s="16"/>
      <c r="B71" s="16" t="s">
        <v>388</v>
      </c>
      <c r="C71" s="141" t="s">
        <v>391</v>
      </c>
      <c r="D71" s="141" t="s">
        <v>396</v>
      </c>
      <c r="E71" s="16" t="s">
        <v>188</v>
      </c>
      <c r="F71" s="142" t="s">
        <v>403</v>
      </c>
      <c r="G71" s="96"/>
      <c r="H71" s="96"/>
      <c r="I71" s="96">
        <v>30</v>
      </c>
      <c r="J71" s="96">
        <v>54</v>
      </c>
      <c r="K71" s="96">
        <v>72</v>
      </c>
      <c r="L71" s="96">
        <v>72</v>
      </c>
      <c r="M71" s="96">
        <v>0</v>
      </c>
      <c r="N71" s="96">
        <v>0</v>
      </c>
      <c r="O71" s="96">
        <v>0</v>
      </c>
      <c r="P71" s="96">
        <v>0</v>
      </c>
      <c r="Q71" s="96">
        <v>0</v>
      </c>
      <c r="R71" s="96">
        <v>0</v>
      </c>
      <c r="S71" s="95">
        <f t="shared" si="1"/>
        <v>0</v>
      </c>
      <c r="T71" s="110"/>
      <c r="U71" s="110"/>
      <c r="V71" s="110"/>
      <c r="W71" s="110"/>
      <c r="X71" s="110"/>
      <c r="Y71" s="111"/>
      <c r="Z71" s="111"/>
      <c r="AA71" s="111"/>
      <c r="AB71" s="111"/>
      <c r="AC71" s="111"/>
      <c r="AD71" s="111"/>
      <c r="AE71" s="111"/>
    </row>
    <row r="72" spans="1:31" s="144" customFormat="1" ht="15" customHeight="1" x14ac:dyDescent="0.4">
      <c r="A72" s="16"/>
      <c r="B72" s="16" t="s">
        <v>388</v>
      </c>
      <c r="C72" s="141" t="s">
        <v>391</v>
      </c>
      <c r="D72" s="141" t="s">
        <v>398</v>
      </c>
      <c r="E72" s="16" t="s">
        <v>189</v>
      </c>
      <c r="F72" s="142" t="s">
        <v>403</v>
      </c>
      <c r="G72" s="96"/>
      <c r="H72" s="96"/>
      <c r="I72" s="96"/>
      <c r="J72" s="96"/>
      <c r="K72" s="96"/>
      <c r="L72" s="96"/>
      <c r="M72" s="96">
        <v>0</v>
      </c>
      <c r="N72" s="96">
        <v>63</v>
      </c>
      <c r="O72" s="96">
        <v>63</v>
      </c>
      <c r="P72" s="96">
        <v>27</v>
      </c>
      <c r="Q72" s="96">
        <v>30.253</v>
      </c>
      <c r="R72" s="96">
        <v>50.814</v>
      </c>
      <c r="S72" s="95">
        <f t="shared" si="1"/>
        <v>101.15700000000001</v>
      </c>
      <c r="T72" s="110">
        <v>0</v>
      </c>
      <c r="U72" s="110">
        <v>0</v>
      </c>
      <c r="V72" s="110">
        <v>0</v>
      </c>
      <c r="W72" s="110">
        <v>0</v>
      </c>
      <c r="X72" s="110">
        <v>0</v>
      </c>
      <c r="Y72" s="111">
        <v>0</v>
      </c>
      <c r="Z72" s="111"/>
      <c r="AA72" s="111"/>
      <c r="AB72" s="111">
        <v>0</v>
      </c>
      <c r="AC72" s="111">
        <v>1.8140000000000001</v>
      </c>
      <c r="AD72" s="111">
        <v>50.343000000000004</v>
      </c>
      <c r="AE72" s="111">
        <v>49</v>
      </c>
    </row>
    <row r="73" spans="1:31" s="144" customFormat="1" ht="15" customHeight="1" x14ac:dyDescent="0.4">
      <c r="A73" s="16"/>
      <c r="B73" s="16" t="s">
        <v>388</v>
      </c>
      <c r="C73" s="141" t="s">
        <v>391</v>
      </c>
      <c r="D73" s="141" t="s">
        <v>401</v>
      </c>
      <c r="E73" s="16" t="s">
        <v>190</v>
      </c>
      <c r="F73" s="142" t="s">
        <v>404</v>
      </c>
      <c r="G73" s="96">
        <v>1543</v>
      </c>
      <c r="H73" s="96">
        <v>1170</v>
      </c>
      <c r="I73" s="96">
        <v>1267.3</v>
      </c>
      <c r="J73" s="96">
        <v>1267.3</v>
      </c>
      <c r="K73" s="96">
        <v>520</v>
      </c>
      <c r="L73" s="96">
        <v>520</v>
      </c>
      <c r="M73" s="96">
        <v>521.42200000000003</v>
      </c>
      <c r="N73" s="96">
        <v>526.14100000000008</v>
      </c>
      <c r="O73" s="96">
        <v>524.27</v>
      </c>
      <c r="P73" s="96">
        <v>233.37799999999999</v>
      </c>
      <c r="Q73" s="96">
        <v>279.71600000000001</v>
      </c>
      <c r="R73" s="96">
        <v>236.01300000000001</v>
      </c>
      <c r="S73" s="95">
        <f t="shared" si="1"/>
        <v>181.71899999999999</v>
      </c>
      <c r="T73" s="110">
        <v>0</v>
      </c>
      <c r="U73" s="110">
        <v>0</v>
      </c>
      <c r="V73" s="110">
        <v>0</v>
      </c>
      <c r="W73" s="110">
        <v>0</v>
      </c>
      <c r="X73" s="110">
        <v>0</v>
      </c>
      <c r="Y73" s="110">
        <v>0</v>
      </c>
      <c r="Z73" s="111">
        <v>0</v>
      </c>
      <c r="AA73" s="111">
        <v>93.378</v>
      </c>
      <c r="AB73" s="111">
        <v>31.768000000000001</v>
      </c>
      <c r="AC73" s="111">
        <v>32.771999999999998</v>
      </c>
      <c r="AD73" s="111">
        <v>19.201000000000001</v>
      </c>
      <c r="AE73" s="111">
        <v>4.5999999999999996</v>
      </c>
    </row>
    <row r="74" spans="1:31" s="144" customFormat="1" ht="15" customHeight="1" x14ac:dyDescent="0.4">
      <c r="A74" s="16"/>
      <c r="B74" s="16" t="s">
        <v>388</v>
      </c>
      <c r="C74" s="141" t="s">
        <v>391</v>
      </c>
      <c r="D74" s="141" t="s">
        <v>401</v>
      </c>
      <c r="E74" s="16" t="s">
        <v>191</v>
      </c>
      <c r="F74" s="142" t="s">
        <v>404</v>
      </c>
      <c r="G74" s="96"/>
      <c r="H74" s="96"/>
      <c r="I74" s="96"/>
      <c r="J74" s="96">
        <v>0</v>
      </c>
      <c r="K74" s="96">
        <v>974</v>
      </c>
      <c r="L74" s="96">
        <v>1014.423</v>
      </c>
      <c r="M74" s="96">
        <v>1275.0820000000001</v>
      </c>
      <c r="N74" s="96">
        <v>1280.9749999999999</v>
      </c>
      <c r="O74" s="96">
        <v>1284.2649999999999</v>
      </c>
      <c r="P74" s="96">
        <v>850.58799999999997</v>
      </c>
      <c r="Q74" s="96">
        <v>712.12699999999995</v>
      </c>
      <c r="R74" s="96">
        <v>650.68200000000002</v>
      </c>
      <c r="S74" s="95">
        <f t="shared" si="1"/>
        <v>611.73199999999997</v>
      </c>
      <c r="T74" s="110">
        <v>0</v>
      </c>
      <c r="U74" s="110">
        <v>0</v>
      </c>
      <c r="V74" s="110">
        <v>6.5519999999999996</v>
      </c>
      <c r="W74" s="110">
        <v>5.14</v>
      </c>
      <c r="X74" s="111">
        <v>10.569000000000001</v>
      </c>
      <c r="Y74" s="111">
        <v>13.853</v>
      </c>
      <c r="Z74" s="111">
        <v>23.957999999999998</v>
      </c>
      <c r="AA74" s="111">
        <v>24.802</v>
      </c>
      <c r="AB74" s="111">
        <v>35.247999999999998</v>
      </c>
      <c r="AC74" s="111">
        <v>61.014000000000003</v>
      </c>
      <c r="AD74" s="111">
        <v>38.049999999999997</v>
      </c>
      <c r="AE74" s="111">
        <v>392.54599999999999</v>
      </c>
    </row>
    <row r="75" spans="1:31" s="144" customFormat="1" ht="15" customHeight="1" x14ac:dyDescent="0.4">
      <c r="A75" s="16"/>
      <c r="B75" s="16" t="s">
        <v>388</v>
      </c>
      <c r="C75" s="141" t="s">
        <v>391</v>
      </c>
      <c r="D75" s="141" t="s">
        <v>401</v>
      </c>
      <c r="E75" s="16" t="s">
        <v>192</v>
      </c>
      <c r="F75" s="142" t="s">
        <v>405</v>
      </c>
      <c r="G75" s="96">
        <v>1738</v>
      </c>
      <c r="H75" s="96">
        <v>1320</v>
      </c>
      <c r="I75" s="96">
        <v>1738</v>
      </c>
      <c r="J75" s="96">
        <v>1738</v>
      </c>
      <c r="K75" s="96">
        <v>1775</v>
      </c>
      <c r="L75" s="96">
        <v>1796</v>
      </c>
      <c r="M75" s="96">
        <v>775</v>
      </c>
      <c r="N75" s="96">
        <v>375</v>
      </c>
      <c r="O75" s="96">
        <v>373.14199999999994</v>
      </c>
      <c r="P75" s="96">
        <v>215</v>
      </c>
      <c r="Q75" s="96">
        <v>219.61600000000001</v>
      </c>
      <c r="R75" s="96">
        <v>213.08100000000002</v>
      </c>
      <c r="S75" s="95">
        <f t="shared" si="1"/>
        <v>213.209</v>
      </c>
      <c r="T75" s="110">
        <v>0</v>
      </c>
      <c r="U75" s="110">
        <v>0</v>
      </c>
      <c r="V75" s="110">
        <v>0</v>
      </c>
      <c r="W75" s="110">
        <v>0</v>
      </c>
      <c r="X75" s="110">
        <v>0</v>
      </c>
      <c r="Y75" s="94">
        <v>60.984999999999999</v>
      </c>
      <c r="Z75" s="94">
        <v>0</v>
      </c>
      <c r="AA75" s="94"/>
      <c r="AB75" s="94">
        <v>0</v>
      </c>
      <c r="AC75" s="94">
        <v>127.096</v>
      </c>
      <c r="AD75" s="94">
        <v>19.128</v>
      </c>
      <c r="AE75" s="94">
        <v>6</v>
      </c>
    </row>
    <row r="76" spans="1:31" s="144" customFormat="1" ht="15" customHeight="1" x14ac:dyDescent="0.4">
      <c r="A76" s="16"/>
      <c r="B76" s="16" t="s">
        <v>388</v>
      </c>
      <c r="C76" s="141" t="s">
        <v>391</v>
      </c>
      <c r="D76" s="141" t="s">
        <v>401</v>
      </c>
      <c r="E76" s="16" t="s">
        <v>193</v>
      </c>
      <c r="F76" s="142" t="s">
        <v>405</v>
      </c>
      <c r="G76" s="96"/>
      <c r="H76" s="96">
        <v>400</v>
      </c>
      <c r="I76" s="96">
        <v>0</v>
      </c>
      <c r="J76" s="96">
        <v>0</v>
      </c>
      <c r="K76" s="96">
        <v>600</v>
      </c>
      <c r="L76" s="96">
        <v>636.30000000000007</v>
      </c>
      <c r="M76" s="96">
        <v>757</v>
      </c>
      <c r="N76" s="96">
        <v>301</v>
      </c>
      <c r="O76" s="96">
        <v>308.15800000000002</v>
      </c>
      <c r="P76" s="96">
        <v>119.506</v>
      </c>
      <c r="Q76" s="96">
        <v>215.80799999999999</v>
      </c>
      <c r="R76" s="96">
        <v>162.233</v>
      </c>
      <c r="S76" s="95">
        <f t="shared" si="1"/>
        <v>162.233</v>
      </c>
      <c r="T76" s="110">
        <v>0</v>
      </c>
      <c r="U76" s="110">
        <v>0</v>
      </c>
      <c r="V76" s="110">
        <v>0</v>
      </c>
      <c r="W76" s="110">
        <v>0</v>
      </c>
      <c r="X76" s="110">
        <v>0</v>
      </c>
      <c r="Y76" s="111">
        <v>0</v>
      </c>
      <c r="Z76" s="111">
        <v>0</v>
      </c>
      <c r="AA76" s="111">
        <v>32.957000000000001</v>
      </c>
      <c r="AB76" s="111">
        <v>64.850999999999999</v>
      </c>
      <c r="AC76" s="111">
        <v>10.425000000000001</v>
      </c>
      <c r="AD76" s="111">
        <v>0</v>
      </c>
      <c r="AE76" s="111">
        <v>54</v>
      </c>
    </row>
    <row r="77" spans="1:31" s="144" customFormat="1" ht="15" customHeight="1" x14ac:dyDescent="0.4">
      <c r="A77" s="16"/>
      <c r="B77" s="16" t="s">
        <v>388</v>
      </c>
      <c r="C77" s="141" t="s">
        <v>391</v>
      </c>
      <c r="D77" s="141" t="s">
        <v>398</v>
      </c>
      <c r="E77" s="16" t="s">
        <v>194</v>
      </c>
      <c r="F77" s="142" t="s">
        <v>404</v>
      </c>
      <c r="G77" s="96">
        <v>35</v>
      </c>
      <c r="H77" s="96">
        <v>35</v>
      </c>
      <c r="I77" s="96">
        <v>35</v>
      </c>
      <c r="J77" s="96">
        <v>35</v>
      </c>
      <c r="K77" s="96">
        <v>35</v>
      </c>
      <c r="L77" s="96">
        <v>0</v>
      </c>
      <c r="M77" s="96">
        <v>0</v>
      </c>
      <c r="N77" s="96">
        <v>0</v>
      </c>
      <c r="O77" s="96">
        <v>0</v>
      </c>
      <c r="P77" s="96">
        <v>0</v>
      </c>
      <c r="Q77" s="96">
        <v>0</v>
      </c>
      <c r="R77" s="96">
        <v>0</v>
      </c>
      <c r="S77" s="95">
        <f t="shared" si="1"/>
        <v>0</v>
      </c>
      <c r="T77" s="110">
        <v>0</v>
      </c>
      <c r="U77" s="110">
        <v>0</v>
      </c>
      <c r="V77" s="110">
        <v>0</v>
      </c>
      <c r="W77" s="110">
        <v>0</v>
      </c>
      <c r="X77" s="110">
        <v>0</v>
      </c>
      <c r="Y77" s="111"/>
      <c r="Z77" s="111"/>
      <c r="AA77" s="111"/>
      <c r="AB77" s="111"/>
      <c r="AC77" s="111"/>
      <c r="AD77" s="111"/>
      <c r="AE77" s="111"/>
    </row>
    <row r="78" spans="1:31" s="144" customFormat="1" ht="15" customHeight="1" x14ac:dyDescent="0.4">
      <c r="A78" s="16"/>
      <c r="B78" s="16" t="s">
        <v>388</v>
      </c>
      <c r="C78" s="141" t="s">
        <v>391</v>
      </c>
      <c r="D78" s="141" t="s">
        <v>401</v>
      </c>
      <c r="E78" s="16" t="s">
        <v>195</v>
      </c>
      <c r="F78" s="142" t="s">
        <v>404</v>
      </c>
      <c r="G78" s="96">
        <v>56.25</v>
      </c>
      <c r="H78" s="96">
        <v>56.25</v>
      </c>
      <c r="I78" s="96">
        <v>56.25</v>
      </c>
      <c r="J78" s="96">
        <v>56.25</v>
      </c>
      <c r="K78" s="96">
        <v>56.25</v>
      </c>
      <c r="L78" s="96">
        <v>0</v>
      </c>
      <c r="M78" s="96">
        <v>0</v>
      </c>
      <c r="N78" s="96">
        <v>0</v>
      </c>
      <c r="O78" s="96">
        <v>0</v>
      </c>
      <c r="P78" s="96">
        <v>0</v>
      </c>
      <c r="Q78" s="96">
        <v>0</v>
      </c>
      <c r="R78" s="96">
        <v>0</v>
      </c>
      <c r="S78" s="95">
        <f t="shared" si="1"/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0</v>
      </c>
      <c r="Y78" s="94"/>
      <c r="Z78" s="94"/>
      <c r="AA78" s="94"/>
      <c r="AB78" s="94"/>
      <c r="AC78" s="94"/>
      <c r="AD78" s="94"/>
      <c r="AE78" s="94"/>
    </row>
    <row r="79" spans="1:31" s="144" customFormat="1" ht="15" customHeight="1" x14ac:dyDescent="0.4">
      <c r="A79" s="16"/>
      <c r="B79" s="16" t="s">
        <v>388</v>
      </c>
      <c r="C79" s="141" t="s">
        <v>391</v>
      </c>
      <c r="D79" s="141" t="s">
        <v>398</v>
      </c>
      <c r="E79" s="16" t="s">
        <v>196</v>
      </c>
      <c r="F79" s="142" t="s">
        <v>405</v>
      </c>
      <c r="G79" s="96">
        <v>135</v>
      </c>
      <c r="H79" s="96">
        <v>0</v>
      </c>
      <c r="I79" s="96">
        <v>0</v>
      </c>
      <c r="J79" s="96">
        <v>0</v>
      </c>
      <c r="K79" s="96">
        <v>0</v>
      </c>
      <c r="L79" s="96">
        <v>0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5">
        <f t="shared" si="1"/>
        <v>0</v>
      </c>
      <c r="T79" s="110">
        <v>0</v>
      </c>
      <c r="U79" s="110">
        <v>0</v>
      </c>
      <c r="V79" s="110">
        <v>0</v>
      </c>
      <c r="W79" s="110">
        <v>0</v>
      </c>
      <c r="X79" s="110">
        <v>0</v>
      </c>
      <c r="Y79" s="94"/>
      <c r="Z79" s="94"/>
      <c r="AA79" s="94"/>
      <c r="AB79" s="94"/>
      <c r="AC79" s="94"/>
      <c r="AD79" s="94"/>
      <c r="AE79" s="94"/>
    </row>
    <row r="80" spans="1:31" s="144" customFormat="1" ht="15" customHeight="1" x14ac:dyDescent="0.4">
      <c r="A80" s="16"/>
      <c r="B80" s="16" t="s">
        <v>388</v>
      </c>
      <c r="C80" s="141" t="s">
        <v>391</v>
      </c>
      <c r="D80" s="141" t="s">
        <v>398</v>
      </c>
      <c r="E80" s="16" t="s">
        <v>197</v>
      </c>
      <c r="F80" s="142" t="s">
        <v>405</v>
      </c>
      <c r="G80" s="96">
        <v>150</v>
      </c>
      <c r="H80" s="96">
        <v>0</v>
      </c>
      <c r="I80" s="96">
        <v>0</v>
      </c>
      <c r="J80" s="96">
        <v>0</v>
      </c>
      <c r="K80" s="96">
        <v>0</v>
      </c>
      <c r="L80" s="96">
        <v>0</v>
      </c>
      <c r="M80" s="96">
        <v>0</v>
      </c>
      <c r="N80" s="96">
        <v>0</v>
      </c>
      <c r="O80" s="96">
        <v>0</v>
      </c>
      <c r="P80" s="96">
        <v>0</v>
      </c>
      <c r="Q80" s="96">
        <v>0</v>
      </c>
      <c r="R80" s="96">
        <v>0</v>
      </c>
      <c r="S80" s="95">
        <f t="shared" si="1"/>
        <v>0</v>
      </c>
      <c r="T80" s="110">
        <v>0</v>
      </c>
      <c r="U80" s="110">
        <v>0</v>
      </c>
      <c r="V80" s="110">
        <v>0</v>
      </c>
      <c r="W80" s="110">
        <v>0</v>
      </c>
      <c r="X80" s="110">
        <v>0</v>
      </c>
      <c r="Y80" s="111"/>
      <c r="Z80" s="111"/>
      <c r="AA80" s="111"/>
      <c r="AB80" s="111"/>
      <c r="AC80" s="111"/>
      <c r="AD80" s="111"/>
      <c r="AE80" s="111"/>
    </row>
    <row r="81" spans="1:32" s="144" customFormat="1" ht="15" customHeight="1" x14ac:dyDescent="0.4">
      <c r="A81" s="16"/>
      <c r="B81" s="16" t="s">
        <v>388</v>
      </c>
      <c r="C81" s="141" t="s">
        <v>391</v>
      </c>
      <c r="D81" s="141" t="s">
        <v>398</v>
      </c>
      <c r="E81" s="16" t="s">
        <v>198</v>
      </c>
      <c r="F81" s="142" t="s">
        <v>403</v>
      </c>
      <c r="G81" s="96">
        <v>100</v>
      </c>
      <c r="H81" s="96">
        <v>0</v>
      </c>
      <c r="I81" s="96">
        <v>0</v>
      </c>
      <c r="J81" s="96">
        <v>0</v>
      </c>
      <c r="K81" s="96">
        <v>0</v>
      </c>
      <c r="L81" s="96">
        <v>0</v>
      </c>
      <c r="M81" s="96">
        <v>0</v>
      </c>
      <c r="N81" s="96">
        <v>0</v>
      </c>
      <c r="O81" s="96">
        <v>0</v>
      </c>
      <c r="P81" s="96">
        <v>0</v>
      </c>
      <c r="Q81" s="96">
        <v>0</v>
      </c>
      <c r="R81" s="96">
        <v>0</v>
      </c>
      <c r="S81" s="95">
        <f t="shared" si="1"/>
        <v>0</v>
      </c>
      <c r="T81" s="110">
        <v>0</v>
      </c>
      <c r="U81" s="110">
        <v>0</v>
      </c>
      <c r="V81" s="110">
        <v>0</v>
      </c>
      <c r="W81" s="110">
        <v>0</v>
      </c>
      <c r="X81" s="110">
        <v>0</v>
      </c>
      <c r="Y81" s="111"/>
      <c r="Z81" s="111"/>
      <c r="AA81" s="111"/>
      <c r="AB81" s="111"/>
      <c r="AC81" s="111"/>
      <c r="AD81" s="111"/>
      <c r="AE81" s="111"/>
    </row>
    <row r="82" spans="1:32" s="144" customFormat="1" ht="15" customHeight="1" x14ac:dyDescent="0.4">
      <c r="A82" s="16"/>
      <c r="B82" s="16" t="s">
        <v>388</v>
      </c>
      <c r="C82" s="141" t="s">
        <v>391</v>
      </c>
      <c r="D82" s="141" t="s">
        <v>396</v>
      </c>
      <c r="E82" s="16" t="s">
        <v>199</v>
      </c>
      <c r="F82" s="142" t="s">
        <v>403</v>
      </c>
      <c r="G82" s="96"/>
      <c r="H82" s="96">
        <v>15</v>
      </c>
      <c r="I82" s="96">
        <v>200</v>
      </c>
      <c r="J82" s="96">
        <v>54</v>
      </c>
      <c r="K82" s="96">
        <v>270</v>
      </c>
      <c r="L82" s="96">
        <v>405</v>
      </c>
      <c r="M82" s="96">
        <v>99</v>
      </c>
      <c r="N82" s="96">
        <v>78.3</v>
      </c>
      <c r="O82" s="96">
        <v>0</v>
      </c>
      <c r="P82" s="96">
        <v>0</v>
      </c>
      <c r="Q82" s="96">
        <v>0</v>
      </c>
      <c r="R82" s="96">
        <v>0</v>
      </c>
      <c r="S82" s="95">
        <f t="shared" si="1"/>
        <v>0</v>
      </c>
      <c r="T82" s="110">
        <v>0</v>
      </c>
      <c r="U82" s="110">
        <v>0</v>
      </c>
      <c r="V82" s="110">
        <v>0</v>
      </c>
      <c r="W82" s="110">
        <v>0</v>
      </c>
      <c r="X82" s="110">
        <v>0</v>
      </c>
      <c r="Y82" s="111">
        <v>0</v>
      </c>
      <c r="Z82" s="111">
        <v>0</v>
      </c>
      <c r="AA82" s="111"/>
      <c r="AB82" s="111"/>
      <c r="AC82" s="111"/>
      <c r="AD82" s="111"/>
      <c r="AE82" s="111"/>
    </row>
    <row r="83" spans="1:32" s="144" customFormat="1" ht="15" customHeight="1" x14ac:dyDescent="0.4">
      <c r="A83" s="16"/>
      <c r="B83" s="16" t="s">
        <v>388</v>
      </c>
      <c r="C83" s="141" t="s">
        <v>391</v>
      </c>
      <c r="D83" s="141" t="s">
        <v>396</v>
      </c>
      <c r="E83" s="16" t="s">
        <v>200</v>
      </c>
      <c r="F83" s="142" t="s">
        <v>403</v>
      </c>
      <c r="G83" s="96"/>
      <c r="H83" s="96">
        <v>75</v>
      </c>
      <c r="I83" s="96">
        <v>112.5</v>
      </c>
      <c r="J83" s="96">
        <v>360</v>
      </c>
      <c r="K83" s="96">
        <v>135</v>
      </c>
      <c r="L83" s="96">
        <v>0</v>
      </c>
      <c r="M83" s="96">
        <v>0</v>
      </c>
      <c r="N83" s="96">
        <v>78.3</v>
      </c>
      <c r="O83" s="96">
        <v>0</v>
      </c>
      <c r="P83" s="96">
        <v>0</v>
      </c>
      <c r="Q83" s="96">
        <v>0</v>
      </c>
      <c r="R83" s="96">
        <v>0</v>
      </c>
      <c r="S83" s="95">
        <f t="shared" si="1"/>
        <v>0</v>
      </c>
      <c r="T83" s="110">
        <v>0</v>
      </c>
      <c r="U83" s="110">
        <v>0</v>
      </c>
      <c r="V83" s="110">
        <v>0</v>
      </c>
      <c r="W83" s="110">
        <v>0</v>
      </c>
      <c r="X83" s="110">
        <v>0</v>
      </c>
      <c r="Y83" s="111"/>
      <c r="Z83" s="111">
        <v>0</v>
      </c>
      <c r="AA83" s="111"/>
      <c r="AB83" s="111"/>
      <c r="AC83" s="111"/>
      <c r="AD83" s="111"/>
      <c r="AE83" s="111"/>
    </row>
    <row r="84" spans="1:32" s="144" customFormat="1" ht="15" customHeight="1" x14ac:dyDescent="0.4">
      <c r="A84" s="16"/>
      <c r="B84" s="16" t="s">
        <v>388</v>
      </c>
      <c r="C84" s="141" t="s">
        <v>391</v>
      </c>
      <c r="D84" s="141" t="s">
        <v>398</v>
      </c>
      <c r="E84" s="16" t="s">
        <v>201</v>
      </c>
      <c r="F84" s="142" t="s">
        <v>403</v>
      </c>
      <c r="G84" s="96"/>
      <c r="H84" s="96">
        <v>0</v>
      </c>
      <c r="I84" s="96">
        <v>0</v>
      </c>
      <c r="J84" s="96">
        <v>0</v>
      </c>
      <c r="K84" s="96">
        <v>0</v>
      </c>
      <c r="L84" s="96">
        <v>0</v>
      </c>
      <c r="M84" s="96">
        <v>0</v>
      </c>
      <c r="N84" s="96">
        <v>0</v>
      </c>
      <c r="O84" s="96">
        <v>0</v>
      </c>
      <c r="P84" s="96">
        <v>0</v>
      </c>
      <c r="Q84" s="96">
        <v>0</v>
      </c>
      <c r="R84" s="96">
        <v>0</v>
      </c>
      <c r="S84" s="95">
        <f t="shared" si="1"/>
        <v>0</v>
      </c>
      <c r="T84" s="110">
        <v>0</v>
      </c>
      <c r="U84" s="110">
        <v>0</v>
      </c>
      <c r="V84" s="110">
        <v>0</v>
      </c>
      <c r="W84" s="110">
        <v>0</v>
      </c>
      <c r="X84" s="110">
        <v>0</v>
      </c>
      <c r="Y84" s="111"/>
      <c r="Z84" s="111"/>
      <c r="AA84" s="111"/>
      <c r="AB84" s="111"/>
      <c r="AC84" s="111"/>
      <c r="AD84" s="111"/>
      <c r="AE84" s="111"/>
    </row>
    <row r="85" spans="1:32" s="144" customFormat="1" ht="15" customHeight="1" x14ac:dyDescent="0.4">
      <c r="A85" s="16"/>
      <c r="B85" s="16" t="s">
        <v>388</v>
      </c>
      <c r="C85" s="141" t="s">
        <v>391</v>
      </c>
      <c r="D85" s="141" t="s">
        <v>396</v>
      </c>
      <c r="E85" s="16" t="s">
        <v>202</v>
      </c>
      <c r="F85" s="142" t="s">
        <v>405</v>
      </c>
      <c r="G85" s="96">
        <v>108</v>
      </c>
      <c r="H85" s="96">
        <v>108</v>
      </c>
      <c r="I85" s="96">
        <v>108</v>
      </c>
      <c r="J85" s="96">
        <v>108</v>
      </c>
      <c r="K85" s="96">
        <v>18</v>
      </c>
      <c r="L85" s="96">
        <v>18</v>
      </c>
      <c r="M85" s="96">
        <v>18</v>
      </c>
      <c r="N85" s="96">
        <v>10</v>
      </c>
      <c r="O85" s="96">
        <v>10</v>
      </c>
      <c r="P85" s="96">
        <v>0</v>
      </c>
      <c r="Q85" s="96">
        <v>0</v>
      </c>
      <c r="R85" s="96">
        <v>0</v>
      </c>
      <c r="S85" s="95">
        <f t="shared" si="1"/>
        <v>0</v>
      </c>
      <c r="T85" s="110">
        <v>0</v>
      </c>
      <c r="U85" s="110">
        <v>0</v>
      </c>
      <c r="V85" s="110">
        <v>0</v>
      </c>
      <c r="W85" s="110">
        <v>0</v>
      </c>
      <c r="X85" s="110">
        <v>0</v>
      </c>
      <c r="Y85" s="110">
        <v>0</v>
      </c>
      <c r="Z85" s="111"/>
      <c r="AA85" s="111"/>
      <c r="AB85" s="111"/>
      <c r="AC85" s="111"/>
      <c r="AD85" s="111"/>
      <c r="AE85" s="111"/>
    </row>
    <row r="86" spans="1:32" s="144" customFormat="1" ht="15" customHeight="1" x14ac:dyDescent="0.4">
      <c r="A86" s="16"/>
      <c r="B86" s="16" t="s">
        <v>388</v>
      </c>
      <c r="C86" s="141" t="s">
        <v>391</v>
      </c>
      <c r="D86" s="141" t="s">
        <v>398</v>
      </c>
      <c r="E86" s="16" t="s">
        <v>203</v>
      </c>
      <c r="F86" s="142" t="s">
        <v>405</v>
      </c>
      <c r="G86" s="96"/>
      <c r="H86" s="96"/>
      <c r="I86" s="96"/>
      <c r="J86" s="96"/>
      <c r="K86" s="96"/>
      <c r="L86" s="96">
        <v>450</v>
      </c>
      <c r="M86" s="96">
        <v>450</v>
      </c>
      <c r="N86" s="96">
        <v>450</v>
      </c>
      <c r="O86" s="96">
        <v>450</v>
      </c>
      <c r="P86" s="96">
        <v>0</v>
      </c>
      <c r="Q86" s="96">
        <v>0</v>
      </c>
      <c r="R86" s="96">
        <v>0</v>
      </c>
      <c r="S86" s="95">
        <f t="shared" si="1"/>
        <v>0</v>
      </c>
      <c r="T86" s="110">
        <v>0</v>
      </c>
      <c r="U86" s="110">
        <v>0</v>
      </c>
      <c r="V86" s="110">
        <v>0</v>
      </c>
      <c r="W86" s="110">
        <v>0</v>
      </c>
      <c r="X86" s="110">
        <v>0</v>
      </c>
      <c r="Y86" s="111"/>
      <c r="Z86" s="111"/>
      <c r="AA86" s="111"/>
      <c r="AB86" s="111"/>
      <c r="AC86" s="111"/>
      <c r="AD86" s="111"/>
      <c r="AE86" s="111"/>
    </row>
    <row r="87" spans="1:32" s="144" customFormat="1" ht="15" customHeight="1" x14ac:dyDescent="0.4">
      <c r="A87" s="16"/>
      <c r="B87" s="16" t="s">
        <v>388</v>
      </c>
      <c r="C87" s="141" t="s">
        <v>391</v>
      </c>
      <c r="D87" s="141" t="s">
        <v>396</v>
      </c>
      <c r="E87" s="16" t="s">
        <v>204</v>
      </c>
      <c r="F87" s="142" t="s">
        <v>405</v>
      </c>
      <c r="G87" s="96">
        <v>1182.5</v>
      </c>
      <c r="H87" s="96">
        <v>600</v>
      </c>
      <c r="I87" s="96">
        <v>600</v>
      </c>
      <c r="J87" s="96">
        <v>600</v>
      </c>
      <c r="K87" s="96">
        <v>500</v>
      </c>
      <c r="L87" s="96">
        <v>500</v>
      </c>
      <c r="M87" s="96">
        <v>0</v>
      </c>
      <c r="N87" s="96">
        <v>0</v>
      </c>
      <c r="O87" s="96">
        <v>0</v>
      </c>
      <c r="P87" s="96">
        <v>0</v>
      </c>
      <c r="Q87" s="96">
        <v>0</v>
      </c>
      <c r="R87" s="96">
        <v>0</v>
      </c>
      <c r="S87" s="95">
        <f t="shared" si="1"/>
        <v>0</v>
      </c>
      <c r="T87" s="110">
        <v>0</v>
      </c>
      <c r="U87" s="110">
        <v>0</v>
      </c>
      <c r="V87" s="110">
        <v>0</v>
      </c>
      <c r="W87" s="110">
        <v>0</v>
      </c>
      <c r="X87" s="110">
        <v>0</v>
      </c>
      <c r="Y87" s="111"/>
      <c r="Z87" s="111"/>
      <c r="AA87" s="111"/>
      <c r="AB87" s="111"/>
      <c r="AC87" s="111"/>
      <c r="AD87" s="111"/>
      <c r="AE87" s="111"/>
    </row>
    <row r="88" spans="1:32" s="144" customFormat="1" ht="15" customHeight="1" x14ac:dyDescent="0.4">
      <c r="A88" s="16"/>
      <c r="B88" s="16" t="s">
        <v>388</v>
      </c>
      <c r="C88" s="141" t="s">
        <v>391</v>
      </c>
      <c r="D88" s="141" t="s">
        <v>396</v>
      </c>
      <c r="E88" s="16" t="s">
        <v>205</v>
      </c>
      <c r="F88" s="142" t="s">
        <v>403</v>
      </c>
      <c r="G88" s="96">
        <v>400</v>
      </c>
      <c r="H88" s="96">
        <v>400</v>
      </c>
      <c r="I88" s="96">
        <v>400</v>
      </c>
      <c r="J88" s="96">
        <v>400</v>
      </c>
      <c r="K88" s="96">
        <v>400</v>
      </c>
      <c r="L88" s="96">
        <v>400</v>
      </c>
      <c r="M88" s="96">
        <v>200</v>
      </c>
      <c r="N88" s="96">
        <v>200</v>
      </c>
      <c r="O88" s="96">
        <v>50</v>
      </c>
      <c r="P88" s="96">
        <v>0</v>
      </c>
      <c r="Q88" s="96">
        <v>0</v>
      </c>
      <c r="R88" s="96">
        <v>0</v>
      </c>
      <c r="S88" s="95">
        <f t="shared" si="1"/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1"/>
      <c r="Z88" s="111"/>
      <c r="AA88" s="111"/>
      <c r="AB88" s="111"/>
      <c r="AC88" s="111"/>
      <c r="AD88" s="111"/>
      <c r="AE88" s="111"/>
    </row>
    <row r="89" spans="1:32" s="144" customFormat="1" ht="15" customHeight="1" x14ac:dyDescent="0.4">
      <c r="A89" s="16"/>
      <c r="B89" s="16" t="s">
        <v>388</v>
      </c>
      <c r="C89" s="141" t="s">
        <v>391</v>
      </c>
      <c r="D89" s="141" t="s">
        <v>396</v>
      </c>
      <c r="E89" s="16" t="s">
        <v>206</v>
      </c>
      <c r="F89" s="142" t="s">
        <v>403</v>
      </c>
      <c r="G89" s="96">
        <v>150</v>
      </c>
      <c r="H89" s="96">
        <v>150</v>
      </c>
      <c r="I89" s="96">
        <v>150</v>
      </c>
      <c r="J89" s="96">
        <v>150</v>
      </c>
      <c r="K89" s="96">
        <v>0</v>
      </c>
      <c r="L89" s="96">
        <v>0</v>
      </c>
      <c r="M89" s="96">
        <v>0</v>
      </c>
      <c r="N89" s="96">
        <v>0</v>
      </c>
      <c r="O89" s="96">
        <v>0</v>
      </c>
      <c r="P89" s="96">
        <v>0</v>
      </c>
      <c r="Q89" s="96">
        <v>0</v>
      </c>
      <c r="R89" s="96">
        <v>0</v>
      </c>
      <c r="S89" s="95">
        <f t="shared" si="1"/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1"/>
      <c r="Z89" s="111"/>
      <c r="AA89" s="111"/>
      <c r="AB89" s="111"/>
      <c r="AC89" s="111"/>
      <c r="AD89" s="111"/>
      <c r="AE89" s="111"/>
    </row>
    <row r="90" spans="1:32" s="144" customFormat="1" ht="15" customHeight="1" x14ac:dyDescent="0.4">
      <c r="A90" s="16"/>
      <c r="B90" s="16" t="s">
        <v>388</v>
      </c>
      <c r="C90" s="141" t="s">
        <v>391</v>
      </c>
      <c r="D90" s="141" t="s">
        <v>398</v>
      </c>
      <c r="E90" s="16"/>
      <c r="F90" s="142" t="s">
        <v>403</v>
      </c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>
        <v>0</v>
      </c>
      <c r="S90" s="95">
        <f t="shared" si="1"/>
        <v>61.375</v>
      </c>
      <c r="T90" s="110"/>
      <c r="U90" s="110"/>
      <c r="V90" s="110"/>
      <c r="W90" s="110"/>
      <c r="X90" s="110"/>
      <c r="Y90" s="111"/>
      <c r="Z90" s="111"/>
      <c r="AA90" s="111"/>
      <c r="AB90" s="111"/>
      <c r="AC90" s="111"/>
      <c r="AD90" s="111">
        <v>61.375</v>
      </c>
      <c r="AE90" s="111"/>
      <c r="AF90" s="146"/>
    </row>
    <row r="91" spans="1:32" s="144" customFormat="1" ht="15" customHeight="1" x14ac:dyDescent="0.4">
      <c r="A91" s="16"/>
      <c r="B91" s="16" t="s">
        <v>388</v>
      </c>
      <c r="C91" s="141" t="s">
        <v>391</v>
      </c>
      <c r="D91" s="141" t="s">
        <v>398</v>
      </c>
      <c r="E91" s="16"/>
      <c r="F91" s="142" t="s">
        <v>402</v>
      </c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>
        <v>200</v>
      </c>
      <c r="S91" s="95">
        <f t="shared" si="1"/>
        <v>200</v>
      </c>
      <c r="T91" s="110"/>
      <c r="U91" s="110"/>
      <c r="V91" s="110"/>
      <c r="W91" s="110"/>
      <c r="X91" s="110"/>
      <c r="Y91" s="111"/>
      <c r="Z91" s="111"/>
      <c r="AA91" s="111"/>
      <c r="AB91" s="111"/>
      <c r="AC91" s="111"/>
      <c r="AD91" s="111">
        <v>0</v>
      </c>
      <c r="AE91" s="111">
        <v>200</v>
      </c>
    </row>
    <row r="92" spans="1:32" s="144" customFormat="1" ht="15" customHeight="1" x14ac:dyDescent="0.4">
      <c r="A92" s="16"/>
      <c r="B92" s="16" t="s">
        <v>388</v>
      </c>
      <c r="C92" s="141" t="s">
        <v>56</v>
      </c>
      <c r="D92" s="141" t="s">
        <v>401</v>
      </c>
      <c r="E92" s="16" t="s">
        <v>207</v>
      </c>
      <c r="F92" s="142" t="s">
        <v>405</v>
      </c>
      <c r="G92" s="96">
        <v>900</v>
      </c>
      <c r="H92" s="96">
        <v>0</v>
      </c>
      <c r="I92" s="96">
        <v>0</v>
      </c>
      <c r="J92" s="96">
        <v>0</v>
      </c>
      <c r="K92" s="96">
        <v>0</v>
      </c>
      <c r="L92" s="96">
        <v>0</v>
      </c>
      <c r="M92" s="96">
        <v>0</v>
      </c>
      <c r="N92" s="96">
        <v>0</v>
      </c>
      <c r="O92" s="96">
        <v>0</v>
      </c>
      <c r="P92" s="96">
        <v>0</v>
      </c>
      <c r="Q92" s="96">
        <v>0</v>
      </c>
      <c r="R92" s="96">
        <v>0</v>
      </c>
      <c r="S92" s="95">
        <f t="shared" si="1"/>
        <v>0</v>
      </c>
      <c r="T92" s="94">
        <v>0</v>
      </c>
      <c r="U92" s="110">
        <v>0</v>
      </c>
      <c r="V92" s="110">
        <v>0</v>
      </c>
      <c r="W92" s="110">
        <v>0</v>
      </c>
      <c r="X92" s="110">
        <v>0</v>
      </c>
    </row>
    <row r="93" spans="1:32" s="144" customFormat="1" ht="15" customHeight="1" x14ac:dyDescent="0.4">
      <c r="A93" s="16"/>
      <c r="B93" s="16" t="s">
        <v>388</v>
      </c>
      <c r="C93" s="141" t="s">
        <v>56</v>
      </c>
      <c r="D93" s="141" t="s">
        <v>398</v>
      </c>
      <c r="E93" s="16" t="s">
        <v>128</v>
      </c>
      <c r="F93" s="142" t="s">
        <v>404</v>
      </c>
      <c r="G93" s="96"/>
      <c r="H93" s="96"/>
      <c r="I93" s="96"/>
      <c r="J93" s="96"/>
      <c r="K93" s="96"/>
      <c r="L93" s="96"/>
      <c r="M93" s="96"/>
      <c r="N93" s="96"/>
      <c r="O93" s="96">
        <v>72</v>
      </c>
      <c r="P93" s="96">
        <v>72</v>
      </c>
      <c r="Q93" s="96">
        <v>0</v>
      </c>
      <c r="R93" s="96">
        <v>0</v>
      </c>
      <c r="S93" s="95">
        <f t="shared" si="1"/>
        <v>0</v>
      </c>
      <c r="T93" s="94"/>
      <c r="U93" s="110"/>
      <c r="V93" s="110"/>
      <c r="W93" s="110"/>
      <c r="X93" s="110"/>
      <c r="AD93" s="147"/>
      <c r="AE93" s="147"/>
    </row>
    <row r="94" spans="1:32" s="144" customFormat="1" ht="15" customHeight="1" x14ac:dyDescent="0.4">
      <c r="A94" s="16"/>
      <c r="B94" s="16" t="s">
        <v>389</v>
      </c>
      <c r="C94" s="141" t="s">
        <v>56</v>
      </c>
      <c r="D94" s="141" t="s">
        <v>401</v>
      </c>
      <c r="E94" s="148" t="s">
        <v>208</v>
      </c>
      <c r="F94" s="142" t="s">
        <v>403</v>
      </c>
      <c r="G94" s="96"/>
      <c r="H94" s="96"/>
      <c r="I94" s="96"/>
      <c r="J94" s="96"/>
      <c r="K94" s="96"/>
      <c r="L94" s="96">
        <v>955.56799999999998</v>
      </c>
      <c r="M94" s="96">
        <v>955.56799999999998</v>
      </c>
      <c r="N94" s="96">
        <v>955.56799999999998</v>
      </c>
      <c r="O94" s="96">
        <v>51.951999999999998</v>
      </c>
      <c r="P94" s="96">
        <v>51.951999999999998</v>
      </c>
      <c r="Q94" s="96">
        <v>51.951999999999998</v>
      </c>
      <c r="R94" s="96">
        <v>955.56799999999998</v>
      </c>
      <c r="S94" s="95">
        <f t="shared" si="1"/>
        <v>955.56799999999998</v>
      </c>
      <c r="T94" s="94">
        <v>0.79</v>
      </c>
      <c r="U94" s="94">
        <v>28.312999999999999</v>
      </c>
      <c r="V94" s="94">
        <v>3.23</v>
      </c>
      <c r="W94" s="94">
        <v>3.2290000000000001</v>
      </c>
      <c r="X94" s="94">
        <v>3.2290000000000001</v>
      </c>
      <c r="Y94" s="94">
        <v>13.161</v>
      </c>
      <c r="Z94" s="94">
        <v>13.161</v>
      </c>
      <c r="AA94" s="94">
        <v>11.893000000000001</v>
      </c>
      <c r="AB94" s="94">
        <v>11.893000000000001</v>
      </c>
      <c r="AC94" s="147">
        <v>866.66899999999998</v>
      </c>
      <c r="AE94" s="111">
        <v>0</v>
      </c>
    </row>
    <row r="95" spans="1:32" s="144" customFormat="1" ht="15" customHeight="1" x14ac:dyDescent="0.4">
      <c r="A95" s="16"/>
      <c r="B95" s="16" t="s">
        <v>389</v>
      </c>
      <c r="C95" s="141" t="s">
        <v>56</v>
      </c>
      <c r="D95" s="141" t="s">
        <v>401</v>
      </c>
      <c r="E95" s="148" t="s">
        <v>209</v>
      </c>
      <c r="F95" s="142" t="s">
        <v>403</v>
      </c>
      <c r="G95" s="96"/>
      <c r="H95" s="96"/>
      <c r="I95" s="96"/>
      <c r="J95" s="96"/>
      <c r="K95" s="96"/>
      <c r="L95" s="96">
        <v>-104.00599999999997</v>
      </c>
      <c r="M95" s="96">
        <v>-104.00599999999997</v>
      </c>
      <c r="N95" s="96">
        <v>-104.00599999999997</v>
      </c>
      <c r="O95" s="96">
        <v>-65.790999999999997</v>
      </c>
      <c r="P95" s="96">
        <v>-65.790999999999997</v>
      </c>
      <c r="Q95" s="96">
        <v>-65.790999999999997</v>
      </c>
      <c r="R95" s="96">
        <v>-970.67499999999995</v>
      </c>
      <c r="S95" s="95">
        <f t="shared" si="1"/>
        <v>-970.67499999999995</v>
      </c>
      <c r="T95" s="94">
        <v>0</v>
      </c>
      <c r="U95" s="94">
        <v>-27.79</v>
      </c>
      <c r="V95" s="94">
        <v>-28.312999999999999</v>
      </c>
      <c r="W95" s="94">
        <v>-3.23</v>
      </c>
      <c r="X95" s="110">
        <v>-3.2290000000000001</v>
      </c>
      <c r="Y95" s="110">
        <v>-3.2290000000000001</v>
      </c>
      <c r="Z95" s="94">
        <v>-14.474</v>
      </c>
      <c r="AA95" s="94">
        <v>-11.847</v>
      </c>
      <c r="AB95" s="94">
        <v>-11.894</v>
      </c>
      <c r="AC95" s="94">
        <v>0</v>
      </c>
      <c r="AD95" s="94">
        <v>-866.66899999999998</v>
      </c>
      <c r="AE95" s="111">
        <v>0</v>
      </c>
    </row>
    <row r="96" spans="1:32" s="144" customFormat="1" ht="15" customHeight="1" x14ac:dyDescent="0.4">
      <c r="A96" s="16"/>
      <c r="B96" s="16" t="s">
        <v>388</v>
      </c>
      <c r="C96" s="141" t="s">
        <v>56</v>
      </c>
      <c r="D96" s="141" t="s">
        <v>401</v>
      </c>
      <c r="E96" s="149" t="s">
        <v>209</v>
      </c>
      <c r="F96" s="142" t="s">
        <v>405</v>
      </c>
      <c r="G96" s="96"/>
      <c r="H96" s="96"/>
      <c r="I96" s="96"/>
      <c r="J96" s="96">
        <v>1993.9679999999996</v>
      </c>
      <c r="K96" s="96">
        <v>0</v>
      </c>
      <c r="L96" s="96">
        <v>1993.9679999999996</v>
      </c>
      <c r="M96" s="96">
        <v>1993.9679999999996</v>
      </c>
      <c r="N96" s="96">
        <v>1993.9679999999996</v>
      </c>
      <c r="O96" s="96">
        <v>886.20799999999997</v>
      </c>
      <c r="P96" s="96">
        <v>886.20799999999997</v>
      </c>
      <c r="Q96" s="96">
        <v>2215.5199999999995</v>
      </c>
      <c r="R96" s="96">
        <v>2215.5199999999995</v>
      </c>
      <c r="S96" s="95">
        <f t="shared" si="1"/>
        <v>1993.9679999999996</v>
      </c>
      <c r="T96" s="94">
        <v>0</v>
      </c>
      <c r="U96" s="94">
        <v>0</v>
      </c>
      <c r="V96" s="94">
        <v>221.55199999999999</v>
      </c>
      <c r="W96" s="94">
        <v>221.55199999999999</v>
      </c>
      <c r="X96" s="94">
        <v>221.55199999999999</v>
      </c>
      <c r="Y96" s="94">
        <v>221.55199999999999</v>
      </c>
      <c r="Z96" s="94">
        <v>221.55199999999999</v>
      </c>
      <c r="AA96" s="96">
        <v>221.55199999999999</v>
      </c>
      <c r="AB96" s="96">
        <v>221.55199999999999</v>
      </c>
      <c r="AC96" s="96">
        <v>221.55199999999999</v>
      </c>
      <c r="AD96" s="96"/>
      <c r="AE96" s="96">
        <v>221.55199999999999</v>
      </c>
    </row>
    <row r="97" spans="1:31" s="144" customFormat="1" ht="15" customHeight="1" x14ac:dyDescent="0.4">
      <c r="A97" s="16"/>
      <c r="B97" s="16" t="s">
        <v>388</v>
      </c>
      <c r="C97" s="141" t="s">
        <v>56</v>
      </c>
      <c r="D97" s="141" t="s">
        <v>401</v>
      </c>
      <c r="E97" s="149" t="s">
        <v>209</v>
      </c>
      <c r="F97" s="142" t="s">
        <v>405</v>
      </c>
      <c r="G97" s="96"/>
      <c r="H97" s="96"/>
      <c r="I97" s="96"/>
      <c r="J97" s="96">
        <v>-2215.5199999999995</v>
      </c>
      <c r="K97" s="96">
        <v>-221.55199999999999</v>
      </c>
      <c r="L97" s="96">
        <v>-2215.5199999999995</v>
      </c>
      <c r="M97" s="96">
        <v>-2215.5199999999995</v>
      </c>
      <c r="N97" s="96">
        <v>-2215.5199999999995</v>
      </c>
      <c r="O97" s="96">
        <v>-1107.76</v>
      </c>
      <c r="P97" s="96">
        <v>-1107.76</v>
      </c>
      <c r="Q97" s="96">
        <v>-2437.0719999999997</v>
      </c>
      <c r="R97" s="96">
        <v>-2437.0719999999997</v>
      </c>
      <c r="S97" s="95">
        <f t="shared" si="1"/>
        <v>-2215.5199999999995</v>
      </c>
      <c r="T97" s="94">
        <v>0</v>
      </c>
      <c r="U97" s="94">
        <v>-221.55199999999999</v>
      </c>
      <c r="V97" s="94">
        <v>-221.55199999999999</v>
      </c>
      <c r="W97" s="94">
        <v>-221.55199999999999</v>
      </c>
      <c r="X97" s="94">
        <v>-221.55199999999999</v>
      </c>
      <c r="Y97" s="94">
        <v>-221.55199999999999</v>
      </c>
      <c r="Z97" s="94">
        <v>-221.55199999999999</v>
      </c>
      <c r="AA97" s="96">
        <v>-221.55199999999999</v>
      </c>
      <c r="AB97" s="96">
        <v>-221.55199999999999</v>
      </c>
      <c r="AC97" s="96">
        <v>-221.55199999999999</v>
      </c>
      <c r="AD97" s="96"/>
      <c r="AE97" s="96">
        <v>-221.55199999999999</v>
      </c>
    </row>
    <row r="98" spans="1:31" s="144" customFormat="1" ht="15" customHeight="1" x14ac:dyDescent="0.4">
      <c r="A98" s="16"/>
      <c r="B98" s="16" t="s">
        <v>389</v>
      </c>
      <c r="C98" s="16" t="s">
        <v>395</v>
      </c>
      <c r="D98" s="141" t="s">
        <v>401</v>
      </c>
      <c r="E98" s="16" t="s">
        <v>211</v>
      </c>
      <c r="F98" s="142" t="s">
        <v>404</v>
      </c>
      <c r="G98" s="96"/>
      <c r="H98" s="96"/>
      <c r="I98" s="96"/>
      <c r="J98" s="96">
        <v>0</v>
      </c>
      <c r="K98" s="96">
        <v>12240</v>
      </c>
      <c r="L98" s="96">
        <v>12013</v>
      </c>
      <c r="M98" s="96">
        <v>11596</v>
      </c>
      <c r="N98" s="96">
        <v>11434.986000000001</v>
      </c>
      <c r="O98" s="96">
        <v>11428.26</v>
      </c>
      <c r="P98" s="96">
        <v>11428.26</v>
      </c>
      <c r="Q98" s="96">
        <v>11418.749000000002</v>
      </c>
      <c r="R98" s="96">
        <v>11333.63</v>
      </c>
      <c r="S98" s="95">
        <f t="shared" si="1"/>
        <v>11333.63</v>
      </c>
      <c r="T98" s="111">
        <v>0</v>
      </c>
      <c r="U98" s="111">
        <v>0</v>
      </c>
      <c r="V98" s="111">
        <v>0</v>
      </c>
      <c r="W98" s="111">
        <v>0</v>
      </c>
      <c r="X98" s="111">
        <v>71.986999999999995</v>
      </c>
      <c r="Y98" s="111">
        <v>0</v>
      </c>
      <c r="Z98" s="111">
        <v>11054.665000000001</v>
      </c>
      <c r="AA98" s="111"/>
      <c r="AB98" s="111">
        <v>38.415999999999997</v>
      </c>
      <c r="AC98" s="111">
        <v>43.561999999999998</v>
      </c>
      <c r="AD98" s="111"/>
      <c r="AE98" s="111">
        <v>125</v>
      </c>
    </row>
    <row r="99" spans="1:31" s="144" customFormat="1" ht="15" customHeight="1" x14ac:dyDescent="0.4">
      <c r="A99" s="16"/>
      <c r="B99" s="16" t="s">
        <v>389</v>
      </c>
      <c r="C99" s="16" t="s">
        <v>395</v>
      </c>
      <c r="D99" s="141" t="s">
        <v>401</v>
      </c>
      <c r="E99" s="16" t="s">
        <v>372</v>
      </c>
      <c r="F99" s="142" t="s">
        <v>405</v>
      </c>
      <c r="G99" s="95"/>
      <c r="H99" s="95"/>
      <c r="I99" s="102"/>
      <c r="J99" s="102"/>
      <c r="K99" s="96"/>
      <c r="L99" s="96"/>
      <c r="M99" s="96"/>
      <c r="N99" s="96"/>
      <c r="O99" s="96">
        <v>750</v>
      </c>
      <c r="P99" s="96">
        <v>500</v>
      </c>
      <c r="Q99" s="96">
        <v>500</v>
      </c>
      <c r="R99" s="96">
        <v>292</v>
      </c>
      <c r="S99" s="95">
        <f t="shared" si="1"/>
        <v>292</v>
      </c>
      <c r="T99" s="111"/>
      <c r="U99" s="111"/>
      <c r="V99" s="111"/>
      <c r="W99" s="111"/>
      <c r="X99" s="95"/>
      <c r="Y99" s="111"/>
      <c r="Z99" s="111"/>
      <c r="AA99" s="111"/>
      <c r="AB99" s="111">
        <v>0</v>
      </c>
      <c r="AC99" s="111">
        <v>0</v>
      </c>
      <c r="AD99" s="111"/>
      <c r="AE99" s="111">
        <v>292</v>
      </c>
    </row>
    <row r="100" spans="1:31" s="144" customFormat="1" ht="15" customHeight="1" x14ac:dyDescent="0.4">
      <c r="A100" s="16"/>
      <c r="B100" s="16" t="s">
        <v>389</v>
      </c>
      <c r="C100" s="16" t="s">
        <v>395</v>
      </c>
      <c r="D100" s="141" t="s">
        <v>398</v>
      </c>
      <c r="E100" s="16" t="s">
        <v>372</v>
      </c>
      <c r="F100" s="142" t="s">
        <v>402</v>
      </c>
      <c r="G100" s="95"/>
      <c r="H100" s="95"/>
      <c r="I100" s="102"/>
      <c r="J100" s="102"/>
      <c r="K100" s="96"/>
      <c r="L100" s="96"/>
      <c r="M100" s="96"/>
      <c r="N100" s="96"/>
      <c r="O100" s="96">
        <v>300</v>
      </c>
      <c r="P100" s="96">
        <v>100</v>
      </c>
      <c r="Q100" s="96">
        <v>100</v>
      </c>
      <c r="R100" s="96">
        <v>161</v>
      </c>
      <c r="S100" s="95">
        <f t="shared" si="1"/>
        <v>161</v>
      </c>
      <c r="T100" s="111"/>
      <c r="U100" s="111"/>
      <c r="V100" s="111"/>
      <c r="W100" s="111"/>
      <c r="X100" s="95"/>
      <c r="Y100" s="111"/>
      <c r="Z100" s="111"/>
      <c r="AA100" s="111">
        <v>0</v>
      </c>
      <c r="AB100" s="111">
        <v>0</v>
      </c>
      <c r="AC100" s="111">
        <v>0</v>
      </c>
      <c r="AD100" s="111"/>
      <c r="AE100" s="111">
        <v>161</v>
      </c>
    </row>
    <row r="101" spans="1:31" s="144" customFormat="1" ht="15" customHeight="1" x14ac:dyDescent="0.4">
      <c r="A101" s="16" t="s">
        <v>415</v>
      </c>
      <c r="B101" s="16" t="s">
        <v>388</v>
      </c>
      <c r="C101" s="141" t="s">
        <v>392</v>
      </c>
      <c r="D101" s="141" t="s">
        <v>398</v>
      </c>
      <c r="E101" s="16" t="s">
        <v>212</v>
      </c>
      <c r="F101" s="142" t="s">
        <v>402</v>
      </c>
      <c r="G101" s="96">
        <v>198</v>
      </c>
      <c r="H101" s="96">
        <v>144.9</v>
      </c>
      <c r="I101" s="96">
        <v>144</v>
      </c>
      <c r="J101" s="96">
        <v>136.9</v>
      </c>
      <c r="K101" s="96">
        <v>136.9</v>
      </c>
      <c r="L101" s="96">
        <v>133.19400000000002</v>
      </c>
      <c r="M101" s="96">
        <v>142.697</v>
      </c>
      <c r="N101" s="96">
        <v>142.697</v>
      </c>
      <c r="O101" s="96">
        <v>137.84899999999999</v>
      </c>
      <c r="P101" s="96">
        <v>128.18600000000001</v>
      </c>
      <c r="Q101" s="96">
        <v>127.07600000000001</v>
      </c>
      <c r="R101" s="96">
        <v>115.29899999999998</v>
      </c>
      <c r="S101" s="95">
        <f t="shared" si="1"/>
        <v>115.58500000000004</v>
      </c>
      <c r="T101" s="111">
        <v>0</v>
      </c>
      <c r="U101" s="111">
        <v>3.831</v>
      </c>
      <c r="V101" s="111">
        <v>6.8879999999999999</v>
      </c>
      <c r="W101" s="111">
        <v>9.4250000000000007</v>
      </c>
      <c r="X101" s="111">
        <v>59.552999999999997</v>
      </c>
      <c r="Y101" s="111">
        <v>2.1520000000000001</v>
      </c>
      <c r="Z101" s="111">
        <v>0</v>
      </c>
      <c r="AA101" s="111">
        <v>23.937000000000001</v>
      </c>
      <c r="AB101" s="111">
        <v>-26.266999999999999</v>
      </c>
      <c r="AC101" s="111">
        <v>1717</v>
      </c>
      <c r="AD101" s="111">
        <v>-1700.934</v>
      </c>
      <c r="AE101" s="111">
        <v>20</v>
      </c>
    </row>
    <row r="102" spans="1:31" s="144" customFormat="1" ht="15" customHeight="1" x14ac:dyDescent="0.4">
      <c r="A102" s="16" t="s">
        <v>410</v>
      </c>
      <c r="B102" s="16" t="s">
        <v>388</v>
      </c>
      <c r="C102" s="141" t="s">
        <v>392</v>
      </c>
      <c r="D102" s="141" t="s">
        <v>398</v>
      </c>
      <c r="E102" s="16" t="s">
        <v>213</v>
      </c>
      <c r="F102" s="142" t="s">
        <v>402</v>
      </c>
      <c r="G102" s="96"/>
      <c r="H102" s="96"/>
      <c r="I102" s="96"/>
      <c r="J102" s="96">
        <v>29</v>
      </c>
      <c r="K102" s="96">
        <v>29</v>
      </c>
      <c r="L102" s="96">
        <v>24.387</v>
      </c>
      <c r="M102" s="96">
        <v>28.984999999999999</v>
      </c>
      <c r="N102" s="96">
        <v>28.984999999999999</v>
      </c>
      <c r="O102" s="96">
        <v>24.785</v>
      </c>
      <c r="P102" s="96">
        <v>27.753</v>
      </c>
      <c r="Q102" s="96">
        <v>11.275</v>
      </c>
      <c r="R102" s="96">
        <v>11.275</v>
      </c>
      <c r="S102" s="95">
        <f t="shared" si="1"/>
        <v>11.275</v>
      </c>
      <c r="T102" s="111">
        <v>0</v>
      </c>
      <c r="U102" s="111">
        <v>1.0369999999999999</v>
      </c>
      <c r="V102" s="111">
        <v>2.6970000000000001</v>
      </c>
      <c r="W102" s="111">
        <v>0</v>
      </c>
      <c r="X102" s="111">
        <v>4.5979999999999999</v>
      </c>
      <c r="Y102" s="111">
        <v>0</v>
      </c>
      <c r="Z102" s="111">
        <v>0</v>
      </c>
      <c r="AA102" s="111">
        <v>2.968</v>
      </c>
      <c r="AB102" s="111">
        <f>-25/1000</f>
        <v>-2.5000000000000001E-2</v>
      </c>
      <c r="AC102" s="111">
        <v>0</v>
      </c>
      <c r="AD102" s="111">
        <v>0</v>
      </c>
      <c r="AE102" s="111">
        <v>0</v>
      </c>
    </row>
    <row r="103" spans="1:31" s="144" customFormat="1" ht="15" customHeight="1" x14ac:dyDescent="0.4">
      <c r="A103" s="16" t="s">
        <v>416</v>
      </c>
      <c r="B103" s="16" t="s">
        <v>388</v>
      </c>
      <c r="C103" s="141" t="s">
        <v>392</v>
      </c>
      <c r="D103" s="141" t="s">
        <v>401</v>
      </c>
      <c r="E103" s="16" t="s">
        <v>214</v>
      </c>
      <c r="F103" s="142" t="s">
        <v>404</v>
      </c>
      <c r="G103" s="96"/>
      <c r="H103" s="96"/>
      <c r="I103" s="96"/>
      <c r="J103" s="96">
        <v>0.36499999999999999</v>
      </c>
      <c r="K103" s="96">
        <v>11.763</v>
      </c>
      <c r="L103" s="96">
        <v>7.8070000000000004</v>
      </c>
      <c r="M103" s="96">
        <v>7.8070000000000004</v>
      </c>
      <c r="N103" s="96">
        <v>7.8070000000000004</v>
      </c>
      <c r="O103" s="96">
        <v>7.8070000000000004</v>
      </c>
      <c r="P103" s="96">
        <v>7.9960000000000004</v>
      </c>
      <c r="Q103" s="96">
        <v>7.9960000000000004</v>
      </c>
      <c r="R103" s="96">
        <v>7.9960000000000004</v>
      </c>
      <c r="S103" s="95">
        <f t="shared" si="1"/>
        <v>13.583</v>
      </c>
      <c r="T103" s="111">
        <v>0</v>
      </c>
      <c r="U103" s="111">
        <v>0.36499999999999999</v>
      </c>
      <c r="V103" s="111">
        <v>11.398</v>
      </c>
      <c r="W103" s="111">
        <v>-3.956</v>
      </c>
      <c r="X103" s="111">
        <v>0.189</v>
      </c>
      <c r="Y103" s="111">
        <v>0</v>
      </c>
      <c r="Z103" s="111">
        <v>0</v>
      </c>
      <c r="AA103" s="111"/>
      <c r="AB103" s="111">
        <v>0</v>
      </c>
      <c r="AC103" s="111">
        <v>0</v>
      </c>
      <c r="AD103" s="111">
        <v>5.5869999999999997</v>
      </c>
      <c r="AE103" s="111">
        <v>0</v>
      </c>
    </row>
    <row r="104" spans="1:31" s="144" customFormat="1" ht="15" customHeight="1" x14ac:dyDescent="0.4">
      <c r="A104" s="16"/>
      <c r="B104" s="16" t="s">
        <v>388</v>
      </c>
      <c r="C104" s="141" t="s">
        <v>392</v>
      </c>
      <c r="D104" s="141" t="s">
        <v>401</v>
      </c>
      <c r="E104" s="16" t="s">
        <v>215</v>
      </c>
      <c r="F104" s="142" t="s">
        <v>404</v>
      </c>
      <c r="G104" s="96"/>
      <c r="H104" s="96">
        <v>113</v>
      </c>
      <c r="I104" s="96">
        <v>133.26599999999999</v>
      </c>
      <c r="J104" s="96">
        <v>113</v>
      </c>
      <c r="K104" s="96">
        <v>113</v>
      </c>
      <c r="L104" s="96">
        <v>114.256</v>
      </c>
      <c r="M104" s="96">
        <v>114.256</v>
      </c>
      <c r="N104" s="96">
        <v>114.256</v>
      </c>
      <c r="O104" s="96">
        <v>95.510999999999996</v>
      </c>
      <c r="P104" s="96">
        <v>96.819000000000003</v>
      </c>
      <c r="Q104" s="96">
        <v>80.09</v>
      </c>
      <c r="R104" s="96">
        <v>80.09</v>
      </c>
      <c r="S104" s="95">
        <f t="shared" si="1"/>
        <v>80.09</v>
      </c>
      <c r="T104" s="111">
        <v>24.265999999999998</v>
      </c>
      <c r="U104" s="111">
        <v>-0.80900000000000005</v>
      </c>
      <c r="V104" s="111">
        <v>53.884</v>
      </c>
      <c r="W104" s="111">
        <v>0.91500000000000004</v>
      </c>
      <c r="X104" s="111">
        <v>0.23799999999999999</v>
      </c>
      <c r="Y104" s="111">
        <v>17.016999999999999</v>
      </c>
      <c r="Z104" s="111">
        <v>0</v>
      </c>
      <c r="AA104" s="111">
        <v>1.3080000000000001</v>
      </c>
      <c r="AB104" s="111">
        <v>-16.728999999999999</v>
      </c>
      <c r="AC104" s="111">
        <v>0</v>
      </c>
      <c r="AD104" s="111">
        <v>0</v>
      </c>
      <c r="AE104" s="111">
        <v>0</v>
      </c>
    </row>
    <row r="105" spans="1:31" s="144" customFormat="1" ht="15" customHeight="1" x14ac:dyDescent="0.4">
      <c r="A105" s="16"/>
      <c r="B105" s="16" t="s">
        <v>388</v>
      </c>
      <c r="C105" s="141" t="s">
        <v>392</v>
      </c>
      <c r="D105" s="141" t="s">
        <v>401</v>
      </c>
      <c r="E105" s="16" t="s">
        <v>216</v>
      </c>
      <c r="F105" s="142" t="s">
        <v>405</v>
      </c>
      <c r="G105" s="96"/>
      <c r="H105" s="96"/>
      <c r="I105" s="96"/>
      <c r="J105" s="96">
        <v>2.5830000000000002</v>
      </c>
      <c r="K105" s="96">
        <v>2.5830000000000002</v>
      </c>
      <c r="L105" s="96">
        <v>2.5430000000000001</v>
      </c>
      <c r="M105" s="96">
        <v>2.5430000000000001</v>
      </c>
      <c r="N105" s="96">
        <v>-1.3699999999999999</v>
      </c>
      <c r="O105" s="96">
        <v>1.55</v>
      </c>
      <c r="P105" s="96">
        <v>1.55</v>
      </c>
      <c r="Q105" s="96">
        <v>-7.8570000000000002</v>
      </c>
      <c r="R105" s="96">
        <v>-7.8570000000000002</v>
      </c>
      <c r="S105" s="95">
        <f t="shared" si="1"/>
        <v>-7.8570000000000002</v>
      </c>
      <c r="T105" s="111">
        <v>0</v>
      </c>
      <c r="U105" s="111">
        <v>2.5830000000000002</v>
      </c>
      <c r="V105" s="111">
        <v>0</v>
      </c>
      <c r="W105" s="111">
        <v>-0.04</v>
      </c>
      <c r="X105" s="111">
        <v>-1.0349999999999999</v>
      </c>
      <c r="Y105" s="111">
        <v>-2.8780000000000001</v>
      </c>
      <c r="Z105" s="111">
        <v>2.92</v>
      </c>
      <c r="AA105" s="111"/>
      <c r="AB105" s="111">
        <v>-9.407</v>
      </c>
      <c r="AC105" s="111">
        <v>0</v>
      </c>
      <c r="AD105" s="111">
        <v>0</v>
      </c>
      <c r="AE105" s="111">
        <v>0</v>
      </c>
    </row>
    <row r="106" spans="1:31" s="144" customFormat="1" ht="15" customHeight="1" x14ac:dyDescent="0.4">
      <c r="A106" s="16"/>
      <c r="B106" s="16" t="s">
        <v>388</v>
      </c>
      <c r="C106" s="141" t="s">
        <v>392</v>
      </c>
      <c r="D106" s="141" t="s">
        <v>401</v>
      </c>
      <c r="E106" s="16" t="s">
        <v>217</v>
      </c>
      <c r="F106" s="142" t="s">
        <v>403</v>
      </c>
      <c r="G106" s="96"/>
      <c r="H106" s="96"/>
      <c r="I106" s="96"/>
      <c r="J106" s="96"/>
      <c r="K106" s="96">
        <v>0</v>
      </c>
      <c r="L106" s="96">
        <v>8.5999999999999993E-2</v>
      </c>
      <c r="M106" s="96">
        <v>8.5999999999999993E-2</v>
      </c>
      <c r="N106" s="96">
        <v>8.5999999999999993E-2</v>
      </c>
      <c r="O106" s="96">
        <v>8.5999999999999993E-2</v>
      </c>
      <c r="P106" s="96">
        <v>8.5999999999999993E-2</v>
      </c>
      <c r="Q106" s="96">
        <v>-4.718</v>
      </c>
      <c r="R106" s="96">
        <v>-4.718</v>
      </c>
      <c r="S106" s="95">
        <f t="shared" si="1"/>
        <v>-4.718</v>
      </c>
      <c r="T106" s="111">
        <v>0</v>
      </c>
      <c r="U106" s="111">
        <v>0</v>
      </c>
      <c r="V106" s="111">
        <v>0</v>
      </c>
      <c r="W106" s="111">
        <v>8.5999999999999993E-2</v>
      </c>
      <c r="X106" s="111">
        <v>0</v>
      </c>
      <c r="Y106" s="111">
        <v>0</v>
      </c>
      <c r="Z106" s="111">
        <v>0</v>
      </c>
      <c r="AA106" s="111"/>
      <c r="AB106" s="111">
        <v>-4.8040000000000003</v>
      </c>
      <c r="AC106" s="111">
        <v>0</v>
      </c>
      <c r="AD106" s="111">
        <v>0</v>
      </c>
      <c r="AE106" s="111">
        <v>0</v>
      </c>
    </row>
    <row r="107" spans="1:31" s="144" customFormat="1" ht="15" customHeight="1" x14ac:dyDescent="0.4">
      <c r="A107" s="16"/>
      <c r="B107" s="16" t="s">
        <v>388</v>
      </c>
      <c r="C107" s="141" t="s">
        <v>392</v>
      </c>
      <c r="D107" s="141" t="s">
        <v>401</v>
      </c>
      <c r="E107" s="16" t="s">
        <v>218</v>
      </c>
      <c r="F107" s="142" t="s">
        <v>404</v>
      </c>
      <c r="G107" s="96">
        <v>315</v>
      </c>
      <c r="H107" s="96">
        <v>237</v>
      </c>
      <c r="I107" s="96">
        <v>237</v>
      </c>
      <c r="J107" s="96">
        <v>323</v>
      </c>
      <c r="K107" s="96">
        <v>323</v>
      </c>
      <c r="L107" s="96">
        <v>332.33799999999997</v>
      </c>
      <c r="M107" s="96">
        <v>423.78200000000004</v>
      </c>
      <c r="N107" s="96">
        <v>498.78199999999998</v>
      </c>
      <c r="O107" s="96">
        <v>717.08799999999997</v>
      </c>
      <c r="P107" s="96">
        <v>677.08799999999997</v>
      </c>
      <c r="Q107" s="96">
        <v>742.40700000000004</v>
      </c>
      <c r="R107" s="96">
        <v>616.30399999999997</v>
      </c>
      <c r="S107" s="95">
        <f t="shared" si="1"/>
        <v>409.2</v>
      </c>
      <c r="T107" s="111">
        <v>0</v>
      </c>
      <c r="U107" s="111">
        <v>8.673</v>
      </c>
      <c r="V107" s="111">
        <v>13.792</v>
      </c>
      <c r="W107" s="111">
        <v>6.8730000000000002</v>
      </c>
      <c r="X107" s="111">
        <v>6.444</v>
      </c>
      <c r="Y107" s="111">
        <v>57.47</v>
      </c>
      <c r="Z107" s="111">
        <v>3.8359999999999999</v>
      </c>
      <c r="AA107" s="111">
        <v>19.707999999999998</v>
      </c>
      <c r="AB107" s="111">
        <v>32.204999999999998</v>
      </c>
      <c r="AC107" s="111">
        <v>20.550999999999998</v>
      </c>
      <c r="AD107" s="111">
        <v>57.23</v>
      </c>
      <c r="AE107" s="111">
        <v>182.41800000000001</v>
      </c>
    </row>
    <row r="108" spans="1:31" s="144" customFormat="1" ht="15" customHeight="1" x14ac:dyDescent="0.4">
      <c r="A108" s="16"/>
      <c r="B108" s="16" t="s">
        <v>388</v>
      </c>
      <c r="C108" s="141" t="s">
        <v>392</v>
      </c>
      <c r="D108" s="141" t="s">
        <v>401</v>
      </c>
      <c r="E108" s="16" t="s">
        <v>219</v>
      </c>
      <c r="F108" s="142" t="s">
        <v>405</v>
      </c>
      <c r="G108" s="96">
        <v>205</v>
      </c>
      <c r="H108" s="96">
        <v>205</v>
      </c>
      <c r="I108" s="96">
        <v>205</v>
      </c>
      <c r="J108" s="96">
        <v>117</v>
      </c>
      <c r="K108" s="96">
        <v>117</v>
      </c>
      <c r="L108" s="96">
        <v>117</v>
      </c>
      <c r="M108" s="96">
        <v>117</v>
      </c>
      <c r="N108" s="96">
        <v>310</v>
      </c>
      <c r="O108" s="96">
        <v>323.084</v>
      </c>
      <c r="P108" s="96">
        <v>323.084</v>
      </c>
      <c r="Q108" s="96">
        <v>429.25800000000004</v>
      </c>
      <c r="R108" s="96">
        <v>395.25800000000004</v>
      </c>
      <c r="S108" s="95">
        <f t="shared" si="1"/>
        <v>324.16200000000003</v>
      </c>
      <c r="T108" s="111">
        <v>0</v>
      </c>
      <c r="U108" s="111">
        <v>0</v>
      </c>
      <c r="V108" s="111">
        <v>0</v>
      </c>
      <c r="W108" s="111">
        <v>0</v>
      </c>
      <c r="X108" s="111">
        <v>0</v>
      </c>
      <c r="Y108" s="111">
        <v>16.084</v>
      </c>
      <c r="Z108" s="111">
        <v>0</v>
      </c>
      <c r="AA108" s="111">
        <v>5.5830000000000002</v>
      </c>
      <c r="AB108" s="111">
        <v>152.59100000000001</v>
      </c>
      <c r="AC108" s="111">
        <v>5</v>
      </c>
      <c r="AD108" s="111">
        <v>34.904000000000003</v>
      </c>
      <c r="AE108" s="111">
        <v>110</v>
      </c>
    </row>
    <row r="109" spans="1:31" s="144" customFormat="1" ht="15" customHeight="1" x14ac:dyDescent="0.4">
      <c r="A109" s="16"/>
      <c r="B109" s="16" t="s">
        <v>388</v>
      </c>
      <c r="C109" s="141" t="s">
        <v>392</v>
      </c>
      <c r="D109" s="141" t="s">
        <v>401</v>
      </c>
      <c r="E109" s="16" t="s">
        <v>219</v>
      </c>
      <c r="F109" s="142" t="s">
        <v>405</v>
      </c>
      <c r="G109" s="96"/>
      <c r="H109" s="96"/>
      <c r="I109" s="96"/>
      <c r="J109" s="96"/>
      <c r="K109" s="96"/>
      <c r="L109" s="96"/>
      <c r="M109" s="96"/>
      <c r="N109" s="96">
        <v>366.3</v>
      </c>
      <c r="O109" s="96">
        <v>360</v>
      </c>
      <c r="P109" s="96">
        <v>182.70000000000002</v>
      </c>
      <c r="Q109" s="96">
        <v>0</v>
      </c>
      <c r="R109" s="96">
        <v>0</v>
      </c>
      <c r="S109" s="95">
        <f t="shared" si="1"/>
        <v>0</v>
      </c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>
        <v>0</v>
      </c>
      <c r="AD109" s="111"/>
      <c r="AE109" s="111">
        <v>0</v>
      </c>
    </row>
    <row r="110" spans="1:31" s="144" customFormat="1" ht="15" customHeight="1" x14ac:dyDescent="0.4">
      <c r="A110" s="16"/>
      <c r="B110" s="16" t="s">
        <v>388</v>
      </c>
      <c r="C110" s="141" t="s">
        <v>392</v>
      </c>
      <c r="D110" s="141" t="s">
        <v>398</v>
      </c>
      <c r="E110" s="16" t="s">
        <v>220</v>
      </c>
      <c r="F110" s="142" t="s">
        <v>405</v>
      </c>
      <c r="G110" s="96">
        <v>150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5">
        <f t="shared" si="1"/>
        <v>0</v>
      </c>
      <c r="T110" s="111">
        <v>0</v>
      </c>
      <c r="U110" s="111">
        <v>0</v>
      </c>
      <c r="V110" s="111">
        <v>0</v>
      </c>
      <c r="W110" s="111">
        <v>0</v>
      </c>
      <c r="X110" s="111">
        <v>0</v>
      </c>
      <c r="Y110" s="111"/>
      <c r="Z110" s="111"/>
      <c r="AA110" s="111"/>
      <c r="AB110" s="111"/>
      <c r="AC110" s="111"/>
      <c r="AD110" s="111"/>
      <c r="AE110" s="111"/>
    </row>
    <row r="111" spans="1:31" s="144" customFormat="1" ht="15" customHeight="1" x14ac:dyDescent="0.4">
      <c r="A111" s="16"/>
      <c r="B111" s="16" t="s">
        <v>388</v>
      </c>
      <c r="C111" s="141" t="s">
        <v>392</v>
      </c>
      <c r="D111" s="141" t="s">
        <v>398</v>
      </c>
      <c r="E111" s="16" t="s">
        <v>221</v>
      </c>
      <c r="F111" s="142" t="s">
        <v>404</v>
      </c>
      <c r="G111" s="96">
        <v>85</v>
      </c>
      <c r="H111" s="96">
        <v>85</v>
      </c>
      <c r="I111" s="96">
        <v>85</v>
      </c>
      <c r="J111" s="96">
        <v>85</v>
      </c>
      <c r="K111" s="96">
        <v>85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5">
        <f t="shared" si="1"/>
        <v>0</v>
      </c>
      <c r="T111" s="111">
        <v>0</v>
      </c>
      <c r="U111" s="111">
        <v>0</v>
      </c>
      <c r="V111" s="111">
        <v>0</v>
      </c>
      <c r="W111" s="111">
        <v>0</v>
      </c>
      <c r="X111" s="111">
        <v>0</v>
      </c>
      <c r="Y111" s="111"/>
      <c r="Z111" s="111"/>
      <c r="AA111" s="111"/>
      <c r="AB111" s="111"/>
      <c r="AC111" s="111"/>
      <c r="AD111" s="111"/>
      <c r="AE111" s="111"/>
    </row>
    <row r="112" spans="1:31" s="144" customFormat="1" ht="15" customHeight="1" x14ac:dyDescent="0.4">
      <c r="A112" s="16"/>
      <c r="B112" s="16" t="s">
        <v>388</v>
      </c>
      <c r="C112" s="141" t="s">
        <v>392</v>
      </c>
      <c r="D112" s="141" t="s">
        <v>398</v>
      </c>
      <c r="E112" s="16" t="s">
        <v>222</v>
      </c>
      <c r="F112" s="142" t="s">
        <v>405</v>
      </c>
      <c r="G112" s="96">
        <v>135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5">
        <f t="shared" si="1"/>
        <v>0</v>
      </c>
      <c r="T112" s="111">
        <v>0</v>
      </c>
      <c r="U112" s="111">
        <v>0</v>
      </c>
      <c r="V112" s="111">
        <v>0</v>
      </c>
      <c r="W112" s="111">
        <v>0</v>
      </c>
      <c r="X112" s="111">
        <v>0</v>
      </c>
      <c r="Y112" s="111"/>
      <c r="Z112" s="111"/>
      <c r="AA112" s="111"/>
      <c r="AB112" s="111"/>
      <c r="AC112" s="111"/>
      <c r="AD112" s="111"/>
      <c r="AE112" s="111"/>
    </row>
    <row r="113" spans="1:31" s="144" customFormat="1" ht="15" customHeight="1" x14ac:dyDescent="0.4">
      <c r="A113" s="16"/>
      <c r="B113" s="16" t="s">
        <v>388</v>
      </c>
      <c r="C113" s="141" t="s">
        <v>392</v>
      </c>
      <c r="D113" s="141" t="s">
        <v>401</v>
      </c>
      <c r="E113" s="16" t="s">
        <v>223</v>
      </c>
      <c r="F113" s="142" t="s">
        <v>404</v>
      </c>
      <c r="G113" s="96">
        <v>56.25</v>
      </c>
      <c r="H113" s="96">
        <v>56.25</v>
      </c>
      <c r="I113" s="96">
        <v>56.25</v>
      </c>
      <c r="J113" s="96">
        <v>56.25</v>
      </c>
      <c r="K113" s="96">
        <v>56.25</v>
      </c>
      <c r="L113" s="96">
        <v>56.25</v>
      </c>
      <c r="M113" s="96">
        <v>56.25</v>
      </c>
      <c r="N113" s="96">
        <v>25</v>
      </c>
      <c r="O113" s="96">
        <v>25</v>
      </c>
      <c r="P113" s="96">
        <v>25</v>
      </c>
      <c r="Q113" s="96">
        <v>25</v>
      </c>
      <c r="R113" s="96">
        <v>0</v>
      </c>
      <c r="S113" s="95">
        <f t="shared" si="1"/>
        <v>25</v>
      </c>
      <c r="T113" s="111">
        <v>0</v>
      </c>
      <c r="U113" s="111">
        <v>0</v>
      </c>
      <c r="V113" s="111">
        <v>0</v>
      </c>
      <c r="W113" s="111">
        <v>0</v>
      </c>
      <c r="X113" s="111">
        <v>0</v>
      </c>
      <c r="Y113" s="111">
        <v>0</v>
      </c>
      <c r="Z113" s="111">
        <v>0</v>
      </c>
      <c r="AA113" s="111"/>
      <c r="AB113" s="111">
        <v>0</v>
      </c>
      <c r="AC113" s="111">
        <v>0</v>
      </c>
      <c r="AD113" s="111"/>
      <c r="AE113" s="111">
        <v>25</v>
      </c>
    </row>
    <row r="114" spans="1:31" s="144" customFormat="1" ht="15" customHeight="1" x14ac:dyDescent="0.4">
      <c r="A114" s="16"/>
      <c r="B114" s="16" t="s">
        <v>388</v>
      </c>
      <c r="C114" s="141" t="s">
        <v>392</v>
      </c>
      <c r="D114" s="141" t="s">
        <v>398</v>
      </c>
      <c r="E114" s="16" t="s">
        <v>224</v>
      </c>
      <c r="F114" s="142" t="s">
        <v>403</v>
      </c>
      <c r="G114" s="96">
        <v>405</v>
      </c>
      <c r="H114" s="96">
        <v>0</v>
      </c>
      <c r="I114" s="96">
        <v>0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5">
        <f t="shared" si="1"/>
        <v>0</v>
      </c>
      <c r="T114" s="111">
        <v>0</v>
      </c>
      <c r="U114" s="111">
        <v>0</v>
      </c>
      <c r="V114" s="111">
        <v>0</v>
      </c>
      <c r="W114" s="111">
        <v>0</v>
      </c>
      <c r="X114" s="111">
        <v>0</v>
      </c>
      <c r="Y114" s="111"/>
      <c r="Z114" s="111"/>
      <c r="AA114" s="111"/>
      <c r="AB114" s="111"/>
      <c r="AC114" s="111"/>
      <c r="AD114" s="111"/>
      <c r="AE114" s="111"/>
    </row>
    <row r="115" spans="1:31" s="144" customFormat="1" ht="15" customHeight="1" x14ac:dyDescent="0.4">
      <c r="A115" s="16"/>
      <c r="B115" s="16" t="s">
        <v>388</v>
      </c>
      <c r="C115" s="141" t="s">
        <v>392</v>
      </c>
      <c r="D115" s="141" t="s">
        <v>398</v>
      </c>
      <c r="E115" s="16" t="s">
        <v>225</v>
      </c>
      <c r="F115" s="142" t="s">
        <v>403</v>
      </c>
      <c r="G115" s="96">
        <v>100</v>
      </c>
      <c r="H115" s="96">
        <v>0</v>
      </c>
      <c r="I115" s="96">
        <v>0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5">
        <f t="shared" si="1"/>
        <v>0</v>
      </c>
      <c r="T115" s="111">
        <v>0</v>
      </c>
      <c r="U115" s="111">
        <v>0</v>
      </c>
      <c r="V115" s="111">
        <v>0</v>
      </c>
      <c r="W115" s="111">
        <v>0</v>
      </c>
      <c r="X115" s="111">
        <v>0</v>
      </c>
      <c r="Y115" s="111"/>
      <c r="Z115" s="111"/>
      <c r="AA115" s="111"/>
      <c r="AB115" s="111"/>
      <c r="AC115" s="111"/>
      <c r="AD115" s="111"/>
      <c r="AE115" s="111"/>
    </row>
    <row r="116" spans="1:31" s="144" customFormat="1" ht="15" customHeight="1" x14ac:dyDescent="0.4">
      <c r="A116" s="16"/>
      <c r="B116" s="16" t="s">
        <v>388</v>
      </c>
      <c r="C116" s="141" t="s">
        <v>392</v>
      </c>
      <c r="D116" s="141" t="s">
        <v>398</v>
      </c>
      <c r="E116" s="16" t="s">
        <v>226</v>
      </c>
      <c r="F116" s="142" t="s">
        <v>403</v>
      </c>
      <c r="G116" s="96"/>
      <c r="H116" s="96">
        <v>0</v>
      </c>
      <c r="I116" s="96">
        <v>0</v>
      </c>
      <c r="J116" s="96">
        <v>0</v>
      </c>
      <c r="K116" s="96">
        <v>0</v>
      </c>
      <c r="L116" s="96">
        <v>0</v>
      </c>
      <c r="M116" s="96">
        <v>0</v>
      </c>
      <c r="N116" s="96">
        <v>0</v>
      </c>
      <c r="O116" s="96">
        <v>0</v>
      </c>
      <c r="P116" s="96">
        <v>0</v>
      </c>
      <c r="Q116" s="96">
        <v>0</v>
      </c>
      <c r="R116" s="96">
        <v>0</v>
      </c>
      <c r="S116" s="95">
        <f t="shared" si="1"/>
        <v>0</v>
      </c>
      <c r="T116" s="111">
        <v>0</v>
      </c>
      <c r="U116" s="111">
        <v>0</v>
      </c>
      <c r="V116" s="111">
        <v>0</v>
      </c>
      <c r="W116" s="111">
        <v>0</v>
      </c>
      <c r="X116" s="111">
        <v>0</v>
      </c>
      <c r="Y116" s="111"/>
      <c r="Z116" s="111"/>
      <c r="AA116" s="111"/>
      <c r="AB116" s="111"/>
      <c r="AC116" s="111"/>
      <c r="AD116" s="111"/>
      <c r="AE116" s="111"/>
    </row>
    <row r="117" spans="1:31" s="144" customFormat="1" ht="15" customHeight="1" x14ac:dyDescent="0.4">
      <c r="A117" s="16"/>
      <c r="B117" s="16" t="s">
        <v>388</v>
      </c>
      <c r="C117" s="141" t="s">
        <v>392</v>
      </c>
      <c r="D117" s="141" t="s">
        <v>398</v>
      </c>
      <c r="E117" s="16" t="s">
        <v>227</v>
      </c>
      <c r="F117" s="142" t="s">
        <v>403</v>
      </c>
      <c r="G117" s="96">
        <v>360</v>
      </c>
      <c r="H117" s="96">
        <v>459</v>
      </c>
      <c r="I117" s="96">
        <v>549</v>
      </c>
      <c r="J117" s="96">
        <v>465.75</v>
      </c>
      <c r="K117" s="96">
        <v>300</v>
      </c>
      <c r="L117" s="96">
        <v>300</v>
      </c>
      <c r="M117" s="96">
        <v>200</v>
      </c>
      <c r="N117" s="96">
        <v>200</v>
      </c>
      <c r="O117" s="96">
        <v>97.5</v>
      </c>
      <c r="P117" s="96">
        <v>0</v>
      </c>
      <c r="Q117" s="96">
        <v>0</v>
      </c>
      <c r="R117" s="96">
        <v>0</v>
      </c>
      <c r="S117" s="95">
        <f t="shared" si="1"/>
        <v>0</v>
      </c>
      <c r="T117" s="111">
        <v>0</v>
      </c>
      <c r="U117" s="111">
        <v>0</v>
      </c>
      <c r="V117" s="111">
        <v>0</v>
      </c>
      <c r="W117" s="111">
        <v>0</v>
      </c>
      <c r="X117" s="111">
        <v>0</v>
      </c>
      <c r="Y117" s="111">
        <v>0</v>
      </c>
      <c r="Z117" s="111">
        <v>0</v>
      </c>
      <c r="AA117" s="111"/>
      <c r="AB117" s="111">
        <v>0</v>
      </c>
      <c r="AC117" s="111">
        <v>0</v>
      </c>
      <c r="AD117" s="111"/>
      <c r="AE117" s="111"/>
    </row>
    <row r="118" spans="1:31" s="144" customFormat="1" ht="15" customHeight="1" x14ac:dyDescent="0.4">
      <c r="A118" s="16"/>
      <c r="B118" s="16" t="s">
        <v>388</v>
      </c>
      <c r="C118" s="141" t="s">
        <v>392</v>
      </c>
      <c r="D118" s="141" t="s">
        <v>398</v>
      </c>
      <c r="E118" s="16" t="s">
        <v>228</v>
      </c>
      <c r="F118" s="142" t="s">
        <v>405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>
        <v>90</v>
      </c>
      <c r="Q118" s="96">
        <v>0</v>
      </c>
      <c r="R118" s="96">
        <v>0</v>
      </c>
      <c r="S118" s="95">
        <f t="shared" si="1"/>
        <v>0</v>
      </c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</row>
    <row r="119" spans="1:31" s="144" customFormat="1" ht="15" customHeight="1" x14ac:dyDescent="0.4">
      <c r="A119" s="16"/>
      <c r="B119" s="16" t="s">
        <v>388</v>
      </c>
      <c r="C119" s="141" t="s">
        <v>392</v>
      </c>
      <c r="D119" s="141" t="s">
        <v>401</v>
      </c>
      <c r="E119" s="16" t="s">
        <v>228</v>
      </c>
      <c r="F119" s="142" t="s">
        <v>405</v>
      </c>
      <c r="G119" s="96"/>
      <c r="H119" s="96"/>
      <c r="I119" s="96"/>
      <c r="J119" s="96"/>
      <c r="K119" s="96"/>
      <c r="L119" s="96">
        <v>200</v>
      </c>
      <c r="M119" s="96">
        <v>250</v>
      </c>
      <c r="N119" s="96">
        <v>250</v>
      </c>
      <c r="O119" s="96">
        <v>75</v>
      </c>
      <c r="P119" s="96">
        <v>0</v>
      </c>
      <c r="Q119" s="96">
        <v>0</v>
      </c>
      <c r="R119" s="96">
        <v>0</v>
      </c>
      <c r="S119" s="95">
        <f t="shared" si="1"/>
        <v>0</v>
      </c>
      <c r="T119" s="111">
        <v>0</v>
      </c>
      <c r="U119" s="111">
        <v>0</v>
      </c>
      <c r="V119" s="111">
        <v>0</v>
      </c>
      <c r="W119" s="111">
        <v>0</v>
      </c>
      <c r="X119" s="111">
        <v>0</v>
      </c>
      <c r="Y119" s="111">
        <v>0</v>
      </c>
      <c r="Z119" s="111">
        <v>0</v>
      </c>
      <c r="AA119" s="111"/>
      <c r="AB119" s="111">
        <v>0</v>
      </c>
      <c r="AC119" s="111">
        <v>0</v>
      </c>
      <c r="AD119" s="111"/>
      <c r="AE119" s="111"/>
    </row>
    <row r="120" spans="1:31" s="144" customFormat="1" ht="15" customHeight="1" x14ac:dyDescent="0.4">
      <c r="A120" s="16"/>
      <c r="B120" s="16" t="s">
        <v>388</v>
      </c>
      <c r="C120" s="141" t="s">
        <v>392</v>
      </c>
      <c r="D120" s="141" t="s">
        <v>398</v>
      </c>
      <c r="E120" s="16"/>
      <c r="F120" s="142" t="s">
        <v>403</v>
      </c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>
        <v>100</v>
      </c>
      <c r="S120" s="95">
        <f t="shared" si="1"/>
        <v>100</v>
      </c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>
        <v>0</v>
      </c>
      <c r="AD120" s="111">
        <v>0</v>
      </c>
      <c r="AE120" s="111">
        <v>100</v>
      </c>
    </row>
    <row r="121" spans="1:31" s="144" customFormat="1" ht="15" customHeight="1" x14ac:dyDescent="0.4">
      <c r="A121" s="16" t="s">
        <v>408</v>
      </c>
      <c r="B121" s="16" t="s">
        <v>389</v>
      </c>
      <c r="C121" s="16" t="s">
        <v>393</v>
      </c>
      <c r="D121" s="141" t="s">
        <v>399</v>
      </c>
      <c r="E121" s="16" t="s">
        <v>229</v>
      </c>
      <c r="F121" s="142" t="s">
        <v>402</v>
      </c>
      <c r="G121" s="95">
        <v>337.5</v>
      </c>
      <c r="H121" s="95">
        <v>1046.7</v>
      </c>
      <c r="I121" s="95">
        <v>1040</v>
      </c>
      <c r="J121" s="95">
        <v>1040</v>
      </c>
      <c r="K121" s="96">
        <v>7794</v>
      </c>
      <c r="L121" s="96">
        <v>7794</v>
      </c>
      <c r="M121" s="96">
        <v>7083</v>
      </c>
      <c r="N121" s="96">
        <v>6752.7</v>
      </c>
      <c r="O121" s="96">
        <v>6652.220800000001</v>
      </c>
      <c r="P121" s="96">
        <v>5660</v>
      </c>
      <c r="Q121" s="96">
        <v>5714.7569999999996</v>
      </c>
      <c r="R121" s="96">
        <v>5687.4539999999997</v>
      </c>
      <c r="S121" s="95">
        <f t="shared" si="1"/>
        <v>6262.2510000000002</v>
      </c>
      <c r="T121" s="111">
        <v>22.097000000000001</v>
      </c>
      <c r="U121" s="111">
        <v>42.008000000000003</v>
      </c>
      <c r="V121" s="111">
        <v>58.536999999999999</v>
      </c>
      <c r="W121" s="111">
        <v>194.27799999999999</v>
      </c>
      <c r="X121" s="111">
        <v>427.28800000000001</v>
      </c>
      <c r="Y121" s="111">
        <v>93.873000000000005</v>
      </c>
      <c r="Z121" s="111">
        <v>462.863</v>
      </c>
      <c r="AA121" s="111">
        <f>100.297+27.914</f>
        <v>128.21100000000001</v>
      </c>
      <c r="AB121" s="111">
        <v>1072.69</v>
      </c>
      <c r="AC121" s="111">
        <f>661.243-1299.132-52.272+157.74</f>
        <v>-532.42100000000005</v>
      </c>
      <c r="AD121" s="111">
        <f>2283.879+4.375+632.821</f>
        <v>2921.0749999999998</v>
      </c>
      <c r="AE121" s="111">
        <v>1371.752</v>
      </c>
    </row>
    <row r="122" spans="1:31" s="144" customFormat="1" ht="15" customHeight="1" x14ac:dyDescent="0.4">
      <c r="A122" s="16" t="s">
        <v>408</v>
      </c>
      <c r="B122" s="16" t="s">
        <v>389</v>
      </c>
      <c r="C122" s="16" t="s">
        <v>393</v>
      </c>
      <c r="D122" s="141" t="s">
        <v>399</v>
      </c>
      <c r="E122" s="16" t="s">
        <v>230</v>
      </c>
      <c r="F122" s="142" t="s">
        <v>403</v>
      </c>
      <c r="G122" s="95"/>
      <c r="H122" s="95">
        <v>93</v>
      </c>
      <c r="I122" s="95">
        <v>181</v>
      </c>
      <c r="J122" s="95">
        <v>181</v>
      </c>
      <c r="K122" s="96">
        <v>181</v>
      </c>
      <c r="L122" s="96">
        <v>180.36699999999999</v>
      </c>
      <c r="M122" s="96">
        <v>215.18849999999998</v>
      </c>
      <c r="N122" s="96">
        <v>214.27600000000004</v>
      </c>
      <c r="O122" s="96">
        <v>213.64080000000001</v>
      </c>
      <c r="P122" s="96">
        <v>214.53566262390424</v>
      </c>
      <c r="Q122" s="96">
        <v>214.51300000000003</v>
      </c>
      <c r="R122" s="96">
        <v>212.72500000000005</v>
      </c>
      <c r="S122" s="95">
        <f t="shared" si="1"/>
        <v>210.87300000000005</v>
      </c>
      <c r="T122" s="111">
        <v>0</v>
      </c>
      <c r="U122" s="111">
        <v>34.052</v>
      </c>
      <c r="V122" s="111">
        <v>31.201000000000001</v>
      </c>
      <c r="W122" s="111">
        <v>45.944000000000003</v>
      </c>
      <c r="X122" s="111">
        <v>38.728000000000002</v>
      </c>
      <c r="Y122" s="111">
        <v>19.234000000000002</v>
      </c>
      <c r="Z122" s="111">
        <v>12.836</v>
      </c>
      <c r="AA122" s="111">
        <v>0</v>
      </c>
      <c r="AB122" s="111">
        <v>0</v>
      </c>
      <c r="AC122" s="111">
        <v>15.252000000000001</v>
      </c>
      <c r="AD122" s="111">
        <v>28.422000000000001</v>
      </c>
      <c r="AE122" s="111">
        <v>-14.795999999999999</v>
      </c>
    </row>
    <row r="123" spans="1:31" s="144" customFormat="1" ht="15" customHeight="1" x14ac:dyDescent="0.4">
      <c r="A123" s="16" t="s">
        <v>408</v>
      </c>
      <c r="B123" s="16" t="s">
        <v>389</v>
      </c>
      <c r="C123" s="16" t="s">
        <v>393</v>
      </c>
      <c r="D123" s="141" t="s">
        <v>400</v>
      </c>
      <c r="E123" s="16" t="s">
        <v>231</v>
      </c>
      <c r="F123" s="142" t="s">
        <v>405</v>
      </c>
      <c r="G123" s="96">
        <v>772.5</v>
      </c>
      <c r="H123" s="96">
        <v>900</v>
      </c>
      <c r="I123" s="96">
        <v>900</v>
      </c>
      <c r="J123" s="96">
        <v>752.4</v>
      </c>
      <c r="K123" s="96">
        <v>752.4</v>
      </c>
      <c r="L123" s="96">
        <v>746.34100000000001</v>
      </c>
      <c r="M123" s="96">
        <v>746.34100000000001</v>
      </c>
      <c r="N123" s="96">
        <v>738.83510000000001</v>
      </c>
      <c r="O123" s="96">
        <v>482.40000000000003</v>
      </c>
      <c r="P123" s="96">
        <v>432.06857889699995</v>
      </c>
      <c r="Q123" s="96">
        <v>467.88499999999999</v>
      </c>
      <c r="R123" s="96">
        <v>490.87300000000005</v>
      </c>
      <c r="S123" s="95">
        <f t="shared" si="1"/>
        <v>518.15899999999999</v>
      </c>
      <c r="T123" s="111">
        <v>68.259</v>
      </c>
      <c r="U123" s="111">
        <v>193.39599999999999</v>
      </c>
      <c r="V123" s="111">
        <v>41.575000000000003</v>
      </c>
      <c r="W123" s="111">
        <v>40.578000000000003</v>
      </c>
      <c r="X123" s="111">
        <v>0</v>
      </c>
      <c r="Y123" s="111">
        <v>0</v>
      </c>
      <c r="Z123" s="111">
        <v>0</v>
      </c>
      <c r="AA123" s="111"/>
      <c r="AB123" s="111">
        <v>123.02800000000001</v>
      </c>
      <c r="AC123" s="111">
        <v>0</v>
      </c>
      <c r="AD123" s="111">
        <v>31.696000000000002</v>
      </c>
      <c r="AE123" s="111">
        <v>19.626999999999999</v>
      </c>
    </row>
    <row r="124" spans="1:31" s="144" customFormat="1" ht="15" customHeight="1" x14ac:dyDescent="0.4">
      <c r="A124" s="16" t="s">
        <v>408</v>
      </c>
      <c r="B124" s="16" t="s">
        <v>389</v>
      </c>
      <c r="C124" s="16" t="s">
        <v>393</v>
      </c>
      <c r="D124" s="141" t="s">
        <v>397</v>
      </c>
      <c r="E124" s="16" t="s">
        <v>232</v>
      </c>
      <c r="F124" s="142" t="s">
        <v>402</v>
      </c>
      <c r="G124" s="95"/>
      <c r="H124" s="95">
        <v>4</v>
      </c>
      <c r="I124" s="95">
        <v>5.4492722679999996</v>
      </c>
      <c r="J124" s="95">
        <v>43</v>
      </c>
      <c r="K124" s="96">
        <v>43</v>
      </c>
      <c r="L124" s="96">
        <v>43.37</v>
      </c>
      <c r="M124" s="96">
        <v>43.37</v>
      </c>
      <c r="N124" s="96">
        <v>43.37</v>
      </c>
      <c r="O124" s="96">
        <v>43.37</v>
      </c>
      <c r="P124" s="96">
        <v>43.37</v>
      </c>
      <c r="Q124" s="96">
        <v>43.37</v>
      </c>
      <c r="R124" s="96">
        <v>43.37</v>
      </c>
      <c r="S124" s="95">
        <f t="shared" si="1"/>
        <v>43.37</v>
      </c>
      <c r="T124" s="111">
        <v>5.4489999999999998</v>
      </c>
      <c r="U124" s="111">
        <v>37.920999999999999</v>
      </c>
      <c r="V124" s="111">
        <v>0</v>
      </c>
      <c r="W124" s="111">
        <v>0</v>
      </c>
      <c r="X124" s="111">
        <v>0</v>
      </c>
      <c r="Y124" s="111">
        <v>0</v>
      </c>
      <c r="Z124" s="111">
        <v>0</v>
      </c>
      <c r="AA124" s="111"/>
      <c r="AB124" s="111">
        <v>0</v>
      </c>
      <c r="AC124" s="111">
        <v>0</v>
      </c>
      <c r="AD124" s="111">
        <v>0</v>
      </c>
      <c r="AE124" s="111">
        <v>0</v>
      </c>
    </row>
    <row r="125" spans="1:31" s="144" customFormat="1" ht="15" customHeight="1" x14ac:dyDescent="0.4">
      <c r="A125" s="16" t="s">
        <v>408</v>
      </c>
      <c r="B125" s="16" t="s">
        <v>389</v>
      </c>
      <c r="C125" s="16" t="s">
        <v>393</v>
      </c>
      <c r="D125" s="141" t="s">
        <v>397</v>
      </c>
      <c r="E125" s="16" t="s">
        <v>233</v>
      </c>
      <c r="F125" s="142" t="s">
        <v>402</v>
      </c>
      <c r="G125" s="95"/>
      <c r="H125" s="95">
        <v>64</v>
      </c>
      <c r="I125" s="95">
        <v>63.356999999999999</v>
      </c>
      <c r="J125" s="95">
        <v>64.2</v>
      </c>
      <c r="K125" s="96">
        <v>64.2</v>
      </c>
      <c r="L125" s="96">
        <v>64.465999999999994</v>
      </c>
      <c r="M125" s="96">
        <v>64.465999999999994</v>
      </c>
      <c r="N125" s="96">
        <v>64.465999999999994</v>
      </c>
      <c r="O125" s="96">
        <v>64.465999999999994</v>
      </c>
      <c r="P125" s="96">
        <v>64.465999999999994</v>
      </c>
      <c r="Q125" s="96">
        <v>64.465999999999994</v>
      </c>
      <c r="R125" s="96">
        <v>64.465999999999994</v>
      </c>
      <c r="S125" s="95">
        <f t="shared" si="1"/>
        <v>64.465999999999994</v>
      </c>
      <c r="T125" s="111">
        <v>0</v>
      </c>
      <c r="U125" s="111">
        <v>0</v>
      </c>
      <c r="V125" s="111">
        <v>64.465999999999994</v>
      </c>
      <c r="W125" s="111">
        <v>0</v>
      </c>
      <c r="X125" s="111">
        <v>0</v>
      </c>
      <c r="Y125" s="111">
        <v>0</v>
      </c>
      <c r="Z125" s="111">
        <v>0</v>
      </c>
      <c r="AA125" s="111"/>
      <c r="AB125" s="111">
        <v>0</v>
      </c>
      <c r="AC125" s="111">
        <v>0</v>
      </c>
      <c r="AD125" s="111">
        <v>0</v>
      </c>
      <c r="AE125" s="111">
        <v>0</v>
      </c>
    </row>
    <row r="126" spans="1:31" s="144" customFormat="1" ht="15" customHeight="1" x14ac:dyDescent="0.4">
      <c r="A126" s="16" t="s">
        <v>413</v>
      </c>
      <c r="B126" s="16" t="s">
        <v>389</v>
      </c>
      <c r="C126" s="16" t="s">
        <v>393</v>
      </c>
      <c r="D126" s="141" t="s">
        <v>397</v>
      </c>
      <c r="E126" s="16" t="s">
        <v>378</v>
      </c>
      <c r="F126" s="142" t="s">
        <v>402</v>
      </c>
      <c r="G126" s="95"/>
      <c r="H126" s="95"/>
      <c r="I126" s="95"/>
      <c r="J126" s="95"/>
      <c r="K126" s="96"/>
      <c r="L126" s="96"/>
      <c r="M126" s="96"/>
      <c r="N126" s="96"/>
      <c r="O126" s="96"/>
      <c r="P126" s="96"/>
      <c r="Q126" s="96"/>
      <c r="R126" s="96">
        <v>-139.5</v>
      </c>
      <c r="S126" s="95">
        <f t="shared" si="1"/>
        <v>0</v>
      </c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>
        <v>0</v>
      </c>
      <c r="AD126" s="111"/>
      <c r="AE126" s="111"/>
    </row>
    <row r="127" spans="1:31" s="144" customFormat="1" ht="15" customHeight="1" x14ac:dyDescent="0.4">
      <c r="A127" s="16" t="s">
        <v>413</v>
      </c>
      <c r="B127" s="16" t="s">
        <v>389</v>
      </c>
      <c r="C127" s="16" t="s">
        <v>393</v>
      </c>
      <c r="D127" s="141" t="s">
        <v>399</v>
      </c>
      <c r="E127" s="16" t="s">
        <v>234</v>
      </c>
      <c r="F127" s="142" t="s">
        <v>403</v>
      </c>
      <c r="G127" s="95">
        <v>1260</v>
      </c>
      <c r="H127" s="95">
        <v>1494</v>
      </c>
      <c r="I127" s="95">
        <v>1414</v>
      </c>
      <c r="J127" s="95">
        <v>1414</v>
      </c>
      <c r="K127" s="96">
        <v>1080</v>
      </c>
      <c r="L127" s="96">
        <v>1065.6000000000001</v>
      </c>
      <c r="M127" s="96">
        <v>405</v>
      </c>
      <c r="N127" s="96">
        <v>396</v>
      </c>
      <c r="O127" s="96">
        <v>397.90260000000001</v>
      </c>
      <c r="P127" s="96">
        <v>358.90817739199986</v>
      </c>
      <c r="Q127" s="96">
        <v>350.06299999999999</v>
      </c>
      <c r="R127" s="96">
        <v>350.83499999999998</v>
      </c>
      <c r="S127" s="95">
        <f t="shared" si="1"/>
        <v>341.99799999999999</v>
      </c>
      <c r="T127" s="111">
        <v>63.290999999999997</v>
      </c>
      <c r="U127" s="111">
        <v>53.533999999999999</v>
      </c>
      <c r="V127" s="111">
        <v>22.928999999999998</v>
      </c>
      <c r="W127" s="111">
        <v>12.464</v>
      </c>
      <c r="X127" s="111">
        <v>0.42899999999999999</v>
      </c>
      <c r="Y127" s="111">
        <v>19.21</v>
      </c>
      <c r="Z127" s="111">
        <v>19.018999999999998</v>
      </c>
      <c r="AA127" s="111">
        <v>25.803999999999998</v>
      </c>
      <c r="AB127" s="111">
        <v>29.974</v>
      </c>
      <c r="AC127" s="111">
        <v>13.625</v>
      </c>
      <c r="AD127" s="111">
        <v>81.718999999999994</v>
      </c>
      <c r="AE127" s="111">
        <v>0</v>
      </c>
    </row>
    <row r="128" spans="1:31" s="144" customFormat="1" ht="15" customHeight="1" x14ac:dyDescent="0.4">
      <c r="A128" s="16" t="s">
        <v>410</v>
      </c>
      <c r="B128" s="16" t="s">
        <v>389</v>
      </c>
      <c r="C128" s="16" t="s">
        <v>393</v>
      </c>
      <c r="D128" s="141" t="s">
        <v>397</v>
      </c>
      <c r="E128" s="16" t="s">
        <v>235</v>
      </c>
      <c r="F128" s="142" t="s">
        <v>403</v>
      </c>
      <c r="G128" s="95">
        <v>225</v>
      </c>
      <c r="H128" s="95">
        <v>225</v>
      </c>
      <c r="I128" s="95">
        <v>225</v>
      </c>
      <c r="J128" s="95">
        <v>225</v>
      </c>
      <c r="K128" s="96">
        <v>225</v>
      </c>
      <c r="L128" s="96">
        <v>223.20000000000002</v>
      </c>
      <c r="M128" s="96">
        <v>117.60330000000002</v>
      </c>
      <c r="N128" s="96">
        <v>116.36699999999999</v>
      </c>
      <c r="O128" s="96">
        <v>116.36699999999999</v>
      </c>
      <c r="P128" s="96">
        <v>109.08899999999998</v>
      </c>
      <c r="Q128" s="96">
        <v>109.08899999999998</v>
      </c>
      <c r="R128" s="96">
        <v>109.08899999999998</v>
      </c>
      <c r="S128" s="95">
        <f t="shared" si="1"/>
        <v>109.08899999999998</v>
      </c>
      <c r="T128" s="111">
        <v>8.2170000000000005</v>
      </c>
      <c r="U128" s="111">
        <v>-0.20599999999999999</v>
      </c>
      <c r="V128" s="111">
        <v>21.116</v>
      </c>
      <c r="W128" s="111">
        <v>0</v>
      </c>
      <c r="X128" s="111">
        <v>0</v>
      </c>
      <c r="Y128" s="111">
        <v>87.24</v>
      </c>
      <c r="Z128" s="111">
        <v>0</v>
      </c>
      <c r="AA128" s="111">
        <v>-7.2779999999999996</v>
      </c>
      <c r="AB128" s="111">
        <v>0</v>
      </c>
      <c r="AC128" s="111">
        <v>0</v>
      </c>
      <c r="AD128" s="111">
        <v>0</v>
      </c>
      <c r="AE128" s="111">
        <v>0</v>
      </c>
    </row>
    <row r="129" spans="1:31" s="144" customFormat="1" ht="15" customHeight="1" x14ac:dyDescent="0.4">
      <c r="A129" s="16" t="s">
        <v>411</v>
      </c>
      <c r="B129" s="16" t="s">
        <v>389</v>
      </c>
      <c r="C129" s="16" t="s">
        <v>393</v>
      </c>
      <c r="D129" s="141" t="s">
        <v>397</v>
      </c>
      <c r="E129" s="16" t="s">
        <v>236</v>
      </c>
      <c r="F129" s="142" t="s">
        <v>403</v>
      </c>
      <c r="G129" s="95">
        <v>225</v>
      </c>
      <c r="H129" s="95">
        <v>315</v>
      </c>
      <c r="I129" s="95">
        <v>315</v>
      </c>
      <c r="J129" s="95">
        <v>315</v>
      </c>
      <c r="K129" s="96">
        <v>286</v>
      </c>
      <c r="L129" s="96">
        <v>285.745</v>
      </c>
      <c r="M129" s="96">
        <v>285.745</v>
      </c>
      <c r="N129" s="96">
        <v>285.745</v>
      </c>
      <c r="O129" s="96">
        <v>285.745</v>
      </c>
      <c r="P129" s="96">
        <v>285.745</v>
      </c>
      <c r="Q129" s="96">
        <v>285.745</v>
      </c>
      <c r="R129" s="96">
        <v>285.745</v>
      </c>
      <c r="S129" s="95">
        <f t="shared" si="1"/>
        <v>285.745</v>
      </c>
      <c r="T129" s="111">
        <v>7.2030000000000003</v>
      </c>
      <c r="U129" s="111">
        <v>119.855</v>
      </c>
      <c r="V129" s="111">
        <v>158.68700000000001</v>
      </c>
      <c r="W129" s="111">
        <v>0</v>
      </c>
      <c r="X129" s="111">
        <v>0</v>
      </c>
      <c r="Y129" s="111">
        <v>0</v>
      </c>
      <c r="Z129" s="111">
        <v>0</v>
      </c>
      <c r="AA129" s="111"/>
      <c r="AB129" s="111">
        <v>0</v>
      </c>
      <c r="AC129" s="111">
        <v>0</v>
      </c>
      <c r="AD129" s="111">
        <v>0</v>
      </c>
      <c r="AE129" s="111">
        <v>0</v>
      </c>
    </row>
    <row r="130" spans="1:31" s="144" customFormat="1" ht="15" customHeight="1" x14ac:dyDescent="0.4">
      <c r="A130" s="16" t="s">
        <v>414</v>
      </c>
      <c r="B130" s="16" t="s">
        <v>389</v>
      </c>
      <c r="C130" s="16" t="s">
        <v>393</v>
      </c>
      <c r="D130" s="141" t="s">
        <v>398</v>
      </c>
      <c r="E130" s="16" t="s">
        <v>237</v>
      </c>
      <c r="F130" s="142" t="s">
        <v>403</v>
      </c>
      <c r="G130" s="95">
        <v>30</v>
      </c>
      <c r="H130" s="95">
        <v>59</v>
      </c>
      <c r="I130" s="102">
        <v>68</v>
      </c>
      <c r="J130" s="102">
        <v>68</v>
      </c>
      <c r="K130" s="96">
        <v>68</v>
      </c>
      <c r="L130" s="96">
        <v>67.028000000000006</v>
      </c>
      <c r="M130" s="96">
        <v>65.992000000000004</v>
      </c>
      <c r="N130" s="96">
        <v>65.992000000000004</v>
      </c>
      <c r="O130" s="96">
        <v>65.992000000000004</v>
      </c>
      <c r="P130" s="96">
        <v>65.992000000000004</v>
      </c>
      <c r="Q130" s="96">
        <v>65.992000000000004</v>
      </c>
      <c r="R130" s="96">
        <v>65.992000000000004</v>
      </c>
      <c r="S130" s="95">
        <f t="shared" si="1"/>
        <v>65.992000000000004</v>
      </c>
      <c r="T130" s="111">
        <v>0</v>
      </c>
      <c r="U130" s="111">
        <v>0</v>
      </c>
      <c r="V130" s="111">
        <v>0</v>
      </c>
      <c r="W130" s="111">
        <v>0</v>
      </c>
      <c r="X130" s="95">
        <v>65.992000000000004</v>
      </c>
      <c r="Y130" s="111">
        <v>0</v>
      </c>
      <c r="Z130" s="111">
        <v>0</v>
      </c>
      <c r="AA130" s="111">
        <v>0</v>
      </c>
      <c r="AB130" s="111">
        <v>0</v>
      </c>
      <c r="AC130" s="111">
        <v>0</v>
      </c>
      <c r="AD130" s="111">
        <v>0</v>
      </c>
      <c r="AE130" s="111">
        <v>0</v>
      </c>
    </row>
    <row r="131" spans="1:31" s="144" customFormat="1" ht="15" customHeight="1" x14ac:dyDescent="0.4">
      <c r="A131" s="16" t="s">
        <v>414</v>
      </c>
      <c r="B131" s="16" t="s">
        <v>389</v>
      </c>
      <c r="C131" s="16" t="s">
        <v>393</v>
      </c>
      <c r="D131" s="141" t="s">
        <v>398</v>
      </c>
      <c r="E131" s="16" t="s">
        <v>238</v>
      </c>
      <c r="F131" s="142" t="s">
        <v>403</v>
      </c>
      <c r="G131" s="96">
        <v>720</v>
      </c>
      <c r="H131" s="96">
        <v>558</v>
      </c>
      <c r="I131" s="103">
        <v>599.4</v>
      </c>
      <c r="J131" s="103">
        <v>666</v>
      </c>
      <c r="K131" s="96">
        <v>666</v>
      </c>
      <c r="L131" s="96">
        <v>658.80000000000007</v>
      </c>
      <c r="M131" s="96">
        <v>504.83499999999998</v>
      </c>
      <c r="N131" s="96">
        <v>501.43399999999997</v>
      </c>
      <c r="O131" s="96">
        <v>500.79300000000001</v>
      </c>
      <c r="P131" s="96">
        <v>506.61558922</v>
      </c>
      <c r="Q131" s="96">
        <v>509.11700000000002</v>
      </c>
      <c r="R131" s="96">
        <v>561.00500000000011</v>
      </c>
      <c r="S131" s="95">
        <f t="shared" si="1"/>
        <v>561.00500000000011</v>
      </c>
      <c r="T131" s="111">
        <v>36.509</v>
      </c>
      <c r="U131" s="111">
        <v>152.00700000000001</v>
      </c>
      <c r="V131" s="111">
        <v>77.656999999999996</v>
      </c>
      <c r="W131" s="111">
        <v>8.5760000000000005</v>
      </c>
      <c r="X131" s="111">
        <v>18.407</v>
      </c>
      <c r="Y131" s="111">
        <v>162.75299999999999</v>
      </c>
      <c r="Z131" s="111">
        <v>3.9969999999999999</v>
      </c>
      <c r="AA131" s="111">
        <v>0</v>
      </c>
      <c r="AB131" s="111">
        <v>24.231999999999999</v>
      </c>
      <c r="AC131" s="111">
        <v>23.605</v>
      </c>
      <c r="AD131" s="111">
        <v>53.262</v>
      </c>
      <c r="AE131" s="111">
        <v>0</v>
      </c>
    </row>
    <row r="132" spans="1:31" s="144" customFormat="1" ht="15" customHeight="1" x14ac:dyDescent="0.4">
      <c r="A132" s="16"/>
      <c r="B132" s="16" t="s">
        <v>389</v>
      </c>
      <c r="C132" s="16" t="s">
        <v>393</v>
      </c>
      <c r="D132" s="141" t="s">
        <v>401</v>
      </c>
      <c r="E132" s="16" t="s">
        <v>239</v>
      </c>
      <c r="F132" s="142" t="s">
        <v>404</v>
      </c>
      <c r="G132" s="86">
        <v>270</v>
      </c>
      <c r="H132" s="86">
        <v>270</v>
      </c>
      <c r="I132" s="86">
        <v>270</v>
      </c>
      <c r="J132" s="86">
        <v>270</v>
      </c>
      <c r="K132" s="96">
        <v>332.1</v>
      </c>
      <c r="L132" s="96">
        <v>331.17</v>
      </c>
      <c r="M132" s="96">
        <v>331.17</v>
      </c>
      <c r="N132" s="96">
        <v>330.39490000000006</v>
      </c>
      <c r="O132" s="96">
        <v>329.66050000000001</v>
      </c>
      <c r="P132" s="96">
        <v>312.91500000000002</v>
      </c>
      <c r="Q132" s="96">
        <v>304</v>
      </c>
      <c r="R132" s="96">
        <v>304.23800000000006</v>
      </c>
      <c r="S132" s="95">
        <f t="shared" ref="S132:S195" si="2">SUM(T132:AE132)</f>
        <v>304.23800000000006</v>
      </c>
      <c r="T132" s="111">
        <v>0</v>
      </c>
      <c r="U132" s="111">
        <v>1.7709999999999999</v>
      </c>
      <c r="V132" s="111">
        <v>273.995</v>
      </c>
      <c r="W132" s="111">
        <v>0</v>
      </c>
      <c r="X132" s="111">
        <v>0.5</v>
      </c>
      <c r="Y132" s="111">
        <v>2.0089999999999999</v>
      </c>
      <c r="Z132" s="111">
        <v>0</v>
      </c>
      <c r="AA132" s="111">
        <v>0</v>
      </c>
      <c r="AB132" s="111">
        <v>25.963000000000001</v>
      </c>
      <c r="AC132" s="111">
        <v>0</v>
      </c>
      <c r="AD132" s="111"/>
      <c r="AE132" s="111">
        <v>0</v>
      </c>
    </row>
    <row r="133" spans="1:31" s="144" customFormat="1" ht="15" customHeight="1" x14ac:dyDescent="0.4">
      <c r="A133" s="16"/>
      <c r="B133" s="16" t="s">
        <v>389</v>
      </c>
      <c r="C133" s="16" t="s">
        <v>393</v>
      </c>
      <c r="D133" s="141" t="s">
        <v>397</v>
      </c>
      <c r="E133" s="16" t="s">
        <v>240</v>
      </c>
      <c r="F133" s="142" t="s">
        <v>402</v>
      </c>
      <c r="G133" s="95">
        <v>288</v>
      </c>
      <c r="H133" s="95">
        <v>288</v>
      </c>
      <c r="I133" s="95">
        <v>288</v>
      </c>
      <c r="J133" s="95">
        <v>288</v>
      </c>
      <c r="K133" s="96">
        <v>288</v>
      </c>
      <c r="L133" s="96">
        <v>285.3</v>
      </c>
      <c r="M133" s="96">
        <v>199.8</v>
      </c>
      <c r="N133" s="96">
        <v>198</v>
      </c>
      <c r="O133" s="96">
        <v>197.73699999999999</v>
      </c>
      <c r="P133" s="96">
        <v>197.70511321999999</v>
      </c>
      <c r="Q133" s="96">
        <v>187.875</v>
      </c>
      <c r="R133" s="96">
        <v>187.875</v>
      </c>
      <c r="S133" s="95">
        <f t="shared" si="2"/>
        <v>187.875</v>
      </c>
      <c r="T133" s="111">
        <v>38.831000000000003</v>
      </c>
      <c r="U133" s="111">
        <v>0</v>
      </c>
      <c r="V133" s="111">
        <v>0</v>
      </c>
      <c r="W133" s="111">
        <v>7.5250000000000004</v>
      </c>
      <c r="X133" s="111">
        <v>0.34599999999999997</v>
      </c>
      <c r="Y133" s="111">
        <v>141.173</v>
      </c>
      <c r="Z133" s="111">
        <v>0</v>
      </c>
      <c r="AA133" s="111"/>
      <c r="AB133" s="111">
        <v>0</v>
      </c>
      <c r="AC133" s="111">
        <v>0</v>
      </c>
      <c r="AD133" s="111"/>
      <c r="AE133" s="111">
        <v>0</v>
      </c>
    </row>
    <row r="134" spans="1:31" s="144" customFormat="1" ht="15" customHeight="1" x14ac:dyDescent="0.4">
      <c r="A134" s="16"/>
      <c r="B134" s="16" t="s">
        <v>389</v>
      </c>
      <c r="C134" s="16" t="s">
        <v>393</v>
      </c>
      <c r="D134" s="141" t="s">
        <v>398</v>
      </c>
      <c r="E134" s="16" t="s">
        <v>241</v>
      </c>
      <c r="F134" s="142" t="s">
        <v>403</v>
      </c>
      <c r="G134" s="95"/>
      <c r="H134" s="95">
        <v>18</v>
      </c>
      <c r="I134" s="102">
        <v>18</v>
      </c>
      <c r="J134" s="102">
        <v>18</v>
      </c>
      <c r="K134" s="96">
        <v>18</v>
      </c>
      <c r="L134" s="96">
        <v>18.247</v>
      </c>
      <c r="M134" s="96">
        <v>18.247</v>
      </c>
      <c r="N134" s="96">
        <v>18.247</v>
      </c>
      <c r="O134" s="96">
        <v>18.247</v>
      </c>
      <c r="P134" s="96">
        <v>18.247</v>
      </c>
      <c r="Q134" s="96">
        <v>18.247</v>
      </c>
      <c r="R134" s="96">
        <v>18.247</v>
      </c>
      <c r="S134" s="95">
        <f t="shared" si="2"/>
        <v>18.247</v>
      </c>
      <c r="T134" s="111">
        <v>0</v>
      </c>
      <c r="U134" s="111">
        <v>18.247</v>
      </c>
      <c r="V134" s="111">
        <v>0</v>
      </c>
      <c r="W134" s="111">
        <v>0</v>
      </c>
      <c r="X134" s="111">
        <v>0</v>
      </c>
      <c r="Y134" s="111">
        <v>0</v>
      </c>
      <c r="Z134" s="111">
        <v>0</v>
      </c>
      <c r="AA134" s="111">
        <v>0</v>
      </c>
      <c r="AB134" s="111">
        <v>0</v>
      </c>
      <c r="AC134" s="111">
        <v>0</v>
      </c>
      <c r="AD134" s="111"/>
      <c r="AE134" s="111">
        <v>0</v>
      </c>
    </row>
    <row r="135" spans="1:31" s="144" customFormat="1" ht="15" customHeight="1" x14ac:dyDescent="0.4">
      <c r="A135" s="16"/>
      <c r="B135" s="16" t="s">
        <v>389</v>
      </c>
      <c r="C135" s="16" t="s">
        <v>393</v>
      </c>
      <c r="D135" s="141" t="s">
        <v>397</v>
      </c>
      <c r="E135" s="16" t="s">
        <v>242</v>
      </c>
      <c r="F135" s="142" t="s">
        <v>403</v>
      </c>
      <c r="G135" s="95"/>
      <c r="H135" s="95">
        <v>2625</v>
      </c>
      <c r="I135" s="95">
        <v>2625</v>
      </c>
      <c r="J135" s="95">
        <v>2625</v>
      </c>
      <c r="K135" s="96">
        <v>2625</v>
      </c>
      <c r="L135" s="96">
        <v>1749</v>
      </c>
      <c r="M135" s="96">
        <v>1402.5</v>
      </c>
      <c r="N135" s="96">
        <v>1387.5</v>
      </c>
      <c r="O135" s="96">
        <v>999.9</v>
      </c>
      <c r="P135" s="96">
        <v>837</v>
      </c>
      <c r="Q135" s="96">
        <v>740.00400000000002</v>
      </c>
      <c r="R135" s="96">
        <v>722.96499999999992</v>
      </c>
      <c r="S135" s="95">
        <f t="shared" si="2"/>
        <v>722.75</v>
      </c>
      <c r="T135" s="94">
        <v>0</v>
      </c>
      <c r="U135" s="94">
        <v>0.20599999999999999</v>
      </c>
      <c r="V135" s="94">
        <v>3.6589999999999998</v>
      </c>
      <c r="W135" s="94">
        <v>0.20599999999999999</v>
      </c>
      <c r="X135" s="94">
        <v>62.994</v>
      </c>
      <c r="Y135" s="94">
        <v>162.72999999999999</v>
      </c>
      <c r="Z135" s="94">
        <v>109.68300000000001</v>
      </c>
      <c r="AA135" s="94">
        <v>8.2349999999999994</v>
      </c>
      <c r="AB135" s="94">
        <v>82.546999999999997</v>
      </c>
      <c r="AC135" s="94">
        <v>262.33699999999999</v>
      </c>
      <c r="AD135" s="94">
        <v>3.157</v>
      </c>
      <c r="AE135" s="94">
        <v>26.995999999999999</v>
      </c>
    </row>
    <row r="136" spans="1:31" s="144" customFormat="1" ht="15" customHeight="1" x14ac:dyDescent="0.4">
      <c r="A136" s="16"/>
      <c r="B136" s="16" t="s">
        <v>389</v>
      </c>
      <c r="C136" s="16" t="s">
        <v>393</v>
      </c>
      <c r="D136" s="141" t="s">
        <v>398</v>
      </c>
      <c r="E136" s="16" t="s">
        <v>243</v>
      </c>
      <c r="F136" s="142" t="s">
        <v>405</v>
      </c>
      <c r="G136" s="95">
        <v>360</v>
      </c>
      <c r="H136" s="95">
        <v>720</v>
      </c>
      <c r="I136" s="102">
        <v>720</v>
      </c>
      <c r="J136" s="102">
        <v>720</v>
      </c>
      <c r="K136" s="96">
        <v>720</v>
      </c>
      <c r="L136" s="96">
        <v>720.11</v>
      </c>
      <c r="M136" s="96">
        <v>670</v>
      </c>
      <c r="N136" s="96">
        <v>667.77800000000002</v>
      </c>
      <c r="O136" s="96">
        <v>666.95399999999995</v>
      </c>
      <c r="P136" s="96">
        <v>631.14620542</v>
      </c>
      <c r="Q136" s="96">
        <v>631.14099999999996</v>
      </c>
      <c r="R136" s="96">
        <v>655.25</v>
      </c>
      <c r="S136" s="95">
        <f t="shared" si="2"/>
        <v>653.05799999999999</v>
      </c>
      <c r="T136" s="111">
        <v>-1.7000000000000001E-2</v>
      </c>
      <c r="U136" s="111">
        <v>118.158</v>
      </c>
      <c r="V136" s="111">
        <v>359.315</v>
      </c>
      <c r="W136" s="111">
        <v>15.384</v>
      </c>
      <c r="X136" s="111">
        <v>29.99</v>
      </c>
      <c r="Y136" s="111">
        <v>86.381</v>
      </c>
      <c r="Z136" s="111">
        <v>0</v>
      </c>
      <c r="AA136" s="111">
        <v>14.208</v>
      </c>
      <c r="AB136" s="111">
        <v>0</v>
      </c>
      <c r="AC136" s="111">
        <v>1.327</v>
      </c>
      <c r="AD136" s="111">
        <v>31.117000000000001</v>
      </c>
      <c r="AE136" s="111">
        <v>-2.8050000000000002</v>
      </c>
    </row>
    <row r="137" spans="1:31" s="144" customFormat="1" ht="15" customHeight="1" x14ac:dyDescent="0.4">
      <c r="A137" s="16"/>
      <c r="B137" s="16" t="s">
        <v>389</v>
      </c>
      <c r="C137" s="16" t="s">
        <v>393</v>
      </c>
      <c r="D137" s="141" t="s">
        <v>397</v>
      </c>
      <c r="E137" s="16" t="s">
        <v>244</v>
      </c>
      <c r="F137" s="142" t="s">
        <v>403</v>
      </c>
      <c r="G137" s="95">
        <v>360</v>
      </c>
      <c r="H137" s="95">
        <v>360</v>
      </c>
      <c r="I137" s="95">
        <v>360</v>
      </c>
      <c r="J137" s="95">
        <v>1710</v>
      </c>
      <c r="K137" s="96">
        <v>1710</v>
      </c>
      <c r="L137" s="96">
        <v>1690.2</v>
      </c>
      <c r="M137" s="96">
        <v>1501.2</v>
      </c>
      <c r="N137" s="96">
        <v>1487.7</v>
      </c>
      <c r="O137" s="96">
        <v>1364.2186999999999</v>
      </c>
      <c r="P137" s="96">
        <v>1249.7173093040001</v>
      </c>
      <c r="Q137" s="96">
        <v>1238.453</v>
      </c>
      <c r="R137" s="96">
        <v>1239.434</v>
      </c>
      <c r="S137" s="95">
        <f t="shared" si="2"/>
        <v>1234.3809999999999</v>
      </c>
      <c r="T137" s="111">
        <v>25.46</v>
      </c>
      <c r="U137" s="111">
        <v>123.95</v>
      </c>
      <c r="V137" s="111">
        <v>22.303999999999998</v>
      </c>
      <c r="W137" s="111">
        <v>180.71799999999999</v>
      </c>
      <c r="X137" s="111">
        <v>224.471</v>
      </c>
      <c r="Y137" s="111">
        <v>129.107</v>
      </c>
      <c r="Z137" s="111">
        <v>36.917999999999999</v>
      </c>
      <c r="AA137" s="111">
        <v>23.324000000000002</v>
      </c>
      <c r="AB137" s="111">
        <v>192.68600000000001</v>
      </c>
      <c r="AC137" s="111">
        <v>33.659999999999997</v>
      </c>
      <c r="AD137" s="111">
        <v>89.283000000000001</v>
      </c>
      <c r="AE137" s="111">
        <v>152.5</v>
      </c>
    </row>
    <row r="138" spans="1:31" s="144" customFormat="1" ht="15" customHeight="1" x14ac:dyDescent="0.4">
      <c r="A138" s="16"/>
      <c r="B138" s="16" t="s">
        <v>389</v>
      </c>
      <c r="C138" s="16" t="s">
        <v>393</v>
      </c>
      <c r="D138" s="141" t="s">
        <v>398</v>
      </c>
      <c r="E138" s="16" t="s">
        <v>245</v>
      </c>
      <c r="F138" s="142" t="s">
        <v>403</v>
      </c>
      <c r="G138" s="96">
        <v>270</v>
      </c>
      <c r="H138" s="96">
        <v>270</v>
      </c>
      <c r="I138" s="103">
        <v>270</v>
      </c>
      <c r="J138" s="103">
        <v>270</v>
      </c>
      <c r="K138" s="96">
        <v>270</v>
      </c>
      <c r="L138" s="96">
        <v>270</v>
      </c>
      <c r="M138" s="96">
        <v>361</v>
      </c>
      <c r="N138" s="96">
        <v>359</v>
      </c>
      <c r="O138" s="96">
        <v>356.83600000000001</v>
      </c>
      <c r="P138" s="96">
        <v>311.96672000000001</v>
      </c>
      <c r="Q138" s="96">
        <v>311.96100000000001</v>
      </c>
      <c r="R138" s="96">
        <v>316.44400000000002</v>
      </c>
      <c r="S138" s="95">
        <f t="shared" si="2"/>
        <v>316.44400000000002</v>
      </c>
      <c r="T138" s="111">
        <v>0.85499999999999998</v>
      </c>
      <c r="U138" s="111">
        <v>23.587</v>
      </c>
      <c r="V138" s="111">
        <v>167.62</v>
      </c>
      <c r="W138" s="111">
        <v>11.965999999999999</v>
      </c>
      <c r="X138" s="111">
        <v>7.85</v>
      </c>
      <c r="Y138" s="111">
        <v>3.0840000000000001</v>
      </c>
      <c r="Z138" s="111">
        <v>0</v>
      </c>
      <c r="AA138" s="111">
        <v>89.28</v>
      </c>
      <c r="AB138" s="111">
        <v>0</v>
      </c>
      <c r="AC138" s="111">
        <v>12.202</v>
      </c>
      <c r="AD138" s="111"/>
      <c r="AE138" s="111">
        <v>0</v>
      </c>
    </row>
    <row r="139" spans="1:31" s="144" customFormat="1" ht="15" customHeight="1" x14ac:dyDescent="0.4">
      <c r="A139" s="16"/>
      <c r="B139" s="16" t="s">
        <v>389</v>
      </c>
      <c r="C139" s="16" t="s">
        <v>393</v>
      </c>
      <c r="D139" s="141" t="s">
        <v>399</v>
      </c>
      <c r="E139" s="16" t="s">
        <v>246</v>
      </c>
      <c r="F139" s="142" t="s">
        <v>405</v>
      </c>
      <c r="G139" s="96">
        <v>180</v>
      </c>
      <c r="H139" s="96">
        <v>180</v>
      </c>
      <c r="I139" s="96">
        <v>179</v>
      </c>
      <c r="J139" s="96">
        <v>179</v>
      </c>
      <c r="K139" s="96">
        <v>179</v>
      </c>
      <c r="L139" s="96">
        <v>177.88400000000001</v>
      </c>
      <c r="M139" s="96">
        <v>142.785</v>
      </c>
      <c r="N139" s="96">
        <v>134.95400000000001</v>
      </c>
      <c r="O139" s="96">
        <v>134.738</v>
      </c>
      <c r="P139" s="96">
        <v>124.56099999999999</v>
      </c>
      <c r="Q139" s="96">
        <v>124.56099999999999</v>
      </c>
      <c r="R139" s="96">
        <v>124.56099999999999</v>
      </c>
      <c r="S139" s="95">
        <f t="shared" si="2"/>
        <v>124.56099999999999</v>
      </c>
      <c r="T139" s="111">
        <v>15.615</v>
      </c>
      <c r="U139" s="111">
        <v>46.058999999999997</v>
      </c>
      <c r="V139" s="111">
        <v>17.204000000000001</v>
      </c>
      <c r="W139" s="111">
        <v>19.443000000000001</v>
      </c>
      <c r="X139" s="111">
        <v>12.464</v>
      </c>
      <c r="Y139" s="111">
        <v>8.8119999999999994</v>
      </c>
      <c r="Z139" s="111">
        <v>0</v>
      </c>
      <c r="AA139" s="111">
        <v>4.9640000000000004</v>
      </c>
      <c r="AB139" s="111">
        <v>0</v>
      </c>
      <c r="AC139" s="111">
        <v>0</v>
      </c>
      <c r="AD139" s="111"/>
      <c r="AE139" s="111">
        <v>0</v>
      </c>
    </row>
    <row r="140" spans="1:31" s="144" customFormat="1" ht="15" customHeight="1" x14ac:dyDescent="0.4">
      <c r="A140" s="16"/>
      <c r="B140" s="16" t="s">
        <v>389</v>
      </c>
      <c r="C140" s="16" t="s">
        <v>393</v>
      </c>
      <c r="D140" s="141" t="s">
        <v>398</v>
      </c>
      <c r="E140" s="16" t="s">
        <v>247</v>
      </c>
      <c r="F140" s="142" t="s">
        <v>403</v>
      </c>
      <c r="G140" s="96">
        <v>5130</v>
      </c>
      <c r="H140" s="96">
        <v>4200</v>
      </c>
      <c r="I140" s="103">
        <v>3000</v>
      </c>
      <c r="J140" s="103">
        <v>3000</v>
      </c>
      <c r="K140" s="96">
        <v>3000</v>
      </c>
      <c r="L140" s="96">
        <v>1500</v>
      </c>
      <c r="M140" s="96">
        <v>1402.5</v>
      </c>
      <c r="N140" s="96">
        <v>500</v>
      </c>
      <c r="O140" s="96">
        <v>250</v>
      </c>
      <c r="P140" s="96">
        <v>0</v>
      </c>
      <c r="Q140" s="96">
        <v>-0.21400000000000041</v>
      </c>
      <c r="R140" s="96">
        <v>-0.21400000000000041</v>
      </c>
      <c r="S140" s="95">
        <f t="shared" si="2"/>
        <v>-0.21400000000000041</v>
      </c>
      <c r="T140" s="111">
        <v>0</v>
      </c>
      <c r="U140" s="111">
        <v>-0.23899999999999999</v>
      </c>
      <c r="V140" s="111">
        <v>0</v>
      </c>
      <c r="W140" s="111">
        <v>0</v>
      </c>
      <c r="X140" s="111">
        <v>6.5149999999999997</v>
      </c>
      <c r="Y140" s="111">
        <v>0</v>
      </c>
      <c r="Z140" s="111">
        <v>0</v>
      </c>
      <c r="AA140" s="111">
        <v>0</v>
      </c>
      <c r="AB140" s="111">
        <v>-6.49</v>
      </c>
      <c r="AC140" s="111">
        <v>0</v>
      </c>
      <c r="AD140" s="111"/>
      <c r="AE140" s="111">
        <v>0</v>
      </c>
    </row>
    <row r="141" spans="1:31" s="144" customFormat="1" ht="14.55" customHeight="1" x14ac:dyDescent="0.4">
      <c r="A141" s="16"/>
      <c r="B141" s="16" t="s">
        <v>389</v>
      </c>
      <c r="C141" s="16" t="s">
        <v>393</v>
      </c>
      <c r="D141" s="141" t="s">
        <v>397</v>
      </c>
      <c r="E141" s="16" t="s">
        <v>248</v>
      </c>
      <c r="F141" s="142" t="s">
        <v>402</v>
      </c>
      <c r="G141" s="95">
        <v>225</v>
      </c>
      <c r="H141" s="95">
        <v>225</v>
      </c>
      <c r="I141" s="95">
        <v>225</v>
      </c>
      <c r="J141" s="95">
        <v>225</v>
      </c>
      <c r="K141" s="96">
        <v>225</v>
      </c>
      <c r="L141" s="96">
        <v>222.30199999999999</v>
      </c>
      <c r="M141" s="96">
        <v>189.00630000000001</v>
      </c>
      <c r="N141" s="96">
        <v>186.89239999999998</v>
      </c>
      <c r="O141" s="96">
        <v>186.779</v>
      </c>
      <c r="P141" s="96">
        <v>186.753488</v>
      </c>
      <c r="Q141" s="96">
        <v>186.74799999999999</v>
      </c>
      <c r="R141" s="96">
        <v>186.31199999999998</v>
      </c>
      <c r="S141" s="95">
        <f t="shared" si="2"/>
        <v>186.31199999999998</v>
      </c>
      <c r="T141" s="111">
        <v>6.74</v>
      </c>
      <c r="U141" s="111">
        <v>0</v>
      </c>
      <c r="V141" s="111">
        <v>0.68300000000000005</v>
      </c>
      <c r="W141" s="111">
        <v>39.070999999999998</v>
      </c>
      <c r="X141" s="111">
        <v>0</v>
      </c>
      <c r="Y141" s="111">
        <v>132.32</v>
      </c>
      <c r="Z141" s="111">
        <v>0</v>
      </c>
      <c r="AA141" s="111"/>
      <c r="AB141" s="111">
        <v>0</v>
      </c>
      <c r="AC141" s="111">
        <v>7.4980000000000002</v>
      </c>
      <c r="AD141" s="111"/>
      <c r="AE141" s="111">
        <v>0</v>
      </c>
    </row>
    <row r="142" spans="1:31" s="144" customFormat="1" ht="15" customHeight="1" x14ac:dyDescent="0.4">
      <c r="A142" s="16"/>
      <c r="B142" s="16" t="s">
        <v>389</v>
      </c>
      <c r="C142" s="16" t="s">
        <v>393</v>
      </c>
      <c r="D142" s="141" t="s">
        <v>398</v>
      </c>
      <c r="E142" s="16" t="s">
        <v>249</v>
      </c>
      <c r="F142" s="142" t="s">
        <v>402</v>
      </c>
      <c r="G142" s="95">
        <v>1530</v>
      </c>
      <c r="H142" s="95">
        <v>1530</v>
      </c>
      <c r="I142" s="102">
        <v>540</v>
      </c>
      <c r="J142" s="102">
        <v>540</v>
      </c>
      <c r="K142" s="96">
        <v>540</v>
      </c>
      <c r="L142" s="96">
        <v>532.80000000000007</v>
      </c>
      <c r="M142" s="96">
        <v>189</v>
      </c>
      <c r="N142" s="96">
        <v>185.05330000000001</v>
      </c>
      <c r="O142" s="96">
        <v>183.90040000000002</v>
      </c>
      <c r="P142" s="96">
        <v>178.422</v>
      </c>
      <c r="Q142" s="96">
        <v>178.01</v>
      </c>
      <c r="R142" s="96">
        <v>177.05799999999999</v>
      </c>
      <c r="S142" s="95">
        <f t="shared" si="2"/>
        <v>176.18199999999999</v>
      </c>
      <c r="T142" s="111">
        <v>0</v>
      </c>
      <c r="U142" s="111">
        <v>0</v>
      </c>
      <c r="V142" s="111">
        <v>0</v>
      </c>
      <c r="W142" s="111">
        <v>0</v>
      </c>
      <c r="X142" s="111">
        <v>0</v>
      </c>
      <c r="Y142" s="111">
        <v>103.102</v>
      </c>
      <c r="Z142" s="111">
        <v>0</v>
      </c>
      <c r="AA142" s="111">
        <v>0</v>
      </c>
      <c r="AB142" s="111">
        <v>57.6</v>
      </c>
      <c r="AC142" s="111">
        <v>0</v>
      </c>
      <c r="AD142" s="111">
        <v>15.48</v>
      </c>
      <c r="AE142" s="111">
        <v>0</v>
      </c>
    </row>
    <row r="143" spans="1:31" s="144" customFormat="1" ht="15" customHeight="1" x14ac:dyDescent="0.4">
      <c r="A143" s="16"/>
      <c r="B143" s="16" t="s">
        <v>389</v>
      </c>
      <c r="C143" s="16" t="s">
        <v>393</v>
      </c>
      <c r="D143" s="141" t="s">
        <v>401</v>
      </c>
      <c r="E143" s="16" t="s">
        <v>250</v>
      </c>
      <c r="F143" s="142" t="s">
        <v>405</v>
      </c>
      <c r="G143" s="96">
        <v>4838.4000000000005</v>
      </c>
      <c r="H143" s="96">
        <v>4838.4000000000005</v>
      </c>
      <c r="I143" s="96">
        <v>4838.4000000000005</v>
      </c>
      <c r="J143" s="96">
        <v>3499.2000000000003</v>
      </c>
      <c r="K143" s="96">
        <v>3519</v>
      </c>
      <c r="L143" s="96">
        <v>3540.6</v>
      </c>
      <c r="M143" s="96">
        <v>3991</v>
      </c>
      <c r="N143" s="96">
        <v>4023</v>
      </c>
      <c r="O143" s="96">
        <v>4004.4296000000004</v>
      </c>
      <c r="P143" s="96">
        <v>3877.5018106281996</v>
      </c>
      <c r="Q143" s="96">
        <v>3726.1800000000003</v>
      </c>
      <c r="R143" s="96">
        <v>3697.6280000000006</v>
      </c>
      <c r="S143" s="95">
        <f t="shared" si="2"/>
        <v>3761.9690000000005</v>
      </c>
      <c r="T143" s="111">
        <v>50.326000000000001</v>
      </c>
      <c r="U143" s="111">
        <v>48.231000000000002</v>
      </c>
      <c r="V143" s="111">
        <v>120.85599999999999</v>
      </c>
      <c r="W143" s="111">
        <v>2041.462</v>
      </c>
      <c r="X143" s="111">
        <v>142.745</v>
      </c>
      <c r="Y143" s="111">
        <v>280.23</v>
      </c>
      <c r="Z143" s="111">
        <v>151.22399999999999</v>
      </c>
      <c r="AA143" s="111">
        <v>27.369</v>
      </c>
      <c r="AB143" s="111">
        <v>227.56800000000001</v>
      </c>
      <c r="AC143" s="111">
        <v>67.563000000000002</v>
      </c>
      <c r="AD143" s="111">
        <v>219.45099999999999</v>
      </c>
      <c r="AE143" s="111">
        <v>384.94400000000002</v>
      </c>
    </row>
    <row r="144" spans="1:31" s="144" customFormat="1" ht="15" customHeight="1" x14ac:dyDescent="0.4">
      <c r="A144" s="16"/>
      <c r="B144" s="16" t="s">
        <v>389</v>
      </c>
      <c r="C144" s="16" t="s">
        <v>393</v>
      </c>
      <c r="D144" s="141" t="s">
        <v>398</v>
      </c>
      <c r="E144" s="16" t="s">
        <v>251</v>
      </c>
      <c r="F144" s="142" t="s">
        <v>403</v>
      </c>
      <c r="G144" s="96">
        <v>2394</v>
      </c>
      <c r="H144" s="96">
        <v>2340</v>
      </c>
      <c r="I144" s="103">
        <v>2340</v>
      </c>
      <c r="J144" s="103">
        <v>2500.2000000000003</v>
      </c>
      <c r="K144" s="96">
        <v>2500.2000000000003</v>
      </c>
      <c r="L144" s="96">
        <v>2473.2000000000003</v>
      </c>
      <c r="M144" s="96">
        <v>2034</v>
      </c>
      <c r="N144" s="96">
        <v>2016</v>
      </c>
      <c r="O144" s="96">
        <v>1785.8419999999996</v>
      </c>
      <c r="P144" s="96">
        <v>1818.28662508</v>
      </c>
      <c r="Q144" s="96">
        <v>1826.6439999999998</v>
      </c>
      <c r="R144" s="96">
        <v>1767.3729999999996</v>
      </c>
      <c r="S144" s="95">
        <f t="shared" si="2"/>
        <v>1761.3379999999997</v>
      </c>
      <c r="T144" s="111">
        <v>0</v>
      </c>
      <c r="U144" s="111">
        <v>31.867999999999999</v>
      </c>
      <c r="V144" s="111">
        <v>311.56599999999997</v>
      </c>
      <c r="W144" s="111">
        <v>329.74099999999999</v>
      </c>
      <c r="X144" s="111">
        <v>64.968999999999994</v>
      </c>
      <c r="Y144" s="111">
        <v>484.505</v>
      </c>
      <c r="Z144" s="111">
        <v>107.08499999999999</v>
      </c>
      <c r="AA144" s="111">
        <v>57.021000000000001</v>
      </c>
      <c r="AB144" s="111">
        <v>110.71599999999999</v>
      </c>
      <c r="AC144" s="111">
        <v>157.011</v>
      </c>
      <c r="AD144" s="111">
        <v>100.102</v>
      </c>
      <c r="AE144" s="111">
        <v>6.7539999999999996</v>
      </c>
    </row>
    <row r="145" spans="1:31" s="144" customFormat="1" ht="15" customHeight="1" x14ac:dyDescent="0.4">
      <c r="A145" s="16"/>
      <c r="B145" s="16" t="s">
        <v>389</v>
      </c>
      <c r="C145" s="16" t="s">
        <v>393</v>
      </c>
      <c r="D145" s="141" t="s">
        <v>397</v>
      </c>
      <c r="E145" s="16" t="s">
        <v>252</v>
      </c>
      <c r="F145" s="142" t="s">
        <v>403</v>
      </c>
      <c r="G145" s="95">
        <v>2000</v>
      </c>
      <c r="H145" s="95">
        <v>430</v>
      </c>
      <c r="I145" s="95">
        <v>430</v>
      </c>
      <c r="J145" s="95">
        <v>430</v>
      </c>
      <c r="K145" s="96">
        <v>430</v>
      </c>
      <c r="L145" s="96">
        <v>425.72199999999998</v>
      </c>
      <c r="M145" s="96">
        <v>376</v>
      </c>
      <c r="N145" s="96">
        <v>373.6</v>
      </c>
      <c r="O145" s="96">
        <v>337.85400000000004</v>
      </c>
      <c r="P145" s="96">
        <v>338.63983999999999</v>
      </c>
      <c r="Q145" s="96">
        <v>342.10699999999997</v>
      </c>
      <c r="R145" s="96">
        <v>341.92500000000001</v>
      </c>
      <c r="S145" s="95">
        <f t="shared" si="2"/>
        <v>341.92500000000001</v>
      </c>
      <c r="T145" s="111">
        <v>0</v>
      </c>
      <c r="U145" s="111">
        <v>32.859000000000002</v>
      </c>
      <c r="V145" s="111">
        <v>21.510999999999999</v>
      </c>
      <c r="W145" s="111">
        <v>155.78800000000001</v>
      </c>
      <c r="X145" s="111">
        <v>9.02</v>
      </c>
      <c r="Y145" s="111">
        <v>78.171999999999997</v>
      </c>
      <c r="Z145" s="111">
        <v>13.084</v>
      </c>
      <c r="AA145" s="111">
        <v>2.0179999999999998</v>
      </c>
      <c r="AB145" s="111">
        <v>26.353999999999999</v>
      </c>
      <c r="AC145" s="111">
        <v>3.1190000000000002</v>
      </c>
      <c r="AD145" s="111"/>
      <c r="AE145" s="111">
        <v>0</v>
      </c>
    </row>
    <row r="146" spans="1:31" s="144" customFormat="1" ht="15" customHeight="1" x14ac:dyDescent="0.4">
      <c r="A146" s="16"/>
      <c r="B146" s="16" t="s">
        <v>389</v>
      </c>
      <c r="C146" s="16" t="s">
        <v>393</v>
      </c>
      <c r="D146" s="141" t="s">
        <v>397</v>
      </c>
      <c r="E146" s="16" t="s">
        <v>253</v>
      </c>
      <c r="F146" s="142" t="s">
        <v>405</v>
      </c>
      <c r="G146" s="96">
        <v>630</v>
      </c>
      <c r="H146" s="96">
        <v>990</v>
      </c>
      <c r="I146" s="96">
        <v>895.5</v>
      </c>
      <c r="J146" s="96">
        <v>895.5</v>
      </c>
      <c r="K146" s="96">
        <v>900</v>
      </c>
      <c r="L146" s="96">
        <v>884.7</v>
      </c>
      <c r="M146" s="96">
        <v>714.6</v>
      </c>
      <c r="N146" s="96">
        <v>704.7</v>
      </c>
      <c r="O146" s="96">
        <v>697.5</v>
      </c>
      <c r="P146" s="96">
        <v>514.41963892799993</v>
      </c>
      <c r="Q146" s="96">
        <v>504.46600000000007</v>
      </c>
      <c r="R146" s="96">
        <v>496.79399999999998</v>
      </c>
      <c r="S146" s="95">
        <f t="shared" si="2"/>
        <v>505.89799999999997</v>
      </c>
      <c r="T146" s="111">
        <v>0</v>
      </c>
      <c r="U146" s="111">
        <v>0</v>
      </c>
      <c r="V146" s="111">
        <v>34.29</v>
      </c>
      <c r="W146" s="111">
        <v>10.433999999999999</v>
      </c>
      <c r="X146" s="111">
        <v>11.952999999999999</v>
      </c>
      <c r="Y146" s="111">
        <v>62.462000000000003</v>
      </c>
      <c r="Z146" s="111">
        <v>61.707000000000001</v>
      </c>
      <c r="AA146" s="111">
        <v>9.1329999999999991</v>
      </c>
      <c r="AB146" s="111">
        <v>175.02</v>
      </c>
      <c r="AC146" s="111">
        <v>26.09</v>
      </c>
      <c r="AD146" s="111">
        <v>40.098999999999997</v>
      </c>
      <c r="AE146" s="111">
        <v>74.709999999999994</v>
      </c>
    </row>
    <row r="147" spans="1:31" s="144" customFormat="1" ht="15" customHeight="1" x14ac:dyDescent="0.4">
      <c r="A147" s="16"/>
      <c r="B147" s="16" t="s">
        <v>389</v>
      </c>
      <c r="C147" s="16" t="s">
        <v>393</v>
      </c>
      <c r="D147" s="141" t="s">
        <v>398</v>
      </c>
      <c r="E147" s="16" t="s">
        <v>254</v>
      </c>
      <c r="F147" s="142" t="s">
        <v>402</v>
      </c>
      <c r="G147" s="96">
        <v>0</v>
      </c>
      <c r="H147" s="95">
        <v>3600</v>
      </c>
      <c r="I147" s="102">
        <v>3600</v>
      </c>
      <c r="J147" s="102">
        <v>3600</v>
      </c>
      <c r="K147" s="96">
        <v>3600</v>
      </c>
      <c r="L147" s="96">
        <v>3555</v>
      </c>
      <c r="M147" s="96">
        <v>1314</v>
      </c>
      <c r="N147" s="96">
        <v>1296</v>
      </c>
      <c r="O147" s="96">
        <v>1278.1019999999999</v>
      </c>
      <c r="P147" s="96">
        <v>1208.7</v>
      </c>
      <c r="Q147" s="96">
        <v>1204.2</v>
      </c>
      <c r="R147" s="96">
        <v>1136.3549999999998</v>
      </c>
      <c r="S147" s="95">
        <f t="shared" si="2"/>
        <v>965.24099999999999</v>
      </c>
      <c r="T147" s="111">
        <v>0</v>
      </c>
      <c r="U147" s="111">
        <v>0</v>
      </c>
      <c r="V147" s="111">
        <v>1.921</v>
      </c>
      <c r="W147" s="111">
        <v>3.5590000000000002</v>
      </c>
      <c r="X147" s="111">
        <v>8.9280000000000008</v>
      </c>
      <c r="Y147" s="111">
        <v>60.33</v>
      </c>
      <c r="Z147" s="111">
        <v>25.79</v>
      </c>
      <c r="AA147" s="111">
        <v>72.213999999999999</v>
      </c>
      <c r="AB147" s="111">
        <v>238.93199999999999</v>
      </c>
      <c r="AC147" s="111">
        <v>3.7509999999999999</v>
      </c>
      <c r="AD147" s="111">
        <v>485.911</v>
      </c>
      <c r="AE147" s="111">
        <v>63.905000000000001</v>
      </c>
    </row>
    <row r="148" spans="1:31" s="144" customFormat="1" ht="15" customHeight="1" x14ac:dyDescent="0.4">
      <c r="A148" s="16"/>
      <c r="B148" s="16" t="s">
        <v>389</v>
      </c>
      <c r="C148" s="16" t="s">
        <v>393</v>
      </c>
      <c r="D148" s="141" t="s">
        <v>397</v>
      </c>
      <c r="E148" s="16" t="s">
        <v>255</v>
      </c>
      <c r="F148" s="142" t="s">
        <v>403</v>
      </c>
      <c r="G148" s="96">
        <v>0</v>
      </c>
      <c r="H148" s="96">
        <v>1500</v>
      </c>
      <c r="I148" s="96">
        <v>1500</v>
      </c>
      <c r="J148" s="96">
        <v>1500</v>
      </c>
      <c r="K148" s="96">
        <v>1800</v>
      </c>
      <c r="L148" s="96">
        <v>700</v>
      </c>
      <c r="M148" s="96">
        <v>825</v>
      </c>
      <c r="N148" s="96">
        <v>699.75</v>
      </c>
      <c r="O148" s="96">
        <v>693</v>
      </c>
      <c r="P148" s="96">
        <v>539.47190957299995</v>
      </c>
      <c r="Q148" s="96">
        <v>554.89599999999996</v>
      </c>
      <c r="R148" s="96">
        <v>390.44100000000003</v>
      </c>
      <c r="S148" s="95">
        <f t="shared" si="2"/>
        <v>238.11700000000002</v>
      </c>
      <c r="T148" s="111">
        <v>0</v>
      </c>
      <c r="U148" s="111">
        <v>0</v>
      </c>
      <c r="V148" s="111">
        <v>0</v>
      </c>
      <c r="W148" s="111">
        <v>0.61199999999999999</v>
      </c>
      <c r="X148" s="111">
        <v>13.516999999999999</v>
      </c>
      <c r="Y148" s="111">
        <v>44.582000000000001</v>
      </c>
      <c r="Z148" s="111">
        <v>-3.0000000000000001E-3</v>
      </c>
      <c r="AA148" s="111">
        <v>0</v>
      </c>
      <c r="AB148" s="111">
        <v>33.85</v>
      </c>
      <c r="AC148" s="111">
        <v>53.609000000000002</v>
      </c>
      <c r="AD148" s="111">
        <v>23.19</v>
      </c>
      <c r="AE148" s="111">
        <v>68.760000000000005</v>
      </c>
    </row>
    <row r="149" spans="1:31" s="144" customFormat="1" ht="15" customHeight="1" x14ac:dyDescent="0.4">
      <c r="A149" s="16"/>
      <c r="B149" s="16" t="s">
        <v>389</v>
      </c>
      <c r="C149" s="16" t="s">
        <v>393</v>
      </c>
      <c r="D149" s="141" t="s">
        <v>399</v>
      </c>
      <c r="E149" s="16" t="s">
        <v>256</v>
      </c>
      <c r="F149" s="142" t="s">
        <v>403</v>
      </c>
      <c r="G149" s="96"/>
      <c r="H149" s="96"/>
      <c r="I149" s="96">
        <v>300</v>
      </c>
      <c r="J149" s="96">
        <v>300</v>
      </c>
      <c r="K149" s="96">
        <v>300</v>
      </c>
      <c r="L149" s="96">
        <v>300</v>
      </c>
      <c r="M149" s="96">
        <v>300</v>
      </c>
      <c r="N149" s="96">
        <v>300</v>
      </c>
      <c r="O149" s="96">
        <v>245.5538</v>
      </c>
      <c r="P149" s="96">
        <v>209.20506255399997</v>
      </c>
      <c r="Q149" s="96">
        <v>209.07439488999998</v>
      </c>
      <c r="R149" s="96">
        <v>227.94839489</v>
      </c>
      <c r="S149" s="95">
        <f t="shared" si="2"/>
        <v>208.89539488999998</v>
      </c>
      <c r="T149" s="111">
        <v>0</v>
      </c>
      <c r="U149" s="111">
        <v>0</v>
      </c>
      <c r="V149" s="111">
        <v>0</v>
      </c>
      <c r="W149" s="111">
        <v>0</v>
      </c>
      <c r="X149" s="111">
        <v>57.925242437999998</v>
      </c>
      <c r="Y149" s="111">
        <v>0.411220792</v>
      </c>
      <c r="Z149" s="111">
        <v>117.60863151999999</v>
      </c>
      <c r="AA149" s="111">
        <v>13.749300139999999</v>
      </c>
      <c r="AB149" s="111">
        <f>5.1-3.51+3.456</f>
        <v>5.0459999999999994</v>
      </c>
      <c r="AC149" s="111">
        <v>0.374</v>
      </c>
      <c r="AD149" s="111">
        <v>13.781000000000001</v>
      </c>
      <c r="AE149" s="111">
        <v>0</v>
      </c>
    </row>
    <row r="150" spans="1:31" s="144" customFormat="1" ht="15" customHeight="1" x14ac:dyDescent="0.4">
      <c r="A150" s="16"/>
      <c r="B150" s="16" t="s">
        <v>389</v>
      </c>
      <c r="C150" s="16" t="s">
        <v>393</v>
      </c>
      <c r="D150" s="141" t="s">
        <v>401</v>
      </c>
      <c r="E150" s="16" t="s">
        <v>257</v>
      </c>
      <c r="F150" s="142" t="s">
        <v>405</v>
      </c>
      <c r="G150" s="96">
        <v>0</v>
      </c>
      <c r="H150" s="95">
        <v>720</v>
      </c>
      <c r="I150" s="95">
        <v>720</v>
      </c>
      <c r="J150" s="95">
        <v>720</v>
      </c>
      <c r="K150" s="96">
        <v>724.5</v>
      </c>
      <c r="L150" s="96">
        <v>711</v>
      </c>
      <c r="M150" s="96">
        <v>711</v>
      </c>
      <c r="N150" s="96">
        <v>702.64890000000003</v>
      </c>
      <c r="O150" s="96">
        <v>691.8642000000001</v>
      </c>
      <c r="P150" s="96">
        <v>674.20591716299998</v>
      </c>
      <c r="Q150" s="96">
        <v>672.9620000000001</v>
      </c>
      <c r="R150" s="96">
        <v>671.20300000000009</v>
      </c>
      <c r="S150" s="95">
        <f t="shared" si="2"/>
        <v>641.76200000000006</v>
      </c>
      <c r="T150" s="111">
        <v>0</v>
      </c>
      <c r="U150" s="111">
        <v>0</v>
      </c>
      <c r="V150" s="111">
        <v>121.554</v>
      </c>
      <c r="W150" s="111">
        <v>-2.7E-2</v>
      </c>
      <c r="X150" s="111">
        <v>0</v>
      </c>
      <c r="Y150" s="111">
        <v>0</v>
      </c>
      <c r="Z150" s="111">
        <v>0</v>
      </c>
      <c r="AA150" s="111">
        <v>232.941</v>
      </c>
      <c r="AB150" s="111">
        <v>247.929</v>
      </c>
      <c r="AC150" s="111">
        <v>39.365000000000002</v>
      </c>
      <c r="AD150" s="111"/>
      <c r="AE150" s="111">
        <v>0</v>
      </c>
    </row>
    <row r="151" spans="1:31" s="144" customFormat="1" ht="15" customHeight="1" x14ac:dyDescent="0.4">
      <c r="A151" s="16"/>
      <c r="B151" s="16" t="s">
        <v>389</v>
      </c>
      <c r="C151" s="16" t="s">
        <v>393</v>
      </c>
      <c r="D151" s="141" t="s">
        <v>401</v>
      </c>
      <c r="E151" s="16" t="s">
        <v>258</v>
      </c>
      <c r="F151" s="142" t="s">
        <v>405</v>
      </c>
      <c r="G151" s="96">
        <v>0</v>
      </c>
      <c r="H151" s="95">
        <v>1500</v>
      </c>
      <c r="I151" s="95">
        <v>1500</v>
      </c>
      <c r="J151" s="95">
        <v>1500</v>
      </c>
      <c r="K151" s="96">
        <v>1500</v>
      </c>
      <c r="L151" s="96">
        <v>1500</v>
      </c>
      <c r="M151" s="96">
        <v>1271.7</v>
      </c>
      <c r="N151" s="96">
        <v>1253.7</v>
      </c>
      <c r="O151" s="96">
        <v>1238.837</v>
      </c>
      <c r="P151" s="96">
        <v>427.5</v>
      </c>
      <c r="Q151" s="96">
        <v>401.94199999999995</v>
      </c>
      <c r="R151" s="96">
        <v>356.49999999999994</v>
      </c>
      <c r="S151" s="95">
        <f t="shared" si="2"/>
        <v>360.17899999999992</v>
      </c>
      <c r="T151" s="111">
        <v>0</v>
      </c>
      <c r="U151" s="111">
        <v>0</v>
      </c>
      <c r="V151" s="111">
        <v>29.68</v>
      </c>
      <c r="W151" s="111">
        <v>-7.0000000000000001E-3</v>
      </c>
      <c r="X151" s="111">
        <v>5.6580000000000004</v>
      </c>
      <c r="Y151" s="111">
        <v>122.6</v>
      </c>
      <c r="Z151" s="108">
        <v>24.837</v>
      </c>
      <c r="AA151" s="108">
        <v>9.0150000000000006</v>
      </c>
      <c r="AB151" s="111">
        <v>127.414</v>
      </c>
      <c r="AC151" s="111">
        <v>16.143000000000001</v>
      </c>
      <c r="AD151" s="111">
        <v>4.6429999999999998</v>
      </c>
      <c r="AE151" s="111">
        <v>20.196000000000002</v>
      </c>
    </row>
    <row r="152" spans="1:31" s="144" customFormat="1" ht="15" customHeight="1" x14ac:dyDescent="0.4">
      <c r="A152" s="16"/>
      <c r="B152" s="16" t="s">
        <v>389</v>
      </c>
      <c r="C152" s="16" t="s">
        <v>393</v>
      </c>
      <c r="D152" s="141" t="s">
        <v>397</v>
      </c>
      <c r="E152" s="16" t="s">
        <v>259</v>
      </c>
      <c r="F152" s="142" t="s">
        <v>405</v>
      </c>
      <c r="G152" s="96">
        <v>900</v>
      </c>
      <c r="H152" s="96">
        <v>2700</v>
      </c>
      <c r="I152" s="96">
        <v>2700</v>
      </c>
      <c r="J152" s="96">
        <v>2999.7000000000003</v>
      </c>
      <c r="K152" s="96">
        <v>2999.7000000000003</v>
      </c>
      <c r="L152" s="96">
        <v>2950.2000000000003</v>
      </c>
      <c r="M152" s="96">
        <v>3550</v>
      </c>
      <c r="N152" s="96">
        <v>3500</v>
      </c>
      <c r="O152" s="96">
        <v>3459.2899000000002</v>
      </c>
      <c r="P152" s="96">
        <v>3313</v>
      </c>
      <c r="Q152" s="96">
        <v>3216</v>
      </c>
      <c r="R152" s="96">
        <v>3235.8990000000003</v>
      </c>
      <c r="S152" s="95">
        <f t="shared" si="2"/>
        <v>3203.6080000000002</v>
      </c>
      <c r="T152" s="111">
        <v>0</v>
      </c>
      <c r="U152" s="111">
        <v>0</v>
      </c>
      <c r="V152" s="111">
        <v>241.042</v>
      </c>
      <c r="W152" s="111">
        <v>9.3810000000000002</v>
      </c>
      <c r="X152" s="111">
        <v>2.6269999999999998</v>
      </c>
      <c r="Y152" s="111">
        <v>61.064</v>
      </c>
      <c r="Z152" s="111">
        <v>135.36799999999999</v>
      </c>
      <c r="AA152" s="111">
        <v>38.814</v>
      </c>
      <c r="AB152" s="111">
        <v>120.22499999999999</v>
      </c>
      <c r="AC152" s="111">
        <v>609.23699999999997</v>
      </c>
      <c r="AD152" s="111">
        <v>281.31599999999997</v>
      </c>
      <c r="AE152" s="111">
        <v>1704.5340000000001</v>
      </c>
    </row>
    <row r="153" spans="1:31" s="144" customFormat="1" ht="15" customHeight="1" x14ac:dyDescent="0.4">
      <c r="A153" s="16"/>
      <c r="B153" s="16" t="s">
        <v>389</v>
      </c>
      <c r="C153" s="16" t="s">
        <v>393</v>
      </c>
      <c r="D153" s="141" t="s">
        <v>399</v>
      </c>
      <c r="E153" s="16" t="s">
        <v>260</v>
      </c>
      <c r="F153" s="142" t="s">
        <v>403</v>
      </c>
      <c r="G153" s="95">
        <v>750</v>
      </c>
      <c r="H153" s="95">
        <v>400</v>
      </c>
      <c r="I153" s="95">
        <v>100</v>
      </c>
      <c r="J153" s="95">
        <v>100</v>
      </c>
      <c r="K153" s="96">
        <v>770.4</v>
      </c>
      <c r="L153" s="96">
        <v>756</v>
      </c>
      <c r="M153" s="96">
        <v>751.5</v>
      </c>
      <c r="N153" s="96">
        <v>414</v>
      </c>
      <c r="O153" s="96">
        <v>284.40000000000003</v>
      </c>
      <c r="P153" s="96">
        <v>207.56359843999999</v>
      </c>
      <c r="Q153" s="96">
        <v>207.53899999999999</v>
      </c>
      <c r="R153" s="96">
        <v>272.00400000000002</v>
      </c>
      <c r="S153" s="95">
        <f t="shared" si="2"/>
        <v>233.167</v>
      </c>
      <c r="T153" s="111">
        <v>0</v>
      </c>
      <c r="U153" s="111">
        <v>0</v>
      </c>
      <c r="V153" s="111">
        <v>0</v>
      </c>
      <c r="W153" s="111">
        <v>0</v>
      </c>
      <c r="X153" s="111">
        <v>104.431</v>
      </c>
      <c r="Y153" s="111">
        <v>32.387999999999998</v>
      </c>
      <c r="Z153" s="111">
        <v>6.5309999999999997</v>
      </c>
      <c r="AA153" s="111">
        <v>25.992000000000001</v>
      </c>
      <c r="AB153" s="111">
        <v>35.42</v>
      </c>
      <c r="AC153" s="111">
        <v>13.645</v>
      </c>
      <c r="AD153" s="111">
        <v>14.76</v>
      </c>
      <c r="AE153" s="111">
        <v>0</v>
      </c>
    </row>
    <row r="154" spans="1:31" s="144" customFormat="1" ht="15" customHeight="1" x14ac:dyDescent="0.4">
      <c r="A154" s="16"/>
      <c r="B154" s="16" t="s">
        <v>389</v>
      </c>
      <c r="C154" s="16" t="s">
        <v>393</v>
      </c>
      <c r="D154" s="141" t="s">
        <v>397</v>
      </c>
      <c r="E154" s="16" t="s">
        <v>261</v>
      </c>
      <c r="F154" s="142" t="s">
        <v>403</v>
      </c>
      <c r="G154" s="96">
        <v>1950</v>
      </c>
      <c r="H154" s="96">
        <v>1215</v>
      </c>
      <c r="I154" s="96">
        <v>1215</v>
      </c>
      <c r="J154" s="96">
        <v>1215</v>
      </c>
      <c r="K154" s="96">
        <v>630</v>
      </c>
      <c r="L154" s="96">
        <v>618.30000000000007</v>
      </c>
      <c r="M154" s="96">
        <v>527</v>
      </c>
      <c r="N154" s="96">
        <v>520</v>
      </c>
      <c r="O154" s="96">
        <v>401</v>
      </c>
      <c r="P154" s="96">
        <v>452.78454727199994</v>
      </c>
      <c r="Q154" s="96">
        <v>443.20599999999996</v>
      </c>
      <c r="R154" s="96">
        <v>377.98499999999996</v>
      </c>
      <c r="S154" s="95">
        <f t="shared" si="2"/>
        <v>413.89499999999998</v>
      </c>
      <c r="T154" s="111">
        <v>0</v>
      </c>
      <c r="U154" s="111">
        <v>0</v>
      </c>
      <c r="V154" s="111">
        <v>0</v>
      </c>
      <c r="W154" s="111">
        <v>0</v>
      </c>
      <c r="X154" s="111">
        <v>0</v>
      </c>
      <c r="Y154" s="111">
        <v>98.981999999999999</v>
      </c>
      <c r="Z154" s="111">
        <v>-2E-3</v>
      </c>
      <c r="AA154" s="111">
        <v>116.99</v>
      </c>
      <c r="AB154" s="111">
        <v>82.215000000000003</v>
      </c>
      <c r="AC154" s="111">
        <v>33.243000000000002</v>
      </c>
      <c r="AD154" s="111">
        <v>40.427999999999997</v>
      </c>
      <c r="AE154" s="111">
        <v>42.039000000000001</v>
      </c>
    </row>
    <row r="155" spans="1:31" s="144" customFormat="1" ht="15" customHeight="1" x14ac:dyDescent="0.4">
      <c r="A155" s="16"/>
      <c r="B155" s="16" t="s">
        <v>389</v>
      </c>
      <c r="C155" s="16" t="s">
        <v>393</v>
      </c>
      <c r="D155" s="141" t="s">
        <v>401</v>
      </c>
      <c r="E155" s="141" t="s">
        <v>262</v>
      </c>
      <c r="F155" s="142" t="s">
        <v>404</v>
      </c>
      <c r="G155" s="96"/>
      <c r="H155" s="96"/>
      <c r="I155" s="103"/>
      <c r="J155" s="103"/>
      <c r="K155" s="96"/>
      <c r="L155" s="96"/>
      <c r="M155" s="96">
        <v>297</v>
      </c>
      <c r="N155" s="96">
        <v>297</v>
      </c>
      <c r="O155" s="96">
        <v>297</v>
      </c>
      <c r="P155" s="96">
        <v>126</v>
      </c>
      <c r="Q155" s="96">
        <v>124.56</v>
      </c>
      <c r="R155" s="96">
        <v>37.795999999999999</v>
      </c>
      <c r="S155" s="95">
        <f t="shared" si="2"/>
        <v>37.06</v>
      </c>
      <c r="T155" s="111">
        <v>0</v>
      </c>
      <c r="U155" s="111">
        <v>0</v>
      </c>
      <c r="V155" s="111">
        <v>0</v>
      </c>
      <c r="W155" s="111">
        <v>0</v>
      </c>
      <c r="X155" s="111">
        <v>0</v>
      </c>
      <c r="Y155" s="111">
        <v>0</v>
      </c>
      <c r="Z155" s="111">
        <v>0</v>
      </c>
      <c r="AA155" s="111"/>
      <c r="AB155" s="111">
        <v>0</v>
      </c>
      <c r="AC155" s="111">
        <v>26.251999999999999</v>
      </c>
      <c r="AD155" s="111">
        <v>10.808</v>
      </c>
      <c r="AE155" s="111">
        <v>0</v>
      </c>
    </row>
    <row r="156" spans="1:31" s="144" customFormat="1" ht="15" customHeight="1" x14ac:dyDescent="0.4">
      <c r="A156" s="16"/>
      <c r="B156" s="16" t="s">
        <v>389</v>
      </c>
      <c r="C156" s="16" t="s">
        <v>393</v>
      </c>
      <c r="D156" s="141" t="s">
        <v>397</v>
      </c>
      <c r="E156" s="16" t="s">
        <v>263</v>
      </c>
      <c r="F156" s="142" t="s">
        <v>405</v>
      </c>
      <c r="G156" s="96">
        <v>1000</v>
      </c>
      <c r="H156" s="96">
        <v>0</v>
      </c>
      <c r="I156" s="96">
        <v>500</v>
      </c>
      <c r="J156" s="96">
        <v>500</v>
      </c>
      <c r="K156" s="96">
        <v>500</v>
      </c>
      <c r="L156" s="96">
        <v>540</v>
      </c>
      <c r="M156" s="96">
        <v>360</v>
      </c>
      <c r="N156" s="96">
        <v>360</v>
      </c>
      <c r="O156" s="96">
        <v>278</v>
      </c>
      <c r="P156" s="96">
        <v>338.63580150484984</v>
      </c>
      <c r="Q156" s="96">
        <v>346.20100000000002</v>
      </c>
      <c r="R156" s="96">
        <v>335.31200000000001</v>
      </c>
      <c r="S156" s="95">
        <f t="shared" si="2"/>
        <v>186.95</v>
      </c>
      <c r="T156" s="111">
        <v>0</v>
      </c>
      <c r="U156" s="111">
        <v>0</v>
      </c>
      <c r="V156" s="111">
        <v>0</v>
      </c>
      <c r="W156" s="111">
        <v>0</v>
      </c>
      <c r="X156" s="111">
        <v>0</v>
      </c>
      <c r="Y156" s="111">
        <v>0</v>
      </c>
      <c r="Z156" s="111">
        <v>0</v>
      </c>
      <c r="AA156" s="111">
        <v>59.750999999999998</v>
      </c>
      <c r="AB156" s="111">
        <v>88.474999999999994</v>
      </c>
      <c r="AC156" s="111">
        <v>9.9030000000000005</v>
      </c>
      <c r="AD156" s="111">
        <v>28.318999999999999</v>
      </c>
      <c r="AE156" s="111">
        <v>0.502</v>
      </c>
    </row>
    <row r="157" spans="1:31" s="144" customFormat="1" ht="15" customHeight="1" x14ac:dyDescent="0.4">
      <c r="A157" s="16"/>
      <c r="B157" s="16" t="s">
        <v>389</v>
      </c>
      <c r="C157" s="16" t="s">
        <v>393</v>
      </c>
      <c r="D157" s="141" t="s">
        <v>398</v>
      </c>
      <c r="E157" s="141" t="s">
        <v>368</v>
      </c>
      <c r="F157" s="142" t="s">
        <v>403</v>
      </c>
      <c r="G157" s="96">
        <v>550</v>
      </c>
      <c r="H157" s="96">
        <v>550</v>
      </c>
      <c r="I157" s="103">
        <v>1500</v>
      </c>
      <c r="J157" s="103">
        <v>1500</v>
      </c>
      <c r="K157" s="96">
        <v>1500</v>
      </c>
      <c r="L157" s="96">
        <v>1500</v>
      </c>
      <c r="M157" s="96">
        <v>1050</v>
      </c>
      <c r="N157" s="96">
        <v>375</v>
      </c>
      <c r="O157" s="96">
        <v>333</v>
      </c>
      <c r="P157" s="96">
        <v>66</v>
      </c>
      <c r="Q157" s="96">
        <v>199.8</v>
      </c>
      <c r="R157" s="96">
        <v>120</v>
      </c>
      <c r="S157" s="95">
        <f t="shared" si="2"/>
        <v>120</v>
      </c>
      <c r="T157" s="111">
        <v>0</v>
      </c>
      <c r="U157" s="111">
        <v>0</v>
      </c>
      <c r="V157" s="111">
        <v>0</v>
      </c>
      <c r="W157" s="111">
        <v>0</v>
      </c>
      <c r="X157" s="111">
        <v>0</v>
      </c>
      <c r="Y157" s="111"/>
      <c r="Z157" s="111">
        <v>0</v>
      </c>
      <c r="AA157" s="111">
        <v>0</v>
      </c>
      <c r="AB157" s="111">
        <v>0</v>
      </c>
      <c r="AC157" s="111">
        <v>0</v>
      </c>
      <c r="AD157" s="111"/>
      <c r="AE157" s="111">
        <v>120</v>
      </c>
    </row>
    <row r="158" spans="1:31" s="144" customFormat="1" ht="15" customHeight="1" x14ac:dyDescent="0.4">
      <c r="A158" s="16"/>
      <c r="B158" s="16" t="s">
        <v>389</v>
      </c>
      <c r="C158" s="16" t="s">
        <v>393</v>
      </c>
      <c r="D158" s="141" t="s">
        <v>399</v>
      </c>
      <c r="E158" s="16" t="s">
        <v>379</v>
      </c>
      <c r="F158" s="142" t="s">
        <v>402</v>
      </c>
      <c r="G158" s="95"/>
      <c r="H158" s="95"/>
      <c r="I158" s="95"/>
      <c r="J158" s="95"/>
      <c r="K158" s="96"/>
      <c r="L158" s="96"/>
      <c r="M158" s="96"/>
      <c r="N158" s="96"/>
      <c r="O158" s="96">
        <v>2250</v>
      </c>
      <c r="P158" s="96">
        <v>2250</v>
      </c>
      <c r="Q158" s="96">
        <v>2250</v>
      </c>
      <c r="R158" s="96">
        <v>2000</v>
      </c>
      <c r="S158" s="95">
        <f t="shared" si="2"/>
        <v>2000</v>
      </c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08"/>
      <c r="AE158" s="108">
        <v>2000</v>
      </c>
    </row>
    <row r="159" spans="1:31" s="144" customFormat="1" ht="15" customHeight="1" x14ac:dyDescent="0.4">
      <c r="A159" s="16"/>
      <c r="B159" s="16" t="s">
        <v>389</v>
      </c>
      <c r="C159" s="16" t="s">
        <v>393</v>
      </c>
      <c r="D159" s="141" t="s">
        <v>401</v>
      </c>
      <c r="E159" s="16" t="s">
        <v>373</v>
      </c>
      <c r="F159" s="142" t="s">
        <v>405</v>
      </c>
      <c r="G159" s="96">
        <v>680</v>
      </c>
      <c r="H159" s="96">
        <v>680</v>
      </c>
      <c r="I159" s="96">
        <v>680</v>
      </c>
      <c r="J159" s="96">
        <v>680</v>
      </c>
      <c r="K159" s="96">
        <v>680</v>
      </c>
      <c r="L159" s="96">
        <v>44</v>
      </c>
      <c r="M159" s="96">
        <v>44</v>
      </c>
      <c r="N159" s="96">
        <v>44</v>
      </c>
      <c r="O159" s="96">
        <v>44</v>
      </c>
      <c r="P159" s="96">
        <v>44</v>
      </c>
      <c r="Q159" s="96">
        <v>44</v>
      </c>
      <c r="R159" s="96">
        <v>42.606999999999999</v>
      </c>
      <c r="S159" s="95">
        <f t="shared" si="2"/>
        <v>42.606999999999999</v>
      </c>
      <c r="T159" s="111">
        <v>0</v>
      </c>
      <c r="U159" s="111">
        <v>0</v>
      </c>
      <c r="V159" s="111">
        <v>0</v>
      </c>
      <c r="W159" s="111">
        <v>0</v>
      </c>
      <c r="X159" s="111">
        <v>0</v>
      </c>
      <c r="Y159" s="111"/>
      <c r="Z159" s="111"/>
      <c r="AA159" s="111"/>
      <c r="AB159" s="111"/>
      <c r="AC159" s="111">
        <v>0</v>
      </c>
      <c r="AD159" s="111"/>
      <c r="AE159" s="111">
        <v>42.606999999999999</v>
      </c>
    </row>
    <row r="160" spans="1:31" s="144" customFormat="1" ht="15" customHeight="1" x14ac:dyDescent="0.4">
      <c r="A160" s="16"/>
      <c r="B160" s="16" t="s">
        <v>389</v>
      </c>
      <c r="C160" s="16" t="s">
        <v>393</v>
      </c>
      <c r="D160" s="141" t="s">
        <v>401</v>
      </c>
      <c r="E160" s="141" t="s">
        <v>380</v>
      </c>
      <c r="F160" s="142" t="s">
        <v>404</v>
      </c>
      <c r="G160" s="96"/>
      <c r="H160" s="96"/>
      <c r="I160" s="103"/>
      <c r="J160" s="103"/>
      <c r="K160" s="96"/>
      <c r="L160" s="96"/>
      <c r="M160" s="96"/>
      <c r="N160" s="96"/>
      <c r="O160" s="96"/>
      <c r="P160" s="96"/>
      <c r="Q160" s="96"/>
      <c r="R160" s="96">
        <v>108.90600000000001</v>
      </c>
      <c r="S160" s="95">
        <f t="shared" si="2"/>
        <v>108.90600000000001</v>
      </c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>
        <v>108.90600000000001</v>
      </c>
    </row>
    <row r="161" spans="1:31" s="144" customFormat="1" ht="15" customHeight="1" x14ac:dyDescent="0.4">
      <c r="A161" s="16"/>
      <c r="B161" s="16" t="s">
        <v>389</v>
      </c>
      <c r="C161" s="16" t="s">
        <v>393</v>
      </c>
      <c r="D161" s="141" t="s">
        <v>401</v>
      </c>
      <c r="E161" s="16" t="s">
        <v>264</v>
      </c>
      <c r="F161" s="142" t="s">
        <v>404</v>
      </c>
      <c r="G161" s="96"/>
      <c r="H161" s="95"/>
      <c r="I161" s="95"/>
      <c r="J161" s="95">
        <v>914.18999999999994</v>
      </c>
      <c r="K161" s="96">
        <v>112</v>
      </c>
      <c r="L161" s="96">
        <v>110.61799999999999</v>
      </c>
      <c r="M161" s="96">
        <v>57.8</v>
      </c>
      <c r="N161" s="96">
        <v>58.467000000000006</v>
      </c>
      <c r="O161" s="96">
        <v>58.421999999999997</v>
      </c>
      <c r="P161" s="96">
        <v>57.743580000000001</v>
      </c>
      <c r="Q161" s="96">
        <v>56.005000000000003</v>
      </c>
      <c r="R161" s="96">
        <v>56.005000000000003</v>
      </c>
      <c r="S161" s="95">
        <f t="shared" si="2"/>
        <v>56.005000000000003</v>
      </c>
      <c r="T161" s="111">
        <v>0</v>
      </c>
      <c r="U161" s="111">
        <v>52.014000000000003</v>
      </c>
      <c r="V161" s="111">
        <v>0</v>
      </c>
      <c r="W161" s="111">
        <v>2.085</v>
      </c>
      <c r="X161" s="111">
        <v>1.016</v>
      </c>
      <c r="Y161" s="111">
        <v>6.4000000000000001E-2</v>
      </c>
      <c r="Z161" s="111">
        <v>0.129</v>
      </c>
      <c r="AA161" s="111">
        <v>0.152</v>
      </c>
      <c r="AB161" s="111">
        <v>0.54500000000000004</v>
      </c>
      <c r="AC161" s="111">
        <v>0</v>
      </c>
      <c r="AD161" s="111"/>
      <c r="AE161" s="111">
        <v>0</v>
      </c>
    </row>
    <row r="162" spans="1:31" s="144" customFormat="1" ht="15" customHeight="1" x14ac:dyDescent="0.4">
      <c r="A162" s="16"/>
      <c r="B162" s="16" t="s">
        <v>389</v>
      </c>
      <c r="C162" s="16" t="s">
        <v>393</v>
      </c>
      <c r="D162" s="141" t="s">
        <v>401</v>
      </c>
      <c r="E162" s="16" t="s">
        <v>265</v>
      </c>
      <c r="F162" s="142" t="s">
        <v>404</v>
      </c>
      <c r="G162" s="96"/>
      <c r="H162" s="95"/>
      <c r="I162" s="95"/>
      <c r="J162" s="95">
        <v>40.338999999999999</v>
      </c>
      <c r="K162" s="96">
        <v>45</v>
      </c>
      <c r="L162" s="96">
        <v>45.408999999999999</v>
      </c>
      <c r="M162" s="96">
        <v>45.408999999999999</v>
      </c>
      <c r="N162" s="96">
        <v>45.265999999999998</v>
      </c>
      <c r="O162" s="96">
        <v>45.266999999999996</v>
      </c>
      <c r="P162" s="96">
        <v>45.265999999999998</v>
      </c>
      <c r="Q162" s="96">
        <v>45.265999999999998</v>
      </c>
      <c r="R162" s="96">
        <v>45.265999999999998</v>
      </c>
      <c r="S162" s="95">
        <f t="shared" si="2"/>
        <v>45.265999999999998</v>
      </c>
      <c r="T162" s="111">
        <v>0</v>
      </c>
      <c r="U162" s="111">
        <v>5.9980000000000002</v>
      </c>
      <c r="V162" s="111">
        <v>39.268000000000001</v>
      </c>
      <c r="W162" s="111">
        <v>0</v>
      </c>
      <c r="X162" s="111">
        <v>0</v>
      </c>
      <c r="Y162" s="111">
        <v>0</v>
      </c>
      <c r="Z162" s="111">
        <v>0</v>
      </c>
      <c r="AA162" s="111"/>
      <c r="AB162" s="111">
        <v>0</v>
      </c>
      <c r="AC162" s="111">
        <v>0</v>
      </c>
      <c r="AD162" s="111"/>
      <c r="AE162" s="111">
        <v>0</v>
      </c>
    </row>
    <row r="163" spans="1:31" s="144" customFormat="1" ht="15" customHeight="1" x14ac:dyDescent="0.4">
      <c r="A163" s="16"/>
      <c r="B163" s="16" t="s">
        <v>389</v>
      </c>
      <c r="C163" s="16" t="s">
        <v>393</v>
      </c>
      <c r="D163" s="141" t="s">
        <v>399</v>
      </c>
      <c r="E163" s="16" t="s">
        <v>266</v>
      </c>
      <c r="F163" s="142" t="s">
        <v>403</v>
      </c>
      <c r="G163" s="96"/>
      <c r="H163" s="96">
        <v>36</v>
      </c>
      <c r="I163" s="96">
        <v>36</v>
      </c>
      <c r="J163" s="96">
        <v>36</v>
      </c>
      <c r="K163" s="96">
        <v>36</v>
      </c>
      <c r="L163" s="96">
        <v>35.414999999999999</v>
      </c>
      <c r="M163" s="96">
        <v>35.414999999999999</v>
      </c>
      <c r="N163" s="96">
        <v>34.483000000000004</v>
      </c>
      <c r="O163" s="96">
        <v>34.483000000000004</v>
      </c>
      <c r="P163" s="96">
        <v>34.483000000000004</v>
      </c>
      <c r="Q163" s="96">
        <v>34.483000000000004</v>
      </c>
      <c r="R163" s="96">
        <v>34.483000000000004</v>
      </c>
      <c r="S163" s="95">
        <f t="shared" si="2"/>
        <v>34.483000000000004</v>
      </c>
      <c r="T163" s="111">
        <v>10.092000000000001</v>
      </c>
      <c r="U163" s="111">
        <v>0</v>
      </c>
      <c r="V163" s="111">
        <v>0</v>
      </c>
      <c r="W163" s="111">
        <v>13.816000000000001</v>
      </c>
      <c r="X163" s="111">
        <v>0</v>
      </c>
      <c r="Y163" s="111">
        <v>10.574999999999999</v>
      </c>
      <c r="Z163" s="111">
        <v>0</v>
      </c>
      <c r="AA163" s="111"/>
      <c r="AB163" s="111">
        <v>0</v>
      </c>
      <c r="AC163" s="111">
        <v>0</v>
      </c>
      <c r="AD163" s="111"/>
      <c r="AE163" s="111">
        <v>0</v>
      </c>
    </row>
    <row r="164" spans="1:31" s="144" customFormat="1" ht="15" customHeight="1" x14ac:dyDescent="0.4">
      <c r="A164" s="16"/>
      <c r="B164" s="16" t="s">
        <v>389</v>
      </c>
      <c r="C164" s="16" t="s">
        <v>393</v>
      </c>
      <c r="D164" s="141" t="s">
        <v>398</v>
      </c>
      <c r="E164" s="16" t="s">
        <v>267</v>
      </c>
      <c r="F164" s="142" t="s">
        <v>403</v>
      </c>
      <c r="G164" s="95">
        <v>43.2</v>
      </c>
      <c r="H164" s="95">
        <v>43.2</v>
      </c>
      <c r="I164" s="102">
        <v>43.2</v>
      </c>
      <c r="J164" s="102">
        <v>43.2</v>
      </c>
      <c r="K164" s="96">
        <v>43.2</v>
      </c>
      <c r="L164" s="96">
        <v>42.774999999999999</v>
      </c>
      <c r="M164" s="96">
        <v>27</v>
      </c>
      <c r="N164" s="96">
        <v>26.590999999999998</v>
      </c>
      <c r="O164" s="96">
        <v>26.324999999999999</v>
      </c>
      <c r="P164" s="96">
        <v>7.7249999999999996</v>
      </c>
      <c r="Q164" s="96">
        <v>7.7249999999999996</v>
      </c>
      <c r="R164" s="96">
        <v>7.7249999999999996</v>
      </c>
      <c r="S164" s="95">
        <f t="shared" si="2"/>
        <v>7.7249999999999996</v>
      </c>
      <c r="T164" s="111">
        <v>0</v>
      </c>
      <c r="U164" s="111">
        <v>0.47099999999999997</v>
      </c>
      <c r="V164" s="111">
        <v>4.3639999999999999</v>
      </c>
      <c r="W164" s="111">
        <v>0</v>
      </c>
      <c r="X164" s="111">
        <v>0</v>
      </c>
      <c r="Y164" s="111">
        <v>2.89</v>
      </c>
      <c r="Z164" s="111">
        <v>0</v>
      </c>
      <c r="AA164" s="111">
        <v>0</v>
      </c>
      <c r="AB164" s="111">
        <v>0</v>
      </c>
      <c r="AC164" s="111">
        <v>0</v>
      </c>
      <c r="AD164" s="111"/>
      <c r="AE164" s="111">
        <v>0</v>
      </c>
    </row>
    <row r="165" spans="1:31" s="144" customFormat="1" ht="15" customHeight="1" x14ac:dyDescent="0.4">
      <c r="A165" s="16"/>
      <c r="B165" s="16" t="s">
        <v>389</v>
      </c>
      <c r="C165" s="16" t="s">
        <v>393</v>
      </c>
      <c r="D165" s="141" t="s">
        <v>398</v>
      </c>
      <c r="E165" s="16" t="s">
        <v>270</v>
      </c>
      <c r="F165" s="142" t="s">
        <v>404</v>
      </c>
      <c r="G165" s="95"/>
      <c r="H165" s="96">
        <v>0</v>
      </c>
      <c r="I165" s="103">
        <v>60</v>
      </c>
      <c r="J165" s="103">
        <v>0</v>
      </c>
      <c r="K165" s="96">
        <v>0</v>
      </c>
      <c r="L165" s="96">
        <v>0</v>
      </c>
      <c r="M165" s="96">
        <v>0</v>
      </c>
      <c r="N165" s="96">
        <v>0</v>
      </c>
      <c r="O165" s="96">
        <v>0</v>
      </c>
      <c r="P165" s="96">
        <v>0</v>
      </c>
      <c r="Q165" s="96">
        <v>0</v>
      </c>
      <c r="R165" s="96">
        <v>0</v>
      </c>
      <c r="S165" s="95">
        <f t="shared" si="2"/>
        <v>0</v>
      </c>
      <c r="T165" s="111">
        <v>0</v>
      </c>
      <c r="U165" s="111">
        <v>0</v>
      </c>
      <c r="V165" s="111">
        <v>0</v>
      </c>
      <c r="W165" s="111">
        <v>0</v>
      </c>
      <c r="X165" s="111">
        <v>0</v>
      </c>
      <c r="Y165" s="111">
        <v>0</v>
      </c>
      <c r="Z165" s="111">
        <v>0</v>
      </c>
      <c r="AA165" s="111"/>
      <c r="AB165" s="111">
        <v>0</v>
      </c>
      <c r="AC165" s="111">
        <v>0</v>
      </c>
      <c r="AD165" s="111"/>
      <c r="AE165" s="111">
        <v>0</v>
      </c>
    </row>
    <row r="166" spans="1:31" s="144" customFormat="1" ht="15" customHeight="1" x14ac:dyDescent="0.4">
      <c r="A166" s="16"/>
      <c r="B166" s="16" t="s">
        <v>389</v>
      </c>
      <c r="C166" s="16" t="s">
        <v>393</v>
      </c>
      <c r="D166" s="141" t="s">
        <v>401</v>
      </c>
      <c r="E166" s="16" t="s">
        <v>268</v>
      </c>
      <c r="F166" s="142" t="s">
        <v>404</v>
      </c>
      <c r="G166" s="96">
        <v>3913.2000000000003</v>
      </c>
      <c r="H166" s="96">
        <v>4206</v>
      </c>
      <c r="I166" s="96">
        <v>4206</v>
      </c>
      <c r="J166" s="96">
        <v>2961.4698000000008</v>
      </c>
      <c r="K166" s="96">
        <v>2485</v>
      </c>
      <c r="L166" s="96">
        <v>2440.8000000000002</v>
      </c>
      <c r="M166" s="96">
        <v>2491.7473</v>
      </c>
      <c r="N166" s="96">
        <v>1941.0768</v>
      </c>
      <c r="O166" s="96">
        <v>1919.4782</v>
      </c>
      <c r="P166" s="96">
        <v>2006</v>
      </c>
      <c r="Q166" s="96">
        <v>2009.4390000000001</v>
      </c>
      <c r="R166" s="96">
        <v>1786.6310000000001</v>
      </c>
      <c r="S166" s="95">
        <f t="shared" si="2"/>
        <v>1547.54</v>
      </c>
      <c r="T166" s="111">
        <v>0</v>
      </c>
      <c r="U166" s="111">
        <v>0</v>
      </c>
      <c r="V166" s="111">
        <v>3.766</v>
      </c>
      <c r="W166" s="111">
        <v>178.29499999999999</v>
      </c>
      <c r="X166" s="111">
        <v>114.346</v>
      </c>
      <c r="Y166" s="111">
        <v>109.655</v>
      </c>
      <c r="Z166" s="111">
        <v>155.02099999999999</v>
      </c>
      <c r="AA166" s="111">
        <v>126.303</v>
      </c>
      <c r="AB166" s="111">
        <v>96.215000000000003</v>
      </c>
      <c r="AC166" s="111">
        <v>117.676</v>
      </c>
      <c r="AD166" s="111">
        <v>331.84</v>
      </c>
      <c r="AE166" s="111">
        <v>314.423</v>
      </c>
    </row>
    <row r="167" spans="1:31" s="144" customFormat="1" ht="15" customHeight="1" x14ac:dyDescent="0.4">
      <c r="A167" s="16"/>
      <c r="B167" s="16" t="s">
        <v>389</v>
      </c>
      <c r="C167" s="16" t="s">
        <v>393</v>
      </c>
      <c r="D167" s="141" t="s">
        <v>401</v>
      </c>
      <c r="E167" s="16" t="s">
        <v>269</v>
      </c>
      <c r="F167" s="142" t="s">
        <v>404</v>
      </c>
      <c r="G167" s="96"/>
      <c r="H167" s="96"/>
      <c r="I167" s="96"/>
      <c r="J167" s="96"/>
      <c r="K167" s="96">
        <v>1212</v>
      </c>
      <c r="L167" s="96">
        <v>1189.8</v>
      </c>
      <c r="M167" s="96">
        <v>1189.8</v>
      </c>
      <c r="N167" s="96">
        <v>1692.9080999999999</v>
      </c>
      <c r="O167" s="96">
        <v>1669.8784000000001</v>
      </c>
      <c r="P167" s="96">
        <v>1683</v>
      </c>
      <c r="Q167" s="96">
        <v>1676.7829999999999</v>
      </c>
      <c r="R167" s="96">
        <v>1597.23</v>
      </c>
      <c r="S167" s="95">
        <f t="shared" si="2"/>
        <v>1775.9380000000001</v>
      </c>
      <c r="T167" s="111">
        <v>0</v>
      </c>
      <c r="U167" s="111">
        <v>0</v>
      </c>
      <c r="V167" s="111">
        <v>0</v>
      </c>
      <c r="W167" s="111">
        <v>52.411999999999999</v>
      </c>
      <c r="X167" s="111">
        <v>0.29499999999999998</v>
      </c>
      <c r="Y167" s="111">
        <v>3.4889999999999999</v>
      </c>
      <c r="Z167" s="111">
        <v>28.731999999999999</v>
      </c>
      <c r="AA167" s="111">
        <v>70.703999999999994</v>
      </c>
      <c r="AB167" s="111">
        <v>74.843000000000004</v>
      </c>
      <c r="AC167" s="111">
        <v>92.1</v>
      </c>
      <c r="AD167" s="111">
        <v>356.661</v>
      </c>
      <c r="AE167" s="111">
        <v>1096.702</v>
      </c>
    </row>
    <row r="168" spans="1:31" s="144" customFormat="1" ht="15" customHeight="1" x14ac:dyDescent="0.4">
      <c r="A168" s="16"/>
      <c r="B168" s="16" t="s">
        <v>389</v>
      </c>
      <c r="C168" s="16" t="s">
        <v>393</v>
      </c>
      <c r="D168" s="141" t="s">
        <v>398</v>
      </c>
      <c r="E168" s="16" t="s">
        <v>270</v>
      </c>
      <c r="F168" s="142" t="s">
        <v>404</v>
      </c>
      <c r="G168" s="96">
        <v>150</v>
      </c>
      <c r="H168" s="96">
        <v>150</v>
      </c>
      <c r="I168" s="103">
        <v>150</v>
      </c>
      <c r="J168" s="103">
        <v>150</v>
      </c>
      <c r="K168" s="96">
        <v>150</v>
      </c>
      <c r="L168" s="96">
        <v>147.6</v>
      </c>
      <c r="M168" s="96">
        <v>36</v>
      </c>
      <c r="N168" s="96">
        <v>36</v>
      </c>
      <c r="O168" s="96">
        <v>55.602899999999998</v>
      </c>
      <c r="P168" s="96">
        <v>55.423999999999992</v>
      </c>
      <c r="Q168" s="96">
        <v>42.042000000000002</v>
      </c>
      <c r="R168" s="96">
        <v>19.693999999999999</v>
      </c>
      <c r="S168" s="95">
        <f t="shared" si="2"/>
        <v>19.693999999999999</v>
      </c>
      <c r="T168" s="111">
        <v>0</v>
      </c>
      <c r="U168" s="111">
        <v>4.984</v>
      </c>
      <c r="V168" s="111">
        <v>-4.984</v>
      </c>
      <c r="W168" s="111">
        <v>0</v>
      </c>
      <c r="X168" s="111">
        <v>0</v>
      </c>
      <c r="Y168" s="111">
        <v>0</v>
      </c>
      <c r="Z168" s="111">
        <v>0</v>
      </c>
      <c r="AA168" s="111">
        <v>0</v>
      </c>
      <c r="AB168" s="111">
        <v>0</v>
      </c>
      <c r="AC168" s="111">
        <v>19.693999999999999</v>
      </c>
      <c r="AD168" s="111"/>
      <c r="AE168" s="111">
        <v>0</v>
      </c>
    </row>
    <row r="169" spans="1:31" s="144" customFormat="1" ht="15" customHeight="1" x14ac:dyDescent="0.4">
      <c r="A169" s="16"/>
      <c r="B169" s="16" t="s">
        <v>389</v>
      </c>
      <c r="C169" s="16" t="s">
        <v>393</v>
      </c>
      <c r="D169" s="141" t="s">
        <v>397</v>
      </c>
      <c r="E169" s="16" t="s">
        <v>271</v>
      </c>
      <c r="F169" s="142" t="s">
        <v>404</v>
      </c>
      <c r="G169" s="96">
        <v>225</v>
      </c>
      <c r="H169" s="96">
        <v>225</v>
      </c>
      <c r="I169" s="96">
        <v>225</v>
      </c>
      <c r="J169" s="96">
        <v>225</v>
      </c>
      <c r="K169" s="96">
        <v>225</v>
      </c>
      <c r="L169" s="96">
        <v>222.3</v>
      </c>
      <c r="M169" s="96">
        <v>263</v>
      </c>
      <c r="N169" s="96">
        <v>259</v>
      </c>
      <c r="O169" s="96">
        <v>321.55760000000004</v>
      </c>
      <c r="P169" s="96">
        <v>314.69619999999998</v>
      </c>
      <c r="Q169" s="96">
        <v>167.536</v>
      </c>
      <c r="R169" s="96">
        <v>112.13300000000001</v>
      </c>
      <c r="S169" s="95">
        <f t="shared" si="2"/>
        <v>107.96</v>
      </c>
      <c r="T169" s="111">
        <v>0</v>
      </c>
      <c r="U169" s="111">
        <v>0</v>
      </c>
      <c r="V169" s="111">
        <v>1.712</v>
      </c>
      <c r="W169" s="111">
        <v>0</v>
      </c>
      <c r="X169" s="111">
        <v>1.917</v>
      </c>
      <c r="Y169" s="111">
        <v>0</v>
      </c>
      <c r="Z169" s="111">
        <v>0</v>
      </c>
      <c r="AA169" s="111"/>
      <c r="AB169" s="111">
        <v>0</v>
      </c>
      <c r="AC169" s="111">
        <v>2.681</v>
      </c>
      <c r="AD169" s="111">
        <v>61.250999999999998</v>
      </c>
      <c r="AE169" s="111">
        <v>40.399000000000001</v>
      </c>
    </row>
    <row r="170" spans="1:31" s="144" customFormat="1" ht="15" customHeight="1" x14ac:dyDescent="0.4">
      <c r="A170" s="16"/>
      <c r="B170" s="16" t="s">
        <v>389</v>
      </c>
      <c r="C170" s="16" t="s">
        <v>393</v>
      </c>
      <c r="D170" s="141" t="s">
        <v>399</v>
      </c>
      <c r="E170" s="16" t="s">
        <v>371</v>
      </c>
      <c r="F170" s="142" t="s">
        <v>404</v>
      </c>
      <c r="G170" s="95">
        <v>375</v>
      </c>
      <c r="H170" s="95">
        <v>300</v>
      </c>
      <c r="I170" s="95">
        <v>300</v>
      </c>
      <c r="J170" s="95">
        <v>300</v>
      </c>
      <c r="K170" s="96">
        <v>300</v>
      </c>
      <c r="L170" s="96">
        <v>300</v>
      </c>
      <c r="M170" s="96">
        <v>150</v>
      </c>
      <c r="N170" s="96">
        <v>150</v>
      </c>
      <c r="O170" s="96">
        <v>180</v>
      </c>
      <c r="P170" s="96">
        <v>129.89999999999998</v>
      </c>
      <c r="Q170" s="96">
        <v>77.885000000000005</v>
      </c>
      <c r="R170" s="96">
        <v>73.603000000000009</v>
      </c>
      <c r="S170" s="95">
        <f t="shared" si="2"/>
        <v>65.115000000000009</v>
      </c>
      <c r="T170" s="111">
        <v>0</v>
      </c>
      <c r="U170" s="111">
        <v>0</v>
      </c>
      <c r="V170" s="111">
        <v>0</v>
      </c>
      <c r="W170" s="111">
        <v>0</v>
      </c>
      <c r="X170" s="111">
        <v>0</v>
      </c>
      <c r="Y170" s="111"/>
      <c r="Z170" s="111"/>
      <c r="AA170" s="111">
        <v>0</v>
      </c>
      <c r="AB170" s="111">
        <v>0</v>
      </c>
      <c r="AC170" s="111">
        <v>11.086</v>
      </c>
      <c r="AD170" s="111">
        <v>11.753</v>
      </c>
      <c r="AE170" s="111">
        <v>42.276000000000003</v>
      </c>
    </row>
    <row r="171" spans="1:31" s="144" customFormat="1" ht="15" customHeight="1" x14ac:dyDescent="0.4">
      <c r="A171" s="16"/>
      <c r="B171" s="16" t="s">
        <v>389</v>
      </c>
      <c r="C171" s="16" t="s">
        <v>393</v>
      </c>
      <c r="D171" s="141" t="s">
        <v>401</v>
      </c>
      <c r="E171" s="16" t="s">
        <v>272</v>
      </c>
      <c r="F171" s="142" t="s">
        <v>405</v>
      </c>
      <c r="G171" s="96">
        <v>513</v>
      </c>
      <c r="H171" s="96">
        <v>513</v>
      </c>
      <c r="I171" s="96">
        <v>513</v>
      </c>
      <c r="J171" s="96">
        <v>513</v>
      </c>
      <c r="K171" s="96">
        <v>483</v>
      </c>
      <c r="L171" s="96">
        <v>475.2</v>
      </c>
      <c r="M171" s="96">
        <v>333</v>
      </c>
      <c r="N171" s="96">
        <v>327.47550000000001</v>
      </c>
      <c r="O171" s="96">
        <v>235.46940000000001</v>
      </c>
      <c r="P171" s="96">
        <v>234.83506841999997</v>
      </c>
      <c r="Q171" s="96">
        <v>234.70499999999998</v>
      </c>
      <c r="R171" s="96">
        <v>225.02699999999999</v>
      </c>
      <c r="S171" s="95">
        <f t="shared" si="2"/>
        <v>218</v>
      </c>
      <c r="T171" s="111">
        <v>0</v>
      </c>
      <c r="U171" s="111">
        <v>2.6019999999999999</v>
      </c>
      <c r="V171" s="111">
        <v>4.6559999999999997</v>
      </c>
      <c r="W171" s="111">
        <v>9.0869999999999997</v>
      </c>
      <c r="X171" s="111">
        <v>7.681</v>
      </c>
      <c r="Y171" s="111">
        <v>14.715999999999999</v>
      </c>
      <c r="Z171" s="111">
        <v>0</v>
      </c>
      <c r="AA171" s="111">
        <v>8.3629999999999995</v>
      </c>
      <c r="AB171" s="111">
        <v>11.656000000000001</v>
      </c>
      <c r="AC171" s="111">
        <v>11.587999999999999</v>
      </c>
      <c r="AD171" s="111">
        <v>29.975000000000001</v>
      </c>
      <c r="AE171" s="111">
        <v>117.676</v>
      </c>
    </row>
    <row r="172" spans="1:31" s="144" customFormat="1" ht="15" customHeight="1" x14ac:dyDescent="0.4">
      <c r="A172" s="16"/>
      <c r="B172" s="16" t="s">
        <v>389</v>
      </c>
      <c r="C172" s="16" t="s">
        <v>393</v>
      </c>
      <c r="D172" s="141" t="s">
        <v>398</v>
      </c>
      <c r="E172" s="16" t="s">
        <v>275</v>
      </c>
      <c r="F172" s="142" t="s">
        <v>402</v>
      </c>
      <c r="G172" s="96"/>
      <c r="H172" s="96"/>
      <c r="I172" s="103">
        <v>750</v>
      </c>
      <c r="J172" s="103">
        <v>540</v>
      </c>
      <c r="K172" s="96">
        <v>540</v>
      </c>
      <c r="L172" s="96">
        <v>540</v>
      </c>
      <c r="M172" s="96">
        <v>150</v>
      </c>
      <c r="N172" s="96">
        <v>150</v>
      </c>
      <c r="O172" s="96">
        <v>150</v>
      </c>
      <c r="P172" s="96">
        <v>0</v>
      </c>
      <c r="Q172" s="96">
        <v>0</v>
      </c>
      <c r="R172" s="96">
        <v>0</v>
      </c>
      <c r="S172" s="95">
        <f t="shared" si="2"/>
        <v>0</v>
      </c>
      <c r="T172" s="111">
        <v>0</v>
      </c>
      <c r="U172" s="111">
        <v>0</v>
      </c>
      <c r="V172" s="111">
        <v>0</v>
      </c>
      <c r="W172" s="111">
        <v>0</v>
      </c>
      <c r="X172" s="111">
        <v>0</v>
      </c>
      <c r="Y172" s="111"/>
      <c r="Z172" s="111">
        <v>0</v>
      </c>
      <c r="AA172" s="111"/>
      <c r="AB172" s="111">
        <v>0</v>
      </c>
      <c r="AC172" s="111">
        <v>0</v>
      </c>
      <c r="AD172" s="111"/>
      <c r="AE172" s="111">
        <v>0</v>
      </c>
    </row>
    <row r="173" spans="1:31" s="144" customFormat="1" ht="15" customHeight="1" x14ac:dyDescent="0.4">
      <c r="A173" s="16"/>
      <c r="B173" s="16" t="s">
        <v>389</v>
      </c>
      <c r="C173" s="16" t="s">
        <v>393</v>
      </c>
      <c r="D173" s="141" t="s">
        <v>401</v>
      </c>
      <c r="E173" s="16" t="s">
        <v>273</v>
      </c>
      <c r="F173" s="142" t="s">
        <v>405</v>
      </c>
      <c r="G173" s="95"/>
      <c r="H173" s="95"/>
      <c r="I173" s="95"/>
      <c r="J173" s="95"/>
      <c r="K173" s="96">
        <v>32</v>
      </c>
      <c r="L173" s="96">
        <v>31.734999999999999</v>
      </c>
      <c r="M173" s="96">
        <v>31.734999999999999</v>
      </c>
      <c r="N173" s="96">
        <v>31.514799999999997</v>
      </c>
      <c r="O173" s="96">
        <v>31.3627</v>
      </c>
      <c r="P173" s="96">
        <v>41.498399999999997</v>
      </c>
      <c r="Q173" s="96">
        <v>31.088999999999999</v>
      </c>
      <c r="R173" s="96">
        <v>31.088999999999999</v>
      </c>
      <c r="S173" s="95">
        <f t="shared" si="2"/>
        <v>31.088999999999999</v>
      </c>
      <c r="T173" s="111">
        <v>0</v>
      </c>
      <c r="U173" s="111">
        <v>0</v>
      </c>
      <c r="V173" s="111">
        <v>0</v>
      </c>
      <c r="W173" s="111">
        <v>18.47</v>
      </c>
      <c r="X173" s="111">
        <v>2.2120000000000002</v>
      </c>
      <c r="Y173" s="111">
        <v>3.1E-2</v>
      </c>
      <c r="Z173" s="111">
        <v>0</v>
      </c>
      <c r="AA173" s="111">
        <v>10.375999999999999</v>
      </c>
      <c r="AB173" s="111">
        <v>0</v>
      </c>
      <c r="AC173" s="111">
        <v>0</v>
      </c>
      <c r="AD173" s="111"/>
      <c r="AE173" s="111">
        <v>0</v>
      </c>
    </row>
    <row r="174" spans="1:31" s="144" customFormat="1" ht="15" customHeight="1" x14ac:dyDescent="0.4">
      <c r="A174" s="16"/>
      <c r="B174" s="16" t="s">
        <v>389</v>
      </c>
      <c r="C174" s="16" t="s">
        <v>393</v>
      </c>
      <c r="D174" s="141" t="s">
        <v>401</v>
      </c>
      <c r="E174" s="16" t="s">
        <v>277</v>
      </c>
      <c r="F174" s="142" t="s">
        <v>404</v>
      </c>
      <c r="G174" s="96">
        <v>292.5</v>
      </c>
      <c r="H174" s="96">
        <v>0</v>
      </c>
      <c r="I174" s="96">
        <v>0</v>
      </c>
      <c r="J174" s="96">
        <v>293.40000000000003</v>
      </c>
      <c r="K174" s="96">
        <v>293.40000000000003</v>
      </c>
      <c r="L174" s="96">
        <v>293.40000000000003</v>
      </c>
      <c r="M174" s="96">
        <v>225</v>
      </c>
      <c r="N174" s="96">
        <v>225</v>
      </c>
      <c r="O174" s="96">
        <v>225</v>
      </c>
      <c r="P174" s="96">
        <v>0</v>
      </c>
      <c r="Q174" s="96">
        <v>0</v>
      </c>
      <c r="R174" s="96">
        <v>0</v>
      </c>
      <c r="S174" s="95">
        <f t="shared" si="2"/>
        <v>0</v>
      </c>
      <c r="T174" s="111">
        <v>0</v>
      </c>
      <c r="U174" s="111">
        <v>0</v>
      </c>
      <c r="V174" s="111">
        <v>0</v>
      </c>
      <c r="W174" s="111">
        <v>0</v>
      </c>
      <c r="X174" s="111">
        <v>0</v>
      </c>
      <c r="AC174" s="111"/>
      <c r="AD174" s="111"/>
      <c r="AE174" s="111"/>
    </row>
    <row r="175" spans="1:31" s="144" customFormat="1" ht="15" customHeight="1" x14ac:dyDescent="0.4">
      <c r="A175" s="16"/>
      <c r="B175" s="16" t="s">
        <v>389</v>
      </c>
      <c r="C175" s="16" t="s">
        <v>393</v>
      </c>
      <c r="D175" s="141" t="s">
        <v>401</v>
      </c>
      <c r="E175" s="16" t="s">
        <v>278</v>
      </c>
      <c r="F175" s="142" t="s">
        <v>404</v>
      </c>
      <c r="G175" s="96">
        <v>56.25</v>
      </c>
      <c r="H175" s="96">
        <v>56.25</v>
      </c>
      <c r="I175" s="96">
        <v>56.25</v>
      </c>
      <c r="J175" s="96">
        <v>56.25</v>
      </c>
      <c r="K175" s="96">
        <v>0</v>
      </c>
      <c r="L175" s="96">
        <v>0</v>
      </c>
      <c r="M175" s="96">
        <v>0</v>
      </c>
      <c r="N175" s="96">
        <v>0</v>
      </c>
      <c r="O175" s="96">
        <v>0</v>
      </c>
      <c r="P175" s="96">
        <v>0</v>
      </c>
      <c r="Q175" s="96">
        <v>0</v>
      </c>
      <c r="R175" s="96">
        <v>0</v>
      </c>
      <c r="S175" s="95">
        <f t="shared" si="2"/>
        <v>0</v>
      </c>
      <c r="T175" s="111">
        <v>0</v>
      </c>
      <c r="U175" s="111">
        <v>0</v>
      </c>
      <c r="V175" s="111">
        <v>0</v>
      </c>
      <c r="W175" s="111">
        <v>0</v>
      </c>
      <c r="X175" s="111">
        <v>0</v>
      </c>
      <c r="Y175" s="111">
        <v>0</v>
      </c>
      <c r="Z175" s="111">
        <v>0</v>
      </c>
      <c r="AA175" s="111"/>
      <c r="AB175" s="111">
        <v>0</v>
      </c>
      <c r="AC175" s="111">
        <v>0</v>
      </c>
      <c r="AD175" s="111"/>
      <c r="AE175" s="111">
        <v>0</v>
      </c>
    </row>
    <row r="176" spans="1:31" s="144" customFormat="1" ht="15" customHeight="1" x14ac:dyDescent="0.4">
      <c r="A176" s="16"/>
      <c r="B176" s="16" t="s">
        <v>389</v>
      </c>
      <c r="C176" s="16" t="s">
        <v>393</v>
      </c>
      <c r="D176" s="141" t="s">
        <v>398</v>
      </c>
      <c r="E176" s="16" t="s">
        <v>279</v>
      </c>
      <c r="F176" s="142" t="s">
        <v>405</v>
      </c>
      <c r="G176" s="96">
        <v>375</v>
      </c>
      <c r="H176" s="96">
        <v>375</v>
      </c>
      <c r="I176" s="103">
        <v>375</v>
      </c>
      <c r="J176" s="103">
        <v>375</v>
      </c>
      <c r="K176" s="96">
        <v>375</v>
      </c>
      <c r="L176" s="96">
        <v>375</v>
      </c>
      <c r="M176" s="96">
        <v>100</v>
      </c>
      <c r="N176" s="96">
        <v>100</v>
      </c>
      <c r="O176" s="96">
        <v>0</v>
      </c>
      <c r="P176" s="96">
        <v>0</v>
      </c>
      <c r="Q176" s="96">
        <v>0</v>
      </c>
      <c r="R176" s="96">
        <v>0</v>
      </c>
      <c r="S176" s="95">
        <f t="shared" si="2"/>
        <v>0</v>
      </c>
      <c r="T176" s="111">
        <v>0</v>
      </c>
      <c r="U176" s="111">
        <v>0</v>
      </c>
      <c r="V176" s="111">
        <v>0</v>
      </c>
      <c r="W176" s="111">
        <v>0</v>
      </c>
      <c r="X176" s="111">
        <v>0</v>
      </c>
      <c r="Y176" s="111"/>
      <c r="Z176" s="111">
        <v>0</v>
      </c>
      <c r="AA176" s="111"/>
      <c r="AB176" s="111">
        <v>0</v>
      </c>
      <c r="AC176" s="111">
        <v>0</v>
      </c>
      <c r="AD176" s="111"/>
      <c r="AE176" s="111">
        <v>0</v>
      </c>
    </row>
    <row r="177" spans="1:31" s="144" customFormat="1" ht="15" customHeight="1" x14ac:dyDescent="0.4">
      <c r="A177" s="16"/>
      <c r="B177" s="16" t="s">
        <v>389</v>
      </c>
      <c r="C177" s="16" t="s">
        <v>393</v>
      </c>
      <c r="D177" s="141" t="s">
        <v>397</v>
      </c>
      <c r="E177" s="16" t="s">
        <v>280</v>
      </c>
      <c r="F177" s="142" t="s">
        <v>403</v>
      </c>
      <c r="G177" s="96"/>
      <c r="H177" s="96"/>
      <c r="I177" s="103"/>
      <c r="J177" s="93">
        <v>999.75</v>
      </c>
      <c r="K177" s="96">
        <v>999.75</v>
      </c>
      <c r="L177" s="96">
        <v>500</v>
      </c>
      <c r="M177" s="96">
        <v>50</v>
      </c>
      <c r="N177" s="96">
        <v>0</v>
      </c>
      <c r="O177" s="96">
        <v>0</v>
      </c>
      <c r="P177" s="96">
        <v>0</v>
      </c>
      <c r="Q177" s="96">
        <v>0</v>
      </c>
      <c r="R177" s="96">
        <v>0</v>
      </c>
      <c r="S177" s="95">
        <f t="shared" si="2"/>
        <v>0</v>
      </c>
      <c r="T177" s="111">
        <v>0</v>
      </c>
      <c r="U177" s="111">
        <v>0</v>
      </c>
      <c r="V177" s="111">
        <v>0</v>
      </c>
      <c r="W177" s="111">
        <v>0</v>
      </c>
      <c r="X177" s="111">
        <v>0</v>
      </c>
      <c r="Y177" s="111"/>
      <c r="Z177" s="111">
        <v>0</v>
      </c>
      <c r="AA177" s="111"/>
      <c r="AB177" s="111">
        <v>0</v>
      </c>
      <c r="AC177" s="111">
        <v>0</v>
      </c>
      <c r="AD177" s="111"/>
      <c r="AE177" s="111">
        <v>0</v>
      </c>
    </row>
    <row r="178" spans="1:31" s="144" customFormat="1" ht="15" customHeight="1" x14ac:dyDescent="0.4">
      <c r="A178" s="16"/>
      <c r="B178" s="16" t="s">
        <v>389</v>
      </c>
      <c r="C178" s="16" t="s">
        <v>393</v>
      </c>
      <c r="D178" s="141" t="s">
        <v>398</v>
      </c>
      <c r="E178" s="16" t="s">
        <v>281</v>
      </c>
      <c r="F178" s="142" t="s">
        <v>405</v>
      </c>
      <c r="G178" s="96">
        <v>0</v>
      </c>
      <c r="H178" s="96">
        <v>0</v>
      </c>
      <c r="I178" s="103">
        <v>0</v>
      </c>
      <c r="J178" s="103">
        <v>0</v>
      </c>
      <c r="K178" s="96">
        <v>0</v>
      </c>
      <c r="L178" s="96">
        <v>0</v>
      </c>
      <c r="M178" s="96">
        <v>0</v>
      </c>
      <c r="N178" s="96">
        <v>0</v>
      </c>
      <c r="O178" s="96">
        <v>0</v>
      </c>
      <c r="P178" s="96">
        <v>0</v>
      </c>
      <c r="Q178" s="96">
        <v>0</v>
      </c>
      <c r="R178" s="96">
        <v>0</v>
      </c>
      <c r="S178" s="95">
        <f t="shared" si="2"/>
        <v>0</v>
      </c>
      <c r="T178" s="111">
        <v>0</v>
      </c>
      <c r="U178" s="111">
        <v>0</v>
      </c>
      <c r="V178" s="111">
        <v>0</v>
      </c>
      <c r="W178" s="111">
        <v>0</v>
      </c>
      <c r="X178" s="111">
        <v>0</v>
      </c>
      <c r="Y178" s="111">
        <v>0</v>
      </c>
      <c r="Z178" s="111">
        <v>0</v>
      </c>
      <c r="AA178" s="111"/>
      <c r="AB178" s="111">
        <v>0</v>
      </c>
      <c r="AC178" s="111">
        <v>0</v>
      </c>
      <c r="AD178" s="111"/>
      <c r="AE178" s="111">
        <v>0</v>
      </c>
    </row>
    <row r="179" spans="1:31" s="144" customFormat="1" ht="15" customHeight="1" x14ac:dyDescent="0.4">
      <c r="A179" s="16"/>
      <c r="B179" s="16" t="s">
        <v>389</v>
      </c>
      <c r="C179" s="16" t="s">
        <v>393</v>
      </c>
      <c r="D179" s="141" t="s">
        <v>397</v>
      </c>
      <c r="E179" s="16" t="s">
        <v>274</v>
      </c>
      <c r="F179" s="142" t="s">
        <v>405</v>
      </c>
      <c r="G179" s="95"/>
      <c r="H179" s="95"/>
      <c r="I179" s="95"/>
      <c r="J179" s="95"/>
      <c r="K179" s="96">
        <v>0</v>
      </c>
      <c r="L179" s="96">
        <v>198</v>
      </c>
      <c r="M179" s="96">
        <v>98</v>
      </c>
      <c r="N179" s="96">
        <v>96.932400000000001</v>
      </c>
      <c r="O179" s="96">
        <v>96.024999999999991</v>
      </c>
      <c r="P179" s="96">
        <v>60.585999999999991</v>
      </c>
      <c r="Q179" s="96">
        <v>60.566999999999993</v>
      </c>
      <c r="R179" s="96">
        <v>97</v>
      </c>
      <c r="S179" s="95">
        <f t="shared" si="2"/>
        <v>91.192999999999998</v>
      </c>
      <c r="T179" s="111">
        <v>0</v>
      </c>
      <c r="U179" s="111">
        <v>0</v>
      </c>
      <c r="V179" s="111">
        <v>0</v>
      </c>
      <c r="W179" s="111">
        <v>0</v>
      </c>
      <c r="X179" s="111">
        <v>0</v>
      </c>
      <c r="Y179" s="111">
        <v>32.540999999999997</v>
      </c>
      <c r="Z179" s="111">
        <v>-2E-3</v>
      </c>
      <c r="AA179" s="111">
        <v>0.33500000000000002</v>
      </c>
      <c r="AB179" s="111">
        <v>23.366</v>
      </c>
      <c r="AC179" s="111">
        <v>0</v>
      </c>
      <c r="AD179" s="111">
        <v>30.626000000000001</v>
      </c>
      <c r="AE179" s="111">
        <v>4.327</v>
      </c>
    </row>
    <row r="180" spans="1:31" s="144" customFormat="1" ht="15" customHeight="1" x14ac:dyDescent="0.4">
      <c r="A180" s="16"/>
      <c r="B180" s="16" t="s">
        <v>389</v>
      </c>
      <c r="C180" s="16" t="s">
        <v>393</v>
      </c>
      <c r="D180" s="141" t="s">
        <v>398</v>
      </c>
      <c r="E180" s="16" t="s">
        <v>282</v>
      </c>
      <c r="F180" s="142" t="s">
        <v>403</v>
      </c>
      <c r="G180" s="96"/>
      <c r="H180" s="96"/>
      <c r="I180" s="96"/>
      <c r="J180" s="96"/>
      <c r="K180" s="96"/>
      <c r="L180" s="96"/>
      <c r="M180" s="96"/>
      <c r="N180" s="96">
        <v>200</v>
      </c>
      <c r="O180" s="96">
        <v>0</v>
      </c>
      <c r="P180" s="96">
        <v>0</v>
      </c>
      <c r="Q180" s="96">
        <v>0</v>
      </c>
      <c r="R180" s="96">
        <v>0</v>
      </c>
      <c r="S180" s="95">
        <f t="shared" si="2"/>
        <v>0</v>
      </c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</row>
    <row r="181" spans="1:31" s="144" customFormat="1" ht="15" customHeight="1" x14ac:dyDescent="0.4">
      <c r="A181" s="16"/>
      <c r="B181" s="16" t="s">
        <v>389</v>
      </c>
      <c r="C181" s="16" t="s">
        <v>393</v>
      </c>
      <c r="D181" s="141" t="s">
        <v>398</v>
      </c>
      <c r="E181" s="16" t="s">
        <v>283</v>
      </c>
      <c r="F181" s="142" t="s">
        <v>404</v>
      </c>
      <c r="G181" s="95"/>
      <c r="H181" s="95"/>
      <c r="I181" s="95"/>
      <c r="J181" s="95"/>
      <c r="K181" s="96">
        <v>0</v>
      </c>
      <c r="L181" s="96">
        <v>1250</v>
      </c>
      <c r="M181" s="96">
        <v>200</v>
      </c>
      <c r="N181" s="96">
        <v>0</v>
      </c>
      <c r="O181" s="96">
        <v>200</v>
      </c>
      <c r="P181" s="96">
        <v>100</v>
      </c>
      <c r="Q181" s="96">
        <v>0</v>
      </c>
      <c r="R181" s="96">
        <v>0</v>
      </c>
      <c r="S181" s="95">
        <f t="shared" si="2"/>
        <v>0</v>
      </c>
      <c r="T181" s="111">
        <v>0</v>
      </c>
      <c r="U181" s="111">
        <v>0</v>
      </c>
      <c r="V181" s="111">
        <v>0</v>
      </c>
      <c r="W181" s="111">
        <v>0</v>
      </c>
      <c r="X181" s="111">
        <v>0</v>
      </c>
      <c r="Y181" s="111"/>
      <c r="Z181" s="111">
        <v>0</v>
      </c>
      <c r="AA181" s="111"/>
      <c r="AB181" s="111">
        <v>0</v>
      </c>
      <c r="AC181" s="111">
        <v>0</v>
      </c>
      <c r="AD181" s="111"/>
      <c r="AE181" s="111">
        <v>0</v>
      </c>
    </row>
    <row r="182" spans="1:31" s="144" customFormat="1" ht="15" customHeight="1" x14ac:dyDescent="0.4">
      <c r="A182" s="16"/>
      <c r="B182" s="16" t="s">
        <v>389</v>
      </c>
      <c r="C182" s="16" t="s">
        <v>393</v>
      </c>
      <c r="D182" s="141" t="s">
        <v>397</v>
      </c>
      <c r="E182" s="16" t="s">
        <v>284</v>
      </c>
      <c r="F182" s="142" t="s">
        <v>403</v>
      </c>
      <c r="G182" s="95">
        <v>1650</v>
      </c>
      <c r="H182" s="95">
        <v>1710</v>
      </c>
      <c r="I182" s="95">
        <v>1350</v>
      </c>
      <c r="J182" s="95">
        <v>0</v>
      </c>
      <c r="K182" s="96">
        <v>0</v>
      </c>
      <c r="L182" s="96">
        <v>0</v>
      </c>
      <c r="M182" s="96">
        <v>0</v>
      </c>
      <c r="N182" s="96">
        <v>0</v>
      </c>
      <c r="O182" s="96">
        <v>0</v>
      </c>
      <c r="P182" s="96">
        <v>0</v>
      </c>
      <c r="Q182" s="96">
        <v>0</v>
      </c>
      <c r="R182" s="96">
        <v>0</v>
      </c>
      <c r="S182" s="95">
        <f t="shared" si="2"/>
        <v>0</v>
      </c>
      <c r="T182" s="111">
        <v>0</v>
      </c>
      <c r="U182" s="111">
        <v>0</v>
      </c>
      <c r="V182" s="111">
        <v>0</v>
      </c>
      <c r="W182" s="111">
        <v>0</v>
      </c>
      <c r="X182" s="111">
        <v>0</v>
      </c>
      <c r="Y182" s="111">
        <v>0</v>
      </c>
      <c r="Z182" s="111">
        <v>0</v>
      </c>
      <c r="AA182" s="111"/>
      <c r="AB182" s="111">
        <v>0</v>
      </c>
      <c r="AC182" s="111">
        <v>0</v>
      </c>
      <c r="AD182" s="111"/>
      <c r="AE182" s="111">
        <v>0</v>
      </c>
    </row>
    <row r="183" spans="1:31" s="144" customFormat="1" ht="15" customHeight="1" x14ac:dyDescent="0.4">
      <c r="A183" s="16"/>
      <c r="B183" s="16" t="s">
        <v>389</v>
      </c>
      <c r="C183" s="16" t="s">
        <v>393</v>
      </c>
      <c r="D183" s="141" t="s">
        <v>398</v>
      </c>
      <c r="E183" s="16" t="s">
        <v>285</v>
      </c>
      <c r="F183" s="142" t="s">
        <v>405</v>
      </c>
      <c r="G183" s="96">
        <v>1050</v>
      </c>
      <c r="H183" s="96">
        <v>0</v>
      </c>
      <c r="I183" s="103">
        <v>0</v>
      </c>
      <c r="J183" s="103">
        <v>0</v>
      </c>
      <c r="K183" s="96">
        <v>0</v>
      </c>
      <c r="L183" s="96">
        <v>0</v>
      </c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6">
        <v>0</v>
      </c>
      <c r="S183" s="95">
        <f t="shared" si="2"/>
        <v>0</v>
      </c>
      <c r="T183" s="111">
        <v>0</v>
      </c>
      <c r="U183" s="111">
        <v>0</v>
      </c>
      <c r="V183" s="111">
        <v>0</v>
      </c>
      <c r="W183" s="111">
        <v>0</v>
      </c>
      <c r="X183" s="111">
        <v>0</v>
      </c>
      <c r="Y183" s="111">
        <v>0</v>
      </c>
      <c r="Z183" s="111">
        <v>0</v>
      </c>
      <c r="AA183" s="111"/>
      <c r="AB183" s="111">
        <v>0</v>
      </c>
      <c r="AC183" s="111">
        <v>0</v>
      </c>
      <c r="AD183" s="111"/>
      <c r="AE183" s="111">
        <v>0</v>
      </c>
    </row>
    <row r="184" spans="1:31" s="144" customFormat="1" ht="15" customHeight="1" x14ac:dyDescent="0.4">
      <c r="A184" s="16"/>
      <c r="B184" s="16" t="s">
        <v>389</v>
      </c>
      <c r="C184" s="16" t="s">
        <v>393</v>
      </c>
      <c r="D184" s="141" t="s">
        <v>398</v>
      </c>
      <c r="E184" s="16" t="s">
        <v>286</v>
      </c>
      <c r="F184" s="142" t="s">
        <v>405</v>
      </c>
      <c r="G184" s="96">
        <v>400</v>
      </c>
      <c r="H184" s="96">
        <v>0</v>
      </c>
      <c r="I184" s="103">
        <v>0</v>
      </c>
      <c r="J184" s="96">
        <v>0</v>
      </c>
      <c r="K184" s="96">
        <v>0</v>
      </c>
      <c r="L184" s="96">
        <v>337.5</v>
      </c>
      <c r="M184" s="96">
        <v>337.5</v>
      </c>
      <c r="N184" s="96">
        <v>100</v>
      </c>
      <c r="O184" s="96">
        <v>0</v>
      </c>
      <c r="P184" s="96">
        <v>0</v>
      </c>
      <c r="Q184" s="96">
        <v>0</v>
      </c>
      <c r="R184" s="96">
        <v>0</v>
      </c>
      <c r="S184" s="95">
        <f t="shared" si="2"/>
        <v>0</v>
      </c>
      <c r="T184" s="111">
        <v>0</v>
      </c>
      <c r="U184" s="111">
        <v>0</v>
      </c>
      <c r="V184" s="111">
        <v>0</v>
      </c>
      <c r="W184" s="111">
        <v>0</v>
      </c>
      <c r="X184" s="111">
        <v>0</v>
      </c>
      <c r="Y184" s="111"/>
      <c r="Z184" s="111">
        <v>0</v>
      </c>
      <c r="AA184" s="111"/>
      <c r="AB184" s="111">
        <v>0</v>
      </c>
      <c r="AC184" s="111">
        <v>0</v>
      </c>
      <c r="AD184" s="111"/>
      <c r="AE184" s="111">
        <v>0</v>
      </c>
    </row>
    <row r="185" spans="1:31" s="144" customFormat="1" ht="15" customHeight="1" x14ac:dyDescent="0.4">
      <c r="A185" s="16"/>
      <c r="B185" s="16" t="s">
        <v>389</v>
      </c>
      <c r="C185" s="16" t="s">
        <v>393</v>
      </c>
      <c r="D185" s="141" t="s">
        <v>398</v>
      </c>
      <c r="E185" s="16" t="s">
        <v>287</v>
      </c>
      <c r="F185" s="142" t="s">
        <v>403</v>
      </c>
      <c r="G185" s="96">
        <v>1200</v>
      </c>
      <c r="H185" s="96">
        <v>1200</v>
      </c>
      <c r="I185" s="103">
        <v>1200</v>
      </c>
      <c r="J185" s="96">
        <v>1200</v>
      </c>
      <c r="K185" s="96">
        <v>1200</v>
      </c>
      <c r="L185" s="96">
        <v>0</v>
      </c>
      <c r="M185" s="96">
        <v>0</v>
      </c>
      <c r="N185" s="96">
        <v>0</v>
      </c>
      <c r="O185" s="96">
        <v>0</v>
      </c>
      <c r="P185" s="96">
        <v>0</v>
      </c>
      <c r="Q185" s="96">
        <v>0</v>
      </c>
      <c r="R185" s="96">
        <v>0</v>
      </c>
      <c r="S185" s="95">
        <f t="shared" si="2"/>
        <v>0</v>
      </c>
      <c r="T185" s="111">
        <v>0</v>
      </c>
      <c r="U185" s="111">
        <v>0</v>
      </c>
      <c r="V185" s="111">
        <v>0</v>
      </c>
      <c r="W185" s="111">
        <v>0</v>
      </c>
      <c r="X185" s="111">
        <v>0</v>
      </c>
      <c r="Y185" s="111">
        <v>0</v>
      </c>
      <c r="Z185" s="111">
        <v>0</v>
      </c>
      <c r="AA185" s="111"/>
      <c r="AB185" s="111">
        <v>0</v>
      </c>
      <c r="AC185" s="111">
        <v>0</v>
      </c>
      <c r="AD185" s="111"/>
      <c r="AE185" s="111">
        <v>0</v>
      </c>
    </row>
    <row r="186" spans="1:31" s="144" customFormat="1" ht="15" customHeight="1" x14ac:dyDescent="0.4">
      <c r="A186" s="16"/>
      <c r="B186" s="16" t="s">
        <v>389</v>
      </c>
      <c r="C186" s="16" t="s">
        <v>393</v>
      </c>
      <c r="D186" s="141" t="s">
        <v>397</v>
      </c>
      <c r="E186" s="16" t="s">
        <v>288</v>
      </c>
      <c r="F186" s="142" t="s">
        <v>403</v>
      </c>
      <c r="G186" s="96">
        <v>3000</v>
      </c>
      <c r="H186" s="93">
        <v>1000</v>
      </c>
      <c r="I186" s="93">
        <v>1000</v>
      </c>
      <c r="J186" s="96">
        <v>0</v>
      </c>
      <c r="K186" s="96">
        <v>0</v>
      </c>
      <c r="L186" s="96">
        <v>0</v>
      </c>
      <c r="M186" s="96">
        <v>0</v>
      </c>
      <c r="N186" s="96">
        <v>0</v>
      </c>
      <c r="O186" s="96">
        <v>0</v>
      </c>
      <c r="P186" s="96">
        <v>0</v>
      </c>
      <c r="Q186" s="96">
        <v>0</v>
      </c>
      <c r="R186" s="96">
        <v>0</v>
      </c>
      <c r="S186" s="95">
        <f t="shared" si="2"/>
        <v>0</v>
      </c>
      <c r="T186" s="111">
        <v>0</v>
      </c>
      <c r="U186" s="111">
        <v>0</v>
      </c>
      <c r="V186" s="111">
        <v>0</v>
      </c>
      <c r="W186" s="111">
        <v>0</v>
      </c>
      <c r="X186" s="111">
        <v>0</v>
      </c>
      <c r="AC186" s="111"/>
      <c r="AD186" s="111"/>
      <c r="AE186" s="111"/>
    </row>
    <row r="187" spans="1:31" s="144" customFormat="1" ht="15" customHeight="1" x14ac:dyDescent="0.4">
      <c r="A187" s="16"/>
      <c r="B187" s="16" t="s">
        <v>389</v>
      </c>
      <c r="C187" s="16" t="s">
        <v>393</v>
      </c>
      <c r="D187" s="141" t="s">
        <v>398</v>
      </c>
      <c r="E187" s="16" t="s">
        <v>289</v>
      </c>
      <c r="F187" s="142" t="s">
        <v>403</v>
      </c>
      <c r="G187" s="96">
        <v>0</v>
      </c>
      <c r="H187" s="96">
        <v>0</v>
      </c>
      <c r="I187" s="103">
        <v>0</v>
      </c>
      <c r="J187" s="96">
        <v>0</v>
      </c>
      <c r="K187" s="96">
        <v>0</v>
      </c>
      <c r="L187" s="96">
        <v>0</v>
      </c>
      <c r="M187" s="96">
        <v>0</v>
      </c>
      <c r="N187" s="96">
        <v>0</v>
      </c>
      <c r="O187" s="96">
        <v>0</v>
      </c>
      <c r="P187" s="96">
        <v>0</v>
      </c>
      <c r="Q187" s="96">
        <v>0</v>
      </c>
      <c r="R187" s="96">
        <v>0</v>
      </c>
      <c r="S187" s="95">
        <f t="shared" si="2"/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/>
      <c r="AB187" s="111">
        <v>0</v>
      </c>
      <c r="AC187" s="111">
        <v>0</v>
      </c>
      <c r="AD187" s="111"/>
      <c r="AE187" s="111">
        <v>0</v>
      </c>
    </row>
    <row r="188" spans="1:31" s="144" customFormat="1" ht="15" customHeight="1" x14ac:dyDescent="0.4">
      <c r="A188" s="16"/>
      <c r="B188" s="16" t="s">
        <v>389</v>
      </c>
      <c r="C188" s="16" t="s">
        <v>393</v>
      </c>
      <c r="D188" s="141" t="s">
        <v>398</v>
      </c>
      <c r="E188" s="16" t="s">
        <v>290</v>
      </c>
      <c r="F188" s="142" t="s">
        <v>405</v>
      </c>
      <c r="G188" s="96">
        <v>150</v>
      </c>
      <c r="H188" s="96">
        <v>0</v>
      </c>
      <c r="I188" s="103">
        <v>0</v>
      </c>
      <c r="J188" s="96">
        <v>0</v>
      </c>
      <c r="K188" s="96">
        <v>0</v>
      </c>
      <c r="L188" s="96">
        <v>0</v>
      </c>
      <c r="M188" s="96">
        <v>0</v>
      </c>
      <c r="N188" s="96">
        <v>0</v>
      </c>
      <c r="O188" s="96">
        <v>0</v>
      </c>
      <c r="P188" s="96">
        <v>0</v>
      </c>
      <c r="Q188" s="96">
        <v>0</v>
      </c>
      <c r="R188" s="96">
        <v>0</v>
      </c>
      <c r="S188" s="95">
        <f t="shared" si="2"/>
        <v>0</v>
      </c>
      <c r="T188" s="111">
        <v>0</v>
      </c>
      <c r="U188" s="111">
        <v>0</v>
      </c>
      <c r="V188" s="111">
        <v>0</v>
      </c>
      <c r="W188" s="111">
        <v>0</v>
      </c>
      <c r="X188" s="111">
        <v>0</v>
      </c>
      <c r="Y188" s="111">
        <v>0</v>
      </c>
      <c r="Z188" s="111">
        <v>0</v>
      </c>
      <c r="AA188" s="111"/>
      <c r="AB188" s="111">
        <v>0</v>
      </c>
      <c r="AC188" s="111">
        <v>0</v>
      </c>
      <c r="AD188" s="111"/>
      <c r="AE188" s="111">
        <v>0</v>
      </c>
    </row>
    <row r="189" spans="1:31" s="144" customFormat="1" ht="15" customHeight="1" x14ac:dyDescent="0.4">
      <c r="A189" s="16"/>
      <c r="B189" s="16" t="s">
        <v>389</v>
      </c>
      <c r="C189" s="16" t="s">
        <v>393</v>
      </c>
      <c r="D189" s="141" t="s">
        <v>397</v>
      </c>
      <c r="E189" s="16" t="s">
        <v>291</v>
      </c>
      <c r="F189" s="142" t="s">
        <v>403</v>
      </c>
      <c r="G189" s="96">
        <v>1500</v>
      </c>
      <c r="H189" s="96">
        <v>0</v>
      </c>
      <c r="I189" s="96">
        <v>0</v>
      </c>
      <c r="J189" s="96">
        <v>0</v>
      </c>
      <c r="K189" s="96">
        <v>0</v>
      </c>
      <c r="L189" s="96">
        <v>0</v>
      </c>
      <c r="M189" s="96">
        <v>0</v>
      </c>
      <c r="N189" s="96">
        <v>0</v>
      </c>
      <c r="O189" s="96">
        <v>0</v>
      </c>
      <c r="P189" s="96">
        <v>0</v>
      </c>
      <c r="Q189" s="96">
        <v>0</v>
      </c>
      <c r="R189" s="96">
        <v>0</v>
      </c>
      <c r="S189" s="95">
        <f t="shared" si="2"/>
        <v>0</v>
      </c>
      <c r="T189" s="111">
        <v>0</v>
      </c>
      <c r="U189" s="111">
        <v>0</v>
      </c>
      <c r="V189" s="111">
        <v>0</v>
      </c>
      <c r="W189" s="111">
        <v>0</v>
      </c>
      <c r="X189" s="111">
        <v>0</v>
      </c>
      <c r="Y189" s="111">
        <v>0</v>
      </c>
      <c r="Z189" s="111">
        <v>0</v>
      </c>
      <c r="AA189" s="111"/>
      <c r="AB189" s="111">
        <v>0</v>
      </c>
      <c r="AC189" s="111">
        <v>0</v>
      </c>
      <c r="AD189" s="111"/>
      <c r="AE189" s="111">
        <v>0</v>
      </c>
    </row>
    <row r="190" spans="1:31" s="144" customFormat="1" ht="15" customHeight="1" x14ac:dyDescent="0.4">
      <c r="A190" s="16"/>
      <c r="B190" s="16" t="s">
        <v>389</v>
      </c>
      <c r="C190" s="16" t="s">
        <v>393</v>
      </c>
      <c r="D190" s="141" t="s">
        <v>397</v>
      </c>
      <c r="E190" s="16" t="s">
        <v>292</v>
      </c>
      <c r="F190" s="142" t="s">
        <v>403</v>
      </c>
      <c r="G190" s="96">
        <v>200</v>
      </c>
      <c r="H190" s="96">
        <v>200</v>
      </c>
      <c r="I190" s="96">
        <v>200</v>
      </c>
      <c r="J190" s="96">
        <v>200</v>
      </c>
      <c r="K190" s="96">
        <v>200</v>
      </c>
      <c r="L190" s="96">
        <v>150</v>
      </c>
      <c r="M190" s="96">
        <v>0</v>
      </c>
      <c r="N190" s="96">
        <v>0</v>
      </c>
      <c r="O190" s="96">
        <v>0</v>
      </c>
      <c r="P190" s="96">
        <v>0</v>
      </c>
      <c r="Q190" s="96">
        <v>0</v>
      </c>
      <c r="R190" s="96">
        <v>0</v>
      </c>
      <c r="S190" s="95">
        <f t="shared" si="2"/>
        <v>0</v>
      </c>
      <c r="T190" s="111">
        <v>0</v>
      </c>
      <c r="U190" s="111">
        <v>0</v>
      </c>
      <c r="V190" s="111">
        <v>0</v>
      </c>
      <c r="W190" s="111">
        <v>0</v>
      </c>
      <c r="X190" s="111">
        <v>0</v>
      </c>
      <c r="Y190" s="111"/>
      <c r="Z190" s="111"/>
      <c r="AA190" s="111"/>
      <c r="AB190" s="111"/>
      <c r="AC190" s="111"/>
      <c r="AD190" s="111"/>
      <c r="AE190" s="111">
        <v>0</v>
      </c>
    </row>
    <row r="191" spans="1:31" s="144" customFormat="1" ht="15" customHeight="1" x14ac:dyDescent="0.4">
      <c r="A191" s="16"/>
      <c r="B191" s="16" t="s">
        <v>389</v>
      </c>
      <c r="C191" s="16" t="s">
        <v>393</v>
      </c>
      <c r="D191" s="141" t="s">
        <v>397</v>
      </c>
      <c r="E191" s="16" t="s">
        <v>293</v>
      </c>
      <c r="F191" s="142" t="s">
        <v>403</v>
      </c>
      <c r="G191" s="96">
        <v>200</v>
      </c>
      <c r="H191" s="96">
        <v>0</v>
      </c>
      <c r="I191" s="96">
        <v>0</v>
      </c>
      <c r="J191" s="96">
        <v>0</v>
      </c>
      <c r="K191" s="96">
        <v>0</v>
      </c>
      <c r="L191" s="96">
        <v>0</v>
      </c>
      <c r="M191" s="96">
        <v>0</v>
      </c>
      <c r="N191" s="96">
        <v>0</v>
      </c>
      <c r="O191" s="96">
        <v>0</v>
      </c>
      <c r="P191" s="96">
        <v>0</v>
      </c>
      <c r="Q191" s="96">
        <v>0</v>
      </c>
      <c r="R191" s="96">
        <v>0</v>
      </c>
      <c r="S191" s="95">
        <f t="shared" si="2"/>
        <v>0</v>
      </c>
      <c r="T191" s="111">
        <v>0</v>
      </c>
      <c r="U191" s="111">
        <v>0</v>
      </c>
      <c r="V191" s="111">
        <v>0</v>
      </c>
      <c r="W191" s="111">
        <v>0</v>
      </c>
      <c r="X191" s="111">
        <v>0</v>
      </c>
      <c r="Y191" s="111">
        <v>0</v>
      </c>
      <c r="Z191" s="111">
        <v>0</v>
      </c>
      <c r="AA191" s="111"/>
      <c r="AB191" s="111">
        <v>0</v>
      </c>
      <c r="AC191" s="111">
        <v>0</v>
      </c>
      <c r="AD191" s="111"/>
      <c r="AE191" s="111">
        <v>0</v>
      </c>
    </row>
    <row r="192" spans="1:31" s="144" customFormat="1" ht="15" customHeight="1" x14ac:dyDescent="0.4">
      <c r="A192" s="16"/>
      <c r="B192" s="16" t="s">
        <v>389</v>
      </c>
      <c r="C192" s="16" t="s">
        <v>393</v>
      </c>
      <c r="D192" s="141" t="s">
        <v>397</v>
      </c>
      <c r="E192" s="16" t="s">
        <v>294</v>
      </c>
      <c r="F192" s="142" t="s">
        <v>403</v>
      </c>
      <c r="G192" s="95">
        <v>200</v>
      </c>
      <c r="H192" s="95">
        <v>200</v>
      </c>
      <c r="I192" s="95">
        <v>200</v>
      </c>
      <c r="J192" s="95">
        <v>200</v>
      </c>
      <c r="K192" s="96">
        <v>200</v>
      </c>
      <c r="L192" s="96">
        <v>150</v>
      </c>
      <c r="M192" s="96">
        <v>0</v>
      </c>
      <c r="N192" s="96">
        <v>0</v>
      </c>
      <c r="O192" s="96">
        <v>0</v>
      </c>
      <c r="P192" s="96">
        <v>0</v>
      </c>
      <c r="Q192" s="96">
        <v>0</v>
      </c>
      <c r="R192" s="96">
        <v>0</v>
      </c>
      <c r="S192" s="95">
        <f t="shared" si="2"/>
        <v>0</v>
      </c>
      <c r="T192" s="111">
        <v>0</v>
      </c>
      <c r="U192" s="111">
        <v>0</v>
      </c>
      <c r="V192" s="111">
        <v>0</v>
      </c>
      <c r="W192" s="111">
        <v>0</v>
      </c>
      <c r="X192" s="111">
        <v>0</v>
      </c>
      <c r="Y192" s="111"/>
      <c r="Z192" s="111"/>
      <c r="AA192" s="111"/>
      <c r="AB192" s="111"/>
      <c r="AC192" s="111"/>
      <c r="AD192" s="111"/>
      <c r="AE192" s="111">
        <v>0</v>
      </c>
    </row>
    <row r="193" spans="1:31" s="144" customFormat="1" ht="15" customHeight="1" x14ac:dyDescent="0.4">
      <c r="A193" s="16"/>
      <c r="B193" s="16" t="s">
        <v>389</v>
      </c>
      <c r="C193" s="16" t="s">
        <v>393</v>
      </c>
      <c r="D193" s="141" t="s">
        <v>397</v>
      </c>
      <c r="E193" s="16" t="s">
        <v>295</v>
      </c>
      <c r="F193" s="142" t="s">
        <v>405</v>
      </c>
      <c r="G193" s="96">
        <v>750</v>
      </c>
      <c r="H193" s="96">
        <v>0</v>
      </c>
      <c r="I193" s="96">
        <v>0</v>
      </c>
      <c r="J193" s="96">
        <v>0</v>
      </c>
      <c r="K193" s="96">
        <v>0</v>
      </c>
      <c r="L193" s="96">
        <v>0</v>
      </c>
      <c r="M193" s="96">
        <v>0</v>
      </c>
      <c r="N193" s="96">
        <v>0</v>
      </c>
      <c r="O193" s="96">
        <v>0</v>
      </c>
      <c r="P193" s="96">
        <v>0</v>
      </c>
      <c r="Q193" s="96">
        <v>0</v>
      </c>
      <c r="R193" s="96">
        <v>0</v>
      </c>
      <c r="S193" s="95">
        <f t="shared" si="2"/>
        <v>0</v>
      </c>
      <c r="T193" s="111">
        <v>0</v>
      </c>
      <c r="U193" s="111">
        <v>0</v>
      </c>
      <c r="V193" s="111">
        <v>0</v>
      </c>
      <c r="W193" s="111">
        <v>0</v>
      </c>
      <c r="X193" s="111">
        <v>0</v>
      </c>
      <c r="Y193" s="111">
        <v>0</v>
      </c>
      <c r="Z193" s="111">
        <v>0</v>
      </c>
      <c r="AA193" s="111"/>
      <c r="AB193" s="111">
        <v>0</v>
      </c>
      <c r="AC193" s="111">
        <v>0</v>
      </c>
      <c r="AD193" s="111"/>
      <c r="AE193" s="111">
        <v>0</v>
      </c>
    </row>
    <row r="194" spans="1:31" s="144" customFormat="1" ht="15" customHeight="1" x14ac:dyDescent="0.4">
      <c r="A194" s="16"/>
      <c r="B194" s="16" t="s">
        <v>389</v>
      </c>
      <c r="C194" s="16" t="s">
        <v>393</v>
      </c>
      <c r="D194" s="141" t="s">
        <v>399</v>
      </c>
      <c r="E194" s="16" t="s">
        <v>296</v>
      </c>
      <c r="F194" s="142" t="s">
        <v>403</v>
      </c>
      <c r="G194" s="95">
        <v>500</v>
      </c>
      <c r="H194" s="95">
        <v>250</v>
      </c>
      <c r="I194" s="95">
        <v>250</v>
      </c>
      <c r="J194" s="95">
        <v>250</v>
      </c>
      <c r="K194" s="96">
        <v>100</v>
      </c>
      <c r="L194" s="96">
        <v>0</v>
      </c>
      <c r="M194" s="96">
        <v>0</v>
      </c>
      <c r="N194" s="96">
        <v>0</v>
      </c>
      <c r="O194" s="96">
        <v>0</v>
      </c>
      <c r="P194" s="96">
        <v>0</v>
      </c>
      <c r="Q194" s="96">
        <v>0</v>
      </c>
      <c r="R194" s="96">
        <v>0</v>
      </c>
      <c r="S194" s="95">
        <f t="shared" si="2"/>
        <v>0</v>
      </c>
      <c r="T194" s="111">
        <v>0</v>
      </c>
      <c r="U194" s="111">
        <v>0</v>
      </c>
      <c r="V194" s="111">
        <v>0</v>
      </c>
      <c r="W194" s="111">
        <v>0</v>
      </c>
      <c r="X194" s="111">
        <v>0</v>
      </c>
      <c r="Y194" s="111">
        <v>0</v>
      </c>
      <c r="Z194" s="111">
        <v>0</v>
      </c>
      <c r="AA194" s="111"/>
      <c r="AB194" s="111">
        <v>0</v>
      </c>
      <c r="AC194" s="111">
        <v>0</v>
      </c>
      <c r="AD194" s="111"/>
      <c r="AE194" s="111">
        <v>0</v>
      </c>
    </row>
    <row r="195" spans="1:31" s="144" customFormat="1" ht="15" customHeight="1" x14ac:dyDescent="0.4">
      <c r="A195" s="16"/>
      <c r="B195" s="16" t="s">
        <v>389</v>
      </c>
      <c r="C195" s="16" t="s">
        <v>393</v>
      </c>
      <c r="D195" s="141" t="s">
        <v>399</v>
      </c>
      <c r="E195" s="16" t="s">
        <v>297</v>
      </c>
      <c r="F195" s="142" t="s">
        <v>403</v>
      </c>
      <c r="G195" s="95">
        <v>300</v>
      </c>
      <c r="H195" s="95">
        <v>150</v>
      </c>
      <c r="I195" s="95">
        <v>150</v>
      </c>
      <c r="J195" s="95">
        <v>150</v>
      </c>
      <c r="K195" s="96">
        <v>100</v>
      </c>
      <c r="L195" s="96">
        <v>125</v>
      </c>
      <c r="M195" s="96">
        <v>0</v>
      </c>
      <c r="N195" s="96">
        <v>0</v>
      </c>
      <c r="O195" s="96">
        <v>0</v>
      </c>
      <c r="P195" s="96">
        <v>0</v>
      </c>
      <c r="Q195" s="96">
        <v>0</v>
      </c>
      <c r="R195" s="96">
        <v>0</v>
      </c>
      <c r="S195" s="95">
        <f t="shared" si="2"/>
        <v>0</v>
      </c>
      <c r="T195" s="111">
        <v>0</v>
      </c>
      <c r="U195" s="111">
        <v>0</v>
      </c>
      <c r="V195" s="111">
        <v>0</v>
      </c>
      <c r="W195" s="111">
        <v>0</v>
      </c>
      <c r="X195" s="111">
        <v>0</v>
      </c>
      <c r="Y195" s="111">
        <v>0</v>
      </c>
      <c r="Z195" s="111">
        <v>0</v>
      </c>
      <c r="AA195" s="111"/>
      <c r="AB195" s="111">
        <v>0</v>
      </c>
      <c r="AC195" s="111">
        <v>0</v>
      </c>
      <c r="AD195" s="111"/>
      <c r="AE195" s="111">
        <v>0</v>
      </c>
    </row>
    <row r="196" spans="1:31" s="144" customFormat="1" ht="15" customHeight="1" x14ac:dyDescent="0.4">
      <c r="A196" s="16"/>
      <c r="B196" s="16" t="s">
        <v>389</v>
      </c>
      <c r="C196" s="16" t="s">
        <v>393</v>
      </c>
      <c r="D196" s="141" t="s">
        <v>399</v>
      </c>
      <c r="E196" s="16" t="s">
        <v>298</v>
      </c>
      <c r="F196" s="142" t="s">
        <v>403</v>
      </c>
      <c r="G196" s="95">
        <v>200</v>
      </c>
      <c r="H196" s="95">
        <v>100</v>
      </c>
      <c r="I196" s="95">
        <v>100</v>
      </c>
      <c r="J196" s="95">
        <v>100</v>
      </c>
      <c r="K196" s="96">
        <v>100</v>
      </c>
      <c r="L196" s="96">
        <v>0</v>
      </c>
      <c r="M196" s="96">
        <v>0</v>
      </c>
      <c r="N196" s="96">
        <v>0</v>
      </c>
      <c r="O196" s="96">
        <v>0</v>
      </c>
      <c r="P196" s="96">
        <v>0</v>
      </c>
      <c r="Q196" s="96">
        <v>0</v>
      </c>
      <c r="R196" s="96">
        <v>0</v>
      </c>
      <c r="S196" s="95">
        <f t="shared" ref="S196:S206" si="3">SUM(T196:AE196)</f>
        <v>0</v>
      </c>
      <c r="T196" s="111">
        <v>0</v>
      </c>
      <c r="U196" s="111">
        <v>0</v>
      </c>
      <c r="V196" s="111">
        <v>0</v>
      </c>
      <c r="W196" s="111">
        <v>0</v>
      </c>
      <c r="X196" s="111">
        <v>0</v>
      </c>
      <c r="Y196" s="111">
        <v>0</v>
      </c>
      <c r="Z196" s="111">
        <v>0</v>
      </c>
      <c r="AA196" s="111"/>
      <c r="AB196" s="111">
        <v>0</v>
      </c>
      <c r="AC196" s="111">
        <v>0</v>
      </c>
      <c r="AD196" s="111"/>
      <c r="AE196" s="111">
        <v>0</v>
      </c>
    </row>
    <row r="197" spans="1:31" s="144" customFormat="1" ht="15" customHeight="1" x14ac:dyDescent="0.4">
      <c r="A197" s="16"/>
      <c r="B197" s="16" t="s">
        <v>389</v>
      </c>
      <c r="C197" s="16" t="s">
        <v>393</v>
      </c>
      <c r="D197" s="141" t="s">
        <v>400</v>
      </c>
      <c r="E197" s="16" t="s">
        <v>276</v>
      </c>
      <c r="F197" s="142" t="s">
        <v>404</v>
      </c>
      <c r="G197" s="96">
        <v>100</v>
      </c>
      <c r="H197" s="96">
        <v>0</v>
      </c>
      <c r="I197" s="96">
        <v>0</v>
      </c>
      <c r="J197" s="96">
        <v>150</v>
      </c>
      <c r="K197" s="96">
        <v>150</v>
      </c>
      <c r="L197" s="96">
        <v>150</v>
      </c>
      <c r="M197" s="96">
        <v>150</v>
      </c>
      <c r="N197" s="96">
        <v>150</v>
      </c>
      <c r="O197" s="96">
        <v>99.9</v>
      </c>
      <c r="P197" s="96">
        <v>99.9</v>
      </c>
      <c r="Q197" s="96">
        <v>63.45</v>
      </c>
      <c r="R197" s="96">
        <v>59.960999999999999</v>
      </c>
      <c r="S197" s="95">
        <f t="shared" si="3"/>
        <v>59.960999999999999</v>
      </c>
      <c r="T197" s="111">
        <v>0</v>
      </c>
      <c r="U197" s="111">
        <v>0</v>
      </c>
      <c r="V197" s="111">
        <v>0</v>
      </c>
      <c r="W197" s="111">
        <v>0</v>
      </c>
      <c r="X197" s="111">
        <v>0</v>
      </c>
      <c r="AD197" s="111"/>
      <c r="AE197" s="111">
        <v>59.960999999999999</v>
      </c>
    </row>
    <row r="198" spans="1:31" s="144" customFormat="1" ht="15" customHeight="1" x14ac:dyDescent="0.4">
      <c r="A198" s="16"/>
      <c r="B198" s="16" t="s">
        <v>389</v>
      </c>
      <c r="C198" s="16" t="s">
        <v>393</v>
      </c>
      <c r="D198" s="141" t="s">
        <v>399</v>
      </c>
      <c r="E198" s="16" t="s">
        <v>300</v>
      </c>
      <c r="F198" s="142" t="s">
        <v>403</v>
      </c>
      <c r="G198" s="95">
        <v>100</v>
      </c>
      <c r="H198" s="95">
        <v>100</v>
      </c>
      <c r="I198" s="95">
        <v>0</v>
      </c>
      <c r="J198" s="95">
        <v>0</v>
      </c>
      <c r="K198" s="96">
        <v>25</v>
      </c>
      <c r="L198" s="96">
        <v>0</v>
      </c>
      <c r="M198" s="96">
        <v>0</v>
      </c>
      <c r="N198" s="96">
        <v>0</v>
      </c>
      <c r="O198" s="96">
        <v>0</v>
      </c>
      <c r="P198" s="96">
        <v>0</v>
      </c>
      <c r="Q198" s="96">
        <v>0</v>
      </c>
      <c r="R198" s="96">
        <v>0</v>
      </c>
      <c r="S198" s="95">
        <f t="shared" si="3"/>
        <v>0</v>
      </c>
      <c r="T198" s="111">
        <v>0</v>
      </c>
      <c r="U198" s="111">
        <v>0</v>
      </c>
      <c r="V198" s="111">
        <v>0</v>
      </c>
      <c r="W198" s="111">
        <v>0</v>
      </c>
      <c r="X198" s="111">
        <v>0</v>
      </c>
      <c r="Y198" s="111">
        <v>0</v>
      </c>
      <c r="Z198" s="111">
        <v>0</v>
      </c>
      <c r="AA198" s="111"/>
      <c r="AB198" s="111">
        <v>0</v>
      </c>
      <c r="AC198" s="111">
        <v>0</v>
      </c>
      <c r="AD198" s="111"/>
      <c r="AE198" s="111">
        <v>0</v>
      </c>
    </row>
    <row r="199" spans="1:31" s="144" customFormat="1" ht="15" customHeight="1" x14ac:dyDescent="0.4">
      <c r="A199" s="16"/>
      <c r="B199" s="16" t="s">
        <v>389</v>
      </c>
      <c r="C199" s="16" t="s">
        <v>393</v>
      </c>
      <c r="D199" s="141" t="s">
        <v>399</v>
      </c>
      <c r="E199" s="16" t="s">
        <v>299</v>
      </c>
      <c r="F199" s="142" t="s">
        <v>403</v>
      </c>
      <c r="G199" s="95">
        <v>100</v>
      </c>
      <c r="H199" s="95">
        <v>100</v>
      </c>
      <c r="I199" s="95">
        <v>100</v>
      </c>
      <c r="J199" s="95">
        <v>100</v>
      </c>
      <c r="K199" s="96">
        <v>25</v>
      </c>
      <c r="L199" s="96">
        <v>0</v>
      </c>
      <c r="M199" s="96">
        <v>0</v>
      </c>
      <c r="N199" s="96">
        <v>0</v>
      </c>
      <c r="O199" s="96">
        <v>0</v>
      </c>
      <c r="P199" s="96">
        <v>0</v>
      </c>
      <c r="Q199" s="96">
        <v>0</v>
      </c>
      <c r="R199" s="96">
        <v>0</v>
      </c>
      <c r="S199" s="95">
        <f t="shared" si="3"/>
        <v>0</v>
      </c>
      <c r="T199" s="111">
        <v>0</v>
      </c>
      <c r="U199" s="111">
        <v>0</v>
      </c>
      <c r="V199" s="111">
        <v>0</v>
      </c>
      <c r="W199" s="111">
        <v>0</v>
      </c>
      <c r="X199" s="111">
        <v>0</v>
      </c>
      <c r="Y199" s="111">
        <v>0</v>
      </c>
      <c r="Z199" s="111">
        <v>0</v>
      </c>
      <c r="AA199" s="111"/>
      <c r="AB199" s="111">
        <v>0</v>
      </c>
      <c r="AC199" s="111">
        <v>0</v>
      </c>
      <c r="AD199" s="111"/>
      <c r="AE199" s="111">
        <v>0</v>
      </c>
    </row>
    <row r="200" spans="1:31" s="144" customFormat="1" ht="15" customHeight="1" x14ac:dyDescent="0.4">
      <c r="A200" s="16"/>
      <c r="B200" s="16" t="s">
        <v>389</v>
      </c>
      <c r="C200" s="16" t="s">
        <v>393</v>
      </c>
      <c r="D200" s="141" t="s">
        <v>399</v>
      </c>
      <c r="E200" s="16" t="s">
        <v>302</v>
      </c>
      <c r="F200" s="142" t="s">
        <v>405</v>
      </c>
      <c r="G200" s="95">
        <v>750</v>
      </c>
      <c r="H200" s="95">
        <v>0</v>
      </c>
      <c r="I200" s="95">
        <v>0</v>
      </c>
      <c r="J200" s="95">
        <v>0</v>
      </c>
      <c r="K200" s="96">
        <v>0</v>
      </c>
      <c r="L200" s="96">
        <v>0</v>
      </c>
      <c r="M200" s="96">
        <v>0</v>
      </c>
      <c r="N200" s="96">
        <v>0</v>
      </c>
      <c r="O200" s="96">
        <v>0</v>
      </c>
      <c r="P200" s="96">
        <v>0</v>
      </c>
      <c r="Q200" s="96">
        <v>0</v>
      </c>
      <c r="R200" s="96">
        <v>0</v>
      </c>
      <c r="S200" s="95">
        <f t="shared" si="3"/>
        <v>0</v>
      </c>
      <c r="T200" s="111">
        <v>0</v>
      </c>
      <c r="U200" s="111">
        <v>0</v>
      </c>
      <c r="V200" s="111">
        <v>0</v>
      </c>
      <c r="W200" s="111">
        <v>0</v>
      </c>
      <c r="X200" s="111">
        <v>0</v>
      </c>
      <c r="Y200" s="111">
        <v>0</v>
      </c>
      <c r="Z200" s="111">
        <v>0</v>
      </c>
      <c r="AA200" s="111"/>
      <c r="AB200" s="111">
        <v>0</v>
      </c>
      <c r="AC200" s="111">
        <v>0</v>
      </c>
      <c r="AD200" s="111"/>
      <c r="AE200" s="111">
        <v>0</v>
      </c>
    </row>
    <row r="201" spans="1:31" s="144" customFormat="1" ht="15" customHeight="1" x14ac:dyDescent="0.4">
      <c r="A201" s="16"/>
      <c r="B201" s="16" t="s">
        <v>389</v>
      </c>
      <c r="C201" s="16" t="s">
        <v>393</v>
      </c>
      <c r="D201" s="141" t="s">
        <v>401</v>
      </c>
      <c r="E201" s="16" t="s">
        <v>303</v>
      </c>
      <c r="F201" s="142" t="s">
        <v>405</v>
      </c>
      <c r="G201" s="96">
        <v>550</v>
      </c>
      <c r="H201" s="96">
        <v>0</v>
      </c>
      <c r="I201" s="96">
        <v>0</v>
      </c>
      <c r="J201" s="96">
        <v>0</v>
      </c>
      <c r="K201" s="96">
        <v>0</v>
      </c>
      <c r="L201" s="96">
        <v>0</v>
      </c>
      <c r="M201" s="96">
        <v>0</v>
      </c>
      <c r="N201" s="96">
        <v>0</v>
      </c>
      <c r="O201" s="96">
        <v>0</v>
      </c>
      <c r="P201" s="96">
        <v>0</v>
      </c>
      <c r="Q201" s="96">
        <v>0</v>
      </c>
      <c r="R201" s="96">
        <v>0</v>
      </c>
      <c r="S201" s="95">
        <f t="shared" si="3"/>
        <v>0</v>
      </c>
      <c r="T201" s="111">
        <v>0</v>
      </c>
      <c r="U201" s="111">
        <v>0</v>
      </c>
      <c r="V201" s="111">
        <v>0</v>
      </c>
      <c r="W201" s="111">
        <v>0</v>
      </c>
      <c r="X201" s="111">
        <v>0</v>
      </c>
      <c r="Y201" s="111">
        <v>0</v>
      </c>
      <c r="Z201" s="111">
        <v>0</v>
      </c>
      <c r="AA201" s="111"/>
      <c r="AB201" s="111">
        <v>0</v>
      </c>
      <c r="AC201" s="111">
        <v>0</v>
      </c>
      <c r="AD201" s="111"/>
      <c r="AE201" s="111">
        <v>0</v>
      </c>
    </row>
    <row r="202" spans="1:31" s="144" customFormat="1" ht="15" customHeight="1" x14ac:dyDescent="0.4">
      <c r="A202" s="16"/>
      <c r="B202" s="16" t="s">
        <v>389</v>
      </c>
      <c r="C202" s="16" t="s">
        <v>393</v>
      </c>
      <c r="D202" s="141" t="s">
        <v>399</v>
      </c>
      <c r="E202" s="16" t="s">
        <v>301</v>
      </c>
      <c r="F202" s="142" t="s">
        <v>405</v>
      </c>
      <c r="G202" s="95">
        <v>750</v>
      </c>
      <c r="H202" s="95">
        <v>750</v>
      </c>
      <c r="I202" s="95">
        <v>750</v>
      </c>
      <c r="J202" s="95">
        <v>750</v>
      </c>
      <c r="K202" s="96">
        <v>750</v>
      </c>
      <c r="L202" s="96">
        <v>500</v>
      </c>
      <c r="M202" s="96">
        <v>200</v>
      </c>
      <c r="N202" s="96">
        <v>200</v>
      </c>
      <c r="O202" s="96">
        <v>200</v>
      </c>
      <c r="P202" s="96">
        <v>100</v>
      </c>
      <c r="Q202" s="96">
        <v>100</v>
      </c>
      <c r="R202" s="96">
        <v>81.78</v>
      </c>
      <c r="S202" s="95">
        <f t="shared" si="3"/>
        <v>81.78</v>
      </c>
      <c r="T202" s="111">
        <v>0</v>
      </c>
      <c r="U202" s="111">
        <v>0</v>
      </c>
      <c r="V202" s="111">
        <v>0</v>
      </c>
      <c r="W202" s="111">
        <v>0</v>
      </c>
      <c r="X202" s="111">
        <v>0</v>
      </c>
      <c r="Y202" s="111"/>
      <c r="Z202" s="111"/>
      <c r="AA202" s="111"/>
      <c r="AB202" s="111"/>
      <c r="AC202" s="111">
        <v>0</v>
      </c>
      <c r="AD202" s="111"/>
      <c r="AE202" s="111">
        <v>81.78</v>
      </c>
    </row>
    <row r="203" spans="1:31" s="144" customFormat="1" ht="15" customHeight="1" x14ac:dyDescent="0.4">
      <c r="A203" s="16"/>
      <c r="B203" s="16" t="s">
        <v>389</v>
      </c>
      <c r="C203" s="16" t="s">
        <v>393</v>
      </c>
      <c r="D203" s="141" t="s">
        <v>399</v>
      </c>
      <c r="E203" s="16" t="s">
        <v>128</v>
      </c>
      <c r="F203" s="142" t="s">
        <v>402</v>
      </c>
      <c r="G203" s="95"/>
      <c r="H203" s="95"/>
      <c r="I203" s="95"/>
      <c r="J203" s="95">
        <v>1300</v>
      </c>
      <c r="K203" s="96">
        <v>0</v>
      </c>
      <c r="L203" s="96">
        <v>0</v>
      </c>
      <c r="M203" s="96">
        <v>0</v>
      </c>
      <c r="N203" s="96">
        <v>0</v>
      </c>
      <c r="O203" s="96">
        <v>0</v>
      </c>
      <c r="P203" s="96">
        <v>0</v>
      </c>
      <c r="Q203" s="96">
        <v>0</v>
      </c>
      <c r="R203" s="96">
        <v>0</v>
      </c>
      <c r="S203" s="95">
        <f t="shared" si="3"/>
        <v>0</v>
      </c>
      <c r="T203" s="111">
        <v>0</v>
      </c>
      <c r="U203" s="111">
        <v>0</v>
      </c>
      <c r="V203" s="111">
        <v>0</v>
      </c>
      <c r="W203" s="111">
        <v>0</v>
      </c>
      <c r="X203" s="111">
        <v>0</v>
      </c>
      <c r="Y203" s="111">
        <v>0</v>
      </c>
      <c r="Z203" s="111">
        <v>0</v>
      </c>
      <c r="AA203" s="111"/>
      <c r="AB203" s="111">
        <v>0</v>
      </c>
      <c r="AC203" s="111">
        <v>0</v>
      </c>
      <c r="AD203" s="111"/>
      <c r="AE203" s="111">
        <v>0</v>
      </c>
    </row>
    <row r="204" spans="1:31" s="144" customFormat="1" ht="15" customHeight="1" x14ac:dyDescent="0.4">
      <c r="A204" s="16"/>
      <c r="B204" s="16" t="s">
        <v>388</v>
      </c>
      <c r="C204" s="141" t="s">
        <v>394</v>
      </c>
      <c r="D204" s="141" t="s">
        <v>398</v>
      </c>
      <c r="E204" s="16" t="s">
        <v>304</v>
      </c>
      <c r="F204" s="142" t="s">
        <v>402</v>
      </c>
      <c r="G204" s="96"/>
      <c r="H204" s="96"/>
      <c r="I204" s="96"/>
      <c r="J204" s="96"/>
      <c r="K204" s="96"/>
      <c r="L204" s="96"/>
      <c r="M204" s="96">
        <v>187.5</v>
      </c>
      <c r="N204" s="96">
        <v>375</v>
      </c>
      <c r="O204" s="96">
        <v>0</v>
      </c>
      <c r="P204" s="96">
        <v>0</v>
      </c>
      <c r="Q204" s="96">
        <v>0</v>
      </c>
      <c r="R204" s="96">
        <v>0</v>
      </c>
      <c r="S204" s="95">
        <f t="shared" si="3"/>
        <v>0</v>
      </c>
      <c r="T204" s="94"/>
      <c r="U204" s="110"/>
      <c r="V204" s="110"/>
      <c r="W204" s="110"/>
      <c r="X204" s="110"/>
      <c r="AD204" s="147"/>
    </row>
    <row r="205" spans="1:31" s="144" customFormat="1" ht="15" customHeight="1" x14ac:dyDescent="0.4">
      <c r="A205" s="16"/>
      <c r="B205" s="16"/>
      <c r="C205" s="141"/>
      <c r="D205" s="141"/>
      <c r="E205" s="16"/>
      <c r="F205" s="142"/>
      <c r="G205" s="95"/>
      <c r="K205" s="96"/>
      <c r="L205" s="99"/>
      <c r="M205" s="99"/>
      <c r="N205" s="99"/>
      <c r="O205" s="99"/>
      <c r="P205" s="99"/>
      <c r="Q205" s="99"/>
      <c r="R205" s="99"/>
      <c r="S205" s="95">
        <f t="shared" si="3"/>
        <v>0</v>
      </c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</row>
    <row r="206" spans="1:31" s="144" customFormat="1" ht="15.6" customHeight="1" x14ac:dyDescent="0.4">
      <c r="A206" s="16"/>
      <c r="B206" s="16"/>
      <c r="F206" s="150"/>
      <c r="O206" s="99"/>
      <c r="P206" s="99"/>
      <c r="Q206" s="99"/>
      <c r="R206" s="99"/>
      <c r="S206" s="95">
        <f t="shared" si="3"/>
        <v>0</v>
      </c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</row>
    <row r="207" spans="1:31" s="98" customFormat="1" ht="20.55" customHeight="1" x14ac:dyDescent="0.4">
      <c r="A207" s="16"/>
      <c r="B207" s="16"/>
      <c r="F207" s="138"/>
      <c r="G207" s="97">
        <f>SUBTOTAL(9, G3:G206)</f>
        <v>68645.832999999984</v>
      </c>
      <c r="H207" s="97">
        <f t="shared" ref="H207:S207" si="4">SUBTOTAL(9, H3:H206)</f>
        <v>69612.236000000004</v>
      </c>
      <c r="I207" s="97">
        <f t="shared" si="4"/>
        <v>69111.764272267988</v>
      </c>
      <c r="J207" s="97">
        <f t="shared" si="4"/>
        <v>69435.869799999986</v>
      </c>
      <c r="K207" s="97">
        <f t="shared" si="4"/>
        <v>86774.93799999998</v>
      </c>
      <c r="L207" s="97">
        <f t="shared" si="4"/>
        <v>82266.451000000001</v>
      </c>
      <c r="M207" s="97">
        <f t="shared" si="4"/>
        <v>71335.708400000003</v>
      </c>
      <c r="N207" s="97">
        <f t="shared" si="4"/>
        <v>66771.262199999983</v>
      </c>
      <c r="O207" s="97">
        <f t="shared" si="4"/>
        <v>65773.301500000001</v>
      </c>
      <c r="P207" s="97">
        <f t="shared" si="4"/>
        <v>57970.915843639959</v>
      </c>
      <c r="Q207" s="97">
        <f t="shared" si="4"/>
        <v>57463.38439489001</v>
      </c>
      <c r="R207" s="97">
        <f t="shared" si="4"/>
        <v>54987.073924890035</v>
      </c>
      <c r="S207" s="97">
        <f t="shared" si="4"/>
        <v>54705.184394889999</v>
      </c>
      <c r="T207" s="112">
        <f t="shared" ref="T207:AE207" si="5">SUBTOTAL(9,T3:T206)</f>
        <v>798.04900000000009</v>
      </c>
      <c r="U207" s="112">
        <f t="shared" si="5"/>
        <v>1642.2279999999996</v>
      </c>
      <c r="V207" s="112">
        <f t="shared" si="5"/>
        <v>2552.1579999999994</v>
      </c>
      <c r="W207" s="112">
        <f t="shared" si="5"/>
        <v>3530.7239999999997</v>
      </c>
      <c r="X207" s="112">
        <f t="shared" si="5"/>
        <v>1953.530242438</v>
      </c>
      <c r="Y207" s="112">
        <f t="shared" si="5"/>
        <v>4082.3032207919996</v>
      </c>
      <c r="Z207" s="127">
        <f t="shared" si="5"/>
        <v>13089.974631520001</v>
      </c>
      <c r="AA207" s="127">
        <f t="shared" si="5"/>
        <v>1629.7883001399998</v>
      </c>
      <c r="AB207" s="127">
        <f t="shared" si="5"/>
        <v>4823.6170000000002</v>
      </c>
      <c r="AC207" s="127">
        <f t="shared" si="5"/>
        <v>4996.9180000000015</v>
      </c>
      <c r="AD207" s="127">
        <f t="shared" si="5"/>
        <v>4473.7290000000003</v>
      </c>
      <c r="AE207" s="126">
        <f t="shared" si="5"/>
        <v>11132.164999999999</v>
      </c>
    </row>
    <row r="208" spans="1:31" ht="15.6" customHeight="1" x14ac:dyDescent="0.4">
      <c r="C208"/>
      <c r="D208"/>
      <c r="E208"/>
      <c r="F208" s="137"/>
      <c r="K208"/>
      <c r="L208"/>
      <c r="M208"/>
      <c r="N208"/>
      <c r="O208" s="119"/>
      <c r="P208"/>
      <c r="Q208" s="119"/>
      <c r="R208" s="119"/>
      <c r="S208" s="119"/>
      <c r="T208" s="115">
        <f>T207</f>
        <v>798.04900000000009</v>
      </c>
      <c r="U208" s="115">
        <f>T208+U207</f>
        <v>2440.2769999999996</v>
      </c>
      <c r="V208" s="115">
        <f t="shared" ref="V208:Z208" si="6">U208+V207</f>
        <v>4992.4349999999995</v>
      </c>
      <c r="W208" s="115">
        <f t="shared" si="6"/>
        <v>8523.1589999999997</v>
      </c>
      <c r="X208" s="115">
        <f>W208+X207</f>
        <v>10476.689242438</v>
      </c>
      <c r="Y208" s="115">
        <f t="shared" si="6"/>
        <v>14558.992463229999</v>
      </c>
      <c r="Z208" s="115">
        <f t="shared" si="6"/>
        <v>27648.967094749998</v>
      </c>
      <c r="AA208" s="115">
        <f>Z208+AA207</f>
        <v>29278.755394889999</v>
      </c>
      <c r="AB208" s="115">
        <f>AA208+AB207</f>
        <v>34102.372394890001</v>
      </c>
      <c r="AC208" s="115">
        <f t="shared" ref="AC208" si="7">AB208+AC207</f>
        <v>39099.290394890006</v>
      </c>
      <c r="AD208" s="115">
        <f>AC208+AD207</f>
        <v>43573.019394890005</v>
      </c>
      <c r="AE208" s="115">
        <f>AD208+AE207</f>
        <v>54705.184394890006</v>
      </c>
    </row>
    <row r="209" spans="3:31" ht="15.6" customHeight="1" x14ac:dyDescent="0.4">
      <c r="C209"/>
      <c r="D209"/>
      <c r="E209"/>
      <c r="K209"/>
      <c r="L209"/>
      <c r="M209"/>
      <c r="N209"/>
      <c r="O209" s="125"/>
      <c r="P209" s="80"/>
      <c r="Q209" s="130"/>
      <c r="R209" s="133"/>
      <c r="S209" s="133"/>
      <c r="T209" s="100">
        <f>T208/1000</f>
        <v>0.79804900000000012</v>
      </c>
      <c r="U209" s="100">
        <f t="shared" ref="U209:AE209" si="8">U208/1000</f>
        <v>2.4402769999999996</v>
      </c>
      <c r="V209" s="100">
        <f t="shared" si="8"/>
        <v>4.9924349999999995</v>
      </c>
      <c r="W209" s="100">
        <f t="shared" si="8"/>
        <v>8.5231589999999997</v>
      </c>
      <c r="X209" s="100">
        <f t="shared" si="8"/>
        <v>10.476689242438001</v>
      </c>
      <c r="Y209" s="100">
        <f t="shared" si="8"/>
        <v>14.558992463229998</v>
      </c>
      <c r="Z209" s="100">
        <f t="shared" si="8"/>
        <v>27.648967094749999</v>
      </c>
      <c r="AA209" s="100">
        <f t="shared" si="8"/>
        <v>29.278755394889998</v>
      </c>
      <c r="AB209" s="100">
        <f t="shared" si="8"/>
        <v>34.102372394889997</v>
      </c>
      <c r="AC209" s="100">
        <f t="shared" si="8"/>
        <v>39.099290394890005</v>
      </c>
      <c r="AD209" s="100">
        <f t="shared" si="8"/>
        <v>43.573019394890004</v>
      </c>
      <c r="AE209" s="100">
        <f t="shared" si="8"/>
        <v>54.705184394890004</v>
      </c>
    </row>
    <row r="210" spans="3:31" ht="16.05" customHeight="1" x14ac:dyDescent="0.4">
      <c r="C210"/>
      <c r="D210"/>
      <c r="E210"/>
      <c r="F210" s="137"/>
      <c r="K210"/>
      <c r="L210"/>
      <c r="M210"/>
      <c r="N210"/>
      <c r="O210" s="119"/>
      <c r="P210" s="119"/>
      <c r="Q210" s="119"/>
      <c r="R210" s="128"/>
      <c r="S210" s="128"/>
      <c r="T210" s="91">
        <f t="shared" ref="T210:AE210" si="9">T209/$AE$209</f>
        <v>1.4588178594541867E-2</v>
      </c>
      <c r="U210" s="91">
        <f t="shared" si="9"/>
        <v>4.4607783101229162E-2</v>
      </c>
      <c r="V210" s="91">
        <f t="shared" si="9"/>
        <v>9.126072885454603E-2</v>
      </c>
      <c r="W210" s="91">
        <f t="shared" si="9"/>
        <v>0.15580166842095766</v>
      </c>
      <c r="X210" s="91">
        <f t="shared" si="9"/>
        <v>0.191511816628053</v>
      </c>
      <c r="Y210" s="91">
        <f t="shared" si="9"/>
        <v>0.26613551575177491</v>
      </c>
      <c r="Z210" s="91">
        <f t="shared" si="9"/>
        <v>0.50541767477037658</v>
      </c>
      <c r="AA210" s="91">
        <f t="shared" si="9"/>
        <v>0.53520988401283809</v>
      </c>
      <c r="AB210" s="91">
        <f t="shared" si="9"/>
        <v>0.62338465306545043</v>
      </c>
      <c r="AC210" s="91">
        <f t="shared" si="9"/>
        <v>0.71472733027735225</v>
      </c>
      <c r="AD210" s="91">
        <f t="shared" si="9"/>
        <v>0.79650621557835655</v>
      </c>
      <c r="AE210" s="91">
        <f t="shared" si="9"/>
        <v>1</v>
      </c>
    </row>
    <row r="211" spans="3:31" ht="15.6" customHeight="1" x14ac:dyDescent="0.4">
      <c r="C211"/>
      <c r="D211"/>
      <c r="E211"/>
      <c r="F211" s="137"/>
      <c r="K211"/>
      <c r="L211"/>
      <c r="M211"/>
      <c r="N211"/>
      <c r="O211" s="119"/>
      <c r="P211" s="119"/>
      <c r="Q211" s="119"/>
      <c r="R211" s="119"/>
      <c r="S211" s="119"/>
      <c r="T211" s="115"/>
      <c r="U211" s="115"/>
      <c r="AD211" s="79">
        <f>AD207+AC207-737</f>
        <v>8733.6470000000008</v>
      </c>
    </row>
    <row r="212" spans="3:31" x14ac:dyDescent="0.4">
      <c r="C212"/>
      <c r="D212"/>
      <c r="E212"/>
      <c r="F212" s="137"/>
      <c r="K212"/>
      <c r="L212"/>
      <c r="M212"/>
      <c r="N212"/>
      <c r="O212" s="119"/>
      <c r="P212" s="119"/>
      <c r="Q212" s="119"/>
      <c r="T212" s="115"/>
      <c r="U212" s="115"/>
    </row>
    <row r="213" spans="3:31" x14ac:dyDescent="0.4">
      <c r="C213"/>
      <c r="D213"/>
      <c r="E213"/>
      <c r="F213" s="137"/>
      <c r="K213"/>
      <c r="L213"/>
      <c r="M213"/>
      <c r="N213"/>
      <c r="O213"/>
      <c r="P213"/>
      <c r="Q213"/>
      <c r="R213" s="132"/>
      <c r="S213" s="132"/>
      <c r="T213" s="115"/>
      <c r="U213" s="115"/>
      <c r="V213" s="115"/>
      <c r="W213" s="115"/>
      <c r="X213" s="115"/>
      <c r="Y213" s="115"/>
      <c r="Z213" s="115"/>
      <c r="AA213" s="129"/>
      <c r="AB213" s="79"/>
      <c r="AC213" s="79"/>
      <c r="AD213" s="79"/>
    </row>
    <row r="214" spans="3:31" x14ac:dyDescent="0.4">
      <c r="C214"/>
      <c r="D214"/>
      <c r="E214"/>
      <c r="F214" s="139"/>
      <c r="K214"/>
      <c r="L214"/>
      <c r="M214"/>
      <c r="N214"/>
      <c r="O214" s="123"/>
      <c r="P214" s="119"/>
      <c r="Q214" s="119"/>
      <c r="T214" s="115"/>
      <c r="U214" s="80"/>
      <c r="V214" s="115"/>
      <c r="X214" s="115"/>
    </row>
    <row r="215" spans="3:31" x14ac:dyDescent="0.4">
      <c r="C215"/>
      <c r="D215"/>
      <c r="E215"/>
      <c r="F215" s="139"/>
      <c r="K215"/>
      <c r="L215"/>
      <c r="M215"/>
      <c r="N215"/>
      <c r="O215"/>
      <c r="P215"/>
      <c r="Q215"/>
      <c r="T215" s="115"/>
      <c r="U215"/>
      <c r="V215" s="115"/>
      <c r="X215" s="115"/>
    </row>
    <row r="216" spans="3:31" x14ac:dyDescent="0.4">
      <c r="C216"/>
      <c r="D216"/>
      <c r="E216"/>
      <c r="F216" s="139"/>
      <c r="K216"/>
      <c r="L216"/>
      <c r="M216"/>
      <c r="N216"/>
      <c r="O216" s="119"/>
      <c r="P216" s="119"/>
      <c r="Q216" s="119"/>
      <c r="R216" s="119"/>
      <c r="S216" s="119"/>
      <c r="T216" s="115"/>
      <c r="U216"/>
      <c r="V216" s="115"/>
      <c r="X216" s="115"/>
    </row>
    <row r="217" spans="3:31" x14ac:dyDescent="0.4">
      <c r="C217"/>
      <c r="D217"/>
      <c r="E217"/>
      <c r="F217" s="137"/>
      <c r="K217"/>
      <c r="L217"/>
      <c r="M217"/>
      <c r="N217"/>
      <c r="O217" s="119"/>
      <c r="P217" s="119"/>
      <c r="Q217" s="119"/>
      <c r="R217" s="119"/>
      <c r="S217" s="119"/>
      <c r="T217" s="115"/>
      <c r="U217"/>
      <c r="V217" s="115"/>
      <c r="X217" s="115"/>
    </row>
    <row r="218" spans="3:31" x14ac:dyDescent="0.4">
      <c r="C218"/>
      <c r="D218"/>
      <c r="E218"/>
      <c r="F218" s="137"/>
      <c r="K218"/>
      <c r="L218"/>
      <c r="M218"/>
      <c r="N218"/>
      <c r="O218" s="119"/>
      <c r="P218" s="119"/>
      <c r="Q218" s="119"/>
      <c r="R218" s="119"/>
      <c r="S218" s="119"/>
      <c r="T218" s="115"/>
      <c r="U218"/>
      <c r="V218" s="115"/>
      <c r="X218" s="115"/>
    </row>
    <row r="219" spans="3:31" x14ac:dyDescent="0.4">
      <c r="C219"/>
      <c r="D219"/>
      <c r="E219"/>
      <c r="F219" s="140"/>
      <c r="K219"/>
      <c r="L219"/>
      <c r="M219"/>
      <c r="N219"/>
      <c r="O219" s="119"/>
      <c r="P219" s="119"/>
      <c r="Q219" s="119"/>
      <c r="R219" s="119"/>
      <c r="S219" s="119"/>
      <c r="T219" s="115"/>
      <c r="U219"/>
      <c r="V219" s="115"/>
      <c r="X219" s="115"/>
    </row>
    <row r="220" spans="3:31" x14ac:dyDescent="0.4">
      <c r="C220"/>
      <c r="D220"/>
      <c r="E220"/>
      <c r="F220" s="140"/>
      <c r="K220"/>
      <c r="L220"/>
      <c r="M220"/>
      <c r="N220"/>
      <c r="O220" s="119"/>
      <c r="P220" s="119"/>
      <c r="Q220" s="119"/>
      <c r="R220" s="119"/>
      <c r="S220" s="119"/>
      <c r="T220" s="115"/>
      <c r="U220" s="115"/>
      <c r="V220" s="115"/>
      <c r="W220" s="115"/>
      <c r="X220" s="115"/>
      <c r="Y220" s="115"/>
      <c r="Z220" s="115"/>
      <c r="AA220" s="115"/>
    </row>
    <row r="221" spans="3:31" x14ac:dyDescent="0.4">
      <c r="C221"/>
      <c r="D221"/>
      <c r="E221"/>
      <c r="F221" s="140"/>
      <c r="K221"/>
      <c r="L221"/>
      <c r="M221"/>
      <c r="N221"/>
      <c r="O221" s="119"/>
      <c r="P221" s="119"/>
      <c r="Q221" s="119"/>
      <c r="R221" s="119"/>
      <c r="S221" s="119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</row>
    <row r="222" spans="3:31" x14ac:dyDescent="0.4">
      <c r="C222"/>
      <c r="D222"/>
      <c r="E222"/>
      <c r="F222" s="137"/>
      <c r="K222"/>
      <c r="L222"/>
      <c r="M222"/>
      <c r="N222"/>
      <c r="O222" s="119"/>
      <c r="P222" s="119"/>
      <c r="Q222" s="119"/>
      <c r="R222" s="119"/>
      <c r="S222" s="119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</row>
    <row r="223" spans="3:31" x14ac:dyDescent="0.4">
      <c r="C223"/>
      <c r="D223"/>
      <c r="E223"/>
      <c r="F223" s="137"/>
      <c r="K223"/>
      <c r="L223"/>
      <c r="M223"/>
      <c r="N223"/>
      <c r="O223" s="119"/>
      <c r="P223" s="119"/>
      <c r="Q223" s="119"/>
      <c r="R223" s="119"/>
      <c r="S223" s="119"/>
      <c r="T223" s="17"/>
      <c r="U223" s="17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3:31" x14ac:dyDescent="0.4">
      <c r="C224"/>
      <c r="D224"/>
      <c r="E224"/>
      <c r="F224" s="137"/>
      <c r="K224"/>
      <c r="L224"/>
      <c r="M224"/>
      <c r="N224"/>
      <c r="O224" s="119"/>
      <c r="P224" s="119"/>
      <c r="Q224" s="119"/>
      <c r="R224" s="119"/>
      <c r="S224" s="119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</row>
    <row r="225" spans="3:31" x14ac:dyDescent="0.4">
      <c r="C225"/>
      <c r="D225"/>
      <c r="E225"/>
      <c r="F225" s="137"/>
      <c r="K225"/>
      <c r="L225"/>
      <c r="M225"/>
      <c r="N225"/>
      <c r="O225" s="119"/>
      <c r="P225" s="119"/>
      <c r="Q225" s="119"/>
      <c r="R225" s="119"/>
      <c r="S225" s="119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</row>
    <row r="226" spans="3:31" x14ac:dyDescent="0.4">
      <c r="C226"/>
      <c r="D226"/>
      <c r="E226"/>
      <c r="F226" s="137"/>
      <c r="K226"/>
      <c r="L226"/>
      <c r="M226"/>
      <c r="N226"/>
      <c r="O226" s="119"/>
      <c r="P226" s="119"/>
      <c r="Q226" s="119"/>
      <c r="R226" s="119"/>
      <c r="S226" s="119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</row>
    <row r="227" spans="3:31" x14ac:dyDescent="0.4">
      <c r="C227"/>
      <c r="D227"/>
      <c r="E227"/>
      <c r="F227" s="137" t="s">
        <v>27</v>
      </c>
      <c r="K227"/>
      <c r="L227"/>
      <c r="M227"/>
      <c r="N227"/>
      <c r="O227" s="119"/>
      <c r="P227" s="119"/>
      <c r="Q227" s="119"/>
      <c r="R227" s="119"/>
      <c r="S227" s="119"/>
      <c r="T227" s="115"/>
      <c r="U227" s="115"/>
      <c r="V227" s="115"/>
      <c r="W227" s="115"/>
      <c r="X227" s="115"/>
      <c r="Y227" s="115"/>
      <c r="Z227" s="115"/>
      <c r="AC227" s="115"/>
      <c r="AD227" s="115"/>
      <c r="AE227" s="115"/>
    </row>
    <row r="228" spans="3:31" x14ac:dyDescent="0.4">
      <c r="C228"/>
      <c r="D228"/>
      <c r="E228"/>
      <c r="F228" s="137" t="s">
        <v>25</v>
      </c>
      <c r="K228"/>
      <c r="L228"/>
      <c r="M228"/>
      <c r="N228"/>
      <c r="O228" s="119"/>
      <c r="P228" s="119"/>
      <c r="Q228" s="119"/>
      <c r="R228" s="119"/>
      <c r="S228" s="119"/>
      <c r="T228" s="91"/>
      <c r="U228" s="91"/>
      <c r="V228" s="91"/>
      <c r="W228" s="91"/>
      <c r="X228" s="91"/>
      <c r="Y228" s="91"/>
      <c r="Z228" s="91"/>
      <c r="AC228" s="91"/>
      <c r="AD228" s="91"/>
      <c r="AE228" s="91"/>
    </row>
    <row r="229" spans="3:31" x14ac:dyDescent="0.4">
      <c r="C229"/>
      <c r="D229"/>
      <c r="E229"/>
      <c r="F229" s="137" t="s">
        <v>382</v>
      </c>
      <c r="K229"/>
      <c r="L229"/>
      <c r="M229"/>
      <c r="N229"/>
      <c r="O229" s="119"/>
      <c r="P229" s="119"/>
      <c r="Q229" s="119"/>
      <c r="R229" s="119"/>
      <c r="S229" s="119"/>
      <c r="T229" s="115"/>
      <c r="U229" s="115"/>
      <c r="V229" s="91"/>
      <c r="Y229" s="91"/>
      <c r="AB229" s="91"/>
      <c r="AE229" s="91"/>
    </row>
    <row r="230" spans="3:31" x14ac:dyDescent="0.4">
      <c r="C230"/>
      <c r="D230"/>
      <c r="E230"/>
      <c r="K230"/>
      <c r="L230"/>
      <c r="M230"/>
      <c r="N230"/>
      <c r="O230" s="119"/>
      <c r="P230" s="119"/>
      <c r="Q230" s="119"/>
      <c r="R230" s="119"/>
      <c r="S230" s="119"/>
      <c r="T230" s="115"/>
      <c r="U230" s="115"/>
    </row>
    <row r="231" spans="3:31" x14ac:dyDescent="0.4">
      <c r="C231"/>
      <c r="D231"/>
      <c r="E231"/>
      <c r="F231" s="137"/>
      <c r="K231"/>
      <c r="L231"/>
      <c r="M231"/>
      <c r="N231"/>
      <c r="O231" s="119"/>
      <c r="P231" s="119"/>
      <c r="Q231" s="119"/>
      <c r="R231" s="119"/>
      <c r="S231" s="119"/>
      <c r="T231" s="115"/>
      <c r="U231" s="115"/>
    </row>
    <row r="232" spans="3:31" x14ac:dyDescent="0.4">
      <c r="C232"/>
      <c r="D232"/>
      <c r="E232"/>
      <c r="F232" s="137" t="s">
        <v>381</v>
      </c>
      <c r="K232"/>
      <c r="L232"/>
      <c r="M232"/>
      <c r="N232"/>
      <c r="O232" s="119"/>
      <c r="P232" s="119"/>
      <c r="Q232" s="119"/>
      <c r="R232" s="119"/>
      <c r="S232" s="119"/>
      <c r="T232" s="115"/>
      <c r="U232" s="115"/>
    </row>
    <row r="233" spans="3:31" x14ac:dyDescent="0.4">
      <c r="C233"/>
      <c r="D233"/>
      <c r="E233"/>
      <c r="F233" s="137" t="s">
        <v>383</v>
      </c>
      <c r="K233"/>
      <c r="L233"/>
      <c r="M233"/>
      <c r="N233"/>
      <c r="O233" s="119"/>
      <c r="P233" s="119"/>
      <c r="Q233" s="119"/>
      <c r="R233" s="119"/>
      <c r="S233" s="119"/>
      <c r="T233" s="115"/>
      <c r="U233" s="115"/>
    </row>
    <row r="234" spans="3:31" x14ac:dyDescent="0.4">
      <c r="C234"/>
      <c r="D234"/>
      <c r="E234"/>
      <c r="F234" s="137"/>
      <c r="K234"/>
      <c r="L234"/>
      <c r="M234"/>
      <c r="N234"/>
      <c r="O234" s="119"/>
      <c r="P234" s="119"/>
      <c r="Q234" s="119"/>
      <c r="R234" s="119"/>
      <c r="S234" s="119"/>
      <c r="T234" s="115"/>
      <c r="U234" s="115"/>
    </row>
    <row r="235" spans="3:31" x14ac:dyDescent="0.4">
      <c r="C235"/>
      <c r="D235"/>
      <c r="E235"/>
      <c r="F235" s="137"/>
      <c r="K235"/>
      <c r="L235"/>
      <c r="M235"/>
      <c r="N235"/>
      <c r="O235" s="119"/>
      <c r="P235" s="119"/>
      <c r="Q235" s="119"/>
      <c r="R235" s="119"/>
      <c r="S235" s="119"/>
      <c r="T235" s="115"/>
      <c r="U235" s="115"/>
    </row>
    <row r="236" spans="3:31" x14ac:dyDescent="0.4">
      <c r="C236"/>
      <c r="D236"/>
      <c r="E236"/>
      <c r="F236" s="137"/>
      <c r="K236"/>
      <c r="L236"/>
      <c r="M236"/>
      <c r="N236"/>
      <c r="O236" s="119"/>
      <c r="P236" s="119"/>
      <c r="Q236" s="119"/>
      <c r="R236" s="119"/>
      <c r="S236" s="119"/>
      <c r="T236" s="115"/>
      <c r="U236" s="115"/>
    </row>
    <row r="237" spans="3:31" x14ac:dyDescent="0.4">
      <c r="C237"/>
      <c r="D237"/>
      <c r="E237"/>
      <c r="F237" s="137"/>
      <c r="K237"/>
      <c r="L237"/>
      <c r="M237"/>
      <c r="N237"/>
      <c r="O237" s="119"/>
      <c r="P237" s="119"/>
      <c r="Q237" s="119"/>
      <c r="R237" s="119"/>
      <c r="S237" s="119"/>
      <c r="T237" s="115"/>
      <c r="U237" s="115"/>
    </row>
    <row r="238" spans="3:31" x14ac:dyDescent="0.4">
      <c r="C238"/>
      <c r="D238"/>
      <c r="E238"/>
      <c r="F238" s="137"/>
      <c r="K238"/>
      <c r="L238"/>
      <c r="M238"/>
      <c r="N238"/>
      <c r="O238" s="119"/>
      <c r="P238" s="119"/>
      <c r="Q238" s="119"/>
      <c r="R238" s="119"/>
      <c r="S238" s="119"/>
      <c r="T238" s="115"/>
      <c r="U238" s="115"/>
    </row>
    <row r="239" spans="3:31" x14ac:dyDescent="0.4">
      <c r="C239"/>
      <c r="D239"/>
      <c r="E239"/>
      <c r="F239" s="137"/>
      <c r="K239"/>
      <c r="L239"/>
      <c r="M239"/>
      <c r="N239"/>
      <c r="O239" s="119"/>
      <c r="P239" s="119"/>
      <c r="Q239" s="119"/>
      <c r="R239" s="119"/>
      <c r="S239" s="119"/>
      <c r="T239" s="115"/>
      <c r="U239" s="115"/>
    </row>
    <row r="240" spans="3:31" x14ac:dyDescent="0.4">
      <c r="C240"/>
      <c r="D240"/>
      <c r="E240"/>
      <c r="F240" s="137"/>
      <c r="K240"/>
      <c r="L240"/>
      <c r="M240"/>
      <c r="N240"/>
      <c r="O240" s="119"/>
      <c r="P240" s="119"/>
      <c r="Q240" s="119"/>
      <c r="R240" s="119"/>
      <c r="S240" s="119"/>
      <c r="T240" s="115"/>
      <c r="U240" s="115"/>
    </row>
    <row r="241" spans="3:31" x14ac:dyDescent="0.4">
      <c r="C241"/>
      <c r="D241"/>
      <c r="E241"/>
      <c r="F241" s="137"/>
      <c r="K241"/>
      <c r="L241"/>
      <c r="M241"/>
      <c r="N241"/>
      <c r="O241" s="119"/>
      <c r="P241" s="119"/>
      <c r="Q241" s="119"/>
      <c r="R241" s="119"/>
      <c r="S241" s="119"/>
      <c r="T241" s="115"/>
      <c r="U241" s="115"/>
    </row>
    <row r="242" spans="3:31" x14ac:dyDescent="0.4">
      <c r="C242"/>
      <c r="D242"/>
      <c r="E242"/>
      <c r="F242" s="137"/>
      <c r="K242"/>
      <c r="L242"/>
      <c r="M242"/>
      <c r="N242"/>
      <c r="O242" s="121"/>
      <c r="P242" s="121"/>
      <c r="Q242" s="121"/>
      <c r="R242" s="121"/>
      <c r="S242" s="121"/>
      <c r="T242" s="116"/>
      <c r="U242" s="116"/>
    </row>
    <row r="243" spans="3:31" x14ac:dyDescent="0.4">
      <c r="C243"/>
      <c r="D243"/>
      <c r="E243"/>
      <c r="F243" s="137"/>
      <c r="K243"/>
      <c r="L243"/>
      <c r="M243"/>
      <c r="N243"/>
      <c r="O243" s="121"/>
      <c r="P243" s="121"/>
      <c r="Q243" s="121"/>
      <c r="R243" s="121"/>
      <c r="S243" s="121"/>
      <c r="T243" s="116"/>
      <c r="U243" s="116"/>
    </row>
    <row r="244" spans="3:31" x14ac:dyDescent="0.4">
      <c r="K244" s="101"/>
      <c r="L244" s="121"/>
      <c r="M244" s="121"/>
      <c r="N244" s="121"/>
      <c r="O244" s="121"/>
      <c r="P244" s="121"/>
      <c r="Q244" s="121"/>
      <c r="R244" s="121"/>
      <c r="S244" s="121"/>
      <c r="T244" s="116"/>
      <c r="U244" s="116"/>
    </row>
    <row r="245" spans="3:31" x14ac:dyDescent="0.4">
      <c r="K245" s="101"/>
      <c r="L245" s="121"/>
      <c r="M245" s="121"/>
      <c r="N245" s="121"/>
      <c r="O245" s="121"/>
      <c r="P245" s="121"/>
      <c r="Q245" s="121"/>
      <c r="R245" s="121"/>
      <c r="S245" s="121"/>
      <c r="T245" s="116"/>
      <c r="U245" s="116"/>
    </row>
    <row r="246" spans="3:31" x14ac:dyDescent="0.4">
      <c r="K246" s="101"/>
      <c r="L246" s="121"/>
      <c r="M246" s="121"/>
      <c r="N246" s="121"/>
      <c r="O246" s="121"/>
      <c r="P246" s="121"/>
      <c r="Q246" s="121"/>
      <c r="R246" s="121"/>
      <c r="S246" s="121"/>
      <c r="T246" s="116"/>
      <c r="U246" s="116"/>
    </row>
    <row r="247" spans="3:31" x14ac:dyDescent="0.4">
      <c r="K247" s="101"/>
      <c r="L247" s="121"/>
      <c r="M247" s="121"/>
      <c r="N247" s="121"/>
      <c r="O247" s="121"/>
      <c r="P247" s="121"/>
      <c r="Q247" s="121"/>
      <c r="R247" s="121"/>
      <c r="S247" s="121"/>
      <c r="T247" s="116"/>
      <c r="U247" s="116"/>
    </row>
    <row r="248" spans="3:31" x14ac:dyDescent="0.4">
      <c r="K248" s="101"/>
      <c r="L248" s="121"/>
      <c r="M248" s="121"/>
      <c r="N248" s="121"/>
      <c r="O248" s="121"/>
      <c r="P248" s="121"/>
      <c r="Q248" s="121"/>
      <c r="R248" s="121"/>
      <c r="S248" s="121"/>
      <c r="T248" s="116"/>
      <c r="U248" s="116"/>
    </row>
    <row r="249" spans="3:31" x14ac:dyDescent="0.4">
      <c r="K249" s="101"/>
      <c r="L249" s="121"/>
      <c r="M249" s="121"/>
      <c r="N249" s="121"/>
      <c r="O249" s="121"/>
      <c r="P249" s="121"/>
      <c r="Q249" s="121"/>
      <c r="R249" s="121"/>
      <c r="S249" s="121"/>
      <c r="T249" s="116"/>
      <c r="U249" s="116"/>
    </row>
    <row r="250" spans="3:31" x14ac:dyDescent="0.4">
      <c r="K250" s="101"/>
      <c r="L250" s="121"/>
      <c r="M250" s="121"/>
      <c r="N250" s="121"/>
      <c r="O250" s="121"/>
      <c r="P250" s="121"/>
      <c r="Q250" s="121"/>
      <c r="R250" s="121"/>
      <c r="S250" s="121"/>
      <c r="T250" s="116"/>
      <c r="U250" s="116"/>
    </row>
    <row r="251" spans="3:31" x14ac:dyDescent="0.4">
      <c r="K251" s="101"/>
      <c r="L251" s="121"/>
      <c r="M251" s="121"/>
      <c r="N251" s="121"/>
      <c r="O251" s="121"/>
      <c r="P251" s="121"/>
      <c r="Q251" s="121"/>
      <c r="R251" s="121"/>
      <c r="S251" s="121"/>
      <c r="T251" s="116"/>
      <c r="U251" s="116"/>
    </row>
    <row r="252" spans="3:31" x14ac:dyDescent="0.4">
      <c r="K252" s="101"/>
      <c r="L252" s="121"/>
      <c r="M252" s="121"/>
      <c r="N252" s="121"/>
      <c r="O252" s="121"/>
      <c r="P252" s="121"/>
      <c r="Q252" s="121"/>
      <c r="R252" s="121"/>
      <c r="S252" s="121"/>
      <c r="T252" s="116"/>
      <c r="U252" s="116"/>
    </row>
    <row r="253" spans="3:31" x14ac:dyDescent="0.4">
      <c r="K253" s="101"/>
      <c r="L253" s="121"/>
      <c r="M253" s="121"/>
      <c r="N253" s="121"/>
      <c r="O253" s="121"/>
      <c r="P253" s="121"/>
      <c r="Q253" s="121"/>
      <c r="R253" s="121"/>
      <c r="S253" s="121"/>
      <c r="T253" s="116"/>
      <c r="U253" s="116"/>
    </row>
    <row r="254" spans="3:31" x14ac:dyDescent="0.4">
      <c r="K254" s="101"/>
      <c r="L254" s="121"/>
      <c r="M254" s="121"/>
      <c r="N254" s="121"/>
      <c r="O254" s="121"/>
      <c r="P254" s="121"/>
      <c r="Q254" s="121"/>
      <c r="R254" s="121"/>
      <c r="S254" s="121"/>
      <c r="T254" s="116"/>
      <c r="U254" s="116"/>
    </row>
    <row r="255" spans="3:31" x14ac:dyDescent="0.4">
      <c r="K255" s="101"/>
      <c r="L255" s="121"/>
      <c r="M255" s="121"/>
      <c r="N255" s="121"/>
      <c r="O255" s="121"/>
      <c r="P255" s="121"/>
      <c r="Q255" s="121"/>
      <c r="R255" s="121"/>
      <c r="S255" s="121"/>
      <c r="T255" s="116"/>
      <c r="U255" s="116"/>
    </row>
    <row r="256" spans="3:31" x14ac:dyDescent="0.4">
      <c r="K256" s="101"/>
      <c r="L256" s="121"/>
      <c r="M256" s="121"/>
      <c r="N256" s="121"/>
      <c r="O256" s="121"/>
      <c r="P256" s="121"/>
      <c r="Q256" s="121"/>
      <c r="R256" s="121"/>
      <c r="S256" s="121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</row>
    <row r="257" spans="11:31" x14ac:dyDescent="0.4">
      <c r="K257" s="101"/>
      <c r="L257" s="121"/>
      <c r="M257" s="121"/>
      <c r="N257" s="121"/>
      <c r="O257" s="121"/>
      <c r="P257" s="121"/>
      <c r="Q257" s="121"/>
      <c r="R257" s="121"/>
      <c r="S257" s="121"/>
      <c r="T257" s="116"/>
      <c r="U257" s="116"/>
    </row>
    <row r="258" spans="11:31" x14ac:dyDescent="0.4">
      <c r="K258" s="101"/>
      <c r="L258" s="121"/>
      <c r="M258" s="121"/>
      <c r="N258" s="121"/>
      <c r="O258" s="121"/>
      <c r="P258" s="121"/>
      <c r="Q258" s="121"/>
      <c r="R258" s="121"/>
      <c r="S258" s="121"/>
      <c r="T258" s="116"/>
      <c r="U258" s="116"/>
    </row>
    <row r="259" spans="11:31" x14ac:dyDescent="0.4">
      <c r="K259" s="101"/>
      <c r="L259" s="121"/>
      <c r="M259" s="121"/>
      <c r="N259" s="121"/>
      <c r="O259" s="121"/>
      <c r="P259" s="121"/>
      <c r="Q259" s="121"/>
      <c r="R259" s="121"/>
      <c r="S259" s="121"/>
      <c r="T259" s="116"/>
      <c r="U259" s="116"/>
    </row>
    <row r="260" spans="11:31" x14ac:dyDescent="0.4">
      <c r="K260" s="101"/>
      <c r="L260" s="121"/>
      <c r="M260" s="121"/>
      <c r="N260" s="121"/>
      <c r="O260" s="121"/>
      <c r="P260" s="121"/>
      <c r="Q260" s="121"/>
      <c r="R260" s="121"/>
      <c r="S260" s="121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  <c r="AE260" s="115"/>
    </row>
    <row r="261" spans="11:31" x14ac:dyDescent="0.4">
      <c r="K261" s="101"/>
      <c r="L261" s="121"/>
      <c r="M261" s="121"/>
      <c r="N261" s="121"/>
      <c r="O261" s="121"/>
      <c r="P261" s="121"/>
      <c r="Q261" s="121"/>
      <c r="R261" s="121"/>
      <c r="S261" s="121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</row>
    <row r="262" spans="11:31" x14ac:dyDescent="0.4">
      <c r="K262" s="101"/>
      <c r="L262" s="121"/>
      <c r="M262" s="121"/>
      <c r="N262" s="121"/>
      <c r="O262" s="121"/>
      <c r="P262" s="121"/>
      <c r="Q262" s="121"/>
      <c r="R262" s="121"/>
      <c r="S262" s="121"/>
      <c r="T262" s="116"/>
      <c r="U262" s="116"/>
    </row>
    <row r="263" spans="11:31" x14ac:dyDescent="0.4">
      <c r="K263" s="101"/>
      <c r="L263" s="121"/>
      <c r="M263" s="121"/>
      <c r="N263" s="121"/>
      <c r="O263" s="121"/>
      <c r="P263" s="121"/>
      <c r="Q263" s="121"/>
      <c r="R263" s="121"/>
      <c r="S263" s="121"/>
      <c r="T263" s="116"/>
      <c r="U263" s="116"/>
    </row>
    <row r="264" spans="11:31" x14ac:dyDescent="0.4">
      <c r="K264" s="101"/>
      <c r="L264" s="121"/>
      <c r="M264" s="121"/>
      <c r="N264" s="121"/>
      <c r="O264" s="121"/>
      <c r="P264" s="121"/>
      <c r="Q264" s="121"/>
      <c r="R264" s="121"/>
      <c r="S264" s="121"/>
      <c r="T264" s="17"/>
      <c r="U264" s="17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1:31" x14ac:dyDescent="0.4">
      <c r="K265" s="101"/>
      <c r="L265" s="121"/>
      <c r="M265" s="121"/>
      <c r="N265" s="121"/>
      <c r="O265" s="121"/>
      <c r="P265" s="121"/>
      <c r="Q265" s="121"/>
      <c r="R265" s="121"/>
      <c r="S265" s="121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</row>
    <row r="266" spans="11:31" x14ac:dyDescent="0.4">
      <c r="K266" s="101"/>
      <c r="L266" s="121"/>
      <c r="M266" s="121"/>
      <c r="N266" s="121"/>
      <c r="O266" s="121"/>
      <c r="P266" s="121"/>
      <c r="Q266" s="121"/>
      <c r="R266" s="121"/>
      <c r="S266" s="121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00"/>
    </row>
    <row r="267" spans="11:31" x14ac:dyDescent="0.4">
      <c r="K267" s="101"/>
      <c r="L267" s="121"/>
      <c r="M267" s="121"/>
      <c r="N267" s="121"/>
      <c r="O267" s="121"/>
      <c r="P267" s="121"/>
      <c r="Q267" s="121"/>
      <c r="R267" s="121"/>
      <c r="S267" s="121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</row>
    <row r="268" spans="11:31" x14ac:dyDescent="0.4">
      <c r="K268" s="101"/>
      <c r="L268" s="121"/>
      <c r="M268" s="121"/>
      <c r="N268" s="121"/>
      <c r="O268" s="121"/>
      <c r="P268" s="121"/>
      <c r="Q268" s="121"/>
      <c r="R268" s="121"/>
      <c r="S268" s="121"/>
      <c r="T268" s="116"/>
      <c r="U268" s="116"/>
    </row>
    <row r="269" spans="11:31" x14ac:dyDescent="0.4">
      <c r="K269" s="101"/>
      <c r="L269" s="121"/>
      <c r="M269" s="121"/>
      <c r="N269" s="121"/>
      <c r="O269" s="121"/>
      <c r="P269" s="121"/>
      <c r="Q269" s="121"/>
      <c r="R269" s="121"/>
      <c r="S269" s="121"/>
      <c r="T269" s="116"/>
      <c r="U269" s="116"/>
      <c r="V269" s="92"/>
      <c r="Y269" s="92"/>
      <c r="AB269" s="92"/>
      <c r="AD269" s="92"/>
      <c r="AE269" s="92"/>
    </row>
    <row r="270" spans="11:31" x14ac:dyDescent="0.4">
      <c r="K270" s="101"/>
      <c r="L270" s="121"/>
      <c r="M270" s="121"/>
      <c r="N270" s="121"/>
      <c r="O270" s="121"/>
      <c r="P270" s="121"/>
      <c r="Q270" s="121"/>
      <c r="R270" s="121"/>
      <c r="S270" s="121"/>
      <c r="T270" s="116"/>
      <c r="U270" s="116"/>
    </row>
  </sheetData>
  <autoFilter ref="B2:AE204" xr:uid="{193533D6-DEAB-4539-92E0-065070EE3C56}"/>
  <sortState xmlns:xlrd2="http://schemas.microsoft.com/office/spreadsheetml/2017/richdata2" ref="B121:AE202">
    <sortCondition ref="C121:C202"/>
    <sortCondition ref="E121:E202"/>
  </sortState>
  <phoneticPr fontId="13" type="noConversion"/>
  <pageMargins left="0.7" right="0.7" top="0.75" bottom="0.75" header="0.3" footer="0.3"/>
  <pageSetup paperSize="9" orientation="portrait" r:id="rId1"/>
  <headerFooter>
    <oddHeader>&amp;R&amp;"Calibri"&amp;10&amp;K000000Business Use&amp;1#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1812239-AD04-403F-BC87-39DEB902E6AC}">
          <x14:formula1>
            <xm:f>'Drop-down menu'!$E$3:$E$8</xm:f>
          </x14:formula1>
          <xm:sqref>F355:F1048576</xm:sqref>
        </x14:dataValidation>
        <x14:dataValidation type="list" allowBlank="1" showInputMessage="1" showErrorMessage="1" xr:uid="{3AD25425-2E66-4BFB-BDE6-BE3550EC4D85}">
          <x14:formula1>
            <xm:f>'Drop-down menu'!$D$3:$D$10</xm:f>
          </x14:formula1>
          <xm:sqref>D355:D1048576</xm:sqref>
        </x14:dataValidation>
        <x14:dataValidation type="list" allowBlank="1" showInputMessage="1" showErrorMessage="1" xr:uid="{306AE1F4-075D-46EA-9CAC-CE4C644A60E8}">
          <x14:formula1>
            <xm:f>'Drop-down menu'!$C$3:$C$12</xm:f>
          </x14:formula1>
          <xm:sqref>C355:C1048576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4203-E5E5-41EB-94B6-5075FC6A01B4}">
  <dimension ref="B2:H24"/>
  <sheetViews>
    <sheetView zoomScaleNormal="100" workbookViewId="0">
      <selection activeCell="B3" sqref="B3:G21"/>
    </sheetView>
  </sheetViews>
  <sheetFormatPr defaultRowHeight="13.9" x14ac:dyDescent="0.4"/>
  <cols>
    <col min="2" max="2" width="10" customWidth="1"/>
    <col min="4" max="4" width="15.46484375" customWidth="1"/>
    <col min="5" max="5" width="22.46484375" customWidth="1"/>
    <col min="6" max="6" width="11.796875" customWidth="1"/>
    <col min="7" max="7" width="25.46484375" customWidth="1"/>
    <col min="8" max="8" width="31" customWidth="1"/>
  </cols>
  <sheetData>
    <row r="2" spans="2:8" ht="30.6" customHeight="1" x14ac:dyDescent="0.4">
      <c r="B2" s="1" t="s">
        <v>100</v>
      </c>
      <c r="C2" s="1" t="s">
        <v>95</v>
      </c>
      <c r="D2" s="1" t="s">
        <v>114</v>
      </c>
      <c r="E2" s="1" t="s">
        <v>307</v>
      </c>
      <c r="F2" s="2" t="s">
        <v>117</v>
      </c>
      <c r="G2" s="1" t="s">
        <v>308</v>
      </c>
      <c r="H2" s="1" t="s">
        <v>309</v>
      </c>
    </row>
    <row r="3" spans="2:8" x14ac:dyDescent="0.4">
      <c r="B3" t="s">
        <v>9</v>
      </c>
      <c r="C3" t="s">
        <v>31</v>
      </c>
      <c r="D3" t="s">
        <v>27</v>
      </c>
      <c r="E3" s="3" t="s">
        <v>17</v>
      </c>
      <c r="F3" t="s">
        <v>153</v>
      </c>
      <c r="G3" t="s">
        <v>310</v>
      </c>
      <c r="H3" t="s">
        <v>311</v>
      </c>
    </row>
    <row r="4" spans="2:8" x14ac:dyDescent="0.4">
      <c r="B4" t="s">
        <v>13</v>
      </c>
      <c r="C4" t="s">
        <v>33</v>
      </c>
      <c r="D4" t="s">
        <v>24</v>
      </c>
      <c r="E4" s="3" t="s">
        <v>18</v>
      </c>
      <c r="F4" t="s">
        <v>136</v>
      </c>
      <c r="G4" t="s">
        <v>312</v>
      </c>
      <c r="H4" t="s">
        <v>311</v>
      </c>
    </row>
    <row r="5" spans="2:8" x14ac:dyDescent="0.4">
      <c r="B5" t="s">
        <v>10</v>
      </c>
      <c r="C5" t="s">
        <v>313</v>
      </c>
      <c r="D5" t="s">
        <v>25</v>
      </c>
      <c r="E5" s="3" t="s">
        <v>19</v>
      </c>
      <c r="F5" t="s">
        <v>130</v>
      </c>
      <c r="G5" t="s">
        <v>314</v>
      </c>
      <c r="H5" t="s">
        <v>315</v>
      </c>
    </row>
    <row r="6" spans="2:8" x14ac:dyDescent="0.4">
      <c r="B6" t="s">
        <v>15</v>
      </c>
      <c r="C6" t="s">
        <v>34</v>
      </c>
      <c r="D6" t="s">
        <v>26</v>
      </c>
      <c r="E6" s="3" t="s">
        <v>21</v>
      </c>
      <c r="F6" t="s">
        <v>127</v>
      </c>
      <c r="G6" t="s">
        <v>316</v>
      </c>
      <c r="H6" t="s">
        <v>315</v>
      </c>
    </row>
    <row r="7" spans="2:8" x14ac:dyDescent="0.4">
      <c r="C7" t="s">
        <v>32</v>
      </c>
      <c r="D7" t="s">
        <v>28</v>
      </c>
      <c r="E7" s="3" t="s">
        <v>20</v>
      </c>
      <c r="F7" t="s">
        <v>0</v>
      </c>
      <c r="G7" t="s">
        <v>317</v>
      </c>
      <c r="H7" t="s">
        <v>311</v>
      </c>
    </row>
    <row r="8" spans="2:8" x14ac:dyDescent="0.4">
      <c r="C8" t="s">
        <v>55</v>
      </c>
      <c r="D8" t="s">
        <v>318</v>
      </c>
      <c r="E8" t="s">
        <v>22</v>
      </c>
      <c r="F8" t="s">
        <v>156</v>
      </c>
      <c r="G8" t="s">
        <v>319</v>
      </c>
      <c r="H8" t="s">
        <v>315</v>
      </c>
    </row>
    <row r="9" spans="2:8" x14ac:dyDescent="0.4">
      <c r="C9" t="s">
        <v>320</v>
      </c>
      <c r="D9" t="s">
        <v>321</v>
      </c>
      <c r="F9" t="s">
        <v>139</v>
      </c>
      <c r="G9" t="s">
        <v>322</v>
      </c>
      <c r="H9" t="s">
        <v>311</v>
      </c>
    </row>
    <row r="10" spans="2:8" x14ac:dyDescent="0.4">
      <c r="C10" t="s">
        <v>210</v>
      </c>
      <c r="D10" t="s">
        <v>323</v>
      </c>
      <c r="F10" t="s">
        <v>171</v>
      </c>
      <c r="G10" t="s">
        <v>324</v>
      </c>
      <c r="H10" t="s">
        <v>325</v>
      </c>
    </row>
    <row r="11" spans="2:8" x14ac:dyDescent="0.4">
      <c r="C11" t="s">
        <v>56</v>
      </c>
      <c r="D11" t="s">
        <v>29</v>
      </c>
      <c r="F11" t="s">
        <v>326</v>
      </c>
      <c r="G11" t="s">
        <v>327</v>
      </c>
      <c r="H11" t="s">
        <v>325</v>
      </c>
    </row>
    <row r="12" spans="2:8" x14ac:dyDescent="0.4">
      <c r="C12" t="s">
        <v>328</v>
      </c>
      <c r="F12" t="s">
        <v>329</v>
      </c>
      <c r="G12" t="s">
        <v>330</v>
      </c>
      <c r="H12" t="s">
        <v>311</v>
      </c>
    </row>
    <row r="13" spans="2:8" x14ac:dyDescent="0.4">
      <c r="F13" t="s">
        <v>128</v>
      </c>
      <c r="G13" t="s">
        <v>331</v>
      </c>
      <c r="H13" t="s">
        <v>311</v>
      </c>
    </row>
    <row r="14" spans="2:8" x14ac:dyDescent="0.4">
      <c r="G14" t="s">
        <v>332</v>
      </c>
      <c r="H14" t="s">
        <v>311</v>
      </c>
    </row>
    <row r="15" spans="2:8" x14ac:dyDescent="0.4">
      <c r="G15" t="s">
        <v>333</v>
      </c>
      <c r="H15" t="s">
        <v>311</v>
      </c>
    </row>
    <row r="16" spans="2:8" x14ac:dyDescent="0.4">
      <c r="G16" t="s">
        <v>334</v>
      </c>
      <c r="H16" t="s">
        <v>311</v>
      </c>
    </row>
    <row r="17" spans="7:8" x14ac:dyDescent="0.4">
      <c r="G17" t="s">
        <v>335</v>
      </c>
      <c r="H17" t="s">
        <v>311</v>
      </c>
    </row>
    <row r="18" spans="7:8" x14ac:dyDescent="0.4">
      <c r="G18" t="s">
        <v>336</v>
      </c>
      <c r="H18" t="s">
        <v>325</v>
      </c>
    </row>
    <row r="19" spans="7:8" x14ac:dyDescent="0.4">
      <c r="G19" t="s">
        <v>21</v>
      </c>
      <c r="H19" t="s">
        <v>325</v>
      </c>
    </row>
    <row r="20" spans="7:8" x14ac:dyDescent="0.4">
      <c r="G20" t="s">
        <v>22</v>
      </c>
      <c r="H20" t="s">
        <v>325</v>
      </c>
    </row>
    <row r="22" spans="7:8" x14ac:dyDescent="0.4">
      <c r="H22" t="s">
        <v>311</v>
      </c>
    </row>
    <row r="23" spans="7:8" x14ac:dyDescent="0.4">
      <c r="H23" t="s">
        <v>315</v>
      </c>
    </row>
    <row r="24" spans="7:8" x14ac:dyDescent="0.4">
      <c r="H24" t="s">
        <v>325</v>
      </c>
    </row>
  </sheetData>
  <sortState xmlns:xlrd2="http://schemas.microsoft.com/office/spreadsheetml/2017/richdata2" ref="C3:C8">
    <sortCondition ref="C3"/>
  </sortState>
  <phoneticPr fontId="13" type="noConversion"/>
  <pageMargins left="0.7" right="0.7" top="0.75" bottom="0.75" header="0.3" footer="0.3"/>
  <pageSetup paperSize="9" orientation="portrait" r:id="rId1"/>
  <headerFooter>
    <oddHeader>&amp;R&amp;"Calibri"&amp;10&amp;K000000Business Use&amp;1#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201A-5D9B-4D8E-92B5-3E7305D71BA9}">
  <dimension ref="B2:AS38"/>
  <sheetViews>
    <sheetView showGridLines="0" zoomScaleNormal="100" workbookViewId="0">
      <selection activeCell="O46" sqref="O46"/>
    </sheetView>
  </sheetViews>
  <sheetFormatPr defaultColWidth="8.796875" defaultRowHeight="13.9" outlineLevelRow="1" outlineLevelCol="1" x14ac:dyDescent="0.4"/>
  <cols>
    <col min="1" max="1" width="4.19921875" customWidth="1"/>
    <col min="2" max="2" width="24" customWidth="1"/>
    <col min="3" max="5" width="10.53125" hidden="1" customWidth="1" outlineLevel="1"/>
    <col min="6" max="6" width="12.46484375" hidden="1" customWidth="1" outlineLevel="1"/>
    <col min="7" max="7" width="10.53125" customWidth="1" collapsed="1"/>
    <col min="8" max="8" width="5.19921875" customWidth="1"/>
    <col min="9" max="9" width="24" customWidth="1"/>
    <col min="10" max="12" width="10.53125" hidden="1" customWidth="1" outlineLevel="1"/>
    <col min="13" max="13" width="13.19921875" hidden="1" customWidth="1" outlineLevel="1"/>
    <col min="14" max="14" width="10.53125" customWidth="1" collapsed="1"/>
    <col min="15" max="15" width="3.53125" customWidth="1"/>
    <col min="16" max="16" width="5" customWidth="1"/>
    <col min="17" max="17" width="23" customWidth="1"/>
    <col min="18" max="20" width="10.53125" hidden="1" customWidth="1" outlineLevel="1"/>
    <col min="21" max="21" width="12.46484375" hidden="1" customWidth="1" outlineLevel="1"/>
    <col min="22" max="22" width="10.53125" customWidth="1" collapsed="1"/>
    <col min="23" max="23" width="4.19921875" customWidth="1"/>
    <col min="24" max="24" width="23" customWidth="1"/>
    <col min="25" max="27" width="10.53125" hidden="1" customWidth="1" outlineLevel="1"/>
    <col min="28" max="28" width="13.19921875" hidden="1" customWidth="1" outlineLevel="1"/>
    <col min="29" max="29" width="10.53125" customWidth="1" collapsed="1"/>
    <col min="30" max="31" width="3.53125" customWidth="1"/>
    <col min="32" max="32" width="26" customWidth="1"/>
    <col min="33" max="35" width="10.53125" hidden="1" customWidth="1" outlineLevel="1"/>
    <col min="36" max="36" width="12.46484375" hidden="1" customWidth="1" outlineLevel="1"/>
    <col min="37" max="37" width="10.53125" customWidth="1" collapsed="1"/>
    <col min="38" max="38" width="4.19921875" customWidth="1"/>
    <col min="39" max="39" width="25.53125" customWidth="1"/>
    <col min="40" max="42" width="10.53125" hidden="1" customWidth="1" outlineLevel="1"/>
    <col min="43" max="43" width="13.19921875" hidden="1" customWidth="1" outlineLevel="1"/>
    <col min="44" max="44" width="10.53125" customWidth="1" collapsed="1"/>
  </cols>
  <sheetData>
    <row r="2" spans="2:45" ht="31.05" customHeight="1" x14ac:dyDescent="0.4">
      <c r="B2" s="11" t="s">
        <v>344</v>
      </c>
      <c r="C2" s="11" t="s">
        <v>345</v>
      </c>
      <c r="D2" s="11" t="s">
        <v>306</v>
      </c>
      <c r="E2" s="14" t="s">
        <v>346</v>
      </c>
      <c r="F2" s="14" t="s">
        <v>347</v>
      </c>
      <c r="G2" s="25" t="s">
        <v>348</v>
      </c>
      <c r="H2" s="22"/>
      <c r="I2" s="11" t="s">
        <v>349</v>
      </c>
      <c r="J2" s="11" t="s">
        <v>345</v>
      </c>
      <c r="K2" s="11" t="s">
        <v>306</v>
      </c>
      <c r="L2" s="14" t="s">
        <v>346</v>
      </c>
      <c r="M2" s="14" t="s">
        <v>347</v>
      </c>
      <c r="N2" s="25" t="s">
        <v>350</v>
      </c>
      <c r="Q2" s="11" t="s">
        <v>351</v>
      </c>
      <c r="R2" s="11" t="s">
        <v>345</v>
      </c>
      <c r="S2" s="11" t="s">
        <v>306</v>
      </c>
      <c r="T2" s="14" t="s">
        <v>346</v>
      </c>
      <c r="U2" s="14" t="s">
        <v>347</v>
      </c>
      <c r="V2" s="25" t="s">
        <v>348</v>
      </c>
      <c r="W2" s="22"/>
      <c r="X2" s="11" t="s">
        <v>352</v>
      </c>
      <c r="Y2" s="11" t="s">
        <v>345</v>
      </c>
      <c r="Z2" s="11" t="s">
        <v>306</v>
      </c>
      <c r="AA2" s="14" t="s">
        <v>346</v>
      </c>
      <c r="AB2" s="14" t="s">
        <v>347</v>
      </c>
      <c r="AC2" s="25" t="s">
        <v>350</v>
      </c>
      <c r="AF2" s="11" t="s">
        <v>353</v>
      </c>
      <c r="AG2" s="11" t="s">
        <v>345</v>
      </c>
      <c r="AH2" s="11" t="s">
        <v>306</v>
      </c>
      <c r="AI2" s="14" t="s">
        <v>346</v>
      </c>
      <c r="AJ2" s="14" t="s">
        <v>347</v>
      </c>
      <c r="AK2" s="25" t="s">
        <v>348</v>
      </c>
      <c r="AL2" s="22"/>
      <c r="AM2" s="11" t="s">
        <v>354</v>
      </c>
      <c r="AN2" s="11" t="s">
        <v>345</v>
      </c>
      <c r="AO2" s="11" t="s">
        <v>306</v>
      </c>
      <c r="AP2" s="14" t="s">
        <v>346</v>
      </c>
      <c r="AQ2" s="14" t="s">
        <v>347</v>
      </c>
      <c r="AR2" s="25" t="s">
        <v>350</v>
      </c>
    </row>
    <row r="3" spans="2:45" outlineLevel="1" x14ac:dyDescent="0.4">
      <c r="B3" s="18" t="s">
        <v>24</v>
      </c>
      <c r="C3" s="19">
        <v>25.84</v>
      </c>
      <c r="D3" s="20">
        <v>41.37</v>
      </c>
      <c r="E3" s="20">
        <v>1</v>
      </c>
      <c r="F3" s="20">
        <v>0.25</v>
      </c>
      <c r="G3" s="20">
        <f t="shared" ref="G3:G8" si="0">SUM(C3:F3)</f>
        <v>68.459999999999994</v>
      </c>
      <c r="I3" s="18" t="s">
        <v>24</v>
      </c>
      <c r="J3" s="20">
        <v>12.941000000000001</v>
      </c>
      <c r="K3" s="20">
        <v>36.433</v>
      </c>
      <c r="L3" s="7">
        <v>0.5</v>
      </c>
      <c r="M3" s="20">
        <v>0.125</v>
      </c>
      <c r="N3" s="20">
        <f t="shared" ref="N3:N8" si="1">SUM(J3:M3)</f>
        <v>49.999000000000002</v>
      </c>
      <c r="Q3" s="18" t="s">
        <v>24</v>
      </c>
      <c r="R3" s="29">
        <v>13.944000000000001</v>
      </c>
      <c r="S3" s="29">
        <v>33.700000000000003</v>
      </c>
      <c r="T3" s="29">
        <v>1</v>
      </c>
      <c r="U3" s="29">
        <v>0.25</v>
      </c>
      <c r="V3" s="20">
        <f t="shared" ref="V3:V8" si="2">SUM(R3:U3)</f>
        <v>48.894000000000005</v>
      </c>
      <c r="X3" s="18" t="s">
        <v>24</v>
      </c>
      <c r="Y3" s="29">
        <v>5.633</v>
      </c>
      <c r="Z3" s="29">
        <v>17.850000000000001</v>
      </c>
      <c r="AA3" s="29">
        <v>0.5</v>
      </c>
      <c r="AB3" s="29">
        <v>0.125</v>
      </c>
      <c r="AC3" s="20">
        <f t="shared" ref="AC3:AC8" si="3">SUM(Y3:AB3)</f>
        <v>24.108000000000001</v>
      </c>
      <c r="AF3" s="18" t="s">
        <v>24</v>
      </c>
      <c r="AG3" s="29">
        <v>13.680999999999999</v>
      </c>
      <c r="AH3" s="29">
        <v>23.4</v>
      </c>
      <c r="AI3" s="29">
        <v>1</v>
      </c>
      <c r="AJ3" s="29">
        <v>0.25</v>
      </c>
      <c r="AK3" s="20">
        <f t="shared" ref="AK3:AK8" si="4">SUM(AG3:AJ3)</f>
        <v>38.330999999999996</v>
      </c>
      <c r="AM3" s="18" t="s">
        <v>24</v>
      </c>
      <c r="AN3" s="29">
        <v>6.84</v>
      </c>
      <c r="AO3" s="29">
        <v>11.7</v>
      </c>
      <c r="AP3" s="29">
        <v>0.5</v>
      </c>
      <c r="AQ3" s="29">
        <v>0.125</v>
      </c>
      <c r="AR3" s="20">
        <f t="shared" ref="AR3:AR8" si="5">SUM(AN3:AQ3)</f>
        <v>19.164999999999999</v>
      </c>
    </row>
    <row r="4" spans="2:45" outlineLevel="1" x14ac:dyDescent="0.4">
      <c r="B4" s="18" t="s">
        <v>25</v>
      </c>
      <c r="C4" s="19">
        <v>14.7</v>
      </c>
      <c r="D4" s="20">
        <v>19.329999999999998</v>
      </c>
      <c r="E4" s="20">
        <v>0.96</v>
      </c>
      <c r="F4" s="21">
        <v>0.1</v>
      </c>
      <c r="G4" s="20">
        <f t="shared" si="0"/>
        <v>35.090000000000003</v>
      </c>
      <c r="I4" s="18" t="s">
        <v>25</v>
      </c>
      <c r="J4" s="20">
        <v>9.4149999999999991</v>
      </c>
      <c r="K4" s="20">
        <v>14.51</v>
      </c>
      <c r="L4" s="20">
        <v>0.48</v>
      </c>
      <c r="M4" s="21">
        <v>0.09</v>
      </c>
      <c r="N4" s="20">
        <f t="shared" si="1"/>
        <v>24.494999999999997</v>
      </c>
      <c r="P4" s="44">
        <f>106/1518</f>
        <v>6.9828722002635041E-2</v>
      </c>
      <c r="Q4" s="18" t="s">
        <v>25</v>
      </c>
      <c r="R4" s="29">
        <v>7.27</v>
      </c>
      <c r="S4" s="29">
        <v>5.35</v>
      </c>
      <c r="T4" s="29">
        <v>0.8</v>
      </c>
      <c r="U4" s="29">
        <v>0</v>
      </c>
      <c r="V4" s="20">
        <f t="shared" si="2"/>
        <v>13.42</v>
      </c>
      <c r="X4" s="18" t="s">
        <v>25</v>
      </c>
      <c r="Y4" s="29">
        <v>3.6349999999999998</v>
      </c>
      <c r="Z4" s="29">
        <v>2.6749999999999998</v>
      </c>
      <c r="AA4" s="29">
        <v>0.4</v>
      </c>
      <c r="AB4" s="29">
        <v>0</v>
      </c>
      <c r="AC4" s="20">
        <f t="shared" si="3"/>
        <v>6.71</v>
      </c>
      <c r="AF4" s="18" t="s">
        <v>25</v>
      </c>
      <c r="AG4" s="29">
        <v>8.77</v>
      </c>
      <c r="AH4" s="29">
        <v>0</v>
      </c>
      <c r="AI4" s="29">
        <v>0.8</v>
      </c>
      <c r="AJ4" s="29">
        <v>0</v>
      </c>
      <c r="AK4" s="20">
        <f t="shared" si="4"/>
        <v>9.57</v>
      </c>
      <c r="AM4" s="18" t="s">
        <v>25</v>
      </c>
      <c r="AN4" s="29">
        <v>4.3849999999999998</v>
      </c>
      <c r="AO4" s="29">
        <v>0</v>
      </c>
      <c r="AP4" s="29">
        <v>0.4</v>
      </c>
      <c r="AQ4" s="29">
        <v>0</v>
      </c>
      <c r="AR4" s="20">
        <f t="shared" si="5"/>
        <v>4.7850000000000001</v>
      </c>
    </row>
    <row r="5" spans="2:45" outlineLevel="1" x14ac:dyDescent="0.4">
      <c r="B5" s="18" t="s">
        <v>26</v>
      </c>
      <c r="C5" s="19">
        <v>13.823</v>
      </c>
      <c r="D5" s="20">
        <v>12</v>
      </c>
      <c r="E5" s="7">
        <v>0.6</v>
      </c>
      <c r="F5" s="21">
        <v>0</v>
      </c>
      <c r="G5" s="20">
        <f t="shared" si="0"/>
        <v>26.423000000000002</v>
      </c>
      <c r="I5" s="18" t="s">
        <v>26</v>
      </c>
      <c r="J5" s="20">
        <v>10.077</v>
      </c>
      <c r="K5" s="20">
        <v>9.6379999999999999</v>
      </c>
      <c r="L5" s="7">
        <v>0.3</v>
      </c>
      <c r="M5" s="21">
        <v>0</v>
      </c>
      <c r="N5" s="20">
        <f t="shared" si="1"/>
        <v>20.015000000000001</v>
      </c>
      <c r="Q5" s="18" t="s">
        <v>26</v>
      </c>
      <c r="R5" s="29">
        <v>3.7170000000000001</v>
      </c>
      <c r="S5" s="29">
        <v>4.9429999999999996</v>
      </c>
      <c r="T5" s="29">
        <v>0.4</v>
      </c>
      <c r="U5" s="29">
        <v>0</v>
      </c>
      <c r="V5" s="20">
        <f t="shared" si="2"/>
        <v>9.06</v>
      </c>
      <c r="X5" s="18" t="s">
        <v>26</v>
      </c>
      <c r="Y5" s="29">
        <v>1.859</v>
      </c>
      <c r="Z5" s="29">
        <v>3.7069999999999999</v>
      </c>
      <c r="AA5" s="29">
        <v>0.2</v>
      </c>
      <c r="AB5" s="29">
        <v>0</v>
      </c>
      <c r="AC5" s="20">
        <f t="shared" si="3"/>
        <v>5.766</v>
      </c>
      <c r="AF5" s="18" t="s">
        <v>26</v>
      </c>
      <c r="AG5" s="29">
        <v>2</v>
      </c>
      <c r="AH5" s="29">
        <v>0</v>
      </c>
      <c r="AI5" s="29">
        <v>0.4</v>
      </c>
      <c r="AJ5" s="29">
        <v>0</v>
      </c>
      <c r="AK5" s="20">
        <f t="shared" si="4"/>
        <v>2.4</v>
      </c>
      <c r="AM5" s="18" t="s">
        <v>26</v>
      </c>
      <c r="AN5" s="29">
        <v>1</v>
      </c>
      <c r="AO5" s="29">
        <v>0</v>
      </c>
      <c r="AP5" s="29">
        <v>0.2</v>
      </c>
      <c r="AQ5" s="29">
        <v>0</v>
      </c>
      <c r="AR5" s="20">
        <f t="shared" si="5"/>
        <v>1.2</v>
      </c>
    </row>
    <row r="6" spans="2:45" outlineLevel="1" x14ac:dyDescent="0.4">
      <c r="B6" s="18" t="s">
        <v>355</v>
      </c>
      <c r="C6" s="21">
        <v>0</v>
      </c>
      <c r="D6" s="21">
        <v>0</v>
      </c>
      <c r="E6" s="21">
        <v>0</v>
      </c>
      <c r="F6" s="20">
        <v>10.11</v>
      </c>
      <c r="G6" s="20">
        <f t="shared" si="0"/>
        <v>10.11</v>
      </c>
      <c r="I6" s="18" t="s">
        <v>355</v>
      </c>
      <c r="J6" s="21">
        <v>0</v>
      </c>
      <c r="K6" s="21">
        <v>0</v>
      </c>
      <c r="L6" s="21">
        <v>0</v>
      </c>
      <c r="M6" s="20">
        <v>9.0990000000000002</v>
      </c>
      <c r="N6" s="20">
        <f t="shared" si="1"/>
        <v>9.0990000000000002</v>
      </c>
      <c r="Q6" s="18" t="s">
        <v>355</v>
      </c>
      <c r="R6" s="29">
        <v>0</v>
      </c>
      <c r="S6" s="29">
        <v>0</v>
      </c>
      <c r="T6" s="29">
        <v>0</v>
      </c>
      <c r="U6" s="29">
        <v>8.1720000000000006</v>
      </c>
      <c r="V6" s="20">
        <f t="shared" si="2"/>
        <v>8.1720000000000006</v>
      </c>
      <c r="X6" s="18" t="s">
        <v>355</v>
      </c>
      <c r="Y6" s="29">
        <v>0</v>
      </c>
      <c r="Z6" s="29">
        <v>0</v>
      </c>
      <c r="AA6" s="29">
        <v>0</v>
      </c>
      <c r="AB6" s="29">
        <v>7.3550000000000004</v>
      </c>
      <c r="AC6" s="20">
        <f t="shared" si="3"/>
        <v>7.3550000000000004</v>
      </c>
      <c r="AF6" s="18" t="s">
        <v>355</v>
      </c>
      <c r="AG6" s="29">
        <v>0</v>
      </c>
      <c r="AH6" s="29">
        <v>0</v>
      </c>
      <c r="AI6" s="29">
        <v>0</v>
      </c>
      <c r="AJ6" s="29">
        <v>7.5259999999999998</v>
      </c>
      <c r="AK6" s="20">
        <f t="shared" si="4"/>
        <v>7.5259999999999998</v>
      </c>
      <c r="AM6" s="18" t="s">
        <v>355</v>
      </c>
      <c r="AN6" s="29">
        <v>0</v>
      </c>
      <c r="AO6" s="29">
        <v>0</v>
      </c>
      <c r="AP6" s="29">
        <v>0</v>
      </c>
      <c r="AQ6" s="29">
        <v>6.7729999999999997</v>
      </c>
      <c r="AR6" s="20">
        <f t="shared" si="5"/>
        <v>6.7729999999999997</v>
      </c>
    </row>
    <row r="7" spans="2:45" outlineLevel="1" x14ac:dyDescent="0.4">
      <c r="B7" s="18" t="s">
        <v>28</v>
      </c>
      <c r="C7" s="21">
        <v>0</v>
      </c>
      <c r="D7" s="21">
        <v>0</v>
      </c>
      <c r="E7" s="20">
        <v>2.7</v>
      </c>
      <c r="F7" s="21">
        <v>0</v>
      </c>
      <c r="G7" s="20">
        <f t="shared" si="0"/>
        <v>2.7</v>
      </c>
      <c r="I7" s="18" t="s">
        <v>28</v>
      </c>
      <c r="J7" s="21">
        <v>0</v>
      </c>
      <c r="K7" s="21">
        <v>0</v>
      </c>
      <c r="L7" s="20">
        <v>2.4300000000000002</v>
      </c>
      <c r="M7" s="20">
        <v>0</v>
      </c>
      <c r="N7" s="20">
        <f t="shared" si="1"/>
        <v>2.4300000000000002</v>
      </c>
      <c r="Q7" s="18" t="s">
        <v>28</v>
      </c>
      <c r="R7" s="29">
        <v>0</v>
      </c>
      <c r="S7" s="29">
        <v>0</v>
      </c>
      <c r="T7" s="29">
        <v>1.9</v>
      </c>
      <c r="U7" s="29">
        <v>0</v>
      </c>
      <c r="V7" s="20">
        <f t="shared" si="2"/>
        <v>1.9</v>
      </c>
      <c r="X7" s="18" t="s">
        <v>28</v>
      </c>
      <c r="Y7" s="29">
        <v>0</v>
      </c>
      <c r="Z7" s="29">
        <v>0</v>
      </c>
      <c r="AA7" s="29">
        <v>1.71</v>
      </c>
      <c r="AB7" s="29">
        <v>0</v>
      </c>
      <c r="AC7" s="20">
        <f t="shared" si="3"/>
        <v>1.71</v>
      </c>
      <c r="AF7" s="18" t="s">
        <v>28</v>
      </c>
      <c r="AG7" s="29">
        <v>0</v>
      </c>
      <c r="AH7" s="29">
        <v>0</v>
      </c>
      <c r="AI7" s="29">
        <v>0</v>
      </c>
      <c r="AJ7" s="29">
        <v>0</v>
      </c>
      <c r="AK7" s="29">
        <f t="shared" si="4"/>
        <v>0</v>
      </c>
      <c r="AM7" s="18" t="s">
        <v>28</v>
      </c>
      <c r="AN7" s="29">
        <v>0</v>
      </c>
      <c r="AO7" s="29">
        <v>0</v>
      </c>
      <c r="AP7" s="29">
        <v>0</v>
      </c>
      <c r="AQ7" s="29">
        <v>0</v>
      </c>
      <c r="AR7" s="29">
        <f t="shared" si="5"/>
        <v>0</v>
      </c>
    </row>
    <row r="8" spans="2:45" s="6" customFormat="1" ht="20.100000000000001" customHeight="1" x14ac:dyDescent="0.4">
      <c r="B8" s="30" t="s">
        <v>13</v>
      </c>
      <c r="C8" s="32">
        <f>SUM(C3:C7)</f>
        <v>54.363</v>
      </c>
      <c r="D8" s="32">
        <f>SUM(D3:D7)</f>
        <v>72.699999999999989</v>
      </c>
      <c r="E8" s="32">
        <f>SUM(E3:E7)</f>
        <v>5.26</v>
      </c>
      <c r="F8" s="32">
        <f>SUM(F3:F7)</f>
        <v>10.459999999999999</v>
      </c>
      <c r="G8" s="32">
        <f t="shared" si="0"/>
        <v>142.78299999999999</v>
      </c>
      <c r="H8" s="26"/>
      <c r="I8" s="30" t="s">
        <v>13</v>
      </c>
      <c r="J8" s="31">
        <f>SUM(J3:J7)</f>
        <v>32.433</v>
      </c>
      <c r="K8" s="31">
        <f>SUM(K3:K7)</f>
        <v>60.580999999999996</v>
      </c>
      <c r="L8" s="31">
        <f>SUM(L3:L7)</f>
        <v>3.71</v>
      </c>
      <c r="M8" s="31">
        <f>SUM(M3:M7)</f>
        <v>9.3140000000000001</v>
      </c>
      <c r="N8" s="31">
        <f t="shared" si="1"/>
        <v>106.03799999999998</v>
      </c>
      <c r="Q8" s="30" t="s">
        <v>13</v>
      </c>
      <c r="R8" s="31">
        <f>SUM(R3:R7)</f>
        <v>24.930999999999997</v>
      </c>
      <c r="S8" s="31">
        <f>SUM(S3:S7)</f>
        <v>43.993000000000002</v>
      </c>
      <c r="T8" s="31">
        <f>SUM(T3:T7)</f>
        <v>4.0999999999999996</v>
      </c>
      <c r="U8" s="31">
        <f>SUM(U3:U7)</f>
        <v>8.4220000000000006</v>
      </c>
      <c r="V8" s="31">
        <f t="shared" si="2"/>
        <v>81.445999999999998</v>
      </c>
      <c r="W8" s="26"/>
      <c r="X8" s="30" t="s">
        <v>13</v>
      </c>
      <c r="Y8" s="31">
        <f>SUM(Y3:Y7)</f>
        <v>11.127000000000001</v>
      </c>
      <c r="Z8" s="31">
        <f>SUM(Z3:Z7)</f>
        <v>24.232000000000003</v>
      </c>
      <c r="AA8" s="31">
        <f>SUM(AA3:AA7)</f>
        <v>2.81</v>
      </c>
      <c r="AB8" s="31">
        <f>SUM(AB3:AB7)</f>
        <v>7.48</v>
      </c>
      <c r="AC8" s="31">
        <f t="shared" si="3"/>
        <v>45.649000000000001</v>
      </c>
      <c r="AD8" s="45">
        <f>AC8/1645</f>
        <v>2.7750151975683892E-2</v>
      </c>
      <c r="AF8" s="30" t="s">
        <v>13</v>
      </c>
      <c r="AG8" s="31">
        <f>SUM(AG3:AG7)</f>
        <v>24.451000000000001</v>
      </c>
      <c r="AH8" s="31">
        <f>SUM(AH3:AH7)</f>
        <v>23.4</v>
      </c>
      <c r="AI8" s="31">
        <f>SUM(AI3:AI7)</f>
        <v>2.2000000000000002</v>
      </c>
      <c r="AJ8" s="31">
        <f>SUM(AJ3:AJ7)</f>
        <v>7.7759999999999998</v>
      </c>
      <c r="AK8" s="31">
        <f t="shared" si="4"/>
        <v>57.826999999999998</v>
      </c>
      <c r="AL8" s="26"/>
      <c r="AM8" s="30" t="s">
        <v>13</v>
      </c>
      <c r="AN8" s="31">
        <f>SUM(AN3:AN7)</f>
        <v>12.225</v>
      </c>
      <c r="AO8" s="31">
        <f>SUM(AO3:AO7)</f>
        <v>11.7</v>
      </c>
      <c r="AP8" s="31">
        <f>SUM(AP3:AP7)</f>
        <v>1.1000000000000001</v>
      </c>
      <c r="AQ8" s="31">
        <f>SUM(AQ3:AQ7)</f>
        <v>6.8979999999999997</v>
      </c>
      <c r="AR8" s="31">
        <f t="shared" si="5"/>
        <v>31.922999999999998</v>
      </c>
      <c r="AS8" s="45">
        <f>AR8/1788</f>
        <v>1.7854026845637583E-2</v>
      </c>
    </row>
    <row r="9" spans="2:45" x14ac:dyDescent="0.4">
      <c r="B9" s="33"/>
      <c r="C9" s="24"/>
      <c r="D9" s="24"/>
      <c r="E9" s="23"/>
      <c r="F9" s="24"/>
      <c r="G9" s="23"/>
      <c r="I9" s="33"/>
      <c r="J9" s="24"/>
      <c r="K9" s="24"/>
      <c r="L9" s="23"/>
      <c r="M9" s="23"/>
      <c r="N9" s="23"/>
      <c r="Q9" s="33"/>
      <c r="R9" s="24"/>
      <c r="S9" s="24"/>
      <c r="T9" s="24"/>
      <c r="U9" s="24"/>
      <c r="V9" s="23"/>
      <c r="X9" s="33"/>
      <c r="Y9" s="24"/>
      <c r="Z9" s="24"/>
      <c r="AA9" s="24"/>
      <c r="AB9" s="24"/>
      <c r="AC9" s="23"/>
      <c r="AF9" s="33"/>
      <c r="AG9" s="24"/>
      <c r="AH9" s="24"/>
      <c r="AI9" s="24"/>
      <c r="AJ9" s="24"/>
      <c r="AK9" s="23"/>
      <c r="AM9" s="33"/>
      <c r="AN9" s="24"/>
      <c r="AO9" s="24"/>
      <c r="AP9" s="24"/>
      <c r="AQ9" s="24"/>
      <c r="AR9" s="23"/>
    </row>
    <row r="10" spans="2:45" ht="31.5" customHeight="1" x14ac:dyDescent="0.4">
      <c r="B10" s="11" t="s">
        <v>344</v>
      </c>
      <c r="C10" s="11" t="s">
        <v>345</v>
      </c>
      <c r="D10" s="11" t="s">
        <v>306</v>
      </c>
      <c r="E10" s="14" t="s">
        <v>346</v>
      </c>
      <c r="F10" s="14" t="s">
        <v>347</v>
      </c>
      <c r="G10" s="25" t="s">
        <v>348</v>
      </c>
      <c r="H10" s="22"/>
      <c r="I10" s="11" t="s">
        <v>349</v>
      </c>
      <c r="J10" s="11" t="s">
        <v>345</v>
      </c>
      <c r="K10" s="11" t="s">
        <v>306</v>
      </c>
      <c r="L10" s="14" t="s">
        <v>346</v>
      </c>
      <c r="M10" s="14" t="s">
        <v>347</v>
      </c>
      <c r="N10" s="25" t="s">
        <v>350</v>
      </c>
      <c r="Q10" s="11" t="s">
        <v>351</v>
      </c>
      <c r="R10" s="11" t="s">
        <v>345</v>
      </c>
      <c r="S10" s="11" t="s">
        <v>306</v>
      </c>
      <c r="T10" s="14" t="s">
        <v>346</v>
      </c>
      <c r="U10" s="14" t="s">
        <v>347</v>
      </c>
      <c r="V10" s="25" t="s">
        <v>348</v>
      </c>
      <c r="W10" s="22"/>
      <c r="X10" s="11" t="s">
        <v>352</v>
      </c>
      <c r="Y10" s="11" t="s">
        <v>345</v>
      </c>
      <c r="Z10" s="11" t="s">
        <v>306</v>
      </c>
      <c r="AA10" s="14" t="s">
        <v>346</v>
      </c>
      <c r="AB10" s="14" t="s">
        <v>347</v>
      </c>
      <c r="AC10" s="25" t="s">
        <v>350</v>
      </c>
      <c r="AF10" s="11" t="s">
        <v>353</v>
      </c>
      <c r="AG10" s="11" t="s">
        <v>345</v>
      </c>
      <c r="AH10" s="11" t="s">
        <v>306</v>
      </c>
      <c r="AI10" s="14" t="s">
        <v>346</v>
      </c>
      <c r="AJ10" s="14" t="s">
        <v>347</v>
      </c>
      <c r="AK10" s="25" t="s">
        <v>348</v>
      </c>
      <c r="AL10" s="22"/>
      <c r="AM10" s="11" t="s">
        <v>354</v>
      </c>
      <c r="AN10" s="11" t="s">
        <v>345</v>
      </c>
      <c r="AO10" s="11" t="s">
        <v>306</v>
      </c>
      <c r="AP10" s="14" t="s">
        <v>346</v>
      </c>
      <c r="AQ10" s="14" t="s">
        <v>347</v>
      </c>
      <c r="AR10" s="25" t="s">
        <v>350</v>
      </c>
      <c r="AS10">
        <f>92/2319</f>
        <v>3.9672272531263472E-2</v>
      </c>
    </row>
    <row r="11" spans="2:45" outlineLevel="1" x14ac:dyDescent="0.4">
      <c r="B11" s="18" t="s">
        <v>24</v>
      </c>
      <c r="C11" s="19">
        <v>4.2889999999999997</v>
      </c>
      <c r="D11" s="19">
        <v>5.9470000000000001</v>
      </c>
      <c r="E11" s="20">
        <v>1.575</v>
      </c>
      <c r="F11" s="20">
        <v>0.25</v>
      </c>
      <c r="G11" s="20">
        <f t="shared" ref="G11:G16" si="6">SUM(C11:F11)</f>
        <v>12.061</v>
      </c>
      <c r="H11" s="23"/>
      <c r="I11" s="18" t="s">
        <v>24</v>
      </c>
      <c r="J11" s="20">
        <v>1.964</v>
      </c>
      <c r="K11" s="20">
        <v>5.3520000000000003</v>
      </c>
      <c r="L11" s="20">
        <v>0.78800000000000003</v>
      </c>
      <c r="M11" s="20">
        <v>0.125</v>
      </c>
      <c r="N11" s="20">
        <f>SUM(J11:M11)</f>
        <v>8.229000000000001</v>
      </c>
      <c r="Q11" s="18" t="s">
        <v>24</v>
      </c>
      <c r="R11" s="29">
        <v>5.63</v>
      </c>
      <c r="S11" s="29">
        <v>5.3</v>
      </c>
      <c r="T11" s="29">
        <v>0.3</v>
      </c>
      <c r="U11" s="29">
        <v>0.25</v>
      </c>
      <c r="V11" s="20">
        <f t="shared" ref="V11:V16" si="7">SUM(R11:U11)</f>
        <v>11.48</v>
      </c>
      <c r="W11" s="23"/>
      <c r="X11" s="18" t="s">
        <v>24</v>
      </c>
      <c r="Y11" s="29">
        <v>2.8149999999999999</v>
      </c>
      <c r="Z11" s="29">
        <v>2.77</v>
      </c>
      <c r="AA11" s="29">
        <v>0.15</v>
      </c>
      <c r="AB11" s="29">
        <v>0.125</v>
      </c>
      <c r="AC11" s="20">
        <f t="shared" ref="AC11:AC16" si="8">SUM(Y11:AB11)</f>
        <v>5.86</v>
      </c>
      <c r="AF11" s="18" t="s">
        <v>24</v>
      </c>
      <c r="AG11" s="29">
        <v>2.2000000000000002</v>
      </c>
      <c r="AH11" s="29">
        <v>6.5</v>
      </c>
      <c r="AI11" s="29">
        <v>0.3</v>
      </c>
      <c r="AJ11" s="29">
        <v>0.25</v>
      </c>
      <c r="AK11" s="20">
        <f t="shared" ref="AK11:AK16" si="9">SUM(AG11:AJ11)</f>
        <v>9.25</v>
      </c>
      <c r="AL11" s="23"/>
      <c r="AM11" s="18" t="s">
        <v>24</v>
      </c>
      <c r="AN11" s="29">
        <v>1.1000000000000001</v>
      </c>
      <c r="AO11" s="29">
        <v>3.25</v>
      </c>
      <c r="AP11" s="29">
        <v>0.15</v>
      </c>
      <c r="AQ11" s="29">
        <v>0.125</v>
      </c>
      <c r="AR11" s="20">
        <f t="shared" ref="AR11:AR16" si="10">SUM(AN11:AQ11)</f>
        <v>4.625</v>
      </c>
    </row>
    <row r="12" spans="2:45" outlineLevel="1" x14ac:dyDescent="0.4">
      <c r="B12" s="18" t="s">
        <v>25</v>
      </c>
      <c r="C12" s="19">
        <v>4.9000000000000004</v>
      </c>
      <c r="D12" s="20">
        <v>17.117999999999999</v>
      </c>
      <c r="E12" s="20">
        <v>1.38</v>
      </c>
      <c r="F12" s="7">
        <v>0.7</v>
      </c>
      <c r="G12" s="20">
        <f t="shared" si="6"/>
        <v>24.097999999999999</v>
      </c>
      <c r="I12" s="18" t="s">
        <v>25</v>
      </c>
      <c r="J12" s="20">
        <v>3.93</v>
      </c>
      <c r="K12" s="20">
        <v>13.859</v>
      </c>
      <c r="L12" s="20">
        <v>0.76200000000000001</v>
      </c>
      <c r="M12" s="20">
        <v>0.35</v>
      </c>
      <c r="N12" s="20">
        <f>SUM(J12:M12)</f>
        <v>18.901000000000003</v>
      </c>
      <c r="Q12" s="18" t="s">
        <v>25</v>
      </c>
      <c r="R12" s="29">
        <v>4.13</v>
      </c>
      <c r="S12" s="29">
        <v>10.537000000000001</v>
      </c>
      <c r="T12" s="29">
        <v>0.8</v>
      </c>
      <c r="U12" s="29">
        <v>0.7</v>
      </c>
      <c r="V12" s="20">
        <f t="shared" si="7"/>
        <v>16.167000000000002</v>
      </c>
      <c r="X12" s="18" t="s">
        <v>25</v>
      </c>
      <c r="Y12" s="29">
        <v>3.7170000000000001</v>
      </c>
      <c r="Z12" s="29">
        <v>5.2939999999999996</v>
      </c>
      <c r="AA12" s="29">
        <v>0.4</v>
      </c>
      <c r="AB12" s="29">
        <v>0.35</v>
      </c>
      <c r="AC12" s="20">
        <f t="shared" si="8"/>
        <v>9.7609999999999992</v>
      </c>
      <c r="AF12" s="18" t="s">
        <v>25</v>
      </c>
      <c r="AG12" s="29">
        <v>5.19</v>
      </c>
      <c r="AH12" s="29">
        <v>15.343999999999999</v>
      </c>
      <c r="AI12" s="29">
        <v>0.8</v>
      </c>
      <c r="AJ12" s="29">
        <v>0.7</v>
      </c>
      <c r="AK12" s="20">
        <f t="shared" si="9"/>
        <v>22.033999999999999</v>
      </c>
      <c r="AM12" s="18" t="s">
        <v>25</v>
      </c>
      <c r="AN12" s="29">
        <v>4.6710000000000003</v>
      </c>
      <c r="AO12" s="29">
        <v>7.6719999999999997</v>
      </c>
      <c r="AP12" s="29">
        <v>0.4</v>
      </c>
      <c r="AQ12" s="29">
        <v>0.35</v>
      </c>
      <c r="AR12" s="20">
        <f t="shared" si="10"/>
        <v>13.093</v>
      </c>
    </row>
    <row r="13" spans="2:45" outlineLevel="1" x14ac:dyDescent="0.4">
      <c r="B13" s="18" t="s">
        <v>356</v>
      </c>
      <c r="C13" s="21">
        <v>0</v>
      </c>
      <c r="D13" s="20">
        <v>22.5</v>
      </c>
      <c r="E13" s="21">
        <v>0</v>
      </c>
      <c r="F13" s="21">
        <v>0</v>
      </c>
      <c r="G13" s="20">
        <f t="shared" si="6"/>
        <v>22.5</v>
      </c>
      <c r="I13" s="18" t="s">
        <v>356</v>
      </c>
      <c r="J13" s="21">
        <v>0</v>
      </c>
      <c r="K13" s="20">
        <v>20.25</v>
      </c>
      <c r="L13" s="21">
        <v>0</v>
      </c>
      <c r="M13" s="21">
        <v>0</v>
      </c>
      <c r="N13" s="20">
        <f t="shared" ref="N13:N14" si="11">SUM(J13:M13)</f>
        <v>20.25</v>
      </c>
      <c r="Q13" s="18" t="s">
        <v>356</v>
      </c>
      <c r="R13" s="29">
        <v>0</v>
      </c>
      <c r="S13" s="29">
        <v>2.5</v>
      </c>
      <c r="T13" s="29">
        <v>0</v>
      </c>
      <c r="U13" s="29">
        <v>0</v>
      </c>
      <c r="V13" s="20">
        <f t="shared" si="7"/>
        <v>2.5</v>
      </c>
      <c r="X13" s="18" t="s">
        <v>356</v>
      </c>
      <c r="Y13" s="29">
        <v>0</v>
      </c>
      <c r="Z13" s="29">
        <v>2.25</v>
      </c>
      <c r="AA13" s="29">
        <v>0</v>
      </c>
      <c r="AB13" s="29">
        <v>0</v>
      </c>
      <c r="AC13" s="20">
        <f t="shared" si="8"/>
        <v>2.25</v>
      </c>
      <c r="AF13" s="18" t="s">
        <v>356</v>
      </c>
      <c r="AG13" s="29">
        <v>0</v>
      </c>
      <c r="AH13" s="29">
        <v>0</v>
      </c>
      <c r="AI13" s="29">
        <v>0</v>
      </c>
      <c r="AJ13" s="29">
        <v>0</v>
      </c>
      <c r="AK13" s="29">
        <f t="shared" si="9"/>
        <v>0</v>
      </c>
      <c r="AM13" s="18" t="s">
        <v>356</v>
      </c>
      <c r="AN13" s="29">
        <v>0</v>
      </c>
      <c r="AO13" s="29">
        <v>0</v>
      </c>
      <c r="AP13" s="29">
        <v>0</v>
      </c>
      <c r="AQ13" s="29">
        <v>0</v>
      </c>
      <c r="AR13" s="29">
        <f t="shared" si="10"/>
        <v>0</v>
      </c>
    </row>
    <row r="14" spans="2:45" outlineLevel="1" x14ac:dyDescent="0.4">
      <c r="B14" s="18" t="s">
        <v>27</v>
      </c>
      <c r="C14" s="19">
        <v>0.94</v>
      </c>
      <c r="D14" s="19">
        <v>2.15</v>
      </c>
      <c r="E14" s="7">
        <v>0.5</v>
      </c>
      <c r="F14" s="21">
        <v>0</v>
      </c>
      <c r="G14" s="20">
        <f t="shared" si="6"/>
        <v>3.59</v>
      </c>
      <c r="H14" s="24"/>
      <c r="I14" s="18" t="s">
        <v>27</v>
      </c>
      <c r="J14" s="19">
        <v>0.65600000000000003</v>
      </c>
      <c r="K14" s="20">
        <v>1.94</v>
      </c>
      <c r="L14" s="20">
        <v>0.25</v>
      </c>
      <c r="M14" s="21">
        <v>0</v>
      </c>
      <c r="N14" s="20">
        <f t="shared" si="11"/>
        <v>2.8460000000000001</v>
      </c>
      <c r="Q14" s="18" t="s">
        <v>27</v>
      </c>
      <c r="R14" s="29">
        <v>0.7</v>
      </c>
      <c r="S14" s="29">
        <v>1</v>
      </c>
      <c r="T14" s="29">
        <v>0.5</v>
      </c>
      <c r="U14" s="29">
        <v>0</v>
      </c>
      <c r="V14" s="20">
        <f t="shared" si="7"/>
        <v>2.2000000000000002</v>
      </c>
      <c r="W14" s="24"/>
      <c r="X14" s="18" t="s">
        <v>27</v>
      </c>
      <c r="Y14" s="29">
        <v>0.35</v>
      </c>
      <c r="Z14" s="29">
        <v>0.5</v>
      </c>
      <c r="AA14" s="29">
        <v>0.25</v>
      </c>
      <c r="AB14" s="29">
        <v>0</v>
      </c>
      <c r="AC14" s="20">
        <f t="shared" si="8"/>
        <v>1.1000000000000001</v>
      </c>
      <c r="AF14" s="18" t="s">
        <v>27</v>
      </c>
      <c r="AG14" s="29">
        <v>0.7</v>
      </c>
      <c r="AH14" s="29">
        <v>1</v>
      </c>
      <c r="AI14" s="29">
        <v>0.5</v>
      </c>
      <c r="AJ14" s="29">
        <v>0</v>
      </c>
      <c r="AK14" s="20">
        <f t="shared" si="9"/>
        <v>2.2000000000000002</v>
      </c>
      <c r="AL14" s="24"/>
      <c r="AM14" s="18" t="s">
        <v>27</v>
      </c>
      <c r="AN14" s="29">
        <v>0.35</v>
      </c>
      <c r="AO14" s="29">
        <v>0.5</v>
      </c>
      <c r="AP14" s="29">
        <v>0.25</v>
      </c>
      <c r="AQ14" s="29">
        <v>0</v>
      </c>
      <c r="AR14" s="20">
        <f t="shared" si="10"/>
        <v>1.1000000000000001</v>
      </c>
    </row>
    <row r="15" spans="2:45" outlineLevel="1" x14ac:dyDescent="0.4">
      <c r="B15" s="18" t="s">
        <v>355</v>
      </c>
      <c r="C15" s="21">
        <v>0</v>
      </c>
      <c r="D15" s="21">
        <v>0</v>
      </c>
      <c r="E15" s="21">
        <v>0</v>
      </c>
      <c r="F15" s="20">
        <v>6.9359999999999999</v>
      </c>
      <c r="G15" s="20">
        <f t="shared" si="6"/>
        <v>6.9359999999999999</v>
      </c>
      <c r="I15" s="18" t="s">
        <v>355</v>
      </c>
      <c r="J15" s="21">
        <v>0</v>
      </c>
      <c r="K15" s="21">
        <v>0</v>
      </c>
      <c r="L15" s="21">
        <v>0</v>
      </c>
      <c r="M15" s="20">
        <v>5.7779999999999996</v>
      </c>
      <c r="N15" s="20">
        <f>SUM(J15:M15)</f>
        <v>5.7779999999999996</v>
      </c>
      <c r="Q15" s="18" t="s">
        <v>355</v>
      </c>
      <c r="R15" s="29">
        <v>0</v>
      </c>
      <c r="S15" s="29">
        <v>0</v>
      </c>
      <c r="T15" s="29">
        <v>0</v>
      </c>
      <c r="U15" s="29">
        <v>5.92</v>
      </c>
      <c r="V15" s="20">
        <f t="shared" si="7"/>
        <v>5.92</v>
      </c>
      <c r="X15" s="18" t="s">
        <v>355</v>
      </c>
      <c r="Y15" s="29">
        <v>0</v>
      </c>
      <c r="Z15" s="29">
        <v>0</v>
      </c>
      <c r="AA15" s="29">
        <v>0</v>
      </c>
      <c r="AB15" s="29">
        <v>5.3280000000000003</v>
      </c>
      <c r="AC15" s="20">
        <f t="shared" si="8"/>
        <v>5.3280000000000003</v>
      </c>
      <c r="AF15" s="18" t="s">
        <v>355</v>
      </c>
      <c r="AG15" s="29">
        <v>0</v>
      </c>
      <c r="AH15" s="29">
        <v>0</v>
      </c>
      <c r="AI15" s="29">
        <v>0</v>
      </c>
      <c r="AJ15" s="29">
        <v>5.3380000000000001</v>
      </c>
      <c r="AK15" s="20">
        <f t="shared" si="9"/>
        <v>5.3380000000000001</v>
      </c>
      <c r="AM15" s="18" t="s">
        <v>355</v>
      </c>
      <c r="AN15" s="29">
        <v>0</v>
      </c>
      <c r="AO15" s="29">
        <v>0</v>
      </c>
      <c r="AP15" s="29">
        <v>0</v>
      </c>
      <c r="AQ15" s="29">
        <v>4.649</v>
      </c>
      <c r="AR15" s="20">
        <f t="shared" si="10"/>
        <v>4.649</v>
      </c>
    </row>
    <row r="16" spans="2:45" s="36" customFormat="1" ht="20.100000000000001" customHeight="1" x14ac:dyDescent="0.4">
      <c r="B16" s="28" t="s">
        <v>9</v>
      </c>
      <c r="C16" s="32">
        <f>SUM(C11:C15)</f>
        <v>10.129</v>
      </c>
      <c r="D16" s="32">
        <f>SUM(D11:D15)</f>
        <v>47.714999999999996</v>
      </c>
      <c r="E16" s="32">
        <f>SUM(E11:E15)</f>
        <v>3.4550000000000001</v>
      </c>
      <c r="F16" s="32">
        <f>SUM(F11:F15)</f>
        <v>7.8860000000000001</v>
      </c>
      <c r="G16" s="32">
        <f t="shared" si="6"/>
        <v>69.184999999999988</v>
      </c>
      <c r="H16" s="35"/>
      <c r="I16" s="28" t="s">
        <v>9</v>
      </c>
      <c r="J16" s="32">
        <f>SUM(J11:J15)</f>
        <v>6.55</v>
      </c>
      <c r="K16" s="32">
        <f>SUM(K11:K15)</f>
        <v>41.400999999999996</v>
      </c>
      <c r="L16" s="32">
        <f>SUM(L11:L15)</f>
        <v>1.8</v>
      </c>
      <c r="M16" s="32">
        <f>SUM(M11:M15)</f>
        <v>6.2529999999999992</v>
      </c>
      <c r="N16" s="32">
        <f>SUM(J16:M16)</f>
        <v>56.003999999999991</v>
      </c>
      <c r="P16" s="46">
        <f>56/976</f>
        <v>5.737704918032787E-2</v>
      </c>
      <c r="Q16" s="28" t="s">
        <v>9</v>
      </c>
      <c r="R16" s="32">
        <f>SUM(R11:R15)</f>
        <v>10.459999999999999</v>
      </c>
      <c r="S16" s="32">
        <f>SUM(S11:S15)</f>
        <v>19.337</v>
      </c>
      <c r="T16" s="32">
        <f>SUM(T11:T15)</f>
        <v>1.6</v>
      </c>
      <c r="U16" s="32">
        <f>SUM(U11:U15)</f>
        <v>6.87</v>
      </c>
      <c r="V16" s="32">
        <f t="shared" si="7"/>
        <v>38.266999999999996</v>
      </c>
      <c r="W16" s="35"/>
      <c r="X16" s="28" t="s">
        <v>9</v>
      </c>
      <c r="Y16" s="34">
        <f>SUM(Y11:Y15)</f>
        <v>6.8819999999999997</v>
      </c>
      <c r="Z16" s="34">
        <f>SUM(Z11:Z15)</f>
        <v>10.814</v>
      </c>
      <c r="AA16" s="34">
        <f>SUM(AA11:AA15)</f>
        <v>0.8</v>
      </c>
      <c r="AB16" s="34">
        <f>SUM(AB11:AB15)</f>
        <v>5.8029999999999999</v>
      </c>
      <c r="AC16" s="32">
        <f t="shared" si="8"/>
        <v>24.298999999999999</v>
      </c>
      <c r="AF16" s="28" t="s">
        <v>9</v>
      </c>
      <c r="AG16" s="32">
        <f>SUM(AG11:AG15)</f>
        <v>8.09</v>
      </c>
      <c r="AH16" s="32">
        <f>SUM(AH11:AH15)</f>
        <v>22.844000000000001</v>
      </c>
      <c r="AI16" s="32">
        <f>SUM(AI11:AI15)</f>
        <v>1.6</v>
      </c>
      <c r="AJ16" s="32">
        <f>SUM(AJ11:AJ15)</f>
        <v>6.2880000000000003</v>
      </c>
      <c r="AK16" s="32">
        <f t="shared" si="9"/>
        <v>38.822000000000003</v>
      </c>
      <c r="AL16" s="35"/>
      <c r="AM16" s="28" t="s">
        <v>9</v>
      </c>
      <c r="AN16" s="32">
        <f>SUM(AN11:AN15)</f>
        <v>6.1210000000000004</v>
      </c>
      <c r="AO16" s="32">
        <f>SUM(AO11:AO15)</f>
        <v>11.422000000000001</v>
      </c>
      <c r="AP16" s="32">
        <f>SUM(AP11:AP15)</f>
        <v>0.8</v>
      </c>
      <c r="AQ16" s="32">
        <f>SUM(AQ11:AQ15)</f>
        <v>5.1239999999999997</v>
      </c>
      <c r="AR16" s="32">
        <f t="shared" si="10"/>
        <v>23.466999999999999</v>
      </c>
    </row>
    <row r="17" spans="2:44" s="36" customFormat="1" ht="12.6" customHeight="1" x14ac:dyDescent="0.4">
      <c r="B17" s="38"/>
      <c r="C17" s="39"/>
      <c r="D17" s="39"/>
      <c r="E17" s="39"/>
      <c r="F17" s="39"/>
      <c r="G17" s="39"/>
      <c r="H17" s="35"/>
      <c r="I17" s="38"/>
      <c r="J17" s="39"/>
      <c r="K17" s="39"/>
      <c r="L17" s="39"/>
      <c r="M17" s="39"/>
      <c r="N17" s="39"/>
      <c r="Q17" s="38"/>
      <c r="R17" s="39"/>
      <c r="S17" s="39"/>
      <c r="T17" s="39"/>
      <c r="U17" s="39"/>
      <c r="V17" s="39"/>
      <c r="W17" s="35"/>
      <c r="X17" s="38"/>
      <c r="Y17" s="35"/>
      <c r="Z17" s="35"/>
      <c r="AA17" s="35"/>
      <c r="AB17" s="35"/>
      <c r="AC17" s="39"/>
      <c r="AF17" s="38"/>
      <c r="AG17" s="39"/>
      <c r="AH17" s="39"/>
      <c r="AI17" s="39"/>
      <c r="AJ17" s="39"/>
      <c r="AK17" s="47">
        <f>25.3/1035</f>
        <v>2.4444444444444446E-2</v>
      </c>
      <c r="AL17" s="35"/>
      <c r="AM17" s="38"/>
      <c r="AN17" s="39"/>
      <c r="AO17" s="39"/>
      <c r="AP17" s="39"/>
      <c r="AQ17" s="39"/>
      <c r="AR17" s="47">
        <f>AR16/1099</f>
        <v>2.1353048225659688E-2</v>
      </c>
    </row>
    <row r="18" spans="2:44" ht="32.549999999999997" customHeight="1" x14ac:dyDescent="0.4">
      <c r="B18" s="11" t="s">
        <v>344</v>
      </c>
      <c r="C18" s="11" t="s">
        <v>345</v>
      </c>
      <c r="D18" s="11" t="s">
        <v>306</v>
      </c>
      <c r="E18" s="14" t="s">
        <v>346</v>
      </c>
      <c r="F18" s="14" t="s">
        <v>347</v>
      </c>
      <c r="G18" s="25" t="s">
        <v>348</v>
      </c>
      <c r="H18" s="22"/>
      <c r="I18" s="11" t="s">
        <v>349</v>
      </c>
      <c r="J18" s="11" t="s">
        <v>345</v>
      </c>
      <c r="K18" s="11" t="s">
        <v>306</v>
      </c>
      <c r="L18" s="14" t="s">
        <v>346</v>
      </c>
      <c r="M18" s="14" t="s">
        <v>347</v>
      </c>
      <c r="N18" s="25" t="s">
        <v>350</v>
      </c>
      <c r="Q18" s="11" t="s">
        <v>351</v>
      </c>
      <c r="R18" s="11" t="s">
        <v>345</v>
      </c>
      <c r="S18" s="11" t="s">
        <v>306</v>
      </c>
      <c r="T18" s="14" t="s">
        <v>346</v>
      </c>
      <c r="U18" s="14" t="s">
        <v>347</v>
      </c>
      <c r="V18" s="25" t="s">
        <v>348</v>
      </c>
      <c r="W18" s="22"/>
      <c r="X18" s="11" t="s">
        <v>352</v>
      </c>
      <c r="Y18" s="11" t="s">
        <v>345</v>
      </c>
      <c r="Z18" s="11" t="s">
        <v>306</v>
      </c>
      <c r="AA18" s="14" t="s">
        <v>346</v>
      </c>
      <c r="AB18" s="14" t="s">
        <v>347</v>
      </c>
      <c r="AC18" s="25" t="s">
        <v>350</v>
      </c>
      <c r="AF18" s="11" t="s">
        <v>353</v>
      </c>
      <c r="AG18" s="11" t="s">
        <v>345</v>
      </c>
      <c r="AH18" s="11" t="s">
        <v>306</v>
      </c>
      <c r="AI18" s="14" t="s">
        <v>346</v>
      </c>
      <c r="AJ18" s="14" t="s">
        <v>347</v>
      </c>
      <c r="AK18" s="25" t="s">
        <v>348</v>
      </c>
      <c r="AL18" s="22"/>
      <c r="AM18" s="11" t="s">
        <v>354</v>
      </c>
      <c r="AN18" s="11" t="s">
        <v>345</v>
      </c>
      <c r="AO18" s="11" t="s">
        <v>306</v>
      </c>
      <c r="AP18" s="14" t="s">
        <v>346</v>
      </c>
      <c r="AQ18" s="14" t="s">
        <v>347</v>
      </c>
      <c r="AR18" s="25" t="s">
        <v>350</v>
      </c>
    </row>
    <row r="19" spans="2:44" outlineLevel="1" x14ac:dyDescent="0.4">
      <c r="B19" s="18" t="s">
        <v>24</v>
      </c>
      <c r="C19" s="20">
        <v>1.1399999999999999</v>
      </c>
      <c r="D19" s="21">
        <v>0</v>
      </c>
      <c r="E19" s="7">
        <v>0.2</v>
      </c>
      <c r="F19" s="20">
        <v>0.25</v>
      </c>
      <c r="G19" s="20">
        <f t="shared" ref="G19:G24" si="12">SUM(C19:F19)</f>
        <v>1.5899999999999999</v>
      </c>
      <c r="H19" s="23"/>
      <c r="I19" s="18" t="s">
        <v>24</v>
      </c>
      <c r="J19" s="20">
        <v>0.70599999999999996</v>
      </c>
      <c r="K19" s="21">
        <v>0</v>
      </c>
      <c r="L19" s="20">
        <v>0.1</v>
      </c>
      <c r="M19" s="20">
        <v>0.125</v>
      </c>
      <c r="N19" s="20">
        <f t="shared" ref="N19:N24" si="13">SUM(J19:M19)</f>
        <v>0.93099999999999994</v>
      </c>
      <c r="Q19" s="18" t="s">
        <v>24</v>
      </c>
      <c r="R19" s="29">
        <v>0.8</v>
      </c>
      <c r="S19" s="29">
        <v>0</v>
      </c>
      <c r="T19" s="29">
        <v>0.2</v>
      </c>
      <c r="U19" s="29">
        <v>0.25</v>
      </c>
      <c r="V19" s="20">
        <f t="shared" ref="V19:V24" si="14">SUM(R19:U19)</f>
        <v>1.25</v>
      </c>
      <c r="W19" s="23"/>
      <c r="X19" s="18" t="s">
        <v>24</v>
      </c>
      <c r="Y19" s="29">
        <v>0.4</v>
      </c>
      <c r="Z19" s="29">
        <v>0</v>
      </c>
      <c r="AA19" s="29">
        <v>0.1</v>
      </c>
      <c r="AB19" s="29">
        <v>0.125</v>
      </c>
      <c r="AC19" s="20">
        <f t="shared" ref="AC19:AC24" si="15">SUM(Y19:AB19)</f>
        <v>0.625</v>
      </c>
      <c r="AF19" s="18" t="s">
        <v>24</v>
      </c>
      <c r="AG19" s="29">
        <v>0.8</v>
      </c>
      <c r="AH19" s="29">
        <v>0</v>
      </c>
      <c r="AI19" s="29">
        <v>0.2</v>
      </c>
      <c r="AJ19" s="29">
        <v>0.25</v>
      </c>
      <c r="AK19" s="20">
        <f t="shared" ref="AK19:AK24" si="16">SUM(AG19:AJ19)</f>
        <v>1.25</v>
      </c>
      <c r="AL19" s="23"/>
      <c r="AM19" s="18" t="s">
        <v>24</v>
      </c>
      <c r="AN19" s="29">
        <v>0.4</v>
      </c>
      <c r="AO19" s="29">
        <v>0</v>
      </c>
      <c r="AP19" s="29">
        <v>0.1</v>
      </c>
      <c r="AQ19" s="29">
        <v>0.125</v>
      </c>
      <c r="AR19" s="20">
        <f t="shared" ref="AR19:AR24" si="17">SUM(AN19:AQ19)</f>
        <v>0.625</v>
      </c>
    </row>
    <row r="20" spans="2:44" outlineLevel="1" x14ac:dyDescent="0.4">
      <c r="B20" s="18" t="s">
        <v>27</v>
      </c>
      <c r="C20" s="20">
        <v>0.28000000000000003</v>
      </c>
      <c r="D20" s="21">
        <v>0</v>
      </c>
      <c r="E20" s="7">
        <v>0.2</v>
      </c>
      <c r="F20" s="21">
        <v>0</v>
      </c>
      <c r="G20" s="20">
        <f t="shared" si="12"/>
        <v>0.48000000000000004</v>
      </c>
      <c r="I20" s="18" t="s">
        <v>27</v>
      </c>
      <c r="J20" s="20">
        <v>0.14000000000000001</v>
      </c>
      <c r="K20" s="21">
        <v>0</v>
      </c>
      <c r="L20" s="20">
        <v>0.1</v>
      </c>
      <c r="M20" s="21">
        <v>0</v>
      </c>
      <c r="N20" s="20">
        <f t="shared" si="13"/>
        <v>0.24000000000000002</v>
      </c>
      <c r="Q20" s="18" t="s">
        <v>27</v>
      </c>
      <c r="R20" s="29">
        <v>0.3</v>
      </c>
      <c r="S20" s="29">
        <v>0</v>
      </c>
      <c r="T20" s="29">
        <v>0.2</v>
      </c>
      <c r="U20" s="29">
        <v>0</v>
      </c>
      <c r="V20" s="20">
        <f t="shared" si="14"/>
        <v>0.5</v>
      </c>
      <c r="X20" s="18" t="s">
        <v>27</v>
      </c>
      <c r="Y20" s="29">
        <v>0.15</v>
      </c>
      <c r="Z20" s="29">
        <v>0</v>
      </c>
      <c r="AA20" s="29">
        <v>0.1</v>
      </c>
      <c r="AB20" s="29">
        <v>0</v>
      </c>
      <c r="AC20" s="20">
        <f t="shared" si="15"/>
        <v>0.25</v>
      </c>
      <c r="AF20" s="18" t="s">
        <v>27</v>
      </c>
      <c r="AG20" s="29">
        <v>0.3</v>
      </c>
      <c r="AH20" s="29">
        <v>0</v>
      </c>
      <c r="AI20" s="29">
        <v>0.2</v>
      </c>
      <c r="AJ20" s="29">
        <v>0</v>
      </c>
      <c r="AK20" s="20">
        <f t="shared" si="16"/>
        <v>0.5</v>
      </c>
      <c r="AM20" s="18" t="s">
        <v>27</v>
      </c>
      <c r="AN20" s="29">
        <v>0.15</v>
      </c>
      <c r="AO20" s="29">
        <v>0</v>
      </c>
      <c r="AP20" s="29">
        <v>0.1</v>
      </c>
      <c r="AQ20" s="29">
        <v>0</v>
      </c>
      <c r="AR20" s="20">
        <f t="shared" si="17"/>
        <v>0.25</v>
      </c>
    </row>
    <row r="21" spans="2:44" outlineLevel="1" x14ac:dyDescent="0.4">
      <c r="B21" s="18" t="s">
        <v>26</v>
      </c>
      <c r="C21" s="21">
        <v>0</v>
      </c>
      <c r="D21" s="42">
        <v>6.2</v>
      </c>
      <c r="E21" s="21">
        <v>0</v>
      </c>
      <c r="F21" s="21">
        <v>0</v>
      </c>
      <c r="G21" s="20">
        <f t="shared" si="12"/>
        <v>6.2</v>
      </c>
      <c r="I21" s="18" t="s">
        <v>26</v>
      </c>
      <c r="J21" s="21">
        <v>0</v>
      </c>
      <c r="K21" s="43">
        <v>4.6500000000000004</v>
      </c>
      <c r="L21" s="21">
        <v>0</v>
      </c>
      <c r="M21" s="21">
        <v>0</v>
      </c>
      <c r="N21" s="20">
        <f t="shared" si="13"/>
        <v>4.6500000000000004</v>
      </c>
      <c r="Q21" s="18" t="s">
        <v>26</v>
      </c>
      <c r="R21" s="29">
        <v>1</v>
      </c>
      <c r="S21" s="29">
        <v>0</v>
      </c>
      <c r="T21" s="29">
        <v>0.5</v>
      </c>
      <c r="U21" s="29">
        <v>0</v>
      </c>
      <c r="V21" s="20">
        <f t="shared" si="14"/>
        <v>1.5</v>
      </c>
      <c r="X21" s="18" t="s">
        <v>26</v>
      </c>
      <c r="Y21" s="29">
        <v>0.5</v>
      </c>
      <c r="Z21" s="29">
        <v>0</v>
      </c>
      <c r="AA21" s="29">
        <v>0.25</v>
      </c>
      <c r="AB21" s="29">
        <v>0</v>
      </c>
      <c r="AC21" s="20">
        <f t="shared" si="15"/>
        <v>0.75</v>
      </c>
      <c r="AF21" s="18" t="s">
        <v>26</v>
      </c>
      <c r="AG21" s="29">
        <v>1</v>
      </c>
      <c r="AH21" s="29">
        <v>0</v>
      </c>
      <c r="AI21" s="29">
        <v>0.5</v>
      </c>
      <c r="AJ21" s="29">
        <v>0</v>
      </c>
      <c r="AK21" s="20">
        <f t="shared" si="16"/>
        <v>1.5</v>
      </c>
      <c r="AM21" s="18" t="s">
        <v>26</v>
      </c>
      <c r="AN21" s="29">
        <v>0.5</v>
      </c>
      <c r="AO21" s="29">
        <v>0</v>
      </c>
      <c r="AP21" s="29">
        <v>0.25</v>
      </c>
      <c r="AQ21" s="29">
        <v>0</v>
      </c>
      <c r="AR21" s="20">
        <f t="shared" si="17"/>
        <v>0.75</v>
      </c>
    </row>
    <row r="22" spans="2:44" outlineLevel="1" x14ac:dyDescent="0.4">
      <c r="B22" s="18" t="s">
        <v>357</v>
      </c>
      <c r="C22" s="20">
        <v>1.4</v>
      </c>
      <c r="D22" s="21">
        <v>0</v>
      </c>
      <c r="E22" s="20">
        <v>0.36</v>
      </c>
      <c r="F22" s="21">
        <v>0</v>
      </c>
      <c r="G22" s="20">
        <f t="shared" si="12"/>
        <v>1.7599999999999998</v>
      </c>
      <c r="I22" s="18" t="s">
        <v>357</v>
      </c>
      <c r="J22" s="20">
        <v>0.92</v>
      </c>
      <c r="K22" s="21">
        <v>0</v>
      </c>
      <c r="L22" s="20">
        <v>0.32</v>
      </c>
      <c r="M22" s="21">
        <v>0</v>
      </c>
      <c r="N22" s="20">
        <f t="shared" si="13"/>
        <v>1.24</v>
      </c>
      <c r="Q22" s="18" t="s">
        <v>357</v>
      </c>
      <c r="R22" s="29">
        <v>0.5</v>
      </c>
      <c r="S22" s="29">
        <v>0</v>
      </c>
      <c r="T22" s="29">
        <v>0.2</v>
      </c>
      <c r="U22" s="29">
        <v>0</v>
      </c>
      <c r="V22" s="20">
        <f t="shared" si="14"/>
        <v>0.7</v>
      </c>
      <c r="X22" s="18" t="s">
        <v>357</v>
      </c>
      <c r="Y22" s="29">
        <v>0.25</v>
      </c>
      <c r="Z22" s="29">
        <v>0</v>
      </c>
      <c r="AA22" s="29">
        <v>0.1</v>
      </c>
      <c r="AB22" s="29">
        <v>0</v>
      </c>
      <c r="AC22" s="20">
        <f t="shared" si="15"/>
        <v>0.35</v>
      </c>
      <c r="AF22" s="18" t="s">
        <v>357</v>
      </c>
      <c r="AG22" s="29">
        <v>0.5</v>
      </c>
      <c r="AH22" s="29">
        <v>0</v>
      </c>
      <c r="AI22" s="29">
        <v>0.2</v>
      </c>
      <c r="AJ22" s="29">
        <v>0</v>
      </c>
      <c r="AK22" s="20">
        <f t="shared" si="16"/>
        <v>0.7</v>
      </c>
      <c r="AM22" s="18" t="s">
        <v>357</v>
      </c>
      <c r="AN22" s="29">
        <v>0.25</v>
      </c>
      <c r="AO22" s="29">
        <v>0</v>
      </c>
      <c r="AP22" s="29">
        <v>0.1</v>
      </c>
      <c r="AQ22" s="29">
        <v>0</v>
      </c>
      <c r="AR22" s="20">
        <f t="shared" si="17"/>
        <v>0.35</v>
      </c>
    </row>
    <row r="23" spans="2:44" outlineLevel="1" x14ac:dyDescent="0.4">
      <c r="B23" s="18" t="s">
        <v>355</v>
      </c>
      <c r="C23" s="21">
        <v>0</v>
      </c>
      <c r="D23" s="21">
        <v>0</v>
      </c>
      <c r="E23" s="21">
        <v>0</v>
      </c>
      <c r="F23" s="20">
        <v>3.052</v>
      </c>
      <c r="G23" s="20">
        <f t="shared" si="12"/>
        <v>3.052</v>
      </c>
      <c r="I23" s="18" t="s">
        <v>355</v>
      </c>
      <c r="J23" s="21">
        <v>0</v>
      </c>
      <c r="K23" s="21">
        <v>0</v>
      </c>
      <c r="L23" s="21">
        <v>0</v>
      </c>
      <c r="M23" s="20">
        <v>2.7519999999999998</v>
      </c>
      <c r="N23" s="20">
        <f t="shared" si="13"/>
        <v>2.7519999999999998</v>
      </c>
      <c r="Q23" s="18" t="s">
        <v>355</v>
      </c>
      <c r="R23" s="29">
        <v>0</v>
      </c>
      <c r="S23" s="29">
        <v>0</v>
      </c>
      <c r="T23" s="29">
        <v>0</v>
      </c>
      <c r="U23" s="29">
        <v>1.845</v>
      </c>
      <c r="V23" s="20">
        <f t="shared" si="14"/>
        <v>1.845</v>
      </c>
      <c r="X23" s="18" t="s">
        <v>355</v>
      </c>
      <c r="Y23" s="29">
        <v>0</v>
      </c>
      <c r="Z23" s="29">
        <v>0</v>
      </c>
      <c r="AA23" s="29">
        <v>0</v>
      </c>
      <c r="AB23" s="29">
        <v>1.661</v>
      </c>
      <c r="AC23" s="20">
        <f t="shared" si="15"/>
        <v>1.661</v>
      </c>
      <c r="AF23" s="18" t="s">
        <v>355</v>
      </c>
      <c r="AG23" s="29">
        <v>0</v>
      </c>
      <c r="AH23" s="29">
        <v>0</v>
      </c>
      <c r="AI23" s="29">
        <v>0</v>
      </c>
      <c r="AJ23" s="29">
        <v>1.633</v>
      </c>
      <c r="AK23" s="20">
        <f t="shared" si="16"/>
        <v>1.633</v>
      </c>
      <c r="AM23" s="18" t="s">
        <v>355</v>
      </c>
      <c r="AN23" s="29">
        <v>0</v>
      </c>
      <c r="AO23" s="29">
        <v>0</v>
      </c>
      <c r="AP23" s="29">
        <v>0</v>
      </c>
      <c r="AQ23" s="29">
        <v>1.47</v>
      </c>
      <c r="AR23" s="20">
        <f t="shared" si="17"/>
        <v>1.47</v>
      </c>
    </row>
    <row r="24" spans="2:44" s="6" customFormat="1" ht="20.100000000000001" customHeight="1" x14ac:dyDescent="0.4">
      <c r="B24" s="30" t="s">
        <v>15</v>
      </c>
      <c r="C24" s="31">
        <f>SUM(C19:C23)</f>
        <v>2.82</v>
      </c>
      <c r="D24" s="31">
        <f>SUM(D19:D23)</f>
        <v>6.2</v>
      </c>
      <c r="E24" s="31">
        <f>SUM(E19:E23)</f>
        <v>0.76</v>
      </c>
      <c r="F24" s="31">
        <f>SUM(F19:F23)</f>
        <v>3.302</v>
      </c>
      <c r="G24" s="31">
        <f t="shared" si="12"/>
        <v>13.081999999999999</v>
      </c>
      <c r="H24" s="26"/>
      <c r="I24" s="30" t="s">
        <v>15</v>
      </c>
      <c r="J24" s="31">
        <f>SUM(J19:J23)</f>
        <v>1.766</v>
      </c>
      <c r="K24" s="31">
        <f>SUM(K19:K23)</f>
        <v>4.6500000000000004</v>
      </c>
      <c r="L24" s="31">
        <f>SUM(L19:L23)</f>
        <v>0.52</v>
      </c>
      <c r="M24" s="31">
        <f>SUM(M19:M23)</f>
        <v>2.8769999999999998</v>
      </c>
      <c r="N24" s="31">
        <f t="shared" si="13"/>
        <v>9.8129999999999988</v>
      </c>
      <c r="Q24" s="30" t="s">
        <v>15</v>
      </c>
      <c r="R24" s="31">
        <f>SUM(R19:R23)</f>
        <v>2.6</v>
      </c>
      <c r="S24" s="31">
        <f>SUM(S19:S23)</f>
        <v>0</v>
      </c>
      <c r="T24" s="31">
        <f>SUM(T19:T23)</f>
        <v>1.1000000000000001</v>
      </c>
      <c r="U24" s="31">
        <f>SUM(U19:U23)</f>
        <v>2.0949999999999998</v>
      </c>
      <c r="V24" s="31">
        <f t="shared" si="14"/>
        <v>5.7949999999999999</v>
      </c>
      <c r="W24" s="26"/>
      <c r="X24" s="30" t="s">
        <v>15</v>
      </c>
      <c r="Y24" s="31">
        <f>SUM(Y19:Y23)</f>
        <v>1.3</v>
      </c>
      <c r="Z24" s="31">
        <f>SUM(Z19:Z23)</f>
        <v>0</v>
      </c>
      <c r="AA24" s="31">
        <f>SUM(AA19:AA23)</f>
        <v>0.55000000000000004</v>
      </c>
      <c r="AB24" s="31">
        <f>SUM(AB19:AB23)</f>
        <v>1.786</v>
      </c>
      <c r="AC24" s="31">
        <f t="shared" si="15"/>
        <v>3.6360000000000001</v>
      </c>
      <c r="AF24" s="30" t="s">
        <v>15</v>
      </c>
      <c r="AG24" s="31">
        <f>SUM(AG19:AG23)</f>
        <v>2.6</v>
      </c>
      <c r="AH24" s="31">
        <f>SUM(AH19:AH23)</f>
        <v>0</v>
      </c>
      <c r="AI24" s="31">
        <f>SUM(AI19:AI23)</f>
        <v>1.1000000000000001</v>
      </c>
      <c r="AJ24" s="31">
        <f>SUM(AJ19:AJ23)</f>
        <v>1.883</v>
      </c>
      <c r="AK24" s="31">
        <f t="shared" si="16"/>
        <v>5.5830000000000002</v>
      </c>
      <c r="AL24" s="26"/>
      <c r="AM24" s="30" t="s">
        <v>15</v>
      </c>
      <c r="AN24" s="31">
        <f>SUM(AN19:AN23)</f>
        <v>1.3</v>
      </c>
      <c r="AO24" s="31">
        <f>SUM(AO19:AO23)</f>
        <v>0</v>
      </c>
      <c r="AP24" s="31">
        <f>SUM(AP19:AP23)</f>
        <v>0.55000000000000004</v>
      </c>
      <c r="AQ24" s="31">
        <f>SUM(AQ19:AQ23)</f>
        <v>1.595</v>
      </c>
      <c r="AR24" s="31">
        <f t="shared" si="17"/>
        <v>3.4450000000000003</v>
      </c>
    </row>
    <row r="25" spans="2:44" s="6" customFormat="1" ht="17.100000000000001" customHeight="1" x14ac:dyDescent="0.4">
      <c r="B25" s="41"/>
      <c r="C25" s="40"/>
      <c r="D25" s="40"/>
      <c r="E25" s="40"/>
      <c r="F25" s="40"/>
      <c r="G25" s="40"/>
      <c r="H25" s="26"/>
      <c r="I25" s="26"/>
      <c r="J25" s="40"/>
      <c r="K25" s="40"/>
      <c r="L25"/>
      <c r="M25" s="40"/>
      <c r="N25" s="40"/>
      <c r="Q25" s="26"/>
      <c r="R25" s="40"/>
      <c r="S25" s="40"/>
      <c r="T25" s="40"/>
      <c r="U25" s="40"/>
      <c r="V25" s="40"/>
      <c r="W25" s="26"/>
      <c r="X25" s="26"/>
      <c r="Y25" s="40"/>
      <c r="Z25" s="40"/>
      <c r="AA25" s="40"/>
      <c r="AB25" s="40"/>
      <c r="AC25" s="40"/>
      <c r="AF25" s="26"/>
      <c r="AG25" s="40"/>
      <c r="AH25" s="40"/>
      <c r="AI25" s="40"/>
      <c r="AJ25" s="40"/>
      <c r="AK25" s="40"/>
      <c r="AL25" s="26"/>
      <c r="AM25" s="26"/>
      <c r="AN25" s="40"/>
      <c r="AO25" s="40"/>
      <c r="AP25" s="40"/>
      <c r="AQ25" s="40"/>
      <c r="AR25" s="40"/>
    </row>
    <row r="26" spans="2:44" s="6" customFormat="1" ht="14.1" customHeight="1" x14ac:dyDescent="0.4">
      <c r="B26" s="41"/>
      <c r="C26" s="40"/>
      <c r="D26" s="40"/>
      <c r="E26" s="40"/>
      <c r="F26" s="40"/>
      <c r="G26" s="40"/>
      <c r="H26" s="26"/>
      <c r="I26" s="26"/>
      <c r="J26" s="40"/>
      <c r="K26" s="40"/>
      <c r="L26"/>
      <c r="M26" s="40"/>
      <c r="N26" s="40"/>
      <c r="Q26" s="26"/>
      <c r="R26" s="40"/>
      <c r="S26" s="40"/>
      <c r="T26" s="40"/>
      <c r="U26" s="40"/>
      <c r="V26" s="40"/>
      <c r="W26" s="26"/>
      <c r="X26" s="26"/>
      <c r="Y26" s="40"/>
      <c r="Z26" s="40"/>
      <c r="AA26" s="40"/>
      <c r="AB26" s="40"/>
      <c r="AC26" s="40"/>
      <c r="AF26" s="26"/>
      <c r="AG26" s="40"/>
      <c r="AH26" s="40"/>
      <c r="AI26" s="40"/>
      <c r="AJ26" s="40"/>
      <c r="AK26" s="40"/>
      <c r="AL26" s="26"/>
      <c r="AM26" s="26"/>
      <c r="AN26" s="40"/>
      <c r="AO26" s="40"/>
      <c r="AP26" s="40"/>
      <c r="AQ26" s="40"/>
      <c r="AR26" s="40"/>
    </row>
    <row r="27" spans="2:44" x14ac:dyDescent="0.4">
      <c r="B27" s="37" t="s">
        <v>358</v>
      </c>
    </row>
    <row r="28" spans="2:44" x14ac:dyDescent="0.4">
      <c r="B28" s="27" t="s">
        <v>359</v>
      </c>
    </row>
    <row r="29" spans="2:44" x14ac:dyDescent="0.4">
      <c r="B29" s="27" t="s">
        <v>360</v>
      </c>
    </row>
    <row r="30" spans="2:44" x14ac:dyDescent="0.4">
      <c r="B30" s="27" t="s">
        <v>361</v>
      </c>
    </row>
    <row r="31" spans="2:44" x14ac:dyDescent="0.4">
      <c r="B31" s="27" t="s">
        <v>362</v>
      </c>
    </row>
    <row r="32" spans="2:44" x14ac:dyDescent="0.4">
      <c r="B32" s="27" t="s">
        <v>363</v>
      </c>
    </row>
    <row r="36" spans="2:2" x14ac:dyDescent="0.4">
      <c r="B36" s="37" t="s">
        <v>364</v>
      </c>
    </row>
    <row r="37" spans="2:2" x14ac:dyDescent="0.4">
      <c r="B37" s="27" t="s">
        <v>365</v>
      </c>
    </row>
    <row r="38" spans="2:2" x14ac:dyDescent="0.4">
      <c r="B38" s="27" t="s">
        <v>366</v>
      </c>
    </row>
  </sheetData>
  <phoneticPr fontId="13" type="noConversion"/>
  <pageMargins left="0.7" right="0.7" top="0.75" bottom="0.75" header="0.3" footer="0.3"/>
  <pageSetup paperSize="9" orientation="portrait" r:id="rId1"/>
  <headerFooter>
    <oddHeader>&amp;R&amp;"Calibri"&amp;10&amp;K000000Business Use&amp;1#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ACDD9A7D6A9846AEF15C154FD04C7F" ma:contentTypeVersion="3" ma:contentTypeDescription="Create a new document." ma:contentTypeScope="" ma:versionID="c1b1caaf41e957cc0244135f198a8e02">
  <xsd:schema xmlns:xsd="http://www.w3.org/2001/XMLSchema" xmlns:xs="http://www.w3.org/2001/XMLSchema" xmlns:p="http://schemas.microsoft.com/office/2006/metadata/properties" xmlns:ns2="e1c1f1b3-55e5-42ed-9f7d-e111adeb1642" targetNamespace="http://schemas.microsoft.com/office/2006/metadata/properties" ma:root="true" ma:fieldsID="2e16d7443d2e04d109211265d599f251" ns2:_="">
    <xsd:import namespace="e1c1f1b3-55e5-42ed-9f7d-e111adeb16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1f1b3-55e5-42ed-9f7d-e111adeb1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D0B79A-85B2-4453-9741-B70661848D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46C6F-FE76-478C-8809-87032BEE83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1f1b3-55e5-42ed-9f7d-e111adeb16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A7250B-98CE-4215-A156-0C6291C1FB83}">
  <ds:schemaRefs>
    <ds:schemaRef ds:uri="http://purl.org/dc/elements/1.1/"/>
    <ds:schemaRef ds:uri="http://schemas.microsoft.com/office/2006/metadata/properties"/>
    <ds:schemaRef ds:uri="8f37440e-dbf6-4bfb-9a16-b8c28dc0263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1f3448b-bbf1-45e9-88f5-02d86f06091a"/>
    <ds:schemaRef ds:uri="http://www.w3.org/XML/1998/namespace"/>
    <ds:schemaRef ds:uri="http://purl.org/dc/dcmitype/"/>
    <ds:schemaRef ds:uri="7fcaf1f0-514d-4f56-aeba-66d81b8afa23"/>
    <ds:schemaRef ds:uri="63cbf04d-b03e-4987-89d4-ea3beded6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FY2122 details</vt:lpstr>
      <vt:lpstr>Volume Assumptions</vt:lpstr>
      <vt:lpstr>IMP Assumptions</vt:lpstr>
      <vt:lpstr>PROJECT LIST B-Up</vt:lpstr>
      <vt:lpstr>Drop-down menu</vt:lpstr>
      <vt:lpstr>SUMMARY (FY2021-2223)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Yang, Yang</dc:creator>
  <cp:keywords/>
  <dc:description/>
  <cp:lastModifiedBy>松泽 李</cp:lastModifiedBy>
  <cp:revision/>
  <cp:lastPrinted>2022-04-12T01:06:17Z</cp:lastPrinted>
  <dcterms:created xsi:type="dcterms:W3CDTF">2019-10-10T14:16:35Z</dcterms:created>
  <dcterms:modified xsi:type="dcterms:W3CDTF">2025-06-23T12:16:02Z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0x010100EFACDD9A7D6A9846AEF15C154FD04C7F</vt:lpwstr>
  </property>
  <property fmtid="{D5CDD505-2E9C-101B-9397-08002B2CF9AE}" pid="3" name="MSIP_Label_a518e53f-798e-43aa-978d-c3fda1f3a682_Enabled">
    <vt:lpwstr>true</vt:lpwstr>
  </property>
  <property fmtid="{D5CDD505-2E9C-101B-9397-08002B2CF9AE}" pid="4" name="MSIP_Label_a518e53f-798e-43aa-978d-c3fda1f3a682_SetDate">
    <vt:lpwstr>2022-05-27T07:53:02Z</vt:lpwstr>
  </property>
  <property fmtid="{D5CDD505-2E9C-101B-9397-08002B2CF9AE}" pid="5" name="MSIP_Label_a518e53f-798e-43aa-978d-c3fda1f3a682_Method">
    <vt:lpwstr>Privileged</vt:lpwstr>
  </property>
  <property fmtid="{D5CDD505-2E9C-101B-9397-08002B2CF9AE}" pid="6" name="MSIP_Label_a518e53f-798e-43aa-978d-c3fda1f3a682_Name">
    <vt:lpwstr>PG - Internal Use</vt:lpwstr>
  </property>
  <property fmtid="{D5CDD505-2E9C-101B-9397-08002B2CF9AE}" pid="7" name="MSIP_Label_a518e53f-798e-43aa-978d-c3fda1f3a682_SiteId">
    <vt:lpwstr>3596192b-fdf5-4e2c-a6fa-acb706c963d8</vt:lpwstr>
  </property>
  <property fmtid="{D5CDD505-2E9C-101B-9397-08002B2CF9AE}" pid="8" name="MSIP_Label_a518e53f-798e-43aa-978d-c3fda1f3a682_ActionId">
    <vt:lpwstr>0936933b-48a3-44b0-b3ef-efec24f0ef31</vt:lpwstr>
  </property>
  <property fmtid="{D5CDD505-2E9C-101B-9397-08002B2CF9AE}" pid="9" name="MSIP_Label_a518e53f-798e-43aa-978d-c3fda1f3a682_ContentBits">
    <vt:lpwstr>1</vt:lpwstr>
  </property>
  <property fmtid="{D5CDD505-2E9C-101B-9397-08002B2CF9AE}" pid="10" name="MediaServiceImageTags">
    <vt:lpwstr/>
  </property>
  <property fmtid="{D5CDD505-2E9C-101B-9397-08002B2CF9AE}" pid="11" name="Order">
    <vt:r8>1201400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_SourceUrl">
    <vt:lpwstr/>
  </property>
  <property fmtid="{D5CDD505-2E9C-101B-9397-08002B2CF9AE}" pid="15" name="_SharedFileIndex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_ExtendedDescription">
    <vt:lpwstr/>
  </property>
  <property fmtid="{D5CDD505-2E9C-101B-9397-08002B2CF9AE}" pid="19" name="TriggerFlowInfo">
    <vt:lpwstr/>
  </property>
</Properties>
</file>