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文件\"/>
    </mc:Choice>
  </mc:AlternateContent>
  <xr:revisionPtr revIDLastSave="0" documentId="13_ncr:1_{0E225F8F-876F-45E9-A2E0-F61DC2D9A159}" xr6:coauthVersionLast="47" xr6:coauthVersionMax="47" xr10:uidLastSave="{00000000-0000-0000-0000-000000000000}"/>
  <bookViews>
    <workbookView xWindow="-98" yWindow="-98" windowWidth="28996" windowHeight="15796" firstSheet="1" activeTab="1" xr2:uid="{11BAA387-3BBF-43C5-BD58-E0D09C4B9BBF}"/>
  </bookViews>
  <sheets>
    <sheet name="Summary" sheetId="15" state="hidden" r:id="rId1"/>
    <sheet name="PROJECT LIST B-up" sheetId="1" r:id="rId2"/>
    <sheet name="Fujioka SND" sheetId="16" state="hidden" r:id="rId3"/>
  </sheets>
  <definedNames>
    <definedName name="_xlnm._FilterDatabase" localSheetId="2" hidden="1">'Fujioka SND'!$A$2:$AC$2</definedName>
    <definedName name="_xlnm._FilterDatabase" localSheetId="1" hidden="1">'PROJECT LIST B-up'!$B$2:$AL$249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1" i="1" l="1"/>
  <c r="I251" i="1"/>
  <c r="J251" i="1"/>
  <c r="K251" i="1"/>
  <c r="L251" i="1"/>
  <c r="M251" i="1"/>
  <c r="N251" i="1"/>
  <c r="O251" i="1"/>
  <c r="P251" i="1"/>
  <c r="Q251" i="1"/>
  <c r="R251" i="1"/>
  <c r="G251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1" i="1"/>
  <c r="S42" i="1"/>
  <c r="S43" i="1"/>
  <c r="S44" i="1"/>
  <c r="S45" i="1"/>
  <c r="S46" i="1"/>
  <c r="S47" i="1"/>
  <c r="S48" i="1"/>
  <c r="S49" i="1"/>
  <c r="S50" i="1"/>
  <c r="S51" i="1"/>
  <c r="S52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2" i="1"/>
  <c r="S83" i="1"/>
  <c r="S84" i="1"/>
  <c r="S85" i="1"/>
  <c r="S86" i="1"/>
  <c r="S87" i="1"/>
  <c r="S88" i="1"/>
  <c r="S89" i="1"/>
  <c r="S90" i="1"/>
  <c r="S91" i="1"/>
  <c r="S92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3" i="1"/>
  <c r="S125" i="1"/>
  <c r="S127" i="1"/>
  <c r="S128" i="1"/>
  <c r="S129" i="1"/>
  <c r="S130" i="1"/>
  <c r="S131" i="1"/>
  <c r="S132" i="1"/>
  <c r="S134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80" i="1"/>
  <c r="S181" i="1"/>
  <c r="S182" i="1"/>
  <c r="S183" i="1"/>
  <c r="S184" i="1"/>
  <c r="S185" i="1"/>
  <c r="S186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3" i="1"/>
  <c r="AE133" i="1" l="1"/>
  <c r="Z124" i="1"/>
  <c r="W93" i="1"/>
  <c r="S93" i="1" s="1"/>
  <c r="AE81" i="1"/>
  <c r="S81" i="1" s="1"/>
  <c r="Y108" i="1"/>
  <c r="Y122" i="1"/>
  <c r="S122" i="1" s="1"/>
  <c r="S108" i="1" l="1"/>
  <c r="AC67" i="1"/>
  <c r="S67" i="1" s="1"/>
  <c r="AE124" i="1"/>
  <c r="AD187" i="1" l="1"/>
  <c r="AD133" i="1"/>
  <c r="AD124" i="1"/>
  <c r="AC40" i="1" l="1"/>
  <c r="S40" i="1" s="1"/>
  <c r="AC124" i="1"/>
  <c r="AI1" i="1" l="1"/>
  <c r="AJ1" i="1"/>
  <c r="AH1" i="1"/>
  <c r="AB284" i="1"/>
  <c r="AB281" i="1" l="1"/>
  <c r="AB282" i="1" s="1"/>
  <c r="AC179" i="1" l="1"/>
  <c r="S179" i="1" l="1"/>
  <c r="AC133" i="1"/>
  <c r="Z187" i="1" l="1"/>
  <c r="AL13" i="1" l="1"/>
  <c r="AK13" i="1"/>
  <c r="AJ13" i="1"/>
  <c r="AI13" i="1"/>
  <c r="AJ22" i="1"/>
  <c r="AK22" i="1"/>
  <c r="AL22" i="1"/>
  <c r="AI22" i="1"/>
  <c r="Y126" i="1" l="1"/>
  <c r="S126" i="1" s="1"/>
  <c r="AA18" i="1" l="1"/>
  <c r="AB18" i="1"/>
  <c r="X124" i="1"/>
  <c r="Y124" i="1"/>
  <c r="X135" i="1"/>
  <c r="S135" i="1" s="1"/>
  <c r="X35" i="1"/>
  <c r="S35" i="1" s="1"/>
  <c r="X53" i="1"/>
  <c r="S53" i="1" s="1"/>
  <c r="AB19" i="1"/>
  <c r="AA19" i="1"/>
  <c r="AA133" i="1"/>
  <c r="S133" i="1" s="1"/>
  <c r="Z19" i="1"/>
  <c r="AB187" i="1"/>
  <c r="AA187" i="1"/>
  <c r="S187" i="1" l="1"/>
  <c r="S124" i="1"/>
  <c r="S18" i="1"/>
  <c r="S19" i="1"/>
  <c r="AI133" i="1"/>
  <c r="AB251" i="1"/>
  <c r="V251" i="1" l="1"/>
  <c r="W251" i="1"/>
  <c r="AA251" i="1"/>
  <c r="AC251" i="1"/>
  <c r="AD251" i="1"/>
  <c r="AE251" i="1"/>
  <c r="AF251" i="1"/>
  <c r="Z251" i="1"/>
  <c r="Y251" i="1" l="1"/>
  <c r="X5" i="1" l="1"/>
  <c r="S5" i="1" s="1"/>
  <c r="S251" i="1" s="1"/>
  <c r="X251" i="1" l="1"/>
  <c r="U251" i="1" l="1"/>
  <c r="U252" i="1" l="1"/>
  <c r="V252" i="1" l="1"/>
  <c r="W252" i="1" l="1"/>
  <c r="X252" i="1" l="1"/>
  <c r="Y252" i="1" l="1"/>
  <c r="Z252" i="1" l="1"/>
  <c r="AA252" i="1" l="1"/>
  <c r="AB252" i="1" l="1"/>
  <c r="AC252" i="1" l="1"/>
  <c r="AD252" i="1" l="1"/>
  <c r="AE252" i="1" l="1"/>
  <c r="AF252" i="1" l="1"/>
  <c r="AE254" i="1" l="1"/>
  <c r="W254" i="1"/>
  <c r="W256" i="1" s="1"/>
  <c r="AF254" i="1"/>
  <c r="U254" i="1"/>
  <c r="V254" i="1"/>
  <c r="X254" i="1"/>
  <c r="Y254" i="1"/>
  <c r="Z254" i="1"/>
  <c r="AA254" i="1"/>
  <c r="AB254" i="1"/>
  <c r="AC254" i="1"/>
  <c r="AD254" i="1"/>
  <c r="Z256" i="1" l="1"/>
  <c r="AC256" i="1"/>
  <c r="AF256" i="1"/>
  <c r="AB7" i="16" l="1"/>
  <c r="Y7" i="16"/>
  <c r="AD7" i="16"/>
  <c r="W7" i="16"/>
  <c r="AE7" i="16" l="1"/>
  <c r="P38" i="15" l="1"/>
  <c r="Q38" i="15"/>
  <c r="R38" i="15"/>
  <c r="S38" i="15"/>
  <c r="T38" i="15"/>
  <c r="U38" i="15"/>
  <c r="O38" i="15"/>
  <c r="T9" i="15"/>
  <c r="U9" i="15"/>
  <c r="T6" i="15"/>
  <c r="AD37" i="15" l="1"/>
  <c r="AE37" i="15"/>
  <c r="AC37" i="15"/>
  <c r="AB37" i="15"/>
  <c r="AA37" i="15"/>
  <c r="Z37" i="15"/>
  <c r="Y37" i="15"/>
  <c r="J42" i="15" l="1"/>
  <c r="K7" i="15" l="1"/>
  <c r="K40" i="15"/>
  <c r="K6" i="15"/>
  <c r="K39" i="15"/>
  <c r="K37" i="15"/>
  <c r="K4" i="15"/>
  <c r="I42" i="15"/>
  <c r="I9" i="15"/>
  <c r="J9" i="15"/>
  <c r="P4" i="15"/>
  <c r="Q4" i="15"/>
  <c r="R4" i="15"/>
  <c r="S4" i="15"/>
  <c r="U11" i="15"/>
  <c r="P5" i="15"/>
  <c r="Q5" i="15"/>
  <c r="R5" i="15"/>
  <c r="S5" i="15"/>
  <c r="P6" i="15"/>
  <c r="Q6" i="15"/>
  <c r="R6" i="15"/>
  <c r="S6" i="15"/>
  <c r="P7" i="15"/>
  <c r="Q7" i="15"/>
  <c r="R7" i="15"/>
  <c r="S7" i="15"/>
  <c r="O5" i="15"/>
  <c r="O6" i="15"/>
  <c r="O7" i="15"/>
  <c r="O4" i="15"/>
  <c r="O9" i="15" s="1"/>
  <c r="Q9" i="15" l="1"/>
  <c r="P9" i="15"/>
  <c r="S11" i="15"/>
  <c r="S9" i="15"/>
  <c r="R9" i="15"/>
  <c r="J10" i="15"/>
  <c r="T11" i="15"/>
  <c r="D42" i="15"/>
  <c r="E42" i="15"/>
  <c r="F42" i="15"/>
  <c r="G42" i="15"/>
  <c r="H42" i="15"/>
  <c r="C42" i="15"/>
  <c r="D9" i="15"/>
  <c r="E9" i="15"/>
  <c r="F9" i="15"/>
  <c r="G9" i="15"/>
  <c r="H9" i="15"/>
  <c r="C9" i="15"/>
</calcChain>
</file>

<file path=xl/sharedStrings.xml><?xml version="1.0" encoding="utf-8"?>
<sst xmlns="http://schemas.openxmlformats.org/spreadsheetml/2006/main" count="1398" uniqueCount="302">
  <si>
    <t>APAC FM Capital evolution ($MM)</t>
  </si>
  <si>
    <t>FY1617</t>
  </si>
  <si>
    <t>FY1718</t>
  </si>
  <si>
    <t>FY1819</t>
  </si>
  <si>
    <t>FY1920</t>
  </si>
  <si>
    <t>FY2021</t>
  </si>
  <si>
    <t>FY2122 FIRM</t>
  </si>
  <si>
    <t>FY2122 Jan FF</t>
  </si>
  <si>
    <t>FY2223 FIRM</t>
  </si>
  <si>
    <t>APAC Capital evolution ($MM)</t>
  </si>
  <si>
    <t>FY2122 Feb FF</t>
  </si>
  <si>
    <r>
      <t>APAC</t>
    </r>
    <r>
      <rPr>
        <b/>
        <sz val="8"/>
        <color rgb="FF000000"/>
        <rFont val="等线"/>
        <family val="2"/>
        <scheme val="minor"/>
      </rPr>
      <t xml:space="preserve"> FC</t>
    </r>
  </si>
  <si>
    <t xml:space="preserve">FY2223 FIRM </t>
  </si>
  <si>
    <t>Delta</t>
  </si>
  <si>
    <t>01-Initiative</t>
  </si>
  <si>
    <t>Initiative</t>
  </si>
  <si>
    <t>Capacity</t>
  </si>
  <si>
    <t>01-Capacity</t>
  </si>
  <si>
    <t>03-AE</t>
  </si>
  <si>
    <t>Plant facilities</t>
  </si>
  <si>
    <t>Plant facilities (Cat-03)</t>
  </si>
  <si>
    <t>04-Saving</t>
  </si>
  <si>
    <t>Savings</t>
  </si>
  <si>
    <t>R&amp;O</t>
  </si>
  <si>
    <t>Fujioka</t>
  </si>
  <si>
    <t>Fujioka land</t>
  </si>
  <si>
    <t xml:space="preserve">               -   </t>
  </si>
  <si>
    <t>Total</t>
  </si>
  <si>
    <t>Fujioka DC</t>
  </si>
  <si>
    <t>APAC EM Capital evolution ($MM)</t>
  </si>
  <si>
    <t>Projects with automation scope</t>
  </si>
  <si>
    <t>SIMPL Gate</t>
  </si>
  <si>
    <t>Mar update</t>
  </si>
  <si>
    <t>Region</t>
  </si>
  <si>
    <t>Site</t>
  </si>
  <si>
    <t>Business Category</t>
  </si>
  <si>
    <t>Project No.</t>
  </si>
  <si>
    <t>Project Name</t>
  </si>
  <si>
    <t>Capital Classification</t>
  </si>
  <si>
    <t>Project Description
(Bubiness needs)</t>
  </si>
  <si>
    <t>PE</t>
  </si>
  <si>
    <t>PC</t>
  </si>
  <si>
    <t>LPA</t>
  </si>
  <si>
    <t>SOP</t>
  </si>
  <si>
    <t>SOS</t>
  </si>
  <si>
    <t>Project Scope Assumption</t>
  </si>
  <si>
    <t>Funding Status</t>
  </si>
  <si>
    <t>ETC 
($M)</t>
  </si>
  <si>
    <t>SG 
($M)</t>
  </si>
  <si>
    <t>Cap. B/Up</t>
  </si>
  <si>
    <t>Prob.</t>
  </si>
  <si>
    <t>Cap. PABU</t>
  </si>
  <si>
    <t>Comment</t>
  </si>
  <si>
    <t>change vs. last version</t>
  </si>
  <si>
    <t>J</t>
  </si>
  <si>
    <t>A</t>
  </si>
  <si>
    <t>S</t>
  </si>
  <si>
    <t>O</t>
  </si>
  <si>
    <t>N</t>
  </si>
  <si>
    <t>D</t>
  </si>
  <si>
    <t>F</t>
  </si>
  <si>
    <t>M</t>
  </si>
  <si>
    <t>A.03568</t>
  </si>
  <si>
    <t>A.03648</t>
  </si>
  <si>
    <t>A.03699</t>
  </si>
  <si>
    <t>A.03703</t>
  </si>
  <si>
    <t>A.03712</t>
  </si>
  <si>
    <t>A.03718</t>
  </si>
  <si>
    <t>A.03761</t>
  </si>
  <si>
    <t>A.03813</t>
  </si>
  <si>
    <t>A.03885</t>
  </si>
  <si>
    <t>A.04002</t>
  </si>
  <si>
    <t>FB.84871</t>
  </si>
  <si>
    <t>A.04104</t>
  </si>
  <si>
    <t>FB.84896</t>
  </si>
  <si>
    <t>FB.84891</t>
  </si>
  <si>
    <t>B.08037</t>
  </si>
  <si>
    <t>A.04295</t>
  </si>
  <si>
    <t>A.04314</t>
  </si>
  <si>
    <t>A.04206</t>
  </si>
  <si>
    <t>FB.84880</t>
  </si>
  <si>
    <t>FB.58398</t>
  </si>
  <si>
    <t>FB.84874</t>
  </si>
  <si>
    <t>FB.38261</t>
  </si>
  <si>
    <t>FB.84905</t>
  </si>
  <si>
    <t>FB.85846</t>
  </si>
  <si>
    <t>B.06383</t>
  </si>
  <si>
    <t>B.06827</t>
  </si>
  <si>
    <t>B.07197</t>
  </si>
  <si>
    <t>B.07209</t>
  </si>
  <si>
    <t>B.07210</t>
  </si>
  <si>
    <t>B.07211</t>
  </si>
  <si>
    <t>B.07213</t>
  </si>
  <si>
    <t>FB.51079</t>
  </si>
  <si>
    <t>B.07216</t>
  </si>
  <si>
    <t>B.07250</t>
  </si>
  <si>
    <t>FB.51085</t>
  </si>
  <si>
    <t>B.07531</t>
  </si>
  <si>
    <t>FB.56212</t>
  </si>
  <si>
    <t>B.08033</t>
  </si>
  <si>
    <t>B.07550</t>
  </si>
  <si>
    <t>B.07557</t>
  </si>
  <si>
    <t>FB.84875</t>
  </si>
  <si>
    <t>B.08030</t>
  </si>
  <si>
    <t>B.07558</t>
  </si>
  <si>
    <t>FB.84907</t>
  </si>
  <si>
    <t>B.07560</t>
  </si>
  <si>
    <t>B.07563</t>
  </si>
  <si>
    <t>A.04301</t>
  </si>
  <si>
    <t>B.07565</t>
  </si>
  <si>
    <t>A.04048</t>
  </si>
  <si>
    <t>FB.33158</t>
  </si>
  <si>
    <t>B.08004</t>
  </si>
  <si>
    <t>FB.84908</t>
  </si>
  <si>
    <t>B.08031</t>
  </si>
  <si>
    <t>B.08023</t>
  </si>
  <si>
    <t>FB.84876</t>
  </si>
  <si>
    <t>FB.16665</t>
  </si>
  <si>
    <t>A.04348</t>
  </si>
  <si>
    <t>FB.57250</t>
  </si>
  <si>
    <t>B.08032</t>
  </si>
  <si>
    <t>FB.84869</t>
  </si>
  <si>
    <t>FB.51086</t>
  </si>
  <si>
    <t>FB.87950</t>
  </si>
  <si>
    <t>B.08038</t>
  </si>
  <si>
    <t>FB.25153</t>
  </si>
  <si>
    <t>FB.84898</t>
  </si>
  <si>
    <t>B.07559</t>
  </si>
  <si>
    <t>FB.52314</t>
  </si>
  <si>
    <t>FB.58400</t>
  </si>
  <si>
    <t>FB.58401</t>
  </si>
  <si>
    <t>FB.51083</t>
  </si>
  <si>
    <t>FB.61069</t>
  </si>
  <si>
    <t>FB.84888</t>
  </si>
  <si>
    <t>FB.87949</t>
  </si>
  <si>
    <t>FB.61070</t>
  </si>
  <si>
    <t>FB.84900</t>
  </si>
  <si>
    <t>FB.56295</t>
  </si>
  <si>
    <t>A.04151</t>
  </si>
  <si>
    <t>A.04107</t>
  </si>
  <si>
    <t>FB.84893</t>
  </si>
  <si>
    <t>FB.84892</t>
  </si>
  <si>
    <t>FB.51078</t>
  </si>
  <si>
    <t>FB.54066</t>
  </si>
  <si>
    <t>FB.60737</t>
  </si>
  <si>
    <t>FB.84879</t>
  </si>
  <si>
    <t>FB.72630</t>
  </si>
  <si>
    <t>FB.58403</t>
  </si>
  <si>
    <t>FB.84885</t>
  </si>
  <si>
    <t>FB.84872</t>
  </si>
  <si>
    <t>B.07549</t>
  </si>
  <si>
    <t>A.04170</t>
  </si>
  <si>
    <t>A.04283</t>
  </si>
  <si>
    <t>FB.58404</t>
  </si>
  <si>
    <t>FB.84883</t>
  </si>
  <si>
    <t>FB.84884</t>
  </si>
  <si>
    <t>FB.84902</t>
  </si>
  <si>
    <t>B.07566</t>
  </si>
  <si>
    <t>B.07564</t>
  </si>
  <si>
    <t>A.04357</t>
  </si>
  <si>
    <t>B.07214</t>
  </si>
  <si>
    <t>FB.84897</t>
  </si>
  <si>
    <t>B.07529</t>
  </si>
  <si>
    <t>A.04103</t>
  </si>
  <si>
    <t>A.04180</t>
  </si>
  <si>
    <t>FB.84901</t>
  </si>
  <si>
    <t>FB.84903</t>
  </si>
  <si>
    <t>B.08022</t>
  </si>
  <si>
    <t>B.08002</t>
  </si>
  <si>
    <t>B.08036</t>
  </si>
  <si>
    <t>A.04351</t>
  </si>
  <si>
    <t>FB.88874</t>
  </si>
  <si>
    <t>FB.89293</t>
  </si>
  <si>
    <t>FB.90417</t>
  </si>
  <si>
    <t>FB.91441</t>
  </si>
  <si>
    <t>N/A</t>
  </si>
  <si>
    <t>Dummy</t>
  </si>
  <si>
    <t>A.02453</t>
  </si>
  <si>
    <t>A.02460</t>
  </si>
  <si>
    <t>A.03273</t>
  </si>
  <si>
    <t>A.03674</t>
  </si>
  <si>
    <t>A.03676</t>
  </si>
  <si>
    <t>A.03760</t>
  </si>
  <si>
    <t>A.03886</t>
  </si>
  <si>
    <t>A.03889</t>
  </si>
  <si>
    <t>A.03897</t>
  </si>
  <si>
    <t>A.03927</t>
  </si>
  <si>
    <t>A.03947</t>
  </si>
  <si>
    <t>A.03948</t>
  </si>
  <si>
    <t>A.04004</t>
  </si>
  <si>
    <t>A.04010</t>
  </si>
  <si>
    <t>A.04037</t>
  </si>
  <si>
    <t>A.04041</t>
  </si>
  <si>
    <t>A.04042</t>
  </si>
  <si>
    <t>A.04043</t>
  </si>
  <si>
    <t>A.04044</t>
  </si>
  <si>
    <t>A.04052</t>
  </si>
  <si>
    <t>A.04057</t>
  </si>
  <si>
    <t>A.04058</t>
  </si>
  <si>
    <t>A.04124</t>
  </si>
  <si>
    <t>A.04127</t>
  </si>
  <si>
    <t>A.04167</t>
  </si>
  <si>
    <t>A.04195</t>
  </si>
  <si>
    <t>A.04196</t>
  </si>
  <si>
    <t>A.04209</t>
  </si>
  <si>
    <t>A.04281</t>
  </si>
  <si>
    <t>A.04292</t>
  </si>
  <si>
    <t>A.04311</t>
  </si>
  <si>
    <t xml:space="preserve">A.04332 </t>
  </si>
  <si>
    <t>A.04333</t>
  </si>
  <si>
    <t>A.04346</t>
  </si>
  <si>
    <t>A.04360</t>
  </si>
  <si>
    <t>A.04366</t>
  </si>
  <si>
    <t>A.04374</t>
  </si>
  <si>
    <t>A.04375</t>
  </si>
  <si>
    <t>A.04380</t>
  </si>
  <si>
    <t>A.04397</t>
  </si>
  <si>
    <t>B.07535</t>
  </si>
  <si>
    <t>B.07536</t>
  </si>
  <si>
    <t>B.07537</t>
  </si>
  <si>
    <t>B.07538</t>
  </si>
  <si>
    <t>B.07539</t>
  </si>
  <si>
    <t>B.07540</t>
  </si>
  <si>
    <t>B.08008</t>
  </si>
  <si>
    <t>B.08009</t>
  </si>
  <si>
    <t>B.08010</t>
  </si>
  <si>
    <t>B.08011</t>
  </si>
  <si>
    <t>B.08013</t>
  </si>
  <si>
    <t>B.08014</t>
  </si>
  <si>
    <t>B.08024</t>
  </si>
  <si>
    <t>FB.16651</t>
  </si>
  <si>
    <t>FB.16667</t>
  </si>
  <si>
    <t>FB.19699</t>
  </si>
  <si>
    <t>FB.30523</t>
  </si>
  <si>
    <t>FB.30994</t>
  </si>
  <si>
    <t>FB.30997</t>
  </si>
  <si>
    <t>FB.35338</t>
  </si>
  <si>
    <t>FB.36583</t>
  </si>
  <si>
    <t>FB.45696</t>
  </si>
  <si>
    <t>FB.47489</t>
  </si>
  <si>
    <t>FB.49226</t>
  </si>
  <si>
    <t>FB.50644</t>
  </si>
  <si>
    <t>FB.50666</t>
  </si>
  <si>
    <t>FB.50669</t>
  </si>
  <si>
    <t>FB.50672</t>
  </si>
  <si>
    <t>FB.51059</t>
  </si>
  <si>
    <t>FB.51060</t>
  </si>
  <si>
    <t>FB.51061</t>
  </si>
  <si>
    <t>FB.51062</t>
  </si>
  <si>
    <t>FB.55412</t>
  </si>
  <si>
    <t>FB.58292</t>
  </si>
  <si>
    <t>FB.58295</t>
  </si>
  <si>
    <t>FB.58296</t>
  </si>
  <si>
    <t>FB.58298</t>
  </si>
  <si>
    <t>FB.58368</t>
  </si>
  <si>
    <t>FB.58376</t>
  </si>
  <si>
    <t>FB.60676</t>
  </si>
  <si>
    <t>FB.60677</t>
  </si>
  <si>
    <t>FB.64701</t>
  </si>
  <si>
    <t>FB.66233</t>
  </si>
  <si>
    <t>FB.85018</t>
  </si>
  <si>
    <t>FB.85019</t>
  </si>
  <si>
    <t>`</t>
  </si>
  <si>
    <t>FY2223</t>
  </si>
  <si>
    <t>Firm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</si>
  <si>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</si>
  <si>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</si>
  <si>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</si>
  <si>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</si>
  <si>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</si>
  <si>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</si>
  <si>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</si>
  <si>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</si>
  <si>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</si>
  <si>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</si>
  <si>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</si>
  <si>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01</t>
  </si>
  <si>
    <t>02</t>
  </si>
  <si>
    <t>03</t>
  </si>
  <si>
    <t>04</t>
  </si>
  <si>
    <t>Market E</t>
  </si>
  <si>
    <t>Market F</t>
  </si>
  <si>
    <t>Plant B</t>
  </si>
  <si>
    <t>Plant A</t>
  </si>
  <si>
    <t>Plant D</t>
  </si>
  <si>
    <t>Plant E</t>
  </si>
  <si>
    <t>Plant H</t>
  </si>
  <si>
    <t>Category A</t>
  </si>
  <si>
    <t>Category B</t>
  </si>
  <si>
    <t>Category C</t>
  </si>
  <si>
    <t>Category D</t>
  </si>
  <si>
    <t>Category F</t>
  </si>
  <si>
    <t>Category E</t>
  </si>
  <si>
    <t>Jun</t>
  </si>
  <si>
    <t>Monthly Spending</t>
  </si>
  <si>
    <t>Last Seen Month</t>
  </si>
  <si>
    <t>2019-10</t>
  </si>
  <si>
    <t>2020-01</t>
  </si>
  <si>
    <t>2020-03</t>
  </si>
  <si>
    <t>2020-04</t>
  </si>
  <si>
    <t>2020-05</t>
  </si>
  <si>
    <t>2019-07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</si>
</sst>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43" formatCode="_ * #,##0.00_ ;_ * \-#,##0.00_ ;_ * &quot;-&quot;??_ ;_ @_ "/>
    <numFmt numFmtId="176" formatCode="_(* #,##0.00_);_(* \(#,##0.00\);_(* &quot;-&quot;??_);_(@_)"/>
    <numFmt numFmtId="177" formatCode="_-* #,##0_-;\-* #,##0_-;_-* &quot;-&quot;_-;_-@_-"/>
    <numFmt numFmtId="178" formatCode="_(* #,##0_);_(* \(#,##0\);_(* &quot;-&quot;??_);_(@_)"/>
    <numFmt numFmtId="179" formatCode="_(* #,##0.0_);_(* \(#,##0.0\);_(* &quot;-&quot;??_);_(@_)"/>
    <numFmt numFmtId="180" formatCode="0.0"/>
    <numFmt numFmtId="181" formatCode="[$-F800]dddd\,\ mmmm\ dd\,\ yyyy"/>
    <numFmt numFmtId="182" formatCode="0.0%"/>
    <numFmt numFmtId="183" formatCode="_(* #,##0.0000_);_(* \(#,##0.0000\);_(* &quot;-&quot;??_);_(@_)"/>
  </numFmts>
  <fonts count="2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theme="1"/>
      <name val="Arial"/>
      <family val="2"/>
    </font>
    <font>
      <b/>
      <sz val="12"/>
      <color theme="1"/>
      <name val="等线"/>
      <family val="2"/>
      <scheme val="minor"/>
    </font>
    <font>
      <b/>
      <sz val="10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theme="1"/>
      <name val="Calibri"/>
      <family val="2"/>
      <charset val="128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rgb="FFFF0000"/>
      <name val="等线"/>
      <family val="2"/>
      <scheme val="minor"/>
    </font>
    <font>
      <b/>
      <sz val="8"/>
      <color rgb="FF000000"/>
      <name val="DengXian"/>
    </font>
    <font>
      <b/>
      <sz val="8"/>
      <color rgb="FF000000"/>
      <name val="等线"/>
      <family val="2"/>
      <scheme val="minor"/>
    </font>
    <font>
      <sz val="8"/>
      <color rgb="FF000000"/>
      <name val="等线"/>
      <family val="2"/>
      <scheme val="minor"/>
    </font>
    <font>
      <sz val="8"/>
      <color rgb="FFFF0000"/>
      <name val="等线"/>
      <family val="2"/>
      <scheme val="minor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1" fontId="3" fillId="0" borderId="0"/>
    <xf numFmtId="9" fontId="3" fillId="0" borderId="0" applyFont="0" applyFill="0" applyBorder="0" applyAlignment="0" applyProtection="0"/>
  </cellStyleXfs>
  <cellXfs count="99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78" fontId="5" fillId="3" borderId="0" xfId="1" applyNumberFormat="1" applyFont="1" applyFill="1" applyBorder="1" applyAlignment="1" applyProtection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41" fontId="0" fillId="0" borderId="0" xfId="0" applyNumberFormat="1"/>
    <xf numFmtId="4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41" fontId="5" fillId="3" borderId="0" xfId="1" applyNumberFormat="1" applyFont="1" applyFill="1" applyBorder="1" applyAlignment="1" applyProtection="1">
      <alignment horizontal="center" vertical="center" wrapText="1"/>
      <protection locked="0"/>
    </xf>
    <xf numFmtId="9" fontId="5" fillId="4" borderId="0" xfId="2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9" fontId="0" fillId="0" borderId="0" xfId="2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/>
    <xf numFmtId="9" fontId="0" fillId="0" borderId="0" xfId="2" applyFont="1" applyBorder="1" applyAlignment="1">
      <alignment horizontal="center"/>
    </xf>
    <xf numFmtId="178" fontId="5" fillId="4" borderId="0" xfId="1" applyNumberFormat="1" applyFont="1" applyFill="1" applyBorder="1" applyAlignment="1" applyProtection="1">
      <alignment horizontal="center" vertical="center" wrapText="1"/>
      <protection locked="0"/>
    </xf>
    <xf numFmtId="178" fontId="0" fillId="0" borderId="0" xfId="1" applyNumberFormat="1" applyFont="1"/>
    <xf numFmtId="178" fontId="0" fillId="0" borderId="0" xfId="1" applyNumberFormat="1" applyFont="1" applyAlignment="1">
      <alignment vertical="center"/>
    </xf>
    <xf numFmtId="178" fontId="2" fillId="3" borderId="0" xfId="1" applyNumberFormat="1" applyFont="1" applyFill="1" applyBorder="1" applyAlignment="1">
      <alignment vertical="center"/>
    </xf>
    <xf numFmtId="178" fontId="8" fillId="0" borderId="0" xfId="1" applyNumberFormat="1" applyFont="1" applyFill="1" applyAlignment="1">
      <alignment vertical="top"/>
    </xf>
    <xf numFmtId="178" fontId="0" fillId="0" borderId="0" xfId="1" applyNumberFormat="1" applyFont="1" applyAlignment="1"/>
    <xf numFmtId="0" fontId="8" fillId="0" borderId="0" xfId="0" applyFont="1" applyAlignment="1">
      <alignment horizontal="left"/>
    </xf>
    <xf numFmtId="178" fontId="8" fillId="0" borderId="0" xfId="1" applyNumberFormat="1" applyFont="1" applyFill="1" applyBorder="1" applyAlignment="1">
      <alignment horizontal="center" vertical="center"/>
    </xf>
    <xf numFmtId="178" fontId="8" fillId="0" borderId="0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8" fontId="8" fillId="0" borderId="0" xfId="1" applyNumberFormat="1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178" fontId="0" fillId="0" borderId="0" xfId="1" applyNumberFormat="1" applyFont="1" applyFill="1" applyBorder="1" applyAlignment="1"/>
    <xf numFmtId="178" fontId="0" fillId="0" borderId="0" xfId="1" applyNumberFormat="1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vertical="center"/>
      <protection locked="0"/>
    </xf>
    <xf numFmtId="179" fontId="10" fillId="0" borderId="1" xfId="1" applyNumberFormat="1" applyFont="1" applyBorder="1"/>
    <xf numFmtId="0" fontId="10" fillId="0" borderId="0" xfId="0" applyFont="1"/>
    <xf numFmtId="179" fontId="10" fillId="0" borderId="0" xfId="1" applyNumberFormat="1" applyFont="1" applyBorder="1"/>
    <xf numFmtId="179" fontId="10" fillId="3" borderId="0" xfId="0" applyNumberFormat="1" applyFont="1" applyFill="1"/>
    <xf numFmtId="43" fontId="0" fillId="0" borderId="0" xfId="0" applyNumberFormat="1"/>
    <xf numFmtId="179" fontId="0" fillId="0" borderId="0" xfId="1" applyNumberFormat="1" applyFont="1"/>
    <xf numFmtId="179" fontId="0" fillId="0" borderId="0" xfId="0" applyNumberFormat="1"/>
    <xf numFmtId="9" fontId="0" fillId="0" borderId="0" xfId="2" applyFont="1" applyAlignment="1">
      <alignment vertical="center"/>
    </xf>
    <xf numFmtId="179" fontId="10" fillId="0" borderId="2" xfId="1" applyNumberFormat="1" applyFont="1" applyFill="1" applyBorder="1"/>
    <xf numFmtId="179" fontId="10" fillId="0" borderId="0" xfId="1" applyNumberFormat="1" applyFont="1" applyFill="1" applyBorder="1"/>
    <xf numFmtId="9" fontId="0" fillId="0" borderId="0" xfId="2" applyFont="1"/>
    <xf numFmtId="180" fontId="0" fillId="0" borderId="0" xfId="0" applyNumberFormat="1"/>
    <xf numFmtId="0" fontId="12" fillId="5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5" fillId="0" borderId="6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3" fillId="0" borderId="2" xfId="0" applyFont="1" applyBorder="1" applyAlignment="1" applyProtection="1">
      <alignment vertical="center"/>
      <protection locked="0"/>
    </xf>
    <xf numFmtId="179" fontId="0" fillId="0" borderId="0" xfId="1" applyNumberFormat="1" applyFont="1" applyFill="1" applyBorder="1"/>
    <xf numFmtId="178" fontId="10" fillId="3" borderId="0" xfId="0" applyNumberFormat="1" applyFont="1" applyFill="1"/>
    <xf numFmtId="0" fontId="14" fillId="0" borderId="0" xfId="0" applyFont="1" applyAlignment="1">
      <alignment horizontal="center" vertical="center"/>
    </xf>
    <xf numFmtId="179" fontId="0" fillId="0" borderId="0" xfId="1" applyNumberFormat="1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78" fontId="11" fillId="0" borderId="0" xfId="1" applyNumberFormat="1" applyFont="1" applyFill="1" applyAlignment="1">
      <alignment vertical="top"/>
    </xf>
    <xf numFmtId="178" fontId="0" fillId="0" borderId="0" xfId="0" applyNumberFormat="1"/>
    <xf numFmtId="178" fontId="0" fillId="0" borderId="0" xfId="1" applyNumberFormat="1" applyFont="1" applyFill="1"/>
    <xf numFmtId="178" fontId="2" fillId="8" borderId="0" xfId="1" applyNumberFormat="1" applyFont="1" applyFill="1" applyAlignment="1">
      <alignment horizontal="center" vertical="center"/>
    </xf>
    <xf numFmtId="178" fontId="2" fillId="0" borderId="0" xfId="1" applyNumberFormat="1" applyFont="1" applyAlignment="1">
      <alignment horizontal="center" vertical="center"/>
    </xf>
    <xf numFmtId="178" fontId="8" fillId="0" borderId="0" xfId="1" applyNumberFormat="1" applyFont="1" applyFill="1" applyBorder="1" applyAlignment="1">
      <alignment vertical="center"/>
    </xf>
    <xf numFmtId="178" fontId="1" fillId="0" borderId="0" xfId="1" applyNumberFormat="1" applyFont="1"/>
    <xf numFmtId="43" fontId="0" fillId="0" borderId="0" xfId="1" applyFont="1"/>
    <xf numFmtId="178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82" fontId="0" fillId="0" borderId="0" xfId="2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0" fillId="0" borderId="0" xfId="2" applyFont="1" applyFill="1" applyBorder="1" applyAlignment="1">
      <alignment vertical="center"/>
    </xf>
    <xf numFmtId="9" fontId="17" fillId="0" borderId="0" xfId="2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9" fontId="18" fillId="0" borderId="0" xfId="2" applyFont="1" applyFill="1" applyBorder="1" applyAlignment="1">
      <alignment horizontal="center" vertical="center"/>
    </xf>
    <xf numFmtId="183" fontId="0" fillId="0" borderId="0" xfId="1" applyNumberFormat="1" applyFont="1" applyFill="1" applyAlignment="1">
      <alignment vertical="center"/>
    </xf>
    <xf numFmtId="176" fontId="0" fillId="0" borderId="0" xfId="0" applyNumberFormat="1"/>
    <xf numFmtId="179" fontId="0" fillId="0" borderId="0" xfId="1" applyNumberFormat="1" applyFont="1" applyFill="1" applyAlignment="1">
      <alignment vertical="center"/>
    </xf>
    <xf numFmtId="183" fontId="19" fillId="0" borderId="0" xfId="1" applyNumberFormat="1" applyFont="1" applyFill="1" applyAlignment="1">
      <alignment vertical="center"/>
    </xf>
    <xf numFmtId="178" fontId="8" fillId="0" borderId="0" xfId="1" applyNumberFormat="1" applyFont="1" applyFill="1"/>
    <xf numFmtId="178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5" fillId="2" borderId="0" xfId="0" applyNumberFormat="1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0" fontId="8" fillId="0" borderId="0" xfId="0" applyFont="1"/>
    <xf numFmtId="178" fontId="8" fillId="0" borderId="0" xfId="1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178" fontId="11" fillId="0" borderId="0" xfId="1" applyNumberFormat="1" applyFont="1" applyFill="1"/>
    <xf numFmtId="176" fontId="8" fillId="0" borderId="0" xfId="0" applyNumberFormat="1" applyFont="1"/>
    <xf numFmtId="178" fontId="0" fillId="0" borderId="0" xfId="1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 applyAlignment="1">
      <alignment horizontal="center" vertical="center"/>
    </xf>
  </cellXfs>
  <cellStyles count="7">
    <cellStyle name="Comma [0] 2" xfId="4" xr:uid="{7E3890BE-5F64-4163-9D3E-B6BB72892B03}"/>
    <cellStyle name="Normal 2" xfId="5" xr:uid="{B6E64F9C-5488-48D7-9A5B-462BE250B778}"/>
    <cellStyle name="Percent 2" xfId="3" xr:uid="{50FDE572-F860-45A4-B491-AC5FDD57764F}"/>
    <cellStyle name="Percent 2 2" xfId="6" xr:uid="{08944A52-5F50-410A-B4C4-6C77FC3C7FE1}"/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01-Initiative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Summary!$C$3:$J$3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Summary!$C$4:$J$4</c:f>
              <c:numCache>
                <c:formatCode>_(* #,##0.0_);_(* \(#,##0.0\);_(* "-"??_);_(@_)</c:formatCode>
                <c:ptCount val="8"/>
                <c:pt idx="0">
                  <c:v>7.4067831331754732</c:v>
                </c:pt>
                <c:pt idx="1">
                  <c:v>4.2631130000000006</c:v>
                </c:pt>
                <c:pt idx="2">
                  <c:v>15.993195999999999</c:v>
                </c:pt>
                <c:pt idx="3">
                  <c:v>17.867488000000002</c:v>
                </c:pt>
                <c:pt idx="4">
                  <c:v>8.56</c:v>
                </c:pt>
                <c:pt idx="5">
                  <c:v>25.05</c:v>
                </c:pt>
                <c:pt idx="6">
                  <c:v>10.3</c:v>
                </c:pt>
                <c:pt idx="7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F9B-8AC1-1648EAF3024D}"/>
            </c:ext>
          </c:extLst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01-Capacity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Summary!$C$3:$J$3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Summary!$C$5:$J$5</c:f>
              <c:numCache>
                <c:formatCode>_(* #,##0.0_);_(* \(#,##0.0\);_(* "-"??_);_(@_)</c:formatCode>
                <c:ptCount val="8"/>
                <c:pt idx="0">
                  <c:v>5.3555842302586738</c:v>
                </c:pt>
                <c:pt idx="1">
                  <c:v>14.870114000000001</c:v>
                </c:pt>
                <c:pt idx="2">
                  <c:v>9.2299400000000009</c:v>
                </c:pt>
                <c:pt idx="3">
                  <c:v>31.711573000000001</c:v>
                </c:pt>
                <c:pt idx="4">
                  <c:v>15.4</c:v>
                </c:pt>
                <c:pt idx="5">
                  <c:v>2.38</c:v>
                </c:pt>
                <c:pt idx="6">
                  <c:v>8.9</c:v>
                </c:pt>
                <c:pt idx="7">
                  <c:v>4.0869999999999997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F9B-8AC1-1648EAF3024D}"/>
            </c:ext>
          </c:extLst>
        </c:ser>
        <c:ser>
          <c:idx val="2"/>
          <c:order val="2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Summary!$C$3:$J$3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7-4F9B-8AC1-1648EAF3024D}"/>
            </c:ext>
          </c:extLst>
        </c:ser>
        <c:ser>
          <c:idx val="3"/>
          <c:order val="3"/>
          <c:tx>
            <c:strRef>
              <c:f>Summary!$B$6</c:f>
              <c:strCache>
                <c:ptCount val="1"/>
                <c:pt idx="0">
                  <c:v>03-AE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Summary!$C$3:$J$3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Summary!$C$6:$J$6</c:f>
              <c:numCache>
                <c:formatCode>_(* #,##0.0_);_(* \(#,##0.0\);_(* "-"??_);_(@_)</c:formatCode>
                <c:ptCount val="8"/>
                <c:pt idx="0">
                  <c:v>5.8586825781221972</c:v>
                </c:pt>
                <c:pt idx="1">
                  <c:v>6.5030000000000001</c:v>
                </c:pt>
                <c:pt idx="2">
                  <c:v>5.4</c:v>
                </c:pt>
                <c:pt idx="3">
                  <c:v>3.9</c:v>
                </c:pt>
                <c:pt idx="4">
                  <c:v>4.7460000000000004</c:v>
                </c:pt>
                <c:pt idx="5">
                  <c:v>5.38</c:v>
                </c:pt>
                <c:pt idx="6">
                  <c:v>16.600000000000001</c:v>
                </c:pt>
                <c:pt idx="7">
                  <c:v>6.9770000000000003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7-4F9B-8AC1-1648EAF3024D}"/>
            </c:ext>
          </c:extLst>
        </c:ser>
        <c:ser>
          <c:idx val="4"/>
          <c:order val="4"/>
          <c:tx>
            <c:strRef>
              <c:f>Summary!$B$7</c:f>
              <c:strCache>
                <c:ptCount val="1"/>
                <c:pt idx="0">
                  <c:v>04-Saving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Summary!$C$3:$J$3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Summary!$C$7:$J$7</c:f>
              <c:numCache>
                <c:formatCode>_(* #,##0.0_);_(* \(#,##0.0\);_(* "-"??_);_(@_)</c:formatCode>
                <c:ptCount val="8"/>
                <c:pt idx="0">
                  <c:v>1.7055287285186378</c:v>
                </c:pt>
                <c:pt idx="1">
                  <c:v>1.1434000000000002</c:v>
                </c:pt>
                <c:pt idx="2">
                  <c:v>12.538284999999998</c:v>
                </c:pt>
                <c:pt idx="3">
                  <c:v>17.639388</c:v>
                </c:pt>
                <c:pt idx="4">
                  <c:v>9.4179999999999993</c:v>
                </c:pt>
                <c:pt idx="5">
                  <c:v>14.6</c:v>
                </c:pt>
                <c:pt idx="6">
                  <c:v>13</c:v>
                </c:pt>
                <c:pt idx="7">
                  <c:v>11.19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B7-4F9B-8AC1-1648EAF3024D}"/>
            </c:ext>
          </c:extLst>
        </c:ser>
        <c:ser>
          <c:idx val="5"/>
          <c:order val="5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Summary!$C$3:$J$3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B7-4F9B-8AC1-1648EAF3024D}"/>
            </c:ext>
          </c:extLst>
        </c:ser>
        <c:ser>
          <c:idx val="6"/>
          <c:order val="6"/>
          <c:tx>
            <c:strRef>
              <c:f>Summary!$B$8</c:f>
              <c:strCache>
                <c:ptCount val="1"/>
                <c:pt idx="0">
                  <c:v>R&amp;O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Summary!$C$3:$J$3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Summary!$C$8:$J$8</c:f>
              <c:numCache>
                <c:formatCode>_(* #,##0.0_);_(* \(#,##0.0\);_(* "-"??_);_(@_)</c:formatCode>
                <c:ptCount val="8"/>
                <c:pt idx="5">
                  <c:v>103.5545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B7-4F9B-8AC1-1648EAF3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1860304"/>
        <c:axId val="1041858992"/>
      </c:barChart>
      <c:catAx>
        <c:axId val="10418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58992"/>
        <c:crosses val="autoZero"/>
        <c:auto val="1"/>
        <c:lblAlgn val="ctr"/>
        <c:lblOffset val="100"/>
        <c:noMultiLvlLbl val="0"/>
      </c:catAx>
      <c:valAx>
        <c:axId val="10418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EM capital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Summary!$B$37</c:f>
              <c:strCache>
                <c:ptCount val="1"/>
                <c:pt idx="0">
                  <c:v>01-Initiative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Summary!$C$36:$J$36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Summary!$C$37:$J$37</c:f>
              <c:numCache>
                <c:formatCode>_(* #,##0.0_);_(* \(#,##0.0\);_(* "-"??_);_(@_)</c:formatCode>
                <c:ptCount val="8"/>
                <c:pt idx="0">
                  <c:v>1.3799098601855975</c:v>
                </c:pt>
                <c:pt idx="1">
                  <c:v>2.6095429999999999</c:v>
                </c:pt>
                <c:pt idx="2">
                  <c:v>6.5426890000000002</c:v>
                </c:pt>
                <c:pt idx="3">
                  <c:v>8.1164419999999993</c:v>
                </c:pt>
                <c:pt idx="4">
                  <c:v>2.1</c:v>
                </c:pt>
                <c:pt idx="5">
                  <c:v>6.17</c:v>
                </c:pt>
                <c:pt idx="6">
                  <c:v>3.13</c:v>
                </c:pt>
                <c:pt idx="7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4-4EBD-AC9D-E0CCC770A6E3}"/>
            </c:ext>
          </c:extLst>
        </c:ser>
        <c:ser>
          <c:idx val="1"/>
          <c:order val="1"/>
          <c:tx>
            <c:strRef>
              <c:f>Summary!$B$38</c:f>
              <c:strCache>
                <c:ptCount val="1"/>
                <c:pt idx="0">
                  <c:v>01-Capacity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Summary!$C$36:$J$36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Summary!$C$38:$J$38</c:f>
              <c:numCache>
                <c:formatCode>_(* #,##0.0_);_(* \(#,##0.0\);_(* "-"??_);_(@_)</c:formatCode>
                <c:ptCount val="8"/>
                <c:pt idx="0">
                  <c:v>4.5192436236283973</c:v>
                </c:pt>
                <c:pt idx="1">
                  <c:v>1.1381909999999997</c:v>
                </c:pt>
                <c:pt idx="2">
                  <c:v>3.6418889999999999</c:v>
                </c:pt>
                <c:pt idx="3">
                  <c:v>9.3298989999999993</c:v>
                </c:pt>
                <c:pt idx="4">
                  <c:v>9.9</c:v>
                </c:pt>
                <c:pt idx="5">
                  <c:v>1.45</c:v>
                </c:pt>
                <c:pt idx="6">
                  <c:v>2.17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4-4EBD-AC9D-E0CCC770A6E3}"/>
            </c:ext>
          </c:extLst>
        </c:ser>
        <c:ser>
          <c:idx val="2"/>
          <c:order val="2"/>
          <c:tx>
            <c:strRef>
              <c:f>Summary!$B$39</c:f>
              <c:strCache>
                <c:ptCount val="1"/>
                <c:pt idx="0">
                  <c:v>03-AE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Summary!$C$36:$J$36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Summary!$C$39:$J$39</c:f>
              <c:numCache>
                <c:formatCode>_(* #,##0.0_);_(* \(#,##0.0\);_(* "-"??_);_(@_)</c:formatCode>
                <c:ptCount val="8"/>
                <c:pt idx="0">
                  <c:v>2.1362262243546715</c:v>
                </c:pt>
                <c:pt idx="1">
                  <c:v>2.8978669999999997</c:v>
                </c:pt>
                <c:pt idx="2">
                  <c:v>2.9173140000000002</c:v>
                </c:pt>
                <c:pt idx="3">
                  <c:v>3.1092689999999998</c:v>
                </c:pt>
                <c:pt idx="4">
                  <c:v>5.7</c:v>
                </c:pt>
                <c:pt idx="5">
                  <c:v>4.88</c:v>
                </c:pt>
                <c:pt idx="6">
                  <c:v>5.5</c:v>
                </c:pt>
                <c:pt idx="7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4-4EBD-AC9D-E0CCC770A6E3}"/>
            </c:ext>
          </c:extLst>
        </c:ser>
        <c:ser>
          <c:idx val="3"/>
          <c:order val="3"/>
          <c:tx>
            <c:strRef>
              <c:f>Summary!$B$40</c:f>
              <c:strCache>
                <c:ptCount val="1"/>
                <c:pt idx="0">
                  <c:v>04-Saving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Summary!$C$36:$J$36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Summary!$C$40:$J$40</c:f>
              <c:numCache>
                <c:formatCode>_(* #,##0.0_);_(* \(#,##0.0\);_(* "-"??_);_(@_)</c:formatCode>
                <c:ptCount val="8"/>
                <c:pt idx="0">
                  <c:v>1.748247980306584</c:v>
                </c:pt>
                <c:pt idx="1">
                  <c:v>1.2393470000000002</c:v>
                </c:pt>
                <c:pt idx="2">
                  <c:v>4.6288400000000003</c:v>
                </c:pt>
                <c:pt idx="3">
                  <c:v>8.3264320000000005</c:v>
                </c:pt>
                <c:pt idx="4">
                  <c:v>2.85</c:v>
                </c:pt>
                <c:pt idx="5">
                  <c:v>8.66</c:v>
                </c:pt>
                <c:pt idx="6">
                  <c:v>6.3</c:v>
                </c:pt>
                <c:pt idx="7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4-4EBD-AC9D-E0CCC770A6E3}"/>
            </c:ext>
          </c:extLst>
        </c:ser>
        <c:ser>
          <c:idx val="4"/>
          <c:order val="4"/>
          <c:tx>
            <c:strRef>
              <c:f>Summary!$B$41</c:f>
              <c:strCache>
                <c:ptCount val="1"/>
                <c:pt idx="0">
                  <c:v>R&amp;O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Summary!$C$36:$J$36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FIRM</c:v>
                </c:pt>
                <c:pt idx="6">
                  <c:v>FY2122 Jan FF</c:v>
                </c:pt>
                <c:pt idx="7">
                  <c:v>FY2223 FIRM</c:v>
                </c:pt>
              </c:strCache>
            </c:strRef>
          </c:cat>
          <c:val>
            <c:numRef>
              <c:f>Summary!$C$41:$J$41</c:f>
              <c:numCache>
                <c:formatCode>_(* #,##0.0_);_(* \(#,##0.0\);_(* "-"??_);_(@_)</c:formatCode>
                <c:ptCount val="8"/>
                <c:pt idx="5">
                  <c:v>18.75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B4-4EBD-AC9D-E0CCC770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94888"/>
        <c:axId val="1177097840"/>
      </c:barChart>
      <c:catAx>
        <c:axId val="117709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97840"/>
        <c:crosses val="autoZero"/>
        <c:auto val="1"/>
        <c:lblAlgn val="ctr"/>
        <c:lblOffset val="100"/>
        <c:noMultiLvlLbl val="0"/>
      </c:catAx>
      <c:valAx>
        <c:axId val="11770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9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FC Direct</a:t>
            </a:r>
            <a:r>
              <a:rPr lang="en-US" baseline="0"/>
              <a:t> Capital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Summary!$O$4:$U$4</c:f>
              <c:numCache>
                <c:formatCode>_(* #,##0.0_);_(* \(#,##0.0\);_(* "-"??_);_(@_)</c:formatCode>
                <c:ptCount val="7"/>
                <c:pt idx="0">
                  <c:v>8.7866929933610702</c:v>
                </c:pt>
                <c:pt idx="1">
                  <c:v>6.872656000000001</c:v>
                </c:pt>
                <c:pt idx="2">
                  <c:v>22.535885</c:v>
                </c:pt>
                <c:pt idx="3">
                  <c:v>25.983930000000001</c:v>
                </c:pt>
                <c:pt idx="4">
                  <c:v>10.66</c:v>
                </c:pt>
                <c:pt idx="5">
                  <c:v>11.4</c:v>
                </c:pt>
                <c:pt idx="6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4-4EBE-89FD-AD32112D355B}"/>
            </c:ext>
          </c:extLst>
        </c:ser>
        <c:ser>
          <c:idx val="1"/>
          <c:order val="1"/>
          <c:tx>
            <c:strRef>
              <c:f>Summary!$N$5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Summary!$O$5:$U$5</c:f>
              <c:numCache>
                <c:formatCode>_(* #,##0.0_);_(* \(#,##0.0\);_(* "-"??_);_(@_)</c:formatCode>
                <c:ptCount val="7"/>
                <c:pt idx="0">
                  <c:v>9.8748278538870711</c:v>
                </c:pt>
                <c:pt idx="1">
                  <c:v>16.008305</c:v>
                </c:pt>
                <c:pt idx="2">
                  <c:v>12.871829000000002</c:v>
                </c:pt>
                <c:pt idx="3">
                  <c:v>41.041471999999999</c:v>
                </c:pt>
                <c:pt idx="4">
                  <c:v>25.3</c:v>
                </c:pt>
                <c:pt idx="5">
                  <c:v>13.1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4-4EBE-89FD-AD32112D355B}"/>
            </c:ext>
          </c:extLst>
        </c:ser>
        <c:ser>
          <c:idx val="2"/>
          <c:order val="2"/>
          <c:tx>
            <c:strRef>
              <c:f>Summary!$N$6</c:f>
              <c:strCache>
                <c:ptCount val="1"/>
                <c:pt idx="0">
                  <c:v>Plant facilities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Summary!$O$6:$U$6</c:f>
              <c:numCache>
                <c:formatCode>_(* #,##0.0_);_(* \(#,##0.0\);_(* "-"??_);_(@_)</c:formatCode>
                <c:ptCount val="7"/>
                <c:pt idx="0">
                  <c:v>7.9949088024768686</c:v>
                </c:pt>
                <c:pt idx="1">
                  <c:v>9.4008669999999999</c:v>
                </c:pt>
                <c:pt idx="2">
                  <c:v>8.3173139999999997</c:v>
                </c:pt>
                <c:pt idx="3">
                  <c:v>7.0092689999999997</c:v>
                </c:pt>
                <c:pt idx="4">
                  <c:v>10.446000000000002</c:v>
                </c:pt>
                <c:pt idx="5">
                  <c:v>11.1</c:v>
                </c:pt>
                <c:pt idx="6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4-4EBE-89FD-AD32112D355B}"/>
            </c:ext>
          </c:extLst>
        </c:ser>
        <c:ser>
          <c:idx val="3"/>
          <c:order val="3"/>
          <c:tx>
            <c:strRef>
              <c:f>Summary!$N$7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Summary!$O$7:$U$7</c:f>
              <c:numCache>
                <c:formatCode>_(* #,##0.0_);_(* \(#,##0.0\);_(* "-"??_);_(@_)</c:formatCode>
                <c:ptCount val="7"/>
                <c:pt idx="0">
                  <c:v>3.453776708825222</c:v>
                </c:pt>
                <c:pt idx="1">
                  <c:v>2.3827470000000002</c:v>
                </c:pt>
                <c:pt idx="2">
                  <c:v>17.167124999999999</c:v>
                </c:pt>
                <c:pt idx="3">
                  <c:v>25.965820000000001</c:v>
                </c:pt>
                <c:pt idx="4">
                  <c:v>12.267999999999999</c:v>
                </c:pt>
                <c:pt idx="5">
                  <c:v>18.8</c:v>
                </c:pt>
                <c:pt idx="6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4-4EBE-89FD-AD32112D355B}"/>
            </c:ext>
          </c:extLst>
        </c:ser>
        <c:ser>
          <c:idx val="4"/>
          <c:order val="4"/>
          <c:tx>
            <c:strRef>
              <c:f>Summary!$N$8</c:f>
              <c:strCache>
                <c:ptCount val="1"/>
                <c:pt idx="0">
                  <c:v>Fujioka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Summary!$O$8:$U$8</c:f>
              <c:numCache>
                <c:formatCode>General</c:formatCode>
                <c:ptCount val="7"/>
                <c:pt idx="5" formatCode="_(* #,##0.0_);_(* \(#,##0.0\);_(* &quot;-&quot;??_);_(@_)">
                  <c:v>11.4</c:v>
                </c:pt>
                <c:pt idx="6" formatCode="_(* #,##0.0_);_(* \(#,##0.0\);_(* &quot;-&quot;??_);_(@_)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4-4EBE-89FD-AD32112D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0542936"/>
        <c:axId val="1010547856"/>
      </c:barChart>
      <c:lineChart>
        <c:grouping val="standard"/>
        <c:varyColors val="0"/>
        <c:ser>
          <c:idx val="5"/>
          <c:order val="5"/>
          <c:tx>
            <c:strRef>
              <c:f>Summary!$N$9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9.2006883853625859E-3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C4-4EBE-89FD-AD32112D35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Summary!$O$9:$U$9</c:f>
              <c:numCache>
                <c:formatCode>_(* #,##0_);_(* \(#,##0\);_(* "-"??_);_(@_)</c:formatCode>
                <c:ptCount val="7"/>
                <c:pt idx="0">
                  <c:v>30.110206358550229</c:v>
                </c:pt>
                <c:pt idx="1">
                  <c:v>34.664574999999999</c:v>
                </c:pt>
                <c:pt idx="2">
                  <c:v>60.892152999999993</c:v>
                </c:pt>
                <c:pt idx="3">
                  <c:v>100.00049100000001</c:v>
                </c:pt>
                <c:pt idx="4">
                  <c:v>58.674000000000007</c:v>
                </c:pt>
                <c:pt idx="5">
                  <c:v>65.800000000000011</c:v>
                </c:pt>
                <c:pt idx="6">
                  <c:v>120.9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4-4EBE-89FD-AD32112D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542936"/>
        <c:axId val="1010547856"/>
      </c:lineChart>
      <c:catAx>
        <c:axId val="101054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47856"/>
        <c:crosses val="autoZero"/>
        <c:auto val="1"/>
        <c:lblAlgn val="ctr"/>
        <c:lblOffset val="100"/>
        <c:noMultiLvlLbl val="0"/>
      </c:catAx>
      <c:valAx>
        <c:axId val="10105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FC FM Direct</a:t>
            </a:r>
            <a:r>
              <a:rPr lang="en-US" baseline="0"/>
              <a:t> Capital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Summary!$N$33</c:f>
              <c:strCache>
                <c:ptCount val="1"/>
                <c:pt idx="0">
                  <c:v>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Summary!$O$33:$U$33</c:f>
              <c:numCache>
                <c:formatCode>_(* #,##0.0_);_(* \(#,##0.0\);_(* "-"??_);_(@_)</c:formatCode>
                <c:ptCount val="7"/>
                <c:pt idx="0">
                  <c:v>7.4067831331754732</c:v>
                </c:pt>
                <c:pt idx="1">
                  <c:v>4.2631130000000006</c:v>
                </c:pt>
                <c:pt idx="2">
                  <c:v>15.993195999999999</c:v>
                </c:pt>
                <c:pt idx="3">
                  <c:v>17.867488000000002</c:v>
                </c:pt>
                <c:pt idx="4">
                  <c:v>8.56</c:v>
                </c:pt>
                <c:pt idx="5">
                  <c:v>8.6999999999999993</c:v>
                </c:pt>
                <c:pt idx="6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1-4F35-B09D-A79616A650F2}"/>
            </c:ext>
          </c:extLst>
        </c:ser>
        <c:ser>
          <c:idx val="1"/>
          <c:order val="1"/>
          <c:tx>
            <c:strRef>
              <c:f>Summary!$N$34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Summary!$O$34:$U$34</c:f>
              <c:numCache>
                <c:formatCode>_(* #,##0.0_);_(* \(#,##0.0\);_(* "-"??_);_(@_)</c:formatCode>
                <c:ptCount val="7"/>
                <c:pt idx="0">
                  <c:v>5.3555842302586738</c:v>
                </c:pt>
                <c:pt idx="1">
                  <c:v>14.870114000000001</c:v>
                </c:pt>
                <c:pt idx="2">
                  <c:v>9.2299400000000009</c:v>
                </c:pt>
                <c:pt idx="3">
                  <c:v>31.711573000000001</c:v>
                </c:pt>
                <c:pt idx="4">
                  <c:v>15.4</c:v>
                </c:pt>
                <c:pt idx="5">
                  <c:v>11.3</c:v>
                </c:pt>
                <c:pt idx="6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1-4F35-B09D-A79616A650F2}"/>
            </c:ext>
          </c:extLst>
        </c:ser>
        <c:ser>
          <c:idx val="2"/>
          <c:order val="2"/>
          <c:tx>
            <c:strRef>
              <c:f>Summary!$N$35</c:f>
              <c:strCache>
                <c:ptCount val="1"/>
                <c:pt idx="0">
                  <c:v>Plant facilities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Summary!$O$35:$U$35</c:f>
              <c:numCache>
                <c:formatCode>_(* #,##0.0_);_(* \(#,##0.0\);_(* "-"??_);_(@_)</c:formatCode>
                <c:ptCount val="7"/>
                <c:pt idx="0">
                  <c:v>5.8586825781221972</c:v>
                </c:pt>
                <c:pt idx="1">
                  <c:v>6.5030000000000001</c:v>
                </c:pt>
                <c:pt idx="2">
                  <c:v>5.4</c:v>
                </c:pt>
                <c:pt idx="3">
                  <c:v>3.9</c:v>
                </c:pt>
                <c:pt idx="4">
                  <c:v>4.7460000000000004</c:v>
                </c:pt>
                <c:pt idx="5">
                  <c:v>5.4</c:v>
                </c:pt>
                <c:pt idx="6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1-4F35-B09D-A79616A650F2}"/>
            </c:ext>
          </c:extLst>
        </c:ser>
        <c:ser>
          <c:idx val="3"/>
          <c:order val="3"/>
          <c:tx>
            <c:strRef>
              <c:f>Summary!$N$36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Summary!$O$36:$U$36</c:f>
              <c:numCache>
                <c:formatCode>_(* #,##0.0_);_(* \(#,##0.0\);_(* "-"??_);_(@_)</c:formatCode>
                <c:ptCount val="7"/>
                <c:pt idx="0">
                  <c:v>1.7055287285186378</c:v>
                </c:pt>
                <c:pt idx="1">
                  <c:v>1.1434000000000002</c:v>
                </c:pt>
                <c:pt idx="2">
                  <c:v>12.538284999999998</c:v>
                </c:pt>
                <c:pt idx="3">
                  <c:v>17.639388</c:v>
                </c:pt>
                <c:pt idx="4">
                  <c:v>9.4179999999999993</c:v>
                </c:pt>
                <c:pt idx="5">
                  <c:v>12.3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1-4F35-B09D-A79616A650F2}"/>
            </c:ext>
          </c:extLst>
        </c:ser>
        <c:ser>
          <c:idx val="4"/>
          <c:order val="4"/>
          <c:tx>
            <c:strRef>
              <c:f>Summary!$N$37</c:f>
              <c:strCache>
                <c:ptCount val="1"/>
                <c:pt idx="0">
                  <c:v>Fujioka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Summary!$O$37:$U$37</c:f>
              <c:numCache>
                <c:formatCode>General</c:formatCode>
                <c:ptCount val="7"/>
                <c:pt idx="5" formatCode="_(* #,##0.0_);_(* \(#,##0.0\);_(* &quot;-&quot;??_);_(@_)">
                  <c:v>12.2</c:v>
                </c:pt>
                <c:pt idx="6" formatCode="_(* #,##0.0_);_(* \(#,##0.0\);_(* &quot;-&quot;??_);_(@_)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1-4F35-B09D-A79616A6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0542936"/>
        <c:axId val="1010547856"/>
      </c:barChart>
      <c:lineChart>
        <c:grouping val="standard"/>
        <c:varyColors val="0"/>
        <c:ser>
          <c:idx val="5"/>
          <c:order val="5"/>
          <c:tx>
            <c:strRef>
              <c:f>Summary!$N$38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Summary!$O$3:$U$3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Summary!$O$38:$U$38</c:f>
              <c:numCache>
                <c:formatCode>_(* #,##0_);_(* \(#,##0\);_(* "-"??_);_(@_)</c:formatCode>
                <c:ptCount val="7"/>
                <c:pt idx="0">
                  <c:v>20.32657867007498</c:v>
                </c:pt>
                <c:pt idx="1">
                  <c:v>26.779627000000001</c:v>
                </c:pt>
                <c:pt idx="2">
                  <c:v>43.161421000000004</c:v>
                </c:pt>
                <c:pt idx="3">
                  <c:v>71.118448999999998</c:v>
                </c:pt>
                <c:pt idx="4">
                  <c:v>38.124000000000002</c:v>
                </c:pt>
                <c:pt idx="5">
                  <c:v>49.900000000000006</c:v>
                </c:pt>
                <c:pt idx="6">
                  <c:v>90.899999999999991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D1-4F35-B09D-A79616A6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542936"/>
        <c:axId val="1010547856"/>
      </c:lineChart>
      <c:catAx>
        <c:axId val="101054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47856"/>
        <c:crosses val="autoZero"/>
        <c:auto val="1"/>
        <c:lblAlgn val="ctr"/>
        <c:lblOffset val="100"/>
        <c:noMultiLvlLbl val="0"/>
      </c:catAx>
      <c:valAx>
        <c:axId val="10105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FC EM Direct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Summary!$X$33</c:f>
              <c:strCache>
                <c:ptCount val="1"/>
                <c:pt idx="0">
                  <c:v>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Summary!$Y$32:$AE$32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Summary!$Y$33:$AE$33</c:f>
              <c:numCache>
                <c:formatCode>_(* #,##0.0_);_(* \(#,##0.0\);_(* "-"??_);_(@_)</c:formatCode>
                <c:ptCount val="7"/>
                <c:pt idx="0">
                  <c:v>1.3799098601855975</c:v>
                </c:pt>
                <c:pt idx="1">
                  <c:v>2.6095429999999999</c:v>
                </c:pt>
                <c:pt idx="2">
                  <c:v>6.5426890000000002</c:v>
                </c:pt>
                <c:pt idx="3">
                  <c:v>8.1164419999999993</c:v>
                </c:pt>
                <c:pt idx="4">
                  <c:v>2.1</c:v>
                </c:pt>
                <c:pt idx="5">
                  <c:v>2.7</c:v>
                </c:pt>
                <c:pt idx="6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342-AB8B-F7B148DDDB9A}"/>
            </c:ext>
          </c:extLst>
        </c:ser>
        <c:ser>
          <c:idx val="1"/>
          <c:order val="1"/>
          <c:tx>
            <c:strRef>
              <c:f>Summary!$X$34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Summary!$Y$32:$AE$32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Summary!$Y$34:$AE$34</c:f>
              <c:numCache>
                <c:formatCode>_(* #,##0.0_);_(* \(#,##0.0\);_(* "-"??_);_(@_)</c:formatCode>
                <c:ptCount val="7"/>
                <c:pt idx="0">
                  <c:v>4.5192436236283973</c:v>
                </c:pt>
                <c:pt idx="1">
                  <c:v>1.1381909999999997</c:v>
                </c:pt>
                <c:pt idx="2">
                  <c:v>3.6418889999999999</c:v>
                </c:pt>
                <c:pt idx="3">
                  <c:v>9.3298989999999993</c:v>
                </c:pt>
                <c:pt idx="4">
                  <c:v>9.9</c:v>
                </c:pt>
                <c:pt idx="5">
                  <c:v>1.9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9-4342-AB8B-F7B148DDDB9A}"/>
            </c:ext>
          </c:extLst>
        </c:ser>
        <c:ser>
          <c:idx val="2"/>
          <c:order val="2"/>
          <c:tx>
            <c:strRef>
              <c:f>Summary!$X$35</c:f>
              <c:strCache>
                <c:ptCount val="1"/>
                <c:pt idx="0">
                  <c:v>Plant facilities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Summary!$Y$32:$AE$32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Summary!$Y$35:$AE$35</c:f>
              <c:numCache>
                <c:formatCode>_(* #,##0.0_);_(* \(#,##0.0\);_(* "-"??_);_(@_)</c:formatCode>
                <c:ptCount val="7"/>
                <c:pt idx="0">
                  <c:v>2.1362262243546715</c:v>
                </c:pt>
                <c:pt idx="1">
                  <c:v>2.8978669999999997</c:v>
                </c:pt>
                <c:pt idx="2">
                  <c:v>2.9173140000000002</c:v>
                </c:pt>
                <c:pt idx="3">
                  <c:v>3.1092689999999998</c:v>
                </c:pt>
                <c:pt idx="4">
                  <c:v>5.7</c:v>
                </c:pt>
                <c:pt idx="5">
                  <c:v>5.7</c:v>
                </c:pt>
                <c:pt idx="6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9-4342-AB8B-F7B148DDDB9A}"/>
            </c:ext>
          </c:extLst>
        </c:ser>
        <c:ser>
          <c:idx val="3"/>
          <c:order val="3"/>
          <c:tx>
            <c:strRef>
              <c:f>Summary!$X$36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Summary!$Y$32:$AE$32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Summary!$Y$36:$AE$36</c:f>
              <c:numCache>
                <c:formatCode>_(* #,##0.0_);_(* \(#,##0.0\);_(* "-"??_);_(@_)</c:formatCode>
                <c:ptCount val="7"/>
                <c:pt idx="0">
                  <c:v>1.748247980306584</c:v>
                </c:pt>
                <c:pt idx="1">
                  <c:v>1.2393470000000002</c:v>
                </c:pt>
                <c:pt idx="2">
                  <c:v>4.6288400000000003</c:v>
                </c:pt>
                <c:pt idx="3">
                  <c:v>8.3264320000000005</c:v>
                </c:pt>
                <c:pt idx="4">
                  <c:v>2.85</c:v>
                </c:pt>
                <c:pt idx="5">
                  <c:v>5.7</c:v>
                </c:pt>
                <c:pt idx="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9-4342-AB8B-F7B148DD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3659448"/>
        <c:axId val="1033650920"/>
      </c:barChart>
      <c:lineChart>
        <c:grouping val="standard"/>
        <c:varyColors val="0"/>
        <c:ser>
          <c:idx val="4"/>
          <c:order val="4"/>
          <c:tx>
            <c:strRef>
              <c:f>Summary!$X$37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Summary!$Y$32:$AE$32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 Feb FF</c:v>
                </c:pt>
                <c:pt idx="6">
                  <c:v>FY2223 FIRM</c:v>
                </c:pt>
              </c:strCache>
            </c:strRef>
          </c:cat>
          <c:val>
            <c:numRef>
              <c:f>Summary!$Y$37:$AE$37</c:f>
              <c:numCache>
                <c:formatCode>_(* #,##0_);_(* \(#,##0\);_(* "-"??_);_(@_)</c:formatCode>
                <c:ptCount val="7"/>
                <c:pt idx="0">
                  <c:v>9.7836276884752493</c:v>
                </c:pt>
                <c:pt idx="1">
                  <c:v>7.8849479999999996</c:v>
                </c:pt>
                <c:pt idx="2">
                  <c:v>17.730732</c:v>
                </c:pt>
                <c:pt idx="3">
                  <c:v>28.882041999999998</c:v>
                </c:pt>
                <c:pt idx="4">
                  <c:v>20.55</c:v>
                </c:pt>
                <c:pt idx="5">
                  <c:v>16</c:v>
                </c:pt>
                <c:pt idx="6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9-4342-AB8B-F7B148DD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659448"/>
        <c:axId val="1033650920"/>
      </c:lineChart>
      <c:catAx>
        <c:axId val="103365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50920"/>
        <c:crosses val="autoZero"/>
        <c:auto val="1"/>
        <c:lblAlgn val="ctr"/>
        <c:lblOffset val="100"/>
        <c:noMultiLvlLbl val="0"/>
      </c:catAx>
      <c:valAx>
        <c:axId val="10336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5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</xdr:colOff>
      <xdr:row>10</xdr:row>
      <xdr:rowOff>132557</xdr:rowOff>
    </xdr:from>
    <xdr:to>
      <xdr:col>10</xdr:col>
      <xdr:colOff>88901</xdr:colOff>
      <xdr:row>30</xdr:row>
      <xdr:rowOff>32544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64B0F-5E4E-4080-B29E-70BA8676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141940</xdr:colOff>
      <xdr:row>44</xdr:row>
      <xdr:rowOff>85164</xdr:rowOff>
    </xdr:from>
    <xdr:to>
      <xdr:col>10</xdr:col>
      <xdr:colOff>313764</xdr:colOff>
      <xdr:row>65</xdr:row>
      <xdr:rowOff>82176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B9E52-64E1-4424-8B14-4743BFAA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536574</xdr:colOff>
      <xdr:row>12</xdr:row>
      <xdr:rowOff>38100</xdr:rowOff>
    </xdr:from>
    <xdr:to>
      <xdr:col>21</xdr:col>
      <xdr:colOff>95250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8521F-7208-4D4A-87DD-1FA0ACE6E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41</xdr:row>
      <xdr:rowOff>38100</xdr:rowOff>
    </xdr:from>
    <xdr:to>
      <xdr:col>21</xdr:col>
      <xdr:colOff>565150</xdr:colOff>
      <xdr:row>58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5D0BE2-60D8-453B-BD8C-8035B7654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358774</xdr:colOff>
      <xdr:row>40</xdr:row>
      <xdr:rowOff>139700</xdr:rowOff>
    </xdr:from>
    <xdr:to>
      <xdr:col>32</xdr:col>
      <xdr:colOff>361950</xdr:colOff>
      <xdr:row>57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5487D4-E461-42F4-A5D3-22AAF7EF9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BAA0-9550-4229-B5BB-C510F296C65F}">
  <dimension ref="B2:AE44"/>
  <sheetViews>
    <sheetView showGridLines="0" topLeftCell="C25" zoomScale="115" zoomScaleNormal="115" workbookViewId="0">
      <selection activeCell="L36" sqref="L36"/>
    </sheetView>
  </sheetViews>
  <sheetFormatPr defaultRowHeight="13.9"/>
  <cols>
    <col min="2" max="2" width="24.46484375" customWidth="1"/>
    <col min="9" max="9" width="8.53125"/>
    <col min="14" max="14" width="15.53125" customWidth="1"/>
    <col min="24" max="24" width="12.33203125" customWidth="1"/>
  </cols>
  <sheetData>
    <row r="2" spans="2:27" ht="14.25" thickBot="1"/>
    <row r="3" spans="2:27" ht="32.75" customHeight="1" thickBot="1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2" t="s">
        <v>5</v>
      </c>
      <c r="H3" s="32" t="s">
        <v>6</v>
      </c>
      <c r="I3" s="32" t="s">
        <v>7</v>
      </c>
      <c r="J3" s="32" t="s">
        <v>8</v>
      </c>
      <c r="N3" s="32" t="s">
        <v>9</v>
      </c>
      <c r="O3" s="33" t="s">
        <v>1</v>
      </c>
      <c r="P3" s="33" t="s">
        <v>2</v>
      </c>
      <c r="Q3" s="33" t="s">
        <v>3</v>
      </c>
      <c r="R3" s="33" t="s">
        <v>4</v>
      </c>
      <c r="S3" s="32" t="s">
        <v>5</v>
      </c>
      <c r="T3" s="32" t="s">
        <v>10</v>
      </c>
      <c r="U3" s="32" t="s">
        <v>8</v>
      </c>
      <c r="X3" s="47" t="s">
        <v>11</v>
      </c>
      <c r="Y3" s="48" t="s">
        <v>12</v>
      </c>
      <c r="Z3" s="49" t="s">
        <v>10</v>
      </c>
      <c r="AA3" s="50" t="s">
        <v>13</v>
      </c>
    </row>
    <row r="4" spans="2:27" ht="14.25" thickBot="1">
      <c r="B4" s="34" t="s">
        <v>14</v>
      </c>
      <c r="C4" s="35">
        <v>7.4067831331754732</v>
      </c>
      <c r="D4" s="35">
        <v>4.2631130000000006</v>
      </c>
      <c r="E4" s="35">
        <v>15.993195999999999</v>
      </c>
      <c r="F4" s="35">
        <v>17.867488000000002</v>
      </c>
      <c r="G4" s="35">
        <v>8.56</v>
      </c>
      <c r="H4" s="35">
        <v>25.05</v>
      </c>
      <c r="I4" s="35">
        <v>10.3</v>
      </c>
      <c r="J4" s="35">
        <v>21.8</v>
      </c>
      <c r="K4" s="39">
        <f>J4-I4</f>
        <v>11.5</v>
      </c>
      <c r="N4" s="34" t="s">
        <v>15</v>
      </c>
      <c r="O4" s="40">
        <f>C4+C37</f>
        <v>8.7866929933610702</v>
      </c>
      <c r="P4" s="40">
        <f t="shared" ref="P4:S7" si="0">D4+D37</f>
        <v>6.872656000000001</v>
      </c>
      <c r="Q4" s="40">
        <f t="shared" si="0"/>
        <v>22.535885</v>
      </c>
      <c r="R4" s="40">
        <f t="shared" si="0"/>
        <v>25.983930000000001</v>
      </c>
      <c r="S4" s="40">
        <f t="shared" si="0"/>
        <v>10.66</v>
      </c>
      <c r="T4" s="40">
        <v>11.4</v>
      </c>
      <c r="U4" s="40">
        <v>34.200000000000003</v>
      </c>
      <c r="X4" s="51" t="s">
        <v>16</v>
      </c>
      <c r="Y4" s="52">
        <v>7.3</v>
      </c>
      <c r="Z4" s="52">
        <v>11.1</v>
      </c>
      <c r="AA4" s="53">
        <v>-3.8</v>
      </c>
    </row>
    <row r="5" spans="2:27" ht="14.25" thickBot="1">
      <c r="B5" s="34" t="s">
        <v>17</v>
      </c>
      <c r="C5" s="35">
        <v>5.3555842302586738</v>
      </c>
      <c r="D5" s="35">
        <v>14.870114000000001</v>
      </c>
      <c r="E5" s="35">
        <v>9.2299400000000009</v>
      </c>
      <c r="F5" s="35">
        <v>31.711573000000001</v>
      </c>
      <c r="G5" s="35">
        <v>15.4</v>
      </c>
      <c r="H5" s="35">
        <v>2.38</v>
      </c>
      <c r="I5" s="35">
        <v>8.9</v>
      </c>
      <c r="J5" s="35">
        <v>4.0869999999999997</v>
      </c>
      <c r="N5" s="34" t="s">
        <v>16</v>
      </c>
      <c r="O5" s="40">
        <f t="shared" ref="O5:O7" si="1">C5+C38</f>
        <v>9.8748278538870711</v>
      </c>
      <c r="P5" s="40">
        <f t="shared" si="0"/>
        <v>16.008305</v>
      </c>
      <c r="Q5" s="40">
        <f t="shared" si="0"/>
        <v>12.871829000000002</v>
      </c>
      <c r="R5" s="40">
        <f t="shared" si="0"/>
        <v>41.041471999999999</v>
      </c>
      <c r="S5" s="40">
        <f t="shared" si="0"/>
        <v>25.3</v>
      </c>
      <c r="T5" s="40">
        <v>13.1</v>
      </c>
      <c r="U5" s="40">
        <v>29</v>
      </c>
      <c r="X5" s="51" t="s">
        <v>15</v>
      </c>
      <c r="Y5" s="52">
        <v>34.200000000000003</v>
      </c>
      <c r="Z5" s="52">
        <v>11.5</v>
      </c>
      <c r="AA5" s="52">
        <v>22.7</v>
      </c>
    </row>
    <row r="6" spans="2:27" ht="14.25" thickBot="1">
      <c r="B6" s="34" t="s">
        <v>18</v>
      </c>
      <c r="C6" s="35">
        <v>5.8586825781221972</v>
      </c>
      <c r="D6" s="35">
        <v>6.5030000000000001</v>
      </c>
      <c r="E6" s="35">
        <v>5.4</v>
      </c>
      <c r="F6" s="35">
        <v>3.9</v>
      </c>
      <c r="G6" s="35">
        <v>4.7460000000000004</v>
      </c>
      <c r="H6" s="35">
        <v>5.38</v>
      </c>
      <c r="I6" s="35">
        <v>16.600000000000001</v>
      </c>
      <c r="J6" s="35">
        <v>6.9770000000000003</v>
      </c>
      <c r="K6" s="39">
        <f>J6-(I6-11.4)</f>
        <v>1.7769999999999992</v>
      </c>
      <c r="N6" s="34" t="s">
        <v>19</v>
      </c>
      <c r="O6" s="40">
        <f t="shared" si="1"/>
        <v>7.9949088024768686</v>
      </c>
      <c r="P6" s="40">
        <f t="shared" si="0"/>
        <v>9.4008669999999999</v>
      </c>
      <c r="Q6" s="40">
        <f t="shared" si="0"/>
        <v>8.3173139999999997</v>
      </c>
      <c r="R6" s="40">
        <f t="shared" si="0"/>
        <v>7.0092689999999997</v>
      </c>
      <c r="S6" s="40">
        <f t="shared" si="0"/>
        <v>10.446000000000002</v>
      </c>
      <c r="T6" s="40">
        <f>11.1</f>
        <v>11.1</v>
      </c>
      <c r="U6" s="40">
        <v>12.1</v>
      </c>
      <c r="X6" s="51" t="s">
        <v>20</v>
      </c>
      <c r="Y6" s="52">
        <v>12.4</v>
      </c>
      <c r="Z6" s="52">
        <v>11.1</v>
      </c>
      <c r="AA6" s="52">
        <v>1.3</v>
      </c>
    </row>
    <row r="7" spans="2:27" ht="14.25" thickBot="1">
      <c r="B7" s="34" t="s">
        <v>21</v>
      </c>
      <c r="C7" s="35">
        <v>1.7055287285186378</v>
      </c>
      <c r="D7" s="35">
        <v>1.1434000000000002</v>
      </c>
      <c r="E7" s="35">
        <v>12.538284999999998</v>
      </c>
      <c r="F7" s="35">
        <v>17.639388</v>
      </c>
      <c r="G7" s="35">
        <v>9.4179999999999993</v>
      </c>
      <c r="H7" s="35">
        <v>14.6</v>
      </c>
      <c r="I7" s="35">
        <v>13</v>
      </c>
      <c r="J7" s="35">
        <v>11.19</v>
      </c>
      <c r="K7" s="39">
        <f>J7-I7</f>
        <v>-1.8100000000000005</v>
      </c>
      <c r="N7" s="34" t="s">
        <v>22</v>
      </c>
      <c r="O7" s="40">
        <f t="shared" si="1"/>
        <v>3.453776708825222</v>
      </c>
      <c r="P7" s="40">
        <f t="shared" si="0"/>
        <v>2.3827470000000002</v>
      </c>
      <c r="Q7" s="40">
        <f t="shared" si="0"/>
        <v>17.167124999999999</v>
      </c>
      <c r="R7" s="40">
        <f t="shared" si="0"/>
        <v>25.965820000000001</v>
      </c>
      <c r="S7" s="40">
        <f t="shared" si="0"/>
        <v>12.267999999999999</v>
      </c>
      <c r="T7" s="40">
        <v>18.8</v>
      </c>
      <c r="U7" s="40">
        <v>20.6</v>
      </c>
      <c r="X7" s="51" t="s">
        <v>22</v>
      </c>
      <c r="Y7" s="52">
        <v>21.5</v>
      </c>
      <c r="Z7" s="52">
        <v>18.8</v>
      </c>
      <c r="AA7" s="52">
        <v>2.7</v>
      </c>
    </row>
    <row r="8" spans="2:27" ht="14.25" thickBot="1">
      <c r="B8" s="36" t="s">
        <v>23</v>
      </c>
      <c r="C8" s="37"/>
      <c r="D8" s="37"/>
      <c r="E8" s="37"/>
      <c r="F8" s="37"/>
      <c r="G8" s="37"/>
      <c r="H8" s="37">
        <v>103.5545</v>
      </c>
      <c r="I8" s="37"/>
      <c r="J8" s="37">
        <v>90</v>
      </c>
      <c r="N8" s="55" t="s">
        <v>24</v>
      </c>
      <c r="T8" s="40">
        <v>11.4</v>
      </c>
      <c r="U8" s="56">
        <v>25</v>
      </c>
      <c r="X8" s="51" t="s">
        <v>25</v>
      </c>
      <c r="Y8" s="52" t="s">
        <v>26</v>
      </c>
      <c r="Z8" s="52">
        <v>11.4</v>
      </c>
      <c r="AA8" s="53">
        <v>-11.4</v>
      </c>
    </row>
    <row r="9" spans="2:27" ht="14.25" thickBot="1">
      <c r="B9" s="36"/>
      <c r="C9" s="38">
        <f t="shared" ref="C9:H9" si="2">SUM(C4:C7)</f>
        <v>20.32657867007498</v>
      </c>
      <c r="D9" s="38">
        <f t="shared" si="2"/>
        <v>26.779627000000001</v>
      </c>
      <c r="E9" s="38">
        <f t="shared" si="2"/>
        <v>43.161421000000004</v>
      </c>
      <c r="F9" s="38">
        <f t="shared" si="2"/>
        <v>71.118448999999998</v>
      </c>
      <c r="G9" s="38">
        <f t="shared" si="2"/>
        <v>38.124000000000002</v>
      </c>
      <c r="H9" s="38">
        <f t="shared" si="2"/>
        <v>47.410000000000004</v>
      </c>
      <c r="I9" s="38">
        <f t="shared" ref="I9:J9" si="3">SUM(I4:I7)</f>
        <v>48.800000000000004</v>
      </c>
      <c r="J9" s="38">
        <f t="shared" si="3"/>
        <v>44.054000000000002</v>
      </c>
      <c r="L9" s="38"/>
      <c r="N9" s="36" t="s">
        <v>27</v>
      </c>
      <c r="O9" s="57">
        <f>SUM(O4:O8)</f>
        <v>30.110206358550229</v>
      </c>
      <c r="P9" s="57">
        <f t="shared" ref="P9:U9" si="4">SUM(P4:P8)</f>
        <v>34.664574999999999</v>
      </c>
      <c r="Q9" s="57">
        <f t="shared" si="4"/>
        <v>60.892152999999993</v>
      </c>
      <c r="R9" s="57">
        <f t="shared" si="4"/>
        <v>100.00049100000001</v>
      </c>
      <c r="S9" s="57">
        <f t="shared" si="4"/>
        <v>58.674000000000007</v>
      </c>
      <c r="T9" s="57">
        <f t="shared" si="4"/>
        <v>65.800000000000011</v>
      </c>
      <c r="U9" s="57">
        <f t="shared" si="4"/>
        <v>120.9</v>
      </c>
      <c r="X9" s="51" t="s">
        <v>28</v>
      </c>
      <c r="Y9" s="52">
        <v>24.8</v>
      </c>
      <c r="Z9" s="52">
        <v>0.8</v>
      </c>
      <c r="AA9" s="53"/>
    </row>
    <row r="10" spans="2:27" ht="14.25" thickBot="1">
      <c r="J10">
        <f>J9/I9</f>
        <v>0.90274590163934421</v>
      </c>
      <c r="X10" s="54" t="s">
        <v>27</v>
      </c>
      <c r="Y10" s="52">
        <v>75.400000000000006</v>
      </c>
      <c r="Z10" s="52">
        <v>63.9</v>
      </c>
      <c r="AA10" s="52">
        <v>11.5</v>
      </c>
    </row>
    <row r="11" spans="2:27">
      <c r="S11" s="41">
        <f>S4+S5</f>
        <v>35.96</v>
      </c>
      <c r="T11" s="41">
        <f t="shared" ref="T11:U11" si="5">T4+T5</f>
        <v>24.5</v>
      </c>
      <c r="U11" s="41">
        <f t="shared" si="5"/>
        <v>63.2</v>
      </c>
    </row>
    <row r="32" spans="14:31" ht="54">
      <c r="N32" s="32" t="s">
        <v>0</v>
      </c>
      <c r="O32" s="33" t="s">
        <v>1</v>
      </c>
      <c r="P32" s="33" t="s">
        <v>2</v>
      </c>
      <c r="Q32" s="33" t="s">
        <v>3</v>
      </c>
      <c r="R32" s="33" t="s">
        <v>4</v>
      </c>
      <c r="S32" s="32" t="s">
        <v>5</v>
      </c>
      <c r="T32" s="32" t="s">
        <v>10</v>
      </c>
      <c r="U32" s="32" t="s">
        <v>8</v>
      </c>
      <c r="X32" s="32" t="s">
        <v>29</v>
      </c>
      <c r="Y32" s="33" t="s">
        <v>1</v>
      </c>
      <c r="Z32" s="33" t="s">
        <v>2</v>
      </c>
      <c r="AA32" s="33" t="s">
        <v>3</v>
      </c>
      <c r="AB32" s="33" t="s">
        <v>4</v>
      </c>
      <c r="AC32" s="32" t="s">
        <v>5</v>
      </c>
      <c r="AD32" s="32" t="s">
        <v>10</v>
      </c>
      <c r="AE32" s="32" t="s">
        <v>8</v>
      </c>
    </row>
    <row r="33" spans="2:31">
      <c r="N33" s="34" t="s">
        <v>15</v>
      </c>
      <c r="O33" s="35">
        <v>7.4067831331754732</v>
      </c>
      <c r="P33" s="35">
        <v>4.2631130000000006</v>
      </c>
      <c r="Q33" s="35">
        <v>15.993195999999999</v>
      </c>
      <c r="R33" s="35">
        <v>17.867488000000002</v>
      </c>
      <c r="S33" s="35">
        <v>8.56</v>
      </c>
      <c r="T33" s="43">
        <v>8.6999999999999993</v>
      </c>
      <c r="U33" s="43">
        <v>21.1</v>
      </c>
      <c r="X33" s="34" t="s">
        <v>15</v>
      </c>
      <c r="Y33" s="35">
        <v>1.3799098601855975</v>
      </c>
      <c r="Z33" s="35">
        <v>2.6095429999999999</v>
      </c>
      <c r="AA33" s="35">
        <v>6.5426890000000002</v>
      </c>
      <c r="AB33" s="35">
        <v>8.1164419999999993</v>
      </c>
      <c r="AC33" s="35">
        <v>2.1</v>
      </c>
      <c r="AD33" s="43">
        <v>2.7</v>
      </c>
      <c r="AE33" s="43">
        <v>12.9</v>
      </c>
    </row>
    <row r="34" spans="2:31">
      <c r="N34" s="34" t="s">
        <v>16</v>
      </c>
      <c r="O34" s="35">
        <v>5.3555842302586738</v>
      </c>
      <c r="P34" s="35">
        <v>14.870114000000001</v>
      </c>
      <c r="Q34" s="35">
        <v>9.2299400000000009</v>
      </c>
      <c r="R34" s="35">
        <v>31.711573000000001</v>
      </c>
      <c r="S34" s="35">
        <v>15.4</v>
      </c>
      <c r="T34" s="43">
        <v>11.3</v>
      </c>
      <c r="U34" s="43">
        <v>28.9</v>
      </c>
      <c r="X34" s="34" t="s">
        <v>16</v>
      </c>
      <c r="Y34" s="35">
        <v>4.5192436236283973</v>
      </c>
      <c r="Z34" s="35">
        <v>1.1381909999999997</v>
      </c>
      <c r="AA34" s="35">
        <v>3.6418889999999999</v>
      </c>
      <c r="AB34" s="35">
        <v>9.3298989999999993</v>
      </c>
      <c r="AC34" s="35">
        <v>9.9</v>
      </c>
      <c r="AD34" s="43">
        <v>1.9</v>
      </c>
      <c r="AE34" s="43">
        <v>0.1</v>
      </c>
    </row>
    <row r="35" spans="2:31">
      <c r="N35" s="34" t="s">
        <v>19</v>
      </c>
      <c r="O35" s="35">
        <v>5.8586825781221972</v>
      </c>
      <c r="P35" s="35">
        <v>6.5030000000000001</v>
      </c>
      <c r="Q35" s="35">
        <v>5.4</v>
      </c>
      <c r="R35" s="35">
        <v>3.9</v>
      </c>
      <c r="S35" s="35">
        <v>4.7460000000000004</v>
      </c>
      <c r="T35" s="43">
        <v>5.4</v>
      </c>
      <c r="U35" s="43">
        <v>6.8</v>
      </c>
      <c r="X35" s="34" t="s">
        <v>19</v>
      </c>
      <c r="Y35" s="35">
        <v>2.1362262243546715</v>
      </c>
      <c r="Z35" s="35">
        <v>2.8978669999999997</v>
      </c>
      <c r="AA35" s="35">
        <v>2.9173140000000002</v>
      </c>
      <c r="AB35" s="35">
        <v>3.1092689999999998</v>
      </c>
      <c r="AC35" s="35">
        <v>5.7</v>
      </c>
      <c r="AD35" s="43">
        <v>5.7</v>
      </c>
      <c r="AE35" s="43">
        <v>5.3</v>
      </c>
    </row>
    <row r="36" spans="2:31" ht="27">
      <c r="B36" s="32" t="s">
        <v>29</v>
      </c>
      <c r="C36" s="33" t="s">
        <v>1</v>
      </c>
      <c r="D36" s="33" t="s">
        <v>2</v>
      </c>
      <c r="E36" s="33" t="s">
        <v>3</v>
      </c>
      <c r="F36" s="33" t="s">
        <v>4</v>
      </c>
      <c r="G36" s="32" t="s">
        <v>5</v>
      </c>
      <c r="H36" s="32" t="s">
        <v>6</v>
      </c>
      <c r="I36" s="32" t="s">
        <v>7</v>
      </c>
      <c r="J36" s="32" t="s">
        <v>8</v>
      </c>
      <c r="N36" s="34" t="s">
        <v>22</v>
      </c>
      <c r="O36" s="35">
        <v>1.7055287285186378</v>
      </c>
      <c r="P36" s="35">
        <v>1.1434000000000002</v>
      </c>
      <c r="Q36" s="35">
        <v>12.538284999999998</v>
      </c>
      <c r="R36" s="35">
        <v>17.639388</v>
      </c>
      <c r="S36" s="35">
        <v>9.4179999999999993</v>
      </c>
      <c r="T36" s="44">
        <v>12.3</v>
      </c>
      <c r="U36" s="44">
        <v>9.1</v>
      </c>
      <c r="X36" s="34" t="s">
        <v>22</v>
      </c>
      <c r="Y36" s="35">
        <v>1.748247980306584</v>
      </c>
      <c r="Z36" s="35">
        <v>1.2393470000000002</v>
      </c>
      <c r="AA36" s="35">
        <v>4.6288400000000003</v>
      </c>
      <c r="AB36" s="35">
        <v>8.3264320000000005</v>
      </c>
      <c r="AC36" s="35">
        <v>2.85</v>
      </c>
      <c r="AD36" s="44">
        <v>5.7</v>
      </c>
      <c r="AE36" s="44">
        <v>11.6</v>
      </c>
    </row>
    <row r="37" spans="2:31">
      <c r="B37" s="34" t="s">
        <v>14</v>
      </c>
      <c r="C37" s="35">
        <v>1.3799098601855975</v>
      </c>
      <c r="D37" s="35">
        <v>2.6095429999999999</v>
      </c>
      <c r="E37" s="35">
        <v>6.5426890000000002</v>
      </c>
      <c r="F37" s="35">
        <v>8.1164419999999993</v>
      </c>
      <c r="G37" s="35">
        <v>2.1</v>
      </c>
      <c r="H37" s="35">
        <v>6.17</v>
      </c>
      <c r="I37" s="35">
        <v>3.13</v>
      </c>
      <c r="J37" s="35">
        <v>12.6</v>
      </c>
      <c r="K37" s="39">
        <f>J37-I37</f>
        <v>9.4699999999999989</v>
      </c>
      <c r="N37" s="55" t="s">
        <v>24</v>
      </c>
      <c r="T37" s="40">
        <v>12.2</v>
      </c>
      <c r="U37" s="56">
        <v>25</v>
      </c>
      <c r="X37" s="36" t="s">
        <v>27</v>
      </c>
      <c r="Y37" s="57">
        <f>SUM(Y33:Y36)</f>
        <v>9.7836276884752493</v>
      </c>
      <c r="Z37" s="57">
        <f t="shared" ref="Z37" si="6">SUM(Z33:Z36)</f>
        <v>7.8849479999999996</v>
      </c>
      <c r="AA37" s="57">
        <f t="shared" ref="AA37" si="7">SUM(AA33:AA36)</f>
        <v>17.730732</v>
      </c>
      <c r="AB37" s="57">
        <f t="shared" ref="AB37" si="8">SUM(AB33:AB36)</f>
        <v>28.882041999999998</v>
      </c>
      <c r="AC37" s="57">
        <f t="shared" ref="AC37" si="9">SUM(AC33:AC36)</f>
        <v>20.55</v>
      </c>
      <c r="AD37" s="57">
        <f t="shared" ref="AD37" si="10">SUM(AD33:AD36)</f>
        <v>16</v>
      </c>
      <c r="AE37" s="57">
        <f t="shared" ref="AE37" si="11">SUM(AE33:AE36)</f>
        <v>29.9</v>
      </c>
    </row>
    <row r="38" spans="2:31">
      <c r="B38" s="34" t="s">
        <v>17</v>
      </c>
      <c r="C38" s="35">
        <v>4.5192436236283973</v>
      </c>
      <c r="D38" s="35">
        <v>1.1381909999999997</v>
      </c>
      <c r="E38" s="35">
        <v>3.6418889999999999</v>
      </c>
      <c r="F38" s="35">
        <v>9.3298989999999993</v>
      </c>
      <c r="G38" s="35">
        <v>9.9</v>
      </c>
      <c r="H38" s="35">
        <v>1.45</v>
      </c>
      <c r="I38" s="35">
        <v>2.17</v>
      </c>
      <c r="J38" s="35">
        <v>0.2</v>
      </c>
      <c r="N38" s="36" t="s">
        <v>27</v>
      </c>
      <c r="O38" s="57">
        <f>SUM(O33:O37)</f>
        <v>20.32657867007498</v>
      </c>
      <c r="P38" s="57">
        <f t="shared" ref="P38:U38" si="12">SUM(P33:P37)</f>
        <v>26.779627000000001</v>
      </c>
      <c r="Q38" s="57">
        <f t="shared" si="12"/>
        <v>43.161421000000004</v>
      </c>
      <c r="R38" s="57">
        <f t="shared" si="12"/>
        <v>71.118448999999998</v>
      </c>
      <c r="S38" s="57">
        <f t="shared" si="12"/>
        <v>38.124000000000002</v>
      </c>
      <c r="T38" s="57">
        <f t="shared" si="12"/>
        <v>49.900000000000006</v>
      </c>
      <c r="U38" s="57">
        <f t="shared" si="12"/>
        <v>90.899999999999991</v>
      </c>
    </row>
    <row r="39" spans="2:31">
      <c r="B39" s="34" t="s">
        <v>18</v>
      </c>
      <c r="C39" s="35">
        <v>2.1362262243546715</v>
      </c>
      <c r="D39" s="35">
        <v>2.8978669999999997</v>
      </c>
      <c r="E39" s="35">
        <v>2.9173140000000002</v>
      </c>
      <c r="F39" s="35">
        <v>3.1092689999999998</v>
      </c>
      <c r="G39" s="35">
        <v>5.7</v>
      </c>
      <c r="H39" s="35">
        <v>4.88</v>
      </c>
      <c r="I39" s="35">
        <v>5.5</v>
      </c>
      <c r="J39" s="35">
        <v>5.8</v>
      </c>
      <c r="K39" s="39">
        <f>J39-I39</f>
        <v>0.29999999999999982</v>
      </c>
    </row>
    <row r="40" spans="2:31">
      <c r="B40" s="34" t="s">
        <v>21</v>
      </c>
      <c r="C40" s="35">
        <v>1.748247980306584</v>
      </c>
      <c r="D40" s="35">
        <v>1.2393470000000002</v>
      </c>
      <c r="E40" s="35">
        <v>4.6288400000000003</v>
      </c>
      <c r="F40" s="35">
        <v>8.3264320000000005</v>
      </c>
      <c r="G40" s="35">
        <v>2.85</v>
      </c>
      <c r="H40" s="35">
        <v>8.66</v>
      </c>
      <c r="I40" s="35">
        <v>6.3</v>
      </c>
      <c r="J40" s="35">
        <v>11.6</v>
      </c>
      <c r="K40" s="39">
        <f>J40-I40</f>
        <v>5.3</v>
      </c>
    </row>
    <row r="41" spans="2:31">
      <c r="B41" s="36" t="s">
        <v>23</v>
      </c>
      <c r="C41" s="37"/>
      <c r="D41" s="37"/>
      <c r="E41" s="37"/>
      <c r="F41" s="37"/>
      <c r="G41" s="36"/>
      <c r="H41" s="37">
        <v>18.75</v>
      </c>
      <c r="I41" s="37"/>
      <c r="J41" s="37">
        <v>25.4</v>
      </c>
    </row>
    <row r="42" spans="2:31">
      <c r="B42" s="36"/>
      <c r="C42" s="38">
        <f t="shared" ref="C42:H42" si="13">SUM(C37:C40)</f>
        <v>9.7836276884752493</v>
      </c>
      <c r="D42" s="38">
        <f t="shared" si="13"/>
        <v>7.8849479999999996</v>
      </c>
      <c r="E42" s="38">
        <f t="shared" si="13"/>
        <v>17.730732</v>
      </c>
      <c r="F42" s="38">
        <f t="shared" si="13"/>
        <v>28.882041999999998</v>
      </c>
      <c r="G42" s="38">
        <f t="shared" si="13"/>
        <v>20.55</v>
      </c>
      <c r="H42" s="38">
        <f t="shared" si="13"/>
        <v>21.16</v>
      </c>
      <c r="I42" s="38">
        <f t="shared" ref="I42" si="14">SUM(I37:I40)</f>
        <v>17.100000000000001</v>
      </c>
      <c r="J42" s="38">
        <f>SUM(J37:J40)</f>
        <v>30.199999999999996</v>
      </c>
    </row>
    <row r="44" spans="2:31">
      <c r="C44" s="39"/>
      <c r="D44" s="39"/>
      <c r="E44" s="39"/>
      <c r="F44" s="39"/>
      <c r="G44" s="39"/>
      <c r="H44" s="39"/>
    </row>
  </sheetData>
  <phoneticPr fontId="9" type="noConversion"/>
  <pageMargins left="0.7" right="0.7" top="0.75" bottom="0.75" header="0.3" footer="0.3"/>
  <pageSetup paperSize="9" orientation="portrait" r:id="rId1"/>
  <headerFooter>
    <oddHeader>&amp;R&amp;"Calibri"&amp;10&amp;K000000 Business Use&amp;1#_x000D_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33D6-DEAB-4539-92E0-065070EE3C56}">
  <dimension ref="A1:AL288"/>
  <sheetViews>
    <sheetView showGridLines="0" tabSelected="1" zoomScaleNormal="100" zoomScaleSheetLayoutView="117" workbookViewId="0">
      <pane xSplit="6" ySplit="2" topLeftCell="G3" activePane="bottomRight" state="frozen"/>
      <selection pane="topRight" activeCell="F50" sqref="F50"/>
      <selection pane="bottomLeft" activeCell="F50" sqref="F50"/>
      <selection pane="bottomRight" sqref="A1:A1048576"/>
    </sheetView>
  </sheetViews>
  <sheetFormatPr defaultRowHeight="13.9"/>
  <cols>
    <col min="1" max="2" width="11.46484375" style="12" customWidth="1"/>
    <col min="3" max="3" width="8.6640625" style="8" customWidth="1"/>
    <col min="4" max="4" width="12.33203125" style="8" customWidth="1"/>
    <col min="5" max="5" width="10.6640625" style="8" customWidth="1"/>
    <col min="6" max="6" width="11.46484375" style="86" customWidth="1"/>
    <col min="7" max="7" width="8.53125" customWidth="1"/>
    <col min="8" max="8" width="9.53125" customWidth="1"/>
    <col min="9" max="9" width="10" customWidth="1"/>
    <col min="10" max="10" width="9" customWidth="1"/>
    <col min="11" max="11" width="8.33203125" style="71" customWidth="1"/>
    <col min="12" max="12" width="9.53125" style="71" customWidth="1"/>
    <col min="13" max="13" width="9" style="71" customWidth="1"/>
    <col min="14" max="14" width="10.46484375" customWidth="1"/>
    <col min="15" max="15" width="8.33203125" customWidth="1"/>
    <col min="16" max="16" width="9.86328125" style="63" customWidth="1"/>
    <col min="17" max="17" width="10.33203125" style="63" customWidth="1"/>
    <col min="18" max="19" width="10" customWidth="1"/>
    <col min="20" max="20" width="7" customWidth="1"/>
    <col min="21" max="21" width="7.53125" style="19" customWidth="1"/>
    <col min="22" max="22" width="8.33203125" style="19" customWidth="1"/>
    <col min="23" max="26" width="7.6640625" style="19" customWidth="1"/>
    <col min="27" max="27" width="8.6640625" style="19" customWidth="1"/>
    <col min="28" max="28" width="8.46484375" style="19" customWidth="1"/>
    <col min="29" max="29" width="8.33203125" style="19" customWidth="1"/>
    <col min="30" max="30" width="7.6640625" style="19" customWidth="1"/>
    <col min="31" max="31" width="8.46484375" style="19" customWidth="1"/>
    <col min="32" max="32" width="8.33203125" style="19" customWidth="1"/>
    <col min="34" max="34" width="9.1328125" bestFit="1" customWidth="1"/>
    <col min="35" max="36" width="11.46484375" bestFit="1" customWidth="1"/>
    <col min="37" max="37" width="10.46484375" bestFit="1" customWidth="1"/>
    <col min="38" max="38" width="11.46484375" bestFit="1" customWidth="1"/>
  </cols>
  <sheetData>
    <row r="1" spans="1:38" ht="25.25" customHeight="1">
      <c r="G1" s="60"/>
      <c r="H1" s="60"/>
      <c r="I1" s="60"/>
      <c r="J1" s="60"/>
      <c r="K1" s="60"/>
      <c r="L1" s="60"/>
      <c r="M1" s="60"/>
      <c r="N1" s="60"/>
      <c r="O1" s="60"/>
      <c r="P1" s="85"/>
      <c r="Q1" s="85"/>
      <c r="R1" s="60"/>
      <c r="S1" s="60"/>
      <c r="T1" s="60"/>
      <c r="U1" s="96" t="s">
        <v>294</v>
      </c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19"/>
      <c r="AH1" s="81">
        <f>AD1/1000</f>
        <v>0</v>
      </c>
      <c r="AI1" s="81">
        <f t="shared" ref="AI1:AJ1" si="0">AE1/1000</f>
        <v>0</v>
      </c>
      <c r="AJ1" s="81">
        <f t="shared" si="0"/>
        <v>0</v>
      </c>
    </row>
    <row r="2" spans="1:38" s="8" customFormat="1" ht="40.25" customHeight="1">
      <c r="A2" s="1" t="s">
        <v>295</v>
      </c>
      <c r="B2" s="1" t="s">
        <v>33</v>
      </c>
      <c r="C2" s="1" t="s">
        <v>34</v>
      </c>
      <c r="D2" s="1" t="s">
        <v>35</v>
      </c>
      <c r="E2" s="1" t="s">
        <v>36</v>
      </c>
      <c r="F2" s="87" t="s">
        <v>38</v>
      </c>
      <c r="G2" s="18" t="s">
        <v>264</v>
      </c>
      <c r="H2" s="18" t="s">
        <v>265</v>
      </c>
      <c r="I2" s="18" t="s">
        <v>266</v>
      </c>
      <c r="J2" s="18" t="s">
        <v>267</v>
      </c>
      <c r="K2" s="18" t="s">
        <v>268</v>
      </c>
      <c r="L2" s="18" t="s">
        <v>269</v>
      </c>
      <c r="M2" s="18" t="s">
        <v>270</v>
      </c>
      <c r="N2" s="18" t="s">
        <v>271</v>
      </c>
      <c r="O2" s="18" t="s">
        <v>272</v>
      </c>
      <c r="P2" s="18" t="s">
        <v>273</v>
      </c>
      <c r="Q2" s="18" t="s">
        <v>274</v>
      </c>
      <c r="R2" s="18" t="s">
        <v>275</v>
      </c>
      <c r="S2" s="18" t="s">
        <v>293</v>
      </c>
      <c r="T2" s="18"/>
      <c r="U2" s="65" t="s">
        <v>54</v>
      </c>
      <c r="V2" s="65" t="s">
        <v>55</v>
      </c>
      <c r="W2" s="65" t="s">
        <v>56</v>
      </c>
      <c r="X2" s="65" t="s">
        <v>57</v>
      </c>
      <c r="Y2" s="65" t="s">
        <v>58</v>
      </c>
      <c r="Z2" s="65" t="s">
        <v>59</v>
      </c>
      <c r="AA2" s="65" t="s">
        <v>54</v>
      </c>
      <c r="AB2" s="65" t="s">
        <v>60</v>
      </c>
      <c r="AC2" s="65" t="s">
        <v>61</v>
      </c>
      <c r="AD2" s="65" t="s">
        <v>55</v>
      </c>
      <c r="AE2" s="66" t="s">
        <v>61</v>
      </c>
      <c r="AF2" s="66" t="s">
        <v>54</v>
      </c>
    </row>
    <row r="3" spans="1:38" s="91" customFormat="1" ht="15" customHeight="1">
      <c r="A3" s="29" t="s">
        <v>296</v>
      </c>
      <c r="B3" s="29" t="s">
        <v>280</v>
      </c>
      <c r="C3" s="15" t="s">
        <v>284</v>
      </c>
      <c r="D3" s="15" t="s">
        <v>289</v>
      </c>
      <c r="E3" s="12" t="s">
        <v>62</v>
      </c>
      <c r="F3" s="86" t="s">
        <v>276</v>
      </c>
      <c r="G3" s="22">
        <v>19.8</v>
      </c>
      <c r="H3" s="22">
        <v>17.584</v>
      </c>
      <c r="I3" s="22">
        <v>17.584</v>
      </c>
      <c r="J3" s="22">
        <v>30</v>
      </c>
      <c r="K3" s="22">
        <v>30</v>
      </c>
      <c r="L3" s="22">
        <v>42.707999999999998</v>
      </c>
      <c r="M3" s="22">
        <v>42.707999999999998</v>
      </c>
      <c r="N3" s="22">
        <v>42.707999999999998</v>
      </c>
      <c r="O3" s="28">
        <v>42.707999999999998</v>
      </c>
      <c r="P3" s="28">
        <v>42.402000000000001</v>
      </c>
      <c r="Q3" s="28">
        <v>38.689</v>
      </c>
      <c r="R3" s="28">
        <v>42.128999999999998</v>
      </c>
      <c r="S3" s="28">
        <f>SUM(U3:AF3)</f>
        <v>42.128999999999998</v>
      </c>
      <c r="T3" s="28"/>
      <c r="U3" s="64">
        <v>18.068999999999999</v>
      </c>
      <c r="V3" s="64">
        <v>0.38600000000000001</v>
      </c>
      <c r="W3" s="64">
        <v>0</v>
      </c>
      <c r="X3" s="64">
        <v>16.332999999999998</v>
      </c>
      <c r="Y3" s="64">
        <v>0</v>
      </c>
      <c r="Z3" s="64">
        <v>-0.13800000000000001</v>
      </c>
      <c r="AA3" s="64">
        <v>0.66500000000000004</v>
      </c>
      <c r="AB3" s="64">
        <v>2.121</v>
      </c>
      <c r="AC3" s="64">
        <v>1.2529999999999999</v>
      </c>
      <c r="AD3" s="64">
        <v>3.44</v>
      </c>
      <c r="AE3" s="64">
        <v>0</v>
      </c>
      <c r="AF3" s="64">
        <v>0</v>
      </c>
      <c r="AG3" s="64"/>
      <c r="AH3"/>
      <c r="AI3"/>
      <c r="AJ3"/>
      <c r="AK3"/>
      <c r="AL3"/>
    </row>
    <row r="4" spans="1:38" s="91" customFormat="1" ht="15" customHeight="1">
      <c r="A4" s="29" t="s">
        <v>297</v>
      </c>
      <c r="B4" s="29" t="s">
        <v>280</v>
      </c>
      <c r="C4" s="15" t="s">
        <v>282</v>
      </c>
      <c r="D4" s="12" t="s">
        <v>287</v>
      </c>
      <c r="E4" s="12" t="s">
        <v>63</v>
      </c>
      <c r="F4" s="86" t="s">
        <v>277</v>
      </c>
      <c r="G4" s="25"/>
      <c r="H4" s="25"/>
      <c r="I4" s="25"/>
      <c r="J4" s="25"/>
      <c r="K4" s="25"/>
      <c r="L4" s="25"/>
      <c r="M4" s="25"/>
      <c r="N4" s="25"/>
      <c r="O4" s="92"/>
      <c r="P4" s="31">
        <v>0.35899999999999999</v>
      </c>
      <c r="Q4" s="31">
        <v>0.35899999999999999</v>
      </c>
      <c r="R4" s="31">
        <v>0.35899999999999999</v>
      </c>
      <c r="S4" s="28">
        <f t="shared" ref="S4:S67" si="1">SUM(U4:AF4)</f>
        <v>0.35899999999999999</v>
      </c>
      <c r="T4" s="28"/>
      <c r="U4" s="64">
        <v>0</v>
      </c>
      <c r="V4" s="64">
        <v>0</v>
      </c>
      <c r="W4" s="64">
        <v>0</v>
      </c>
      <c r="X4" s="64">
        <v>0</v>
      </c>
      <c r="Y4" s="64">
        <v>0</v>
      </c>
      <c r="Z4" s="64">
        <v>0</v>
      </c>
      <c r="AA4" s="64">
        <v>0.35899999999999999</v>
      </c>
      <c r="AB4" s="64">
        <v>0</v>
      </c>
      <c r="AC4"/>
      <c r="AD4"/>
      <c r="AE4"/>
      <c r="AF4"/>
      <c r="AG4"/>
    </row>
    <row r="5" spans="1:38" s="91" customFormat="1" ht="15" customHeight="1">
      <c r="A5" s="29" t="s">
        <v>298</v>
      </c>
      <c r="B5" s="29" t="s">
        <v>280</v>
      </c>
      <c r="C5" s="15" t="s">
        <v>284</v>
      </c>
      <c r="D5" s="15" t="s">
        <v>289</v>
      </c>
      <c r="E5" s="12" t="s">
        <v>64</v>
      </c>
      <c r="F5" s="86" t="s">
        <v>277</v>
      </c>
      <c r="G5" s="22"/>
      <c r="H5" s="22"/>
      <c r="I5" s="22"/>
      <c r="J5" s="22">
        <v>8.8989999999999991</v>
      </c>
      <c r="K5" s="22">
        <v>8.8989999999999991</v>
      </c>
      <c r="L5" s="22">
        <v>8.9449999999999985</v>
      </c>
      <c r="M5" s="22">
        <v>8.9449999999999985</v>
      </c>
      <c r="N5" s="22">
        <v>9.1679999999999993</v>
      </c>
      <c r="O5" s="28">
        <v>9.1679999999999993</v>
      </c>
      <c r="P5" s="28">
        <v>9.1679999999999993</v>
      </c>
      <c r="Q5" s="28">
        <v>9.1679999999999993</v>
      </c>
      <c r="R5" s="28">
        <v>9.1679999999999993</v>
      </c>
      <c r="S5" s="28">
        <f t="shared" si="1"/>
        <v>9.1679999999999993</v>
      </c>
      <c r="T5" s="28"/>
      <c r="U5" s="64">
        <v>0</v>
      </c>
      <c r="V5" s="64">
        <v>8.8989999999999991</v>
      </c>
      <c r="W5" s="64">
        <v>0</v>
      </c>
      <c r="X5" s="64">
        <f>46/1000</f>
        <v>4.5999999999999999E-2</v>
      </c>
      <c r="Y5" s="64">
        <v>0</v>
      </c>
      <c r="Z5" s="64">
        <v>0.223</v>
      </c>
      <c r="AA5" s="64">
        <v>0</v>
      </c>
      <c r="AB5" s="64">
        <v>0</v>
      </c>
      <c r="AC5" s="64">
        <v>0</v>
      </c>
      <c r="AD5" s="64">
        <v>0</v>
      </c>
      <c r="AE5" s="64">
        <v>0</v>
      </c>
      <c r="AF5" s="64">
        <v>0</v>
      </c>
      <c r="AG5" s="64"/>
    </row>
    <row r="6" spans="1:38" s="91" customFormat="1" ht="15" customHeight="1">
      <c r="A6" s="29" t="s">
        <v>298</v>
      </c>
      <c r="B6" s="29" t="s">
        <v>280</v>
      </c>
      <c r="C6" s="15" t="s">
        <v>283</v>
      </c>
      <c r="D6" s="15" t="s">
        <v>289</v>
      </c>
      <c r="E6" s="8" t="s">
        <v>65</v>
      </c>
      <c r="F6" s="86" t="s">
        <v>277</v>
      </c>
      <c r="G6" s="31">
        <v>29.739000000000001</v>
      </c>
      <c r="H6" s="31">
        <v>0</v>
      </c>
      <c r="I6" s="31">
        <v>0.252</v>
      </c>
      <c r="J6" s="31">
        <v>0.252</v>
      </c>
      <c r="K6" s="31">
        <v>0.252</v>
      </c>
      <c r="L6" s="31">
        <v>0.252</v>
      </c>
      <c r="M6" s="31">
        <v>0.252</v>
      </c>
      <c r="N6" s="31">
        <v>0.252</v>
      </c>
      <c r="O6" s="31">
        <v>0.252</v>
      </c>
      <c r="P6" s="31">
        <v>0.252</v>
      </c>
      <c r="Q6" s="31">
        <v>0.252</v>
      </c>
      <c r="R6" s="31">
        <v>0.252</v>
      </c>
      <c r="S6" s="28">
        <f t="shared" si="1"/>
        <v>0.252</v>
      </c>
      <c r="T6" s="28"/>
      <c r="U6" s="84">
        <v>0.252</v>
      </c>
      <c r="V6" s="84">
        <v>0</v>
      </c>
      <c r="W6" s="84">
        <v>0</v>
      </c>
      <c r="X6" s="84">
        <v>0</v>
      </c>
      <c r="Y6" s="84">
        <v>0</v>
      </c>
      <c r="Z6" s="84">
        <v>0</v>
      </c>
      <c r="AA6" s="84">
        <v>0</v>
      </c>
      <c r="AB6" s="84">
        <v>0</v>
      </c>
      <c r="AC6" s="84">
        <v>0</v>
      </c>
      <c r="AD6" s="84">
        <v>0</v>
      </c>
      <c r="AE6" s="84">
        <v>0</v>
      </c>
      <c r="AF6" s="84">
        <v>0</v>
      </c>
    </row>
    <row r="7" spans="1:38" s="91" customFormat="1" ht="15" customHeight="1">
      <c r="A7" s="29" t="s">
        <v>298</v>
      </c>
      <c r="B7" s="29" t="s">
        <v>280</v>
      </c>
      <c r="C7" s="15" t="s">
        <v>282</v>
      </c>
      <c r="D7" s="12" t="s">
        <v>287</v>
      </c>
      <c r="E7" s="8" t="s">
        <v>66</v>
      </c>
      <c r="F7" s="86" t="s">
        <v>277</v>
      </c>
      <c r="G7" s="31"/>
      <c r="H7" s="31">
        <v>148</v>
      </c>
      <c r="I7" s="31">
        <v>185.83600000000001</v>
      </c>
      <c r="J7" s="31">
        <v>196.69800000000001</v>
      </c>
      <c r="K7" s="31">
        <v>171.81400000000002</v>
      </c>
      <c r="L7" s="31">
        <v>171.81400000000002</v>
      </c>
      <c r="M7" s="31">
        <v>127.791</v>
      </c>
      <c r="N7" s="31">
        <v>127.791</v>
      </c>
      <c r="O7" s="31">
        <v>130</v>
      </c>
      <c r="P7" s="31">
        <v>102</v>
      </c>
      <c r="Q7" s="31">
        <v>144.74600000000001</v>
      </c>
      <c r="R7" s="31">
        <v>146.55800000000002</v>
      </c>
      <c r="S7" s="28">
        <f t="shared" si="1"/>
        <v>146.55800000000002</v>
      </c>
      <c r="T7" s="28"/>
      <c r="U7" s="64">
        <v>38.524000000000001</v>
      </c>
      <c r="V7" s="64">
        <v>10.862</v>
      </c>
      <c r="W7" s="64">
        <v>0</v>
      </c>
      <c r="X7" s="64">
        <v>-26.042000000000002</v>
      </c>
      <c r="Y7" s="64">
        <v>3.5430000000000001</v>
      </c>
      <c r="Z7" s="64">
        <v>31.748999999999999</v>
      </c>
      <c r="AA7" s="64">
        <v>42.155000000000001</v>
      </c>
      <c r="AB7" s="64">
        <v>15.176</v>
      </c>
      <c r="AC7" s="64">
        <v>28.779</v>
      </c>
      <c r="AD7" s="64">
        <v>1.8120000000000001</v>
      </c>
      <c r="AE7" s="64">
        <v>0</v>
      </c>
      <c r="AF7" s="64">
        <v>0</v>
      </c>
      <c r="AG7"/>
    </row>
    <row r="8" spans="1:38" s="91" customFormat="1" ht="15" customHeight="1">
      <c r="A8" s="29" t="s">
        <v>299</v>
      </c>
      <c r="B8" s="29" t="s">
        <v>280</v>
      </c>
      <c r="C8" s="15" t="s">
        <v>283</v>
      </c>
      <c r="D8" s="12" t="s">
        <v>288</v>
      </c>
      <c r="E8" s="12" t="s">
        <v>67</v>
      </c>
      <c r="F8" s="86" t="s">
        <v>277</v>
      </c>
      <c r="G8" s="26">
        <v>148</v>
      </c>
      <c r="H8" s="26">
        <v>110</v>
      </c>
      <c r="I8" s="26">
        <v>110</v>
      </c>
      <c r="J8" s="26">
        <v>110</v>
      </c>
      <c r="K8" s="26">
        <v>109.548</v>
      </c>
      <c r="L8" s="26">
        <v>109.548</v>
      </c>
      <c r="M8" s="26">
        <v>109.548</v>
      </c>
      <c r="N8" s="26">
        <v>109.548</v>
      </c>
      <c r="O8" s="26">
        <v>109.548</v>
      </c>
      <c r="P8" s="26">
        <v>103.36199999999999</v>
      </c>
      <c r="Q8" s="26">
        <v>92.942999999999998</v>
      </c>
      <c r="R8" s="26">
        <v>103.63300000000001</v>
      </c>
      <c r="S8" s="28">
        <f t="shared" si="1"/>
        <v>103.63300000000001</v>
      </c>
      <c r="T8" s="28"/>
      <c r="U8" s="84">
        <v>12.263999999999999</v>
      </c>
      <c r="V8" s="84">
        <v>4.8789999999999996</v>
      </c>
      <c r="W8" s="84">
        <v>2.4049999999999998</v>
      </c>
      <c r="X8" s="84">
        <v>1.6419999999999999</v>
      </c>
      <c r="Y8" s="84">
        <v>13.032999999999999</v>
      </c>
      <c r="Z8" s="84">
        <v>2.9340000000000002</v>
      </c>
      <c r="AA8" s="84">
        <v>0</v>
      </c>
      <c r="AB8" s="84">
        <v>1.2050000000000001</v>
      </c>
      <c r="AC8" s="84">
        <v>1.581</v>
      </c>
      <c r="AD8" s="84">
        <v>8.4329999999999998</v>
      </c>
      <c r="AE8" s="84">
        <v>1.0049999999999999</v>
      </c>
      <c r="AF8" s="84">
        <v>54.252000000000002</v>
      </c>
    </row>
    <row r="9" spans="1:38" s="91" customFormat="1" ht="15" customHeight="1">
      <c r="A9" s="29" t="s">
        <v>300</v>
      </c>
      <c r="B9" s="29" t="s">
        <v>280</v>
      </c>
      <c r="C9" s="15" t="s">
        <v>282</v>
      </c>
      <c r="D9" s="15" t="s">
        <v>289</v>
      </c>
      <c r="E9" s="8" t="s">
        <v>68</v>
      </c>
      <c r="F9" s="86" t="s">
        <v>277</v>
      </c>
      <c r="G9" s="31"/>
      <c r="H9" s="31"/>
      <c r="I9" s="31"/>
      <c r="J9" s="31"/>
      <c r="K9" s="31">
        <v>0</v>
      </c>
      <c r="L9" s="31">
        <v>1</v>
      </c>
      <c r="M9" s="31">
        <v>1</v>
      </c>
      <c r="N9" s="31">
        <v>1</v>
      </c>
      <c r="O9" s="31">
        <v>1</v>
      </c>
      <c r="P9" s="31">
        <v>2</v>
      </c>
      <c r="Q9" s="31">
        <v>1</v>
      </c>
      <c r="R9" s="31">
        <v>1</v>
      </c>
      <c r="S9" s="28">
        <f t="shared" si="1"/>
        <v>1</v>
      </c>
      <c r="T9" s="28"/>
      <c r="U9" s="64">
        <v>0</v>
      </c>
      <c r="V9" s="64">
        <v>0</v>
      </c>
      <c r="W9" s="64">
        <v>0</v>
      </c>
      <c r="X9" s="64">
        <v>0</v>
      </c>
      <c r="Y9" s="64">
        <v>1</v>
      </c>
      <c r="Z9" s="64">
        <v>0</v>
      </c>
      <c r="AA9" s="64">
        <v>0</v>
      </c>
      <c r="AB9" s="64">
        <v>0</v>
      </c>
      <c r="AC9" s="64">
        <v>0</v>
      </c>
      <c r="AD9" s="64"/>
      <c r="AE9" s="64"/>
      <c r="AF9" s="64"/>
      <c r="AG9"/>
    </row>
    <row r="10" spans="1:38" s="91" customFormat="1" ht="15" customHeight="1">
      <c r="A10" s="29"/>
      <c r="B10" s="29" t="s">
        <v>280</v>
      </c>
      <c r="C10" s="15" t="s">
        <v>282</v>
      </c>
      <c r="D10" s="15" t="s">
        <v>289</v>
      </c>
      <c r="E10" s="8" t="s">
        <v>69</v>
      </c>
      <c r="F10" s="86" t="s">
        <v>277</v>
      </c>
      <c r="G10" s="31"/>
      <c r="H10" s="31">
        <v>7</v>
      </c>
      <c r="I10" s="31">
        <v>6.1470000000000002</v>
      </c>
      <c r="J10" s="31">
        <v>6.1470000000000002</v>
      </c>
      <c r="K10" s="31">
        <v>1.173</v>
      </c>
      <c r="L10" s="31">
        <v>7</v>
      </c>
      <c r="M10" s="31">
        <v>7</v>
      </c>
      <c r="N10" s="31">
        <v>1.0234868508263162E-16</v>
      </c>
      <c r="O10" s="31">
        <v>1.0234868508263162E-16</v>
      </c>
      <c r="P10" s="31">
        <v>1.0234868508263162E-16</v>
      </c>
      <c r="Q10" s="31">
        <v>1.0234868508263162E-16</v>
      </c>
      <c r="R10" s="31">
        <v>1.0234868508263162E-16</v>
      </c>
      <c r="S10" s="28">
        <f t="shared" si="1"/>
        <v>1.0234868508263162E-16</v>
      </c>
      <c r="T10" s="28"/>
      <c r="U10" s="64">
        <v>-0.82</v>
      </c>
      <c r="V10" s="64">
        <v>0.81</v>
      </c>
      <c r="W10" s="64">
        <v>0.01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/>
    </row>
    <row r="11" spans="1:38" s="91" customFormat="1" ht="15" customHeight="1">
      <c r="A11" s="29"/>
      <c r="B11" s="29" t="s">
        <v>280</v>
      </c>
      <c r="C11" s="15" t="s">
        <v>283</v>
      </c>
      <c r="D11" s="12" t="s">
        <v>288</v>
      </c>
      <c r="E11" s="12" t="s">
        <v>70</v>
      </c>
      <c r="F11" s="93" t="s">
        <v>279</v>
      </c>
      <c r="G11" s="26">
        <v>294</v>
      </c>
      <c r="H11" s="26">
        <v>302</v>
      </c>
      <c r="I11" s="26">
        <v>302</v>
      </c>
      <c r="J11" s="26">
        <v>302</v>
      </c>
      <c r="K11" s="26">
        <v>301.714</v>
      </c>
      <c r="L11" s="26">
        <v>301.714</v>
      </c>
      <c r="M11" s="26">
        <v>301.714</v>
      </c>
      <c r="N11" s="26">
        <v>301.714</v>
      </c>
      <c r="O11" s="26">
        <v>301.714</v>
      </c>
      <c r="P11" s="26">
        <v>327.75400000000002</v>
      </c>
      <c r="Q11" s="26">
        <v>343.51600000000002</v>
      </c>
      <c r="R11" s="26">
        <v>343.51600000000002</v>
      </c>
      <c r="S11" s="28">
        <f t="shared" si="1"/>
        <v>343.51600000000002</v>
      </c>
      <c r="T11" s="28"/>
      <c r="U11" s="84">
        <v>70.456000000000003</v>
      </c>
      <c r="V11" s="84">
        <v>57.65</v>
      </c>
      <c r="W11" s="84">
        <v>1.6080000000000001</v>
      </c>
      <c r="X11" s="84">
        <v>1.0309999999999999</v>
      </c>
      <c r="Y11" s="84">
        <v>152.88300000000001</v>
      </c>
      <c r="Z11" s="84">
        <v>0.94099999999999995</v>
      </c>
      <c r="AA11" s="84">
        <v>8.3000000000000004E-2</v>
      </c>
      <c r="AB11" s="84">
        <v>2.1019999999999999</v>
      </c>
      <c r="AC11" s="84">
        <v>56.762</v>
      </c>
      <c r="AD11" s="84">
        <v>0</v>
      </c>
      <c r="AE11" s="84">
        <v>0</v>
      </c>
      <c r="AF11" s="84">
        <v>0</v>
      </c>
    </row>
    <row r="12" spans="1:38" s="91" customFormat="1" ht="15" customHeight="1">
      <c r="A12" s="29"/>
      <c r="B12" s="29" t="s">
        <v>280</v>
      </c>
      <c r="C12" s="15" t="s">
        <v>283</v>
      </c>
      <c r="D12" s="12" t="s">
        <v>291</v>
      </c>
      <c r="E12" s="8" t="s">
        <v>71</v>
      </c>
      <c r="F12" s="93" t="s">
        <v>279</v>
      </c>
      <c r="G12" s="31">
        <v>20.427</v>
      </c>
      <c r="H12" s="31">
        <v>20.427</v>
      </c>
      <c r="I12" s="31">
        <v>20.427</v>
      </c>
      <c r="J12" s="31">
        <v>20.427</v>
      </c>
      <c r="K12" s="31">
        <v>19.911999999999999</v>
      </c>
      <c r="L12" s="31">
        <v>19.911999999999999</v>
      </c>
      <c r="M12" s="31">
        <v>0.72699999999999987</v>
      </c>
      <c r="N12" s="31">
        <v>0.72699999999999987</v>
      </c>
      <c r="O12" s="31">
        <v>0.72699999999999987</v>
      </c>
      <c r="P12" s="31">
        <v>0.72699999999999987</v>
      </c>
      <c r="Q12" s="31">
        <v>0.78999999999999981</v>
      </c>
      <c r="R12" s="31">
        <v>0.78999999999999981</v>
      </c>
      <c r="S12" s="28">
        <f t="shared" si="1"/>
        <v>0.78999999999999981</v>
      </c>
      <c r="T12" s="28"/>
      <c r="U12" s="84">
        <v>0</v>
      </c>
      <c r="V12" s="84">
        <v>-3.0880000000000001</v>
      </c>
      <c r="W12" s="84">
        <v>0</v>
      </c>
      <c r="X12" s="84">
        <v>3.8149999999999999</v>
      </c>
      <c r="Y12" s="84">
        <v>0</v>
      </c>
      <c r="Z12" s="84">
        <v>0</v>
      </c>
      <c r="AA12" s="84">
        <v>0</v>
      </c>
      <c r="AB12" s="84">
        <v>0</v>
      </c>
      <c r="AC12" s="84">
        <v>6.3E-2</v>
      </c>
      <c r="AD12" s="84">
        <v>0</v>
      </c>
      <c r="AE12" s="84">
        <v>0</v>
      </c>
      <c r="AF12" s="84">
        <v>0</v>
      </c>
    </row>
    <row r="13" spans="1:38" s="91" customFormat="1" ht="15" customHeight="1">
      <c r="A13" s="29"/>
      <c r="B13" s="29" t="s">
        <v>280</v>
      </c>
      <c r="C13" s="15" t="s">
        <v>283</v>
      </c>
      <c r="D13" s="15" t="s">
        <v>289</v>
      </c>
      <c r="E13" s="12" t="s">
        <v>72</v>
      </c>
      <c r="F13" s="86" t="s">
        <v>277</v>
      </c>
      <c r="G13" s="26">
        <v>1980</v>
      </c>
      <c r="H13" s="26">
        <v>1809</v>
      </c>
      <c r="I13" s="26">
        <v>1809</v>
      </c>
      <c r="J13" s="26">
        <v>1800</v>
      </c>
      <c r="K13" s="31">
        <v>1804</v>
      </c>
      <c r="L13" s="31">
        <v>1800</v>
      </c>
      <c r="M13" s="31">
        <v>1800</v>
      </c>
      <c r="N13" s="31">
        <v>300</v>
      </c>
      <c r="O13" s="31">
        <v>300</v>
      </c>
      <c r="P13" s="31">
        <v>0</v>
      </c>
      <c r="Q13" s="31">
        <v>0</v>
      </c>
      <c r="R13" s="31">
        <v>0</v>
      </c>
      <c r="S13" s="28">
        <f t="shared" si="1"/>
        <v>0</v>
      </c>
      <c r="T13" s="28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H13"/>
      <c r="AI13">
        <f>AI12/1000</f>
        <v>0</v>
      </c>
      <c r="AJ13">
        <f>AJ12/1000</f>
        <v>0</v>
      </c>
      <c r="AK13">
        <f>AK12/1000</f>
        <v>0</v>
      </c>
      <c r="AL13">
        <f>AL12/1000</f>
        <v>0</v>
      </c>
    </row>
    <row r="14" spans="1:38" s="91" customFormat="1" ht="15" customHeight="1">
      <c r="A14" s="29"/>
      <c r="B14" s="29" t="s">
        <v>280</v>
      </c>
      <c r="C14" s="15" t="s">
        <v>283</v>
      </c>
      <c r="D14" s="12" t="s">
        <v>291</v>
      </c>
      <c r="E14" s="12" t="s">
        <v>73</v>
      </c>
      <c r="F14" s="93" t="s">
        <v>279</v>
      </c>
      <c r="G14" s="31">
        <v>330</v>
      </c>
      <c r="H14" s="31">
        <v>284</v>
      </c>
      <c r="I14" s="31">
        <v>289.38299999999998</v>
      </c>
      <c r="J14" s="31">
        <v>284</v>
      </c>
      <c r="K14" s="31">
        <v>284.05700000000002</v>
      </c>
      <c r="L14" s="31">
        <v>284.05700000000002</v>
      </c>
      <c r="M14" s="31">
        <v>284.05700000000002</v>
      </c>
      <c r="N14" s="31">
        <v>284.05700000000002</v>
      </c>
      <c r="O14" s="31">
        <v>284.05700000000002</v>
      </c>
      <c r="P14" s="31">
        <v>280.49299999999999</v>
      </c>
      <c r="Q14" s="31">
        <v>280.49299999999999</v>
      </c>
      <c r="R14" s="31">
        <v>280.49299999999999</v>
      </c>
      <c r="S14" s="28">
        <f t="shared" si="1"/>
        <v>280.49299999999999</v>
      </c>
      <c r="T14" s="28"/>
      <c r="U14" s="84">
        <v>75.372</v>
      </c>
      <c r="V14" s="84">
        <v>137.916</v>
      </c>
      <c r="W14" s="84">
        <v>38.768999999999998</v>
      </c>
      <c r="X14" s="84">
        <v>22.786000000000001</v>
      </c>
      <c r="Y14" s="84">
        <v>5.2789999999999999</v>
      </c>
      <c r="Z14" s="84">
        <v>0.371</v>
      </c>
      <c r="AA14" s="84">
        <v>0</v>
      </c>
      <c r="AB14" s="84">
        <v>0</v>
      </c>
      <c r="AC14" s="84">
        <v>0</v>
      </c>
      <c r="AD14" s="84">
        <v>0</v>
      </c>
      <c r="AE14" s="84">
        <v>0</v>
      </c>
      <c r="AF14" s="84">
        <v>0</v>
      </c>
    </row>
    <row r="15" spans="1:38" s="91" customFormat="1" ht="15" customHeight="1">
      <c r="A15" s="29"/>
      <c r="B15" s="29" t="s">
        <v>280</v>
      </c>
      <c r="C15" s="15" t="s">
        <v>283</v>
      </c>
      <c r="D15" s="12" t="s">
        <v>291</v>
      </c>
      <c r="E15" s="12" t="s">
        <v>74</v>
      </c>
      <c r="F15" s="93" t="s">
        <v>279</v>
      </c>
      <c r="G15" s="31"/>
      <c r="H15" s="31">
        <v>1687.5</v>
      </c>
      <c r="I15" s="31">
        <v>1350</v>
      </c>
      <c r="J15" s="31">
        <v>1350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28">
        <f t="shared" si="1"/>
        <v>0</v>
      </c>
      <c r="T15" s="28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H15"/>
      <c r="AI15"/>
      <c r="AJ15"/>
      <c r="AK15"/>
      <c r="AL15"/>
    </row>
    <row r="16" spans="1:38" s="91" customFormat="1" ht="15" customHeight="1">
      <c r="A16" s="29"/>
      <c r="B16" s="29" t="s">
        <v>280</v>
      </c>
      <c r="C16" s="15" t="s">
        <v>283</v>
      </c>
      <c r="D16" s="12" t="s">
        <v>291</v>
      </c>
      <c r="E16" s="12" t="s">
        <v>75</v>
      </c>
      <c r="F16" s="93" t="s">
        <v>279</v>
      </c>
      <c r="G16" s="31"/>
      <c r="H16" s="31">
        <v>1650</v>
      </c>
      <c r="I16" s="31">
        <v>1650</v>
      </c>
      <c r="J16" s="31">
        <v>1650</v>
      </c>
      <c r="K16" s="31">
        <v>400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28">
        <f t="shared" si="1"/>
        <v>0</v>
      </c>
      <c r="T16" s="28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H16"/>
      <c r="AI16"/>
      <c r="AJ16"/>
      <c r="AK16"/>
      <c r="AL16"/>
    </row>
    <row r="17" spans="1:38" s="91" customFormat="1" ht="15" customHeight="1">
      <c r="A17" s="29"/>
      <c r="B17" s="29" t="s">
        <v>280</v>
      </c>
      <c r="C17" s="15" t="s">
        <v>282</v>
      </c>
      <c r="D17" s="12" t="s">
        <v>291</v>
      </c>
      <c r="E17" s="8" t="s">
        <v>76</v>
      </c>
      <c r="F17" s="86" t="s">
        <v>278</v>
      </c>
      <c r="G17" s="31">
        <v>2491.2000000000003</v>
      </c>
      <c r="H17" s="31">
        <v>1961.1000000000001</v>
      </c>
      <c r="I17" s="31">
        <v>1702</v>
      </c>
      <c r="J17" s="31">
        <v>1702</v>
      </c>
      <c r="K17" s="31">
        <v>1702</v>
      </c>
      <c r="L17" s="22">
        <v>2070</v>
      </c>
      <c r="M17" s="22">
        <v>1466.7</v>
      </c>
      <c r="N17" s="22">
        <v>1558</v>
      </c>
      <c r="O17" s="22">
        <v>536.53</v>
      </c>
      <c r="P17" s="22">
        <v>1072.3200000000002</v>
      </c>
      <c r="Q17" s="22">
        <v>879.28199999999993</v>
      </c>
      <c r="R17" s="22">
        <v>975.96600000000001</v>
      </c>
      <c r="S17" s="28">
        <f t="shared" si="1"/>
        <v>975.96600000000001</v>
      </c>
      <c r="T17" s="28"/>
      <c r="U17" s="64">
        <v>0</v>
      </c>
      <c r="V17" s="64">
        <v>0</v>
      </c>
      <c r="W17" s="64">
        <v>0</v>
      </c>
      <c r="X17" s="64">
        <v>6.2140000000000004</v>
      </c>
      <c r="Y17" s="64">
        <v>43.225999999999999</v>
      </c>
      <c r="Z17" s="64">
        <v>0</v>
      </c>
      <c r="AA17" s="64">
        <v>13.939</v>
      </c>
      <c r="AB17" s="64">
        <v>110.474</v>
      </c>
      <c r="AC17" s="64">
        <v>80.924999999999997</v>
      </c>
      <c r="AD17" s="64">
        <v>97.85</v>
      </c>
      <c r="AE17" s="64">
        <v>373.93</v>
      </c>
      <c r="AF17" s="64">
        <v>249.40799999999999</v>
      </c>
      <c r="AG17" s="64"/>
      <c r="AH17"/>
      <c r="AI17"/>
      <c r="AJ17"/>
      <c r="AK17"/>
      <c r="AL17"/>
    </row>
    <row r="18" spans="1:38" s="91" customFormat="1" ht="15" customHeight="1">
      <c r="A18" s="29"/>
      <c r="B18" s="29" t="s">
        <v>280</v>
      </c>
      <c r="C18" s="15" t="s">
        <v>282</v>
      </c>
      <c r="D18" s="15" t="s">
        <v>289</v>
      </c>
      <c r="E18" s="8" t="s">
        <v>77</v>
      </c>
      <c r="F18" s="86" t="s">
        <v>277</v>
      </c>
      <c r="G18" s="31"/>
      <c r="H18" s="31">
        <v>2700</v>
      </c>
      <c r="I18" s="31">
        <v>2610</v>
      </c>
      <c r="J18" s="31">
        <v>2610</v>
      </c>
      <c r="K18" s="31">
        <v>2430</v>
      </c>
      <c r="L18" s="31">
        <v>2350</v>
      </c>
      <c r="M18" s="31">
        <v>2200</v>
      </c>
      <c r="N18" s="31">
        <v>1643.4</v>
      </c>
      <c r="O18" s="31">
        <v>1826</v>
      </c>
      <c r="P18" s="31">
        <v>1505.5829999999999</v>
      </c>
      <c r="Q18" s="31">
        <v>1546.8</v>
      </c>
      <c r="R18" s="31">
        <v>1719</v>
      </c>
      <c r="S18" s="28">
        <f t="shared" si="1"/>
        <v>1719</v>
      </c>
      <c r="T18" s="28"/>
      <c r="U18" s="64">
        <v>414.96</v>
      </c>
      <c r="V18" s="64">
        <v>0</v>
      </c>
      <c r="W18" s="64">
        <v>1.708</v>
      </c>
      <c r="X18" s="64">
        <v>60.985999999999997</v>
      </c>
      <c r="Y18" s="64">
        <v>8.2010000000000005</v>
      </c>
      <c r="Z18" s="64">
        <v>53.512</v>
      </c>
      <c r="AA18" s="64">
        <f>64.208+376.943</f>
        <v>441.15099999999995</v>
      </c>
      <c r="AB18" s="64">
        <f>14.264</f>
        <v>14.263999999999999</v>
      </c>
      <c r="AC18" s="64">
        <v>309.26</v>
      </c>
      <c r="AD18" s="64">
        <v>12.603999999999999</v>
      </c>
      <c r="AE18" s="64">
        <v>45</v>
      </c>
      <c r="AF18" s="64">
        <v>357.35399999999998</v>
      </c>
      <c r="AG18" s="64"/>
    </row>
    <row r="19" spans="1:38" s="91" customFormat="1" ht="15" customHeight="1">
      <c r="A19" s="29"/>
      <c r="B19" s="29" t="s">
        <v>280</v>
      </c>
      <c r="C19" s="15" t="s">
        <v>284</v>
      </c>
      <c r="D19" s="15" t="s">
        <v>289</v>
      </c>
      <c r="E19" s="8" t="s">
        <v>78</v>
      </c>
      <c r="F19" s="86" t="s">
        <v>277</v>
      </c>
      <c r="G19" s="22"/>
      <c r="H19" s="22">
        <v>2250</v>
      </c>
      <c r="I19" s="22">
        <v>2250</v>
      </c>
      <c r="J19" s="22">
        <v>2250</v>
      </c>
      <c r="K19" s="22">
        <v>2205</v>
      </c>
      <c r="L19" s="22">
        <v>2250</v>
      </c>
      <c r="M19" s="22">
        <v>1702.5</v>
      </c>
      <c r="N19" s="22">
        <v>1425</v>
      </c>
      <c r="O19" s="28">
        <v>1447.5</v>
      </c>
      <c r="P19" s="28">
        <v>1442.5484999999999</v>
      </c>
      <c r="Q19" s="28">
        <v>1455.1475</v>
      </c>
      <c r="R19" s="28">
        <v>1277.0259999999998</v>
      </c>
      <c r="S19" s="28">
        <f t="shared" si="1"/>
        <v>1277.0259999999998</v>
      </c>
      <c r="T19" s="28"/>
      <c r="U19" s="64">
        <v>0</v>
      </c>
      <c r="V19" s="64">
        <v>410.29</v>
      </c>
      <c r="W19" s="64">
        <v>-6.8289999999999997</v>
      </c>
      <c r="X19" s="64">
        <v>15.859</v>
      </c>
      <c r="Y19" s="64">
        <v>-71.195999999999998</v>
      </c>
      <c r="Z19" s="64">
        <f>212+328.975</f>
        <v>540.97500000000002</v>
      </c>
      <c r="AA19" s="64">
        <f>39.102+61.559</f>
        <v>100.661</v>
      </c>
      <c r="AB19" s="64">
        <f>29.114+8.338</f>
        <v>37.451999999999998</v>
      </c>
      <c r="AC19" s="64">
        <v>43.792999999999999</v>
      </c>
      <c r="AD19" s="64">
        <v>25.446000000000002</v>
      </c>
      <c r="AE19" s="64">
        <v>148.11600000000001</v>
      </c>
      <c r="AF19" s="64">
        <v>32.459000000000003</v>
      </c>
      <c r="AG19" s="64"/>
    </row>
    <row r="20" spans="1:38" s="91" customFormat="1" ht="15" customHeight="1">
      <c r="A20" s="29"/>
      <c r="B20" s="29" t="s">
        <v>280</v>
      </c>
      <c r="C20" s="15" t="s">
        <v>282</v>
      </c>
      <c r="D20" s="12" t="s">
        <v>291</v>
      </c>
      <c r="E20" s="12" t="s">
        <v>79</v>
      </c>
      <c r="F20" s="93" t="s">
        <v>279</v>
      </c>
      <c r="G20" s="31">
        <v>765</v>
      </c>
      <c r="H20" s="31">
        <v>828</v>
      </c>
      <c r="I20" s="31">
        <v>824.11829999999998</v>
      </c>
      <c r="J20" s="31">
        <v>824.11829999999998</v>
      </c>
      <c r="K20" s="31">
        <v>824.11829999999998</v>
      </c>
      <c r="L20" s="31">
        <v>828</v>
      </c>
      <c r="M20" s="31">
        <v>659.01150000000007</v>
      </c>
      <c r="N20" s="31">
        <v>399.6</v>
      </c>
      <c r="O20" s="31">
        <v>153</v>
      </c>
      <c r="P20" s="31">
        <v>150.30000000000001</v>
      </c>
      <c r="Q20" s="31">
        <v>18</v>
      </c>
      <c r="R20" s="31"/>
      <c r="S20" s="28">
        <f t="shared" si="1"/>
        <v>0</v>
      </c>
      <c r="T20" s="28"/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0</v>
      </c>
      <c r="AE20" s="64">
        <v>0</v>
      </c>
      <c r="AF20" s="64">
        <v>0</v>
      </c>
      <c r="AG20"/>
    </row>
    <row r="21" spans="1:38" s="91" customFormat="1" ht="15" customHeight="1">
      <c r="A21" s="29"/>
      <c r="B21" s="29" t="s">
        <v>280</v>
      </c>
      <c r="C21" s="15" t="s">
        <v>283</v>
      </c>
      <c r="D21" s="15" t="s">
        <v>289</v>
      </c>
      <c r="E21" s="12" t="s">
        <v>80</v>
      </c>
      <c r="F21" s="86" t="s">
        <v>276</v>
      </c>
      <c r="G21" s="22">
        <v>750</v>
      </c>
      <c r="H21" s="22">
        <v>750</v>
      </c>
      <c r="I21" s="22">
        <v>750</v>
      </c>
      <c r="J21" s="22">
        <v>750</v>
      </c>
      <c r="K21" s="22">
        <v>750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8">
        <f t="shared" si="1"/>
        <v>0</v>
      </c>
      <c r="T21" s="28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H21"/>
      <c r="AI21"/>
      <c r="AJ21"/>
      <c r="AK21"/>
      <c r="AL21"/>
    </row>
    <row r="22" spans="1:38" s="91" customFormat="1" ht="15" customHeight="1">
      <c r="A22" s="29"/>
      <c r="B22" s="29" t="s">
        <v>280</v>
      </c>
      <c r="C22" s="15" t="s">
        <v>282</v>
      </c>
      <c r="D22" s="15" t="s">
        <v>289</v>
      </c>
      <c r="E22" s="12" t="s">
        <v>81</v>
      </c>
      <c r="F22" s="93" t="s">
        <v>279</v>
      </c>
      <c r="G22" s="22">
        <v>825</v>
      </c>
      <c r="H22" s="22">
        <v>550</v>
      </c>
      <c r="I22" s="22">
        <v>550</v>
      </c>
      <c r="J22" s="22">
        <v>550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8">
        <f t="shared" si="1"/>
        <v>0</v>
      </c>
      <c r="T22" s="28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/>
      <c r="AI22" s="64">
        <f>AI21/1000</f>
        <v>0</v>
      </c>
      <c r="AJ22" s="64">
        <f>AJ21/1000</f>
        <v>0</v>
      </c>
      <c r="AK22" s="64">
        <f>AK21/1000</f>
        <v>0</v>
      </c>
      <c r="AL22" s="64">
        <f>AL21/1000</f>
        <v>0</v>
      </c>
    </row>
    <row r="23" spans="1:38" s="91" customFormat="1" ht="15" customHeight="1">
      <c r="A23" s="29"/>
      <c r="B23" s="29" t="s">
        <v>280</v>
      </c>
      <c r="C23" s="15" t="s">
        <v>283</v>
      </c>
      <c r="D23" s="15" t="s">
        <v>289</v>
      </c>
      <c r="E23" s="12" t="s">
        <v>82</v>
      </c>
      <c r="F23" s="93" t="s">
        <v>279</v>
      </c>
      <c r="G23" s="22">
        <v>825</v>
      </c>
      <c r="H23" s="22">
        <v>550</v>
      </c>
      <c r="I23" s="22">
        <v>550</v>
      </c>
      <c r="J23" s="22">
        <v>550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8">
        <f t="shared" si="1"/>
        <v>0</v>
      </c>
      <c r="T23" s="28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H23"/>
      <c r="AI23"/>
      <c r="AJ23"/>
      <c r="AK23"/>
      <c r="AL23"/>
    </row>
    <row r="24" spans="1:38" s="91" customFormat="1" ht="15" customHeight="1">
      <c r="A24" s="29"/>
      <c r="B24" s="29" t="s">
        <v>280</v>
      </c>
      <c r="C24" s="15" t="s">
        <v>284</v>
      </c>
      <c r="D24" s="15" t="s">
        <v>289</v>
      </c>
      <c r="E24" s="8" t="s">
        <v>83</v>
      </c>
      <c r="F24" s="93" t="s">
        <v>279</v>
      </c>
      <c r="G24" s="22">
        <v>750</v>
      </c>
      <c r="H24" s="22">
        <v>500</v>
      </c>
      <c r="I24" s="22">
        <v>500</v>
      </c>
      <c r="J24" s="22">
        <v>500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8">
        <f t="shared" si="1"/>
        <v>0</v>
      </c>
      <c r="T24" s="28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/>
      <c r="AI24"/>
      <c r="AJ24"/>
      <c r="AK24"/>
      <c r="AL24"/>
    </row>
    <row r="25" spans="1:38" s="91" customFormat="1" ht="15" customHeight="1">
      <c r="A25" s="29"/>
      <c r="B25" s="29" t="s">
        <v>280</v>
      </c>
      <c r="C25" s="15" t="s">
        <v>283</v>
      </c>
      <c r="D25" s="12" t="s">
        <v>288</v>
      </c>
      <c r="E25" s="12" t="s">
        <v>84</v>
      </c>
      <c r="F25" s="86" t="s">
        <v>276</v>
      </c>
      <c r="G25" s="26">
        <v>500</v>
      </c>
      <c r="H25" s="26">
        <v>500</v>
      </c>
      <c r="I25" s="26">
        <v>500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8">
        <f t="shared" si="1"/>
        <v>0</v>
      </c>
      <c r="T25" s="28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84"/>
      <c r="AG25"/>
      <c r="AH25"/>
      <c r="AI25"/>
      <c r="AJ25"/>
      <c r="AK25"/>
      <c r="AL25"/>
    </row>
    <row r="26" spans="1:38" s="91" customFormat="1" ht="15" customHeight="1">
      <c r="A26" s="29"/>
      <c r="B26" s="29" t="s">
        <v>280</v>
      </c>
      <c r="C26" s="15" t="s">
        <v>282</v>
      </c>
      <c r="D26" s="12" t="s">
        <v>291</v>
      </c>
      <c r="E26" s="8" t="s">
        <v>85</v>
      </c>
      <c r="F26" s="93" t="s">
        <v>279</v>
      </c>
      <c r="G26" s="31">
        <v>474.75</v>
      </c>
      <c r="H26" s="31">
        <v>474.75</v>
      </c>
      <c r="I26" s="31">
        <v>474.75</v>
      </c>
      <c r="J26" s="31">
        <v>474.75</v>
      </c>
      <c r="K26" s="31">
        <v>474.75</v>
      </c>
      <c r="L26" s="31">
        <v>474.75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28">
        <f t="shared" si="1"/>
        <v>0</v>
      </c>
      <c r="T26" s="28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/>
      <c r="AI26"/>
      <c r="AJ26"/>
      <c r="AK26"/>
      <c r="AL26"/>
    </row>
    <row r="27" spans="1:38" s="91" customFormat="1" ht="15" customHeight="1">
      <c r="A27" s="29" t="s">
        <v>301</v>
      </c>
      <c r="B27" s="29" t="s">
        <v>280</v>
      </c>
      <c r="C27" s="15" t="s">
        <v>282</v>
      </c>
      <c r="D27" s="12" t="s">
        <v>291</v>
      </c>
      <c r="E27" s="8" t="s">
        <v>86</v>
      </c>
      <c r="F27" s="86" t="s">
        <v>278</v>
      </c>
      <c r="G27" s="31"/>
      <c r="H27" s="31"/>
      <c r="I27" s="31"/>
      <c r="J27" s="31"/>
      <c r="K27" s="31"/>
      <c r="L27" s="31"/>
      <c r="M27" s="31">
        <v>3.056</v>
      </c>
      <c r="N27" s="31">
        <v>3.056</v>
      </c>
      <c r="O27" s="31">
        <v>3.056</v>
      </c>
      <c r="P27" s="31">
        <v>3.056</v>
      </c>
      <c r="Q27" s="31">
        <v>3.056</v>
      </c>
      <c r="R27" s="31">
        <v>3.056</v>
      </c>
      <c r="S27" s="28">
        <f t="shared" si="1"/>
        <v>3.056</v>
      </c>
      <c r="T27" s="28"/>
      <c r="U27" s="64">
        <v>0</v>
      </c>
      <c r="V27" s="64">
        <v>0</v>
      </c>
      <c r="W27" s="64">
        <v>0</v>
      </c>
      <c r="X27" s="64">
        <v>0</v>
      </c>
      <c r="Y27" s="64">
        <v>3.056</v>
      </c>
      <c r="Z27" s="64">
        <v>0</v>
      </c>
      <c r="AA27" s="64">
        <v>0</v>
      </c>
      <c r="AB27" s="64">
        <v>0</v>
      </c>
      <c r="AC27" s="64">
        <v>0</v>
      </c>
      <c r="AD27" s="64">
        <v>0</v>
      </c>
      <c r="AE27" s="64">
        <v>0</v>
      </c>
      <c r="AF27" s="64">
        <v>0</v>
      </c>
      <c r="AG27" s="64"/>
    </row>
    <row r="28" spans="1:38" s="91" customFormat="1" ht="15" customHeight="1">
      <c r="A28" s="29" t="s">
        <v>301</v>
      </c>
      <c r="B28" s="29" t="s">
        <v>280</v>
      </c>
      <c r="C28" s="15" t="s">
        <v>282</v>
      </c>
      <c r="D28" s="12" t="s">
        <v>291</v>
      </c>
      <c r="E28" s="8" t="s">
        <v>87</v>
      </c>
      <c r="F28" s="93" t="s">
        <v>279</v>
      </c>
      <c r="G28" s="31"/>
      <c r="H28" s="31"/>
      <c r="I28" s="31"/>
      <c r="J28" s="31"/>
      <c r="K28" s="31"/>
      <c r="L28" s="31"/>
      <c r="M28" s="31"/>
      <c r="N28" s="31"/>
      <c r="O28" s="31">
        <v>0</v>
      </c>
      <c r="P28" s="31">
        <v>1.1930000000000001</v>
      </c>
      <c r="Q28" s="31">
        <v>1.1930000000000001</v>
      </c>
      <c r="R28" s="31">
        <v>1.1930000000000001</v>
      </c>
      <c r="S28" s="28">
        <f t="shared" si="1"/>
        <v>1.1930000000000001</v>
      </c>
      <c r="T28" s="28"/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1.1930000000000001</v>
      </c>
      <c r="AC28" s="64">
        <v>0</v>
      </c>
      <c r="AD28" s="64">
        <v>0</v>
      </c>
      <c r="AE28" s="64">
        <v>0</v>
      </c>
      <c r="AF28" s="64">
        <v>0</v>
      </c>
      <c r="AG28" s="64"/>
    </row>
    <row r="29" spans="1:38" s="91" customFormat="1" ht="15" customHeight="1">
      <c r="A29" s="29"/>
      <c r="B29" s="29" t="s">
        <v>280</v>
      </c>
      <c r="C29" s="15" t="s">
        <v>283</v>
      </c>
      <c r="D29" s="12" t="s">
        <v>291</v>
      </c>
      <c r="E29" s="12" t="s">
        <v>88</v>
      </c>
      <c r="F29" s="86" t="s">
        <v>278</v>
      </c>
      <c r="G29" s="22">
        <v>40</v>
      </c>
      <c r="H29" s="22">
        <v>43</v>
      </c>
      <c r="I29" s="22">
        <v>47</v>
      </c>
      <c r="J29" s="22">
        <v>26</v>
      </c>
      <c r="K29" s="22">
        <v>26</v>
      </c>
      <c r="L29" s="22">
        <v>22</v>
      </c>
      <c r="M29" s="22">
        <v>22</v>
      </c>
      <c r="N29" s="22">
        <v>24.64</v>
      </c>
      <c r="O29" s="22">
        <v>24.64</v>
      </c>
      <c r="P29" s="22">
        <v>24.64</v>
      </c>
      <c r="Q29" s="22">
        <v>24.64</v>
      </c>
      <c r="R29" s="22">
        <v>24.64</v>
      </c>
      <c r="S29" s="28">
        <f t="shared" si="1"/>
        <v>24.64</v>
      </c>
      <c r="T29" s="28"/>
      <c r="U29" s="84">
        <v>0</v>
      </c>
      <c r="V29" s="84">
        <v>0</v>
      </c>
      <c r="W29" s="84">
        <v>0</v>
      </c>
      <c r="X29" s="84">
        <v>0</v>
      </c>
      <c r="Y29" s="84">
        <v>16.417000000000002</v>
      </c>
      <c r="Z29" s="84">
        <v>8.2230000000000008</v>
      </c>
      <c r="AA29" s="84">
        <v>0</v>
      </c>
      <c r="AB29" s="84">
        <v>0</v>
      </c>
      <c r="AC29" s="84">
        <v>0</v>
      </c>
      <c r="AD29" s="84">
        <v>0</v>
      </c>
      <c r="AE29" s="84">
        <v>0</v>
      </c>
      <c r="AF29" s="84">
        <v>0</v>
      </c>
      <c r="AH29"/>
      <c r="AI29"/>
      <c r="AJ29"/>
      <c r="AK29"/>
      <c r="AL29"/>
    </row>
    <row r="30" spans="1:38" s="91" customFormat="1" ht="15" customHeight="1">
      <c r="A30" s="29"/>
      <c r="B30" s="29" t="s">
        <v>280</v>
      </c>
      <c r="C30" s="15" t="s">
        <v>282</v>
      </c>
      <c r="D30" s="12" t="s">
        <v>287</v>
      </c>
      <c r="E30" s="12" t="s">
        <v>89</v>
      </c>
      <c r="F30" s="86" t="s">
        <v>276</v>
      </c>
      <c r="G30" s="31"/>
      <c r="H30" s="31"/>
      <c r="I30" s="31"/>
      <c r="J30" s="31"/>
      <c r="K30" s="31"/>
      <c r="L30" s="31"/>
      <c r="M30" s="31">
        <v>-0.27100000000000002</v>
      </c>
      <c r="N30" s="31">
        <v>-0.27100000000000002</v>
      </c>
      <c r="O30" s="31">
        <v>-0.27100000000000002</v>
      </c>
      <c r="P30" s="31">
        <v>-0.27100000000000002</v>
      </c>
      <c r="Q30" s="31">
        <v>-0.27100000000000002</v>
      </c>
      <c r="R30" s="31">
        <v>-0.27100000000000002</v>
      </c>
      <c r="S30" s="28">
        <f t="shared" si="1"/>
        <v>-0.27100000000000002</v>
      </c>
      <c r="T30" s="28"/>
      <c r="U30" s="64">
        <v>0</v>
      </c>
      <c r="V30" s="64">
        <v>0</v>
      </c>
      <c r="W30" s="64">
        <v>0</v>
      </c>
      <c r="X30" s="64">
        <v>0</v>
      </c>
      <c r="Y30" s="64">
        <v>-0.27100000000000002</v>
      </c>
      <c r="Z30" s="64">
        <v>0</v>
      </c>
      <c r="AA30" s="64">
        <v>0</v>
      </c>
      <c r="AB30" s="64">
        <v>0</v>
      </c>
      <c r="AC30" s="64">
        <v>0</v>
      </c>
      <c r="AD30" s="64">
        <v>0</v>
      </c>
      <c r="AE30" s="64">
        <v>0</v>
      </c>
      <c r="AF30" s="64">
        <v>0</v>
      </c>
      <c r="AG30" s="64"/>
      <c r="AH30"/>
      <c r="AI30"/>
      <c r="AJ30"/>
      <c r="AK30"/>
      <c r="AL30"/>
    </row>
    <row r="31" spans="1:38" s="91" customFormat="1" ht="15" customHeight="1">
      <c r="A31" s="29"/>
      <c r="B31" s="29" t="s">
        <v>280</v>
      </c>
      <c r="C31" s="15" t="s">
        <v>282</v>
      </c>
      <c r="D31" s="12" t="s">
        <v>291</v>
      </c>
      <c r="E31" s="12" t="s">
        <v>90</v>
      </c>
      <c r="F31" s="86" t="s">
        <v>277</v>
      </c>
      <c r="G31" s="31"/>
      <c r="H31" s="31">
        <v>83</v>
      </c>
      <c r="I31" s="31">
        <v>64.06</v>
      </c>
      <c r="J31" s="31">
        <v>49.097000000000001</v>
      </c>
      <c r="K31" s="31">
        <v>58.851999999999997</v>
      </c>
      <c r="L31" s="31">
        <v>60</v>
      </c>
      <c r="M31" s="31">
        <v>8.2000000000000101E-2</v>
      </c>
      <c r="N31" s="31">
        <v>8.2000000000000101E-2</v>
      </c>
      <c r="O31" s="31">
        <v>8.2000000000000101E-2</v>
      </c>
      <c r="P31" s="31">
        <v>61.222999999999999</v>
      </c>
      <c r="Q31" s="31">
        <v>63.548000000000002</v>
      </c>
      <c r="R31" s="31">
        <v>53.547000000000004</v>
      </c>
      <c r="S31" s="28">
        <f t="shared" si="1"/>
        <v>53.547000000000004</v>
      </c>
      <c r="T31" s="28"/>
      <c r="U31" s="64">
        <v>-1.63</v>
      </c>
      <c r="V31" s="64">
        <v>1.9570000000000001</v>
      </c>
      <c r="W31" s="64">
        <v>-1.714</v>
      </c>
      <c r="X31" s="64">
        <v>1.64</v>
      </c>
      <c r="Y31" s="64">
        <v>-0.17100000000000001</v>
      </c>
      <c r="Z31" s="64">
        <v>0</v>
      </c>
      <c r="AA31" s="64">
        <v>0</v>
      </c>
      <c r="AB31" s="64">
        <v>1.641</v>
      </c>
      <c r="AC31" s="64">
        <v>2.3250000000000002</v>
      </c>
      <c r="AD31" s="64">
        <v>0</v>
      </c>
      <c r="AE31" s="64">
        <v>0</v>
      </c>
      <c r="AF31" s="64">
        <v>49.499000000000002</v>
      </c>
      <c r="AG31"/>
    </row>
    <row r="32" spans="1:38" s="91" customFormat="1" ht="15" customHeight="1">
      <c r="A32" s="29"/>
      <c r="B32" s="29" t="s">
        <v>280</v>
      </c>
      <c r="C32" s="15" t="s">
        <v>284</v>
      </c>
      <c r="D32" s="12" t="s">
        <v>291</v>
      </c>
      <c r="E32" s="8" t="s">
        <v>91</v>
      </c>
      <c r="F32" s="86" t="s">
        <v>276</v>
      </c>
      <c r="G32" s="22"/>
      <c r="H32" s="22"/>
      <c r="I32" s="22"/>
      <c r="J32" s="22"/>
      <c r="K32" s="22"/>
      <c r="L32" s="22">
        <v>4.8959999999999999</v>
      </c>
      <c r="M32" s="22">
        <v>4.8959999999999999</v>
      </c>
      <c r="N32" s="22">
        <v>4.8959999999999999</v>
      </c>
      <c r="O32" s="28">
        <v>4.8959999999999999</v>
      </c>
      <c r="P32" s="28">
        <v>4.8959999999999999</v>
      </c>
      <c r="Q32" s="28">
        <v>4.8959999999999999</v>
      </c>
      <c r="R32" s="28">
        <v>4.8959999999999999</v>
      </c>
      <c r="S32" s="28">
        <f t="shared" si="1"/>
        <v>4.8959999999999999</v>
      </c>
      <c r="T32" s="28"/>
      <c r="U32" s="64">
        <v>0</v>
      </c>
      <c r="V32" s="64">
        <v>0</v>
      </c>
      <c r="W32" s="64">
        <v>0</v>
      </c>
      <c r="X32" s="64">
        <v>4.8959999999999999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0</v>
      </c>
      <c r="AG32" s="64"/>
      <c r="AH32"/>
      <c r="AI32"/>
      <c r="AJ32"/>
      <c r="AK32"/>
      <c r="AL32"/>
    </row>
    <row r="33" spans="1:38" s="91" customFormat="1" ht="15" customHeight="1">
      <c r="A33" s="29"/>
      <c r="B33" s="29" t="s">
        <v>280</v>
      </c>
      <c r="C33" s="15" t="s">
        <v>282</v>
      </c>
      <c r="D33" s="12" t="s">
        <v>291</v>
      </c>
      <c r="E33" s="12" t="s">
        <v>92</v>
      </c>
      <c r="F33" s="86" t="s">
        <v>278</v>
      </c>
      <c r="G33" s="31"/>
      <c r="H33" s="31">
        <v>12</v>
      </c>
      <c r="I33" s="31">
        <v>11.954000000000001</v>
      </c>
      <c r="J33" s="31">
        <v>11.954000000000001</v>
      </c>
      <c r="K33" s="31">
        <v>10.840999999999999</v>
      </c>
      <c r="L33" s="31">
        <v>12</v>
      </c>
      <c r="M33" s="31">
        <v>12</v>
      </c>
      <c r="N33" s="31">
        <v>12</v>
      </c>
      <c r="O33" s="31">
        <v>7.8550000000000004</v>
      </c>
      <c r="P33" s="31">
        <v>14.227</v>
      </c>
      <c r="Q33" s="31">
        <v>22.317999999999998</v>
      </c>
      <c r="R33" s="31">
        <v>22.317999999999998</v>
      </c>
      <c r="S33" s="28">
        <f t="shared" si="1"/>
        <v>22.317999999999998</v>
      </c>
      <c r="T33" s="28"/>
      <c r="U33" s="64">
        <v>0</v>
      </c>
      <c r="V33" s="64">
        <v>2.3559999999999999</v>
      </c>
      <c r="W33" s="64">
        <v>5.4989999999999997</v>
      </c>
      <c r="X33" s="64">
        <v>0</v>
      </c>
      <c r="Y33" s="64">
        <v>0</v>
      </c>
      <c r="Z33" s="64">
        <v>0</v>
      </c>
      <c r="AA33" s="64">
        <v>0</v>
      </c>
      <c r="AB33" s="64">
        <v>6.3719999999999999</v>
      </c>
      <c r="AC33" s="64">
        <v>8.0909999999999993</v>
      </c>
      <c r="AD33" s="64">
        <v>0</v>
      </c>
      <c r="AE33" s="64">
        <v>0</v>
      </c>
      <c r="AF33" s="64">
        <v>0</v>
      </c>
      <c r="AG33"/>
      <c r="AH33"/>
      <c r="AI33"/>
      <c r="AJ33"/>
      <c r="AK33"/>
      <c r="AL33"/>
    </row>
    <row r="34" spans="1:38" s="91" customFormat="1" ht="15" customHeight="1">
      <c r="A34" s="29"/>
      <c r="B34" s="29" t="s">
        <v>280</v>
      </c>
      <c r="C34" s="15" t="s">
        <v>282</v>
      </c>
      <c r="D34" s="15" t="s">
        <v>289</v>
      </c>
      <c r="E34" s="12" t="s">
        <v>93</v>
      </c>
      <c r="F34" s="86" t="s">
        <v>276</v>
      </c>
      <c r="G34" s="22">
        <v>400</v>
      </c>
      <c r="H34" s="22">
        <v>400</v>
      </c>
      <c r="I34" s="22">
        <v>400</v>
      </c>
      <c r="J34" s="22">
        <v>200</v>
      </c>
      <c r="K34" s="22">
        <v>200</v>
      </c>
      <c r="L34" s="22">
        <v>200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8">
        <f t="shared" si="1"/>
        <v>0</v>
      </c>
      <c r="T34" s="28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/>
      <c r="AI34"/>
      <c r="AJ34"/>
      <c r="AK34"/>
      <c r="AL34"/>
    </row>
    <row r="35" spans="1:38" s="91" customFormat="1" ht="15" customHeight="1">
      <c r="A35" s="29"/>
      <c r="B35" s="29" t="s">
        <v>280</v>
      </c>
      <c r="C35" s="15" t="s">
        <v>282</v>
      </c>
      <c r="D35" s="12" t="s">
        <v>291</v>
      </c>
      <c r="E35" s="12" t="s">
        <v>94</v>
      </c>
      <c r="F35" s="93" t="s">
        <v>279</v>
      </c>
      <c r="G35" s="31"/>
      <c r="H35" s="31"/>
      <c r="I35" s="31"/>
      <c r="J35" s="31"/>
      <c r="K35" s="31">
        <v>5.3999999999999999E-2</v>
      </c>
      <c r="L35" s="31">
        <v>0.14899999999999999</v>
      </c>
      <c r="M35" s="31">
        <v>-1.7130000000000001</v>
      </c>
      <c r="N35" s="31">
        <v>-1.7130000000000001</v>
      </c>
      <c r="O35" s="31">
        <v>-1.7130000000000001</v>
      </c>
      <c r="P35" s="31">
        <v>-1.7130000000000001</v>
      </c>
      <c r="Q35" s="31">
        <v>6.0000000000000053E-3</v>
      </c>
      <c r="R35" s="31">
        <v>6.0000000000000053E-3</v>
      </c>
      <c r="S35" s="28">
        <f t="shared" si="1"/>
        <v>6.0000000000000053E-3</v>
      </c>
      <c r="T35" s="28"/>
      <c r="U35" s="64">
        <v>2.4E-2</v>
      </c>
      <c r="V35" s="64">
        <v>0</v>
      </c>
      <c r="W35" s="64">
        <v>0.03</v>
      </c>
      <c r="X35" s="64">
        <f>95/1000</f>
        <v>9.5000000000000001E-2</v>
      </c>
      <c r="Y35" s="64">
        <v>-1.8620000000000001</v>
      </c>
      <c r="Z35" s="64">
        <v>0</v>
      </c>
      <c r="AA35" s="64">
        <v>0</v>
      </c>
      <c r="AB35" s="64">
        <v>0</v>
      </c>
      <c r="AC35" s="64">
        <v>1.7190000000000001</v>
      </c>
      <c r="AD35" s="64">
        <v>0</v>
      </c>
      <c r="AE35" s="64">
        <v>0</v>
      </c>
      <c r="AF35" s="64">
        <v>0</v>
      </c>
      <c r="AG35"/>
      <c r="AH35"/>
      <c r="AI35"/>
      <c r="AJ35"/>
      <c r="AK35"/>
      <c r="AL35"/>
    </row>
    <row r="36" spans="1:38" s="91" customFormat="1" ht="15" customHeight="1">
      <c r="A36" s="29"/>
      <c r="B36" s="29" t="s">
        <v>280</v>
      </c>
      <c r="C36" s="15" t="s">
        <v>283</v>
      </c>
      <c r="D36" s="12" t="s">
        <v>288</v>
      </c>
      <c r="E36" s="12" t="s">
        <v>95</v>
      </c>
      <c r="F36" s="86" t="s">
        <v>276</v>
      </c>
      <c r="G36" s="22"/>
      <c r="H36" s="26">
        <v>34</v>
      </c>
      <c r="I36" s="26">
        <v>34</v>
      </c>
      <c r="J36" s="26">
        <v>34</v>
      </c>
      <c r="K36" s="26">
        <v>34</v>
      </c>
      <c r="L36" s="26">
        <v>34</v>
      </c>
      <c r="M36" s="26">
        <v>24</v>
      </c>
      <c r="N36" s="26">
        <v>21.901</v>
      </c>
      <c r="O36" s="26">
        <v>21.901</v>
      </c>
      <c r="P36" s="26">
        <v>21.901</v>
      </c>
      <c r="Q36" s="22">
        <v>21.901</v>
      </c>
      <c r="R36" s="22">
        <v>21.901</v>
      </c>
      <c r="S36" s="28">
        <f t="shared" si="1"/>
        <v>21.901</v>
      </c>
      <c r="T36" s="28"/>
      <c r="U36" s="84">
        <v>0</v>
      </c>
      <c r="V36" s="84">
        <v>0</v>
      </c>
      <c r="W36" s="84">
        <v>0</v>
      </c>
      <c r="X36" s="84">
        <v>0</v>
      </c>
      <c r="Y36" s="84">
        <v>0</v>
      </c>
      <c r="Z36" s="84">
        <v>21.901</v>
      </c>
      <c r="AA36" s="84">
        <v>0</v>
      </c>
      <c r="AB36" s="84">
        <v>0</v>
      </c>
      <c r="AC36" s="84">
        <v>0</v>
      </c>
      <c r="AD36" s="84">
        <v>0</v>
      </c>
      <c r="AE36" s="84">
        <v>0</v>
      </c>
      <c r="AF36" s="84">
        <v>0</v>
      </c>
      <c r="AH36"/>
      <c r="AI36"/>
      <c r="AJ36"/>
      <c r="AK36"/>
      <c r="AL36"/>
    </row>
    <row r="37" spans="1:38" s="91" customFormat="1" ht="15" customHeight="1">
      <c r="A37" s="29"/>
      <c r="B37" s="29" t="s">
        <v>280</v>
      </c>
      <c r="C37" s="15" t="s">
        <v>284</v>
      </c>
      <c r="D37" s="15" t="s">
        <v>289</v>
      </c>
      <c r="E37" s="8" t="s">
        <v>96</v>
      </c>
      <c r="F37" s="86" t="s">
        <v>276</v>
      </c>
      <c r="G37" s="22">
        <v>400</v>
      </c>
      <c r="H37" s="22">
        <v>400</v>
      </c>
      <c r="I37" s="22">
        <v>400</v>
      </c>
      <c r="J37" s="22">
        <v>200</v>
      </c>
      <c r="K37" s="22">
        <v>200</v>
      </c>
      <c r="L37" s="22">
        <v>200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8">
        <f t="shared" si="1"/>
        <v>0</v>
      </c>
      <c r="T37" s="28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/>
      <c r="AI37"/>
      <c r="AJ37"/>
      <c r="AK37"/>
      <c r="AL37"/>
    </row>
    <row r="38" spans="1:38" s="91" customFormat="1" ht="15" customHeight="1">
      <c r="A38" s="29"/>
      <c r="B38" s="29" t="s">
        <v>280</v>
      </c>
      <c r="C38" s="15" t="s">
        <v>284</v>
      </c>
      <c r="D38" s="12" t="s">
        <v>291</v>
      </c>
      <c r="E38" s="8" t="s">
        <v>97</v>
      </c>
      <c r="F38" s="93" t="s">
        <v>279</v>
      </c>
      <c r="G38" s="31"/>
      <c r="H38" s="31"/>
      <c r="I38" s="31"/>
      <c r="J38" s="22">
        <v>112</v>
      </c>
      <c r="K38" s="22">
        <v>112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8">
        <f t="shared" si="1"/>
        <v>0</v>
      </c>
      <c r="T38" s="28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/>
      <c r="AI38"/>
      <c r="AJ38"/>
      <c r="AK38"/>
      <c r="AL38"/>
    </row>
    <row r="39" spans="1:38" s="91" customFormat="1" ht="15" customHeight="1">
      <c r="A39" s="29"/>
      <c r="B39" s="29" t="s">
        <v>280</v>
      </c>
      <c r="C39" s="15" t="s">
        <v>284</v>
      </c>
      <c r="D39" s="15" t="s">
        <v>289</v>
      </c>
      <c r="E39" s="8" t="s">
        <v>98</v>
      </c>
      <c r="F39" s="86" t="s">
        <v>276</v>
      </c>
      <c r="G39" s="22">
        <v>400</v>
      </c>
      <c r="H39" s="22">
        <v>400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8">
        <f t="shared" si="1"/>
        <v>0</v>
      </c>
      <c r="T39" s="28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/>
      <c r="AI39"/>
      <c r="AJ39"/>
      <c r="AK39"/>
      <c r="AL39"/>
    </row>
    <row r="40" spans="1:38" s="91" customFormat="1" ht="15" customHeight="1">
      <c r="A40" s="29"/>
      <c r="B40" s="29" t="s">
        <v>280</v>
      </c>
      <c r="C40" s="15" t="s">
        <v>282</v>
      </c>
      <c r="D40" s="15" t="s">
        <v>289</v>
      </c>
      <c r="E40" s="8" t="s">
        <v>99</v>
      </c>
      <c r="F40" s="86" t="s">
        <v>276</v>
      </c>
      <c r="G40" s="62">
        <v>450</v>
      </c>
      <c r="H40" s="22">
        <v>450</v>
      </c>
      <c r="I40" s="22">
        <v>450</v>
      </c>
      <c r="J40" s="22">
        <v>450</v>
      </c>
      <c r="K40" s="22">
        <v>150</v>
      </c>
      <c r="L40" s="22">
        <v>129.75</v>
      </c>
      <c r="M40" s="22">
        <v>150</v>
      </c>
      <c r="N40" s="22">
        <v>142.5</v>
      </c>
      <c r="O40" s="22">
        <v>142.5</v>
      </c>
      <c r="P40" s="22">
        <v>105.3</v>
      </c>
      <c r="Q40" s="22">
        <v>105.3</v>
      </c>
      <c r="R40" s="22">
        <v>82.97</v>
      </c>
      <c r="S40" s="28">
        <f t="shared" si="1"/>
        <v>82.97</v>
      </c>
      <c r="T40" s="28"/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f>42.958</f>
        <v>42.957999999999998</v>
      </c>
      <c r="AD40" s="64">
        <v>9.8919999999999995</v>
      </c>
      <c r="AE40" s="64">
        <v>30.12</v>
      </c>
      <c r="AF40" s="64">
        <v>0</v>
      </c>
      <c r="AG40" s="64"/>
    </row>
    <row r="41" spans="1:38" s="91" customFormat="1" ht="15" customHeight="1">
      <c r="A41" s="29"/>
      <c r="B41" s="29" t="s">
        <v>280</v>
      </c>
      <c r="C41" s="15" t="s">
        <v>283</v>
      </c>
      <c r="D41" s="12" t="s">
        <v>291</v>
      </c>
      <c r="E41" s="12" t="s">
        <v>100</v>
      </c>
      <c r="F41" s="93" t="s">
        <v>279</v>
      </c>
      <c r="G41" s="22">
        <v>402</v>
      </c>
      <c r="H41" s="22">
        <v>447</v>
      </c>
      <c r="I41" s="22">
        <v>447</v>
      </c>
      <c r="J41" s="22">
        <v>447</v>
      </c>
      <c r="K41" s="22">
        <v>447</v>
      </c>
      <c r="L41" s="22">
        <v>447</v>
      </c>
      <c r="M41" s="22">
        <v>443.22699999999998</v>
      </c>
      <c r="N41" s="22">
        <v>443.22699999999998</v>
      </c>
      <c r="O41" s="22">
        <v>443.22699999999998</v>
      </c>
      <c r="P41" s="22">
        <v>402.77099999999996</v>
      </c>
      <c r="Q41" s="22">
        <v>404.25400000000002</v>
      </c>
      <c r="R41" s="22">
        <v>405.13799999999998</v>
      </c>
      <c r="S41" s="28">
        <f t="shared" si="1"/>
        <v>405.13799999999998</v>
      </c>
      <c r="T41" s="28"/>
      <c r="U41" s="84">
        <v>55.17</v>
      </c>
      <c r="V41" s="84">
        <v>117.393</v>
      </c>
      <c r="W41" s="84">
        <v>70.545000000000002</v>
      </c>
      <c r="X41" s="84">
        <v>17.311</v>
      </c>
      <c r="Y41" s="84">
        <v>42.808</v>
      </c>
      <c r="Z41" s="84">
        <v>2.6829999999999998</v>
      </c>
      <c r="AA41" s="84">
        <v>15.145</v>
      </c>
      <c r="AB41" s="84">
        <v>1.716</v>
      </c>
      <c r="AC41" s="84">
        <v>5.0830000000000002</v>
      </c>
      <c r="AD41" s="84">
        <v>59.2</v>
      </c>
      <c r="AE41" s="84">
        <v>8.0370000000000008</v>
      </c>
      <c r="AF41" s="84">
        <v>10.047000000000001</v>
      </c>
    </row>
    <row r="42" spans="1:38" s="91" customFormat="1" ht="15" customHeight="1">
      <c r="A42" s="29"/>
      <c r="B42" s="29" t="s">
        <v>280</v>
      </c>
      <c r="C42" s="15" t="s">
        <v>283</v>
      </c>
      <c r="D42" s="12" t="s">
        <v>288</v>
      </c>
      <c r="E42" s="12" t="s">
        <v>101</v>
      </c>
      <c r="F42" s="86" t="s">
        <v>276</v>
      </c>
      <c r="G42" s="26">
        <v>45</v>
      </c>
      <c r="H42" s="26">
        <v>45</v>
      </c>
      <c r="I42" s="26">
        <v>84</v>
      </c>
      <c r="J42" s="26">
        <v>50</v>
      </c>
      <c r="K42" s="26">
        <v>50</v>
      </c>
      <c r="L42" s="26">
        <v>50</v>
      </c>
      <c r="M42" s="26">
        <v>50.232999999999997</v>
      </c>
      <c r="N42" s="26">
        <v>50.232999999999997</v>
      </c>
      <c r="O42" s="26">
        <v>50.232999999999997</v>
      </c>
      <c r="P42" s="26">
        <v>46.01</v>
      </c>
      <c r="Q42" s="26">
        <v>48.112000000000002</v>
      </c>
      <c r="R42" s="26">
        <v>41.112000000000002</v>
      </c>
      <c r="S42" s="28">
        <f t="shared" si="1"/>
        <v>41.112000000000002</v>
      </c>
      <c r="T42" s="28"/>
      <c r="U42" s="84">
        <v>0</v>
      </c>
      <c r="V42" s="84">
        <v>0</v>
      </c>
      <c r="W42" s="84">
        <v>0</v>
      </c>
      <c r="X42" s="84">
        <v>0</v>
      </c>
      <c r="Y42" s="84">
        <v>1.7330000000000001</v>
      </c>
      <c r="Z42" s="84">
        <v>10.276999999999999</v>
      </c>
      <c r="AA42" s="84">
        <v>0</v>
      </c>
      <c r="AB42" s="84">
        <v>0</v>
      </c>
      <c r="AC42" s="84">
        <v>18.102</v>
      </c>
      <c r="AD42" s="84">
        <v>0</v>
      </c>
      <c r="AE42" s="84">
        <v>0</v>
      </c>
      <c r="AF42" s="84">
        <v>11</v>
      </c>
      <c r="AH42"/>
      <c r="AI42"/>
      <c r="AJ42"/>
      <c r="AK42"/>
      <c r="AL42"/>
    </row>
    <row r="43" spans="1:38" s="91" customFormat="1" ht="15" customHeight="1">
      <c r="A43" s="29"/>
      <c r="B43" s="29" t="s">
        <v>280</v>
      </c>
      <c r="C43" s="15" t="s">
        <v>283</v>
      </c>
      <c r="D43" s="15" t="s">
        <v>289</v>
      </c>
      <c r="E43" s="12" t="s">
        <v>102</v>
      </c>
      <c r="F43" s="86" t="s">
        <v>276</v>
      </c>
      <c r="G43" s="22">
        <v>350</v>
      </c>
      <c r="H43" s="22">
        <v>350</v>
      </c>
      <c r="I43" s="22">
        <v>350</v>
      </c>
      <c r="J43" s="22">
        <v>200</v>
      </c>
      <c r="K43" s="22">
        <v>200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8">
        <f t="shared" si="1"/>
        <v>0</v>
      </c>
      <c r="T43" s="28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H43"/>
      <c r="AI43"/>
      <c r="AJ43"/>
      <c r="AK43"/>
      <c r="AL43"/>
    </row>
    <row r="44" spans="1:38" s="91" customFormat="1" ht="15" customHeight="1">
      <c r="A44" s="29"/>
      <c r="B44" s="29" t="s">
        <v>280</v>
      </c>
      <c r="C44" s="15" t="s">
        <v>283</v>
      </c>
      <c r="D44" s="12" t="s">
        <v>288</v>
      </c>
      <c r="E44" s="12" t="s">
        <v>103</v>
      </c>
      <c r="F44" s="86" t="s">
        <v>276</v>
      </c>
      <c r="G44" s="26">
        <v>300</v>
      </c>
      <c r="H44" s="26">
        <v>300</v>
      </c>
      <c r="I44" s="26">
        <v>300</v>
      </c>
      <c r="J44" s="26">
        <v>300</v>
      </c>
      <c r="K44" s="26">
        <v>300</v>
      </c>
      <c r="L44" s="26">
        <v>300</v>
      </c>
      <c r="M44" s="26">
        <v>150</v>
      </c>
      <c r="N44" s="26">
        <v>50</v>
      </c>
      <c r="O44" s="26">
        <v>60</v>
      </c>
      <c r="P44" s="26">
        <v>45</v>
      </c>
      <c r="Q44" s="26">
        <v>0</v>
      </c>
      <c r="R44" s="26">
        <v>0</v>
      </c>
      <c r="S44" s="28">
        <f t="shared" si="1"/>
        <v>0</v>
      </c>
      <c r="T44" s="28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84"/>
      <c r="AH44"/>
      <c r="AI44"/>
      <c r="AJ44"/>
      <c r="AK44"/>
      <c r="AL44"/>
    </row>
    <row r="45" spans="1:38" s="91" customFormat="1" ht="15" customHeight="1">
      <c r="A45" s="29"/>
      <c r="B45" s="29" t="s">
        <v>280</v>
      </c>
      <c r="C45" s="15" t="s">
        <v>283</v>
      </c>
      <c r="D45" s="15" t="s">
        <v>289</v>
      </c>
      <c r="E45" s="12" t="s">
        <v>104</v>
      </c>
      <c r="F45" s="86" t="s">
        <v>277</v>
      </c>
      <c r="G45" s="26"/>
      <c r="H45" s="22">
        <v>68.400000000000006</v>
      </c>
      <c r="I45" s="22">
        <v>68.400000000000006</v>
      </c>
      <c r="J45" s="22">
        <v>68.400000000000006</v>
      </c>
      <c r="K45" s="22">
        <v>63.9</v>
      </c>
      <c r="L45" s="22">
        <v>67.5</v>
      </c>
      <c r="M45" s="22">
        <v>67.5</v>
      </c>
      <c r="N45" s="22">
        <v>65</v>
      </c>
      <c r="O45" s="22">
        <v>65</v>
      </c>
      <c r="P45" s="22">
        <v>65</v>
      </c>
      <c r="Q45" s="22">
        <v>64</v>
      </c>
      <c r="R45" s="22">
        <v>66</v>
      </c>
      <c r="S45" s="28">
        <f t="shared" si="1"/>
        <v>0</v>
      </c>
      <c r="T45" s="28"/>
      <c r="AH45"/>
      <c r="AI45"/>
      <c r="AJ45"/>
      <c r="AK45"/>
      <c r="AL45"/>
    </row>
    <row r="46" spans="1:38" s="91" customFormat="1" ht="15" customHeight="1">
      <c r="A46" s="29"/>
      <c r="B46" s="29" t="s">
        <v>280</v>
      </c>
      <c r="C46" s="15" t="s">
        <v>283</v>
      </c>
      <c r="D46" s="15" t="s">
        <v>289</v>
      </c>
      <c r="E46" s="12" t="s">
        <v>104</v>
      </c>
      <c r="F46" s="86" t="s">
        <v>276</v>
      </c>
      <c r="G46" s="26"/>
      <c r="H46" s="22">
        <v>38.700000000000003</v>
      </c>
      <c r="I46" s="22">
        <v>38.700000000000003</v>
      </c>
      <c r="J46" s="22">
        <v>38.700000000000003</v>
      </c>
      <c r="K46" s="22">
        <v>38.700000000000003</v>
      </c>
      <c r="L46" s="22">
        <v>38.700000000000003</v>
      </c>
      <c r="M46" s="22">
        <v>38.700000000000003</v>
      </c>
      <c r="N46" s="22">
        <v>38.700000000000003</v>
      </c>
      <c r="O46" s="22">
        <v>38.700000000000003</v>
      </c>
      <c r="P46" s="22">
        <v>38.700000000000003</v>
      </c>
      <c r="Q46" s="22">
        <v>40</v>
      </c>
      <c r="R46" s="22">
        <v>40</v>
      </c>
      <c r="S46" s="28">
        <f t="shared" si="1"/>
        <v>0</v>
      </c>
      <c r="T46" s="28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H46"/>
      <c r="AI46"/>
      <c r="AJ46"/>
      <c r="AK46"/>
      <c r="AL46"/>
    </row>
    <row r="47" spans="1:38" s="91" customFormat="1" ht="15" customHeight="1">
      <c r="A47" s="29"/>
      <c r="B47" s="29" t="s">
        <v>280</v>
      </c>
      <c r="C47" s="15" t="s">
        <v>283</v>
      </c>
      <c r="D47" s="15" t="s">
        <v>289</v>
      </c>
      <c r="E47" s="12" t="s">
        <v>104</v>
      </c>
      <c r="F47" s="86" t="s">
        <v>276</v>
      </c>
      <c r="G47" s="22">
        <v>270</v>
      </c>
      <c r="H47" s="22">
        <v>227.70000000000002</v>
      </c>
      <c r="I47" s="22">
        <v>227.70000000000002</v>
      </c>
      <c r="J47" s="22">
        <v>227.70000000000002</v>
      </c>
      <c r="K47" s="22">
        <v>227.70000000000002</v>
      </c>
      <c r="L47" s="22">
        <v>227.70000000000002</v>
      </c>
      <c r="M47" s="22">
        <v>227.70000000000002</v>
      </c>
      <c r="N47" s="22">
        <v>227.70000000000002</v>
      </c>
      <c r="O47" s="22">
        <v>227.70000000000002</v>
      </c>
      <c r="P47" s="22">
        <v>227.70000000000002</v>
      </c>
      <c r="Q47" s="22">
        <v>212.57388000000003</v>
      </c>
      <c r="R47" s="22">
        <v>211</v>
      </c>
      <c r="S47" s="28">
        <f t="shared" si="1"/>
        <v>0</v>
      </c>
      <c r="T47" s="28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H47"/>
      <c r="AI47"/>
      <c r="AJ47"/>
      <c r="AK47"/>
      <c r="AL47"/>
    </row>
    <row r="48" spans="1:38" s="91" customFormat="1" ht="15" customHeight="1">
      <c r="A48" s="29"/>
      <c r="B48" s="29" t="s">
        <v>280</v>
      </c>
      <c r="C48" s="15" t="s">
        <v>283</v>
      </c>
      <c r="D48" s="15" t="s">
        <v>289</v>
      </c>
      <c r="E48" s="12" t="s">
        <v>104</v>
      </c>
      <c r="F48" s="86" t="s">
        <v>276</v>
      </c>
      <c r="G48" s="22">
        <v>154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8">
        <f t="shared" si="1"/>
        <v>0</v>
      </c>
      <c r="T48" s="28"/>
      <c r="AH48"/>
      <c r="AI48"/>
      <c r="AJ48"/>
      <c r="AK48"/>
      <c r="AL48"/>
    </row>
    <row r="49" spans="1:38" s="91" customFormat="1" ht="15" customHeight="1">
      <c r="A49" s="29"/>
      <c r="B49" s="29" t="s">
        <v>280</v>
      </c>
      <c r="C49" s="15" t="s">
        <v>283</v>
      </c>
      <c r="D49" s="12" t="s">
        <v>288</v>
      </c>
      <c r="E49" s="12" t="s">
        <v>105</v>
      </c>
      <c r="F49" s="86" t="s">
        <v>276</v>
      </c>
      <c r="G49" s="26">
        <v>300</v>
      </c>
      <c r="H49" s="26">
        <v>300</v>
      </c>
      <c r="I49" s="26">
        <v>300</v>
      </c>
      <c r="J49" s="26">
        <v>300</v>
      </c>
      <c r="K49" s="26">
        <v>300</v>
      </c>
      <c r="L49" s="26">
        <v>300</v>
      </c>
      <c r="M49" s="26">
        <v>150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8">
        <f t="shared" si="1"/>
        <v>0</v>
      </c>
      <c r="T49" s="28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84"/>
      <c r="AG49"/>
      <c r="AH49"/>
      <c r="AI49"/>
      <c r="AJ49"/>
      <c r="AK49"/>
      <c r="AL49"/>
    </row>
    <row r="50" spans="1:38" s="91" customFormat="1" ht="15" customHeight="1">
      <c r="A50" s="29"/>
      <c r="B50" s="29" t="s">
        <v>280</v>
      </c>
      <c r="C50" s="15" t="s">
        <v>282</v>
      </c>
      <c r="D50" s="15" t="s">
        <v>289</v>
      </c>
      <c r="E50" s="12" t="s">
        <v>106</v>
      </c>
      <c r="F50" s="86" t="s">
        <v>276</v>
      </c>
      <c r="G50" s="22">
        <v>144</v>
      </c>
      <c r="H50" s="22">
        <v>115</v>
      </c>
      <c r="I50" s="22">
        <v>117.23399999999999</v>
      </c>
      <c r="J50" s="22">
        <v>102.304</v>
      </c>
      <c r="K50" s="22">
        <v>102.679</v>
      </c>
      <c r="L50" s="22">
        <v>102.679</v>
      </c>
      <c r="M50" s="22">
        <v>157.809</v>
      </c>
      <c r="N50" s="22">
        <v>91</v>
      </c>
      <c r="O50" s="22">
        <v>91</v>
      </c>
      <c r="P50" s="22">
        <v>83.787000000000006</v>
      </c>
      <c r="Q50" s="22">
        <v>104.94500000000001</v>
      </c>
      <c r="R50" s="22">
        <v>111.39200000000001</v>
      </c>
      <c r="S50" s="28">
        <f t="shared" si="1"/>
        <v>111.39200000000001</v>
      </c>
      <c r="T50" s="28"/>
      <c r="U50" s="64">
        <v>2.7730000000000001</v>
      </c>
      <c r="V50" s="64">
        <v>0</v>
      </c>
      <c r="W50" s="64">
        <v>13.481999999999999</v>
      </c>
      <c r="X50" s="64">
        <v>0</v>
      </c>
      <c r="Y50" s="64">
        <v>0.125</v>
      </c>
      <c r="Z50" s="64">
        <v>19.405999999999999</v>
      </c>
      <c r="AA50" s="64">
        <v>1.9870000000000001</v>
      </c>
      <c r="AB50" s="64">
        <v>6.234</v>
      </c>
      <c r="AC50" s="64">
        <v>56.158000000000001</v>
      </c>
      <c r="AD50" s="64">
        <v>0</v>
      </c>
      <c r="AE50" s="64">
        <v>11.227</v>
      </c>
      <c r="AF50" s="64">
        <v>0</v>
      </c>
      <c r="AG50"/>
      <c r="AH50"/>
      <c r="AI50"/>
      <c r="AJ50"/>
      <c r="AK50"/>
      <c r="AL50"/>
    </row>
    <row r="51" spans="1:38" s="91" customFormat="1" ht="15" customHeight="1">
      <c r="A51" s="29"/>
      <c r="B51" s="29" t="s">
        <v>280</v>
      </c>
      <c r="C51" s="15" t="s">
        <v>282</v>
      </c>
      <c r="D51" s="12" t="s">
        <v>291</v>
      </c>
      <c r="E51" s="12" t="s">
        <v>107</v>
      </c>
      <c r="F51" s="86" t="s">
        <v>278</v>
      </c>
      <c r="G51" s="22"/>
      <c r="H51" s="22">
        <v>260</v>
      </c>
      <c r="I51" s="22">
        <v>269.36799999999999</v>
      </c>
      <c r="J51" s="22">
        <v>239.60400000000001</v>
      </c>
      <c r="K51" s="22">
        <v>355.03199999999998</v>
      </c>
      <c r="L51" s="22">
        <v>355.03199999999998</v>
      </c>
      <c r="M51" s="22">
        <v>305.05900000000003</v>
      </c>
      <c r="N51" s="22">
        <v>249</v>
      </c>
      <c r="O51" s="22">
        <v>249</v>
      </c>
      <c r="P51" s="22">
        <v>297</v>
      </c>
      <c r="Q51" s="22">
        <v>308.55699999999996</v>
      </c>
      <c r="R51" s="22">
        <v>284.55399999999997</v>
      </c>
      <c r="S51" s="28">
        <f t="shared" si="1"/>
        <v>284.55399999999997</v>
      </c>
      <c r="T51" s="28"/>
      <c r="U51" s="64">
        <v>12.552</v>
      </c>
      <c r="V51" s="64">
        <v>3.7069999999999999</v>
      </c>
      <c r="W51" s="64">
        <v>95.590999999999994</v>
      </c>
      <c r="X51" s="64">
        <v>6.2279999999999998</v>
      </c>
      <c r="Y51" s="64">
        <v>7.9809999999999999</v>
      </c>
      <c r="Z51" s="64">
        <v>-0.47699999999999998</v>
      </c>
      <c r="AA51" s="64">
        <v>0</v>
      </c>
      <c r="AB51" s="64">
        <v>62.268999999999998</v>
      </c>
      <c r="AC51" s="64">
        <v>32.704000000000001</v>
      </c>
      <c r="AD51" s="64">
        <v>11.404</v>
      </c>
      <c r="AE51" s="64">
        <v>22.321999999999999</v>
      </c>
      <c r="AF51" s="64">
        <v>30.273</v>
      </c>
      <c r="AG51"/>
    </row>
    <row r="52" spans="1:38" s="91" customFormat="1" ht="15" customHeight="1">
      <c r="A52" s="29"/>
      <c r="B52" s="29" t="s">
        <v>280</v>
      </c>
      <c r="C52" s="15" t="s">
        <v>283</v>
      </c>
      <c r="D52" s="12" t="s">
        <v>288</v>
      </c>
      <c r="E52" s="12" t="s">
        <v>108</v>
      </c>
      <c r="F52" s="93" t="s">
        <v>279</v>
      </c>
      <c r="G52" s="31">
        <v>500</v>
      </c>
      <c r="H52" s="31">
        <v>500</v>
      </c>
      <c r="I52" s="31">
        <v>500</v>
      </c>
      <c r="J52" s="31">
        <v>500</v>
      </c>
      <c r="K52" s="31">
        <v>500</v>
      </c>
      <c r="L52" s="31">
        <v>500</v>
      </c>
      <c r="M52" s="31">
        <v>400.5</v>
      </c>
      <c r="N52" s="31">
        <v>297</v>
      </c>
      <c r="O52" s="31">
        <v>153</v>
      </c>
      <c r="P52" s="31">
        <v>277.01800000000003</v>
      </c>
      <c r="Q52" s="22">
        <v>215.20699999999999</v>
      </c>
      <c r="R52" s="22">
        <v>236.63400000000001</v>
      </c>
      <c r="S52" s="28">
        <f t="shared" si="1"/>
        <v>236.63400000000001</v>
      </c>
      <c r="T52" s="28"/>
      <c r="U52" s="84">
        <v>0</v>
      </c>
      <c r="V52" s="84">
        <v>0</v>
      </c>
      <c r="W52" s="84">
        <v>0</v>
      </c>
      <c r="X52" s="84">
        <v>0</v>
      </c>
      <c r="Y52" s="84">
        <v>8.7460000000000004</v>
      </c>
      <c r="Z52" s="84">
        <v>0.29299999999999998</v>
      </c>
      <c r="AA52" s="84">
        <v>0</v>
      </c>
      <c r="AB52" s="84">
        <v>0.97899999999999998</v>
      </c>
      <c r="AC52" s="84">
        <v>66.188999999999993</v>
      </c>
      <c r="AD52" s="84">
        <v>147.36600000000001</v>
      </c>
      <c r="AE52" s="84">
        <v>0</v>
      </c>
      <c r="AF52" s="84">
        <v>13.061</v>
      </c>
      <c r="AH52"/>
      <c r="AI52"/>
      <c r="AJ52"/>
      <c r="AK52"/>
      <c r="AL52"/>
    </row>
    <row r="53" spans="1:38" s="91" customFormat="1" ht="15" customHeight="1">
      <c r="A53" s="29"/>
      <c r="B53" s="29" t="s">
        <v>280</v>
      </c>
      <c r="C53" s="15" t="s">
        <v>282</v>
      </c>
      <c r="D53" s="12" t="s">
        <v>291</v>
      </c>
      <c r="E53" s="12" t="s">
        <v>109</v>
      </c>
      <c r="F53" s="93" t="s">
        <v>279</v>
      </c>
      <c r="G53" s="22"/>
      <c r="H53" s="22"/>
      <c r="I53" s="22"/>
      <c r="J53" s="22"/>
      <c r="K53" s="22"/>
      <c r="L53" s="22"/>
      <c r="M53" s="22">
        <v>0.29800000000000004</v>
      </c>
      <c r="N53" s="22">
        <v>0.29800000000000004</v>
      </c>
      <c r="O53" s="22">
        <v>0.29800000000000004</v>
      </c>
      <c r="P53" s="22">
        <v>0.29800000000000004</v>
      </c>
      <c r="Q53" s="22">
        <v>0.29800000000000004</v>
      </c>
      <c r="R53" s="22">
        <v>0.29800000000000004</v>
      </c>
      <c r="S53" s="28">
        <f t="shared" si="1"/>
        <v>0.29800000000000004</v>
      </c>
      <c r="T53" s="28"/>
      <c r="U53" s="64">
        <v>0</v>
      </c>
      <c r="V53" s="64">
        <v>0</v>
      </c>
      <c r="W53" s="64">
        <v>0</v>
      </c>
      <c r="X53" s="64">
        <f>29/1000</f>
        <v>2.9000000000000001E-2</v>
      </c>
      <c r="Y53" s="64">
        <v>0.26900000000000002</v>
      </c>
      <c r="Z53" s="64">
        <v>0</v>
      </c>
      <c r="AA53" s="64">
        <v>0</v>
      </c>
      <c r="AB53" s="64">
        <v>0</v>
      </c>
      <c r="AC53" s="64"/>
      <c r="AD53" s="64"/>
      <c r="AE53" s="64"/>
      <c r="AF53" s="64">
        <v>0</v>
      </c>
      <c r="AG53"/>
      <c r="AH53"/>
      <c r="AI53"/>
      <c r="AJ53"/>
      <c r="AK53"/>
      <c r="AL53"/>
    </row>
    <row r="54" spans="1:38" s="91" customFormat="1" ht="15" customHeight="1">
      <c r="A54" s="29"/>
      <c r="B54" s="29" t="s">
        <v>280</v>
      </c>
      <c r="C54" s="15" t="s">
        <v>282</v>
      </c>
      <c r="D54" s="12" t="s">
        <v>287</v>
      </c>
      <c r="E54" s="8" t="s">
        <v>110</v>
      </c>
      <c r="F54" s="93" t="s">
        <v>279</v>
      </c>
      <c r="G54" s="31">
        <v>635.4</v>
      </c>
      <c r="H54" s="31">
        <v>595</v>
      </c>
      <c r="I54" s="31">
        <v>547.22299999999996</v>
      </c>
      <c r="J54" s="31">
        <v>594.37900000000002</v>
      </c>
      <c r="K54" s="31">
        <v>596.697</v>
      </c>
      <c r="L54" s="31">
        <v>595</v>
      </c>
      <c r="M54" s="31">
        <v>595</v>
      </c>
      <c r="N54" s="31">
        <v>395</v>
      </c>
      <c r="O54" s="31">
        <v>395</v>
      </c>
      <c r="P54" s="31">
        <v>252.31400000000002</v>
      </c>
      <c r="Q54" s="31">
        <v>334.90600000000001</v>
      </c>
      <c r="R54" s="31">
        <v>339.42599999999999</v>
      </c>
      <c r="S54" s="28">
        <f t="shared" si="1"/>
        <v>339.42599999999999</v>
      </c>
      <c r="T54" s="28"/>
      <c r="U54" s="64">
        <v>17.649999999999999</v>
      </c>
      <c r="V54" s="64">
        <v>53.17</v>
      </c>
      <c r="W54" s="64">
        <v>-3.387</v>
      </c>
      <c r="X54" s="64">
        <v>14.616</v>
      </c>
      <c r="Y54" s="64">
        <v>31.422999999999998</v>
      </c>
      <c r="Z54" s="64">
        <v>133.38499999999999</v>
      </c>
      <c r="AA54" s="64">
        <v>23.468</v>
      </c>
      <c r="AB54" s="64">
        <v>0</v>
      </c>
      <c r="AC54" s="64">
        <v>64.581000000000003</v>
      </c>
      <c r="AD54" s="64">
        <v>4.5199999999999996</v>
      </c>
      <c r="AE54" s="64">
        <v>0</v>
      </c>
      <c r="AF54" s="64">
        <v>0</v>
      </c>
      <c r="AG54"/>
      <c r="AH54"/>
      <c r="AI54"/>
      <c r="AJ54"/>
      <c r="AK54"/>
      <c r="AL54"/>
    </row>
    <row r="55" spans="1:38" s="91" customFormat="1" ht="15" customHeight="1">
      <c r="A55" s="29"/>
      <c r="B55" s="29" t="s">
        <v>280</v>
      </c>
      <c r="C55" s="15" t="s">
        <v>284</v>
      </c>
      <c r="D55" s="12" t="s">
        <v>291</v>
      </c>
      <c r="E55" s="8" t="s">
        <v>111</v>
      </c>
      <c r="F55" s="93" t="s">
        <v>279</v>
      </c>
      <c r="G55" s="31">
        <v>250</v>
      </c>
      <c r="H55" s="31">
        <v>250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28">
        <f t="shared" si="1"/>
        <v>0</v>
      </c>
      <c r="T55" s="28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/>
      <c r="AI55"/>
      <c r="AJ55"/>
      <c r="AK55"/>
      <c r="AL55"/>
    </row>
    <row r="56" spans="1:38" s="91" customFormat="1" ht="15" customHeight="1">
      <c r="A56" s="29"/>
      <c r="B56" s="29" t="s">
        <v>280</v>
      </c>
      <c r="C56" s="15" t="s">
        <v>284</v>
      </c>
      <c r="D56" s="12" t="s">
        <v>291</v>
      </c>
      <c r="E56" s="8" t="s">
        <v>111</v>
      </c>
      <c r="F56" s="93" t="s">
        <v>279</v>
      </c>
      <c r="G56" s="31">
        <v>250</v>
      </c>
      <c r="H56" s="31">
        <v>250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28">
        <f t="shared" si="1"/>
        <v>0</v>
      </c>
      <c r="T56" s="28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/>
      <c r="AI56"/>
      <c r="AJ56"/>
      <c r="AK56"/>
      <c r="AL56"/>
    </row>
    <row r="57" spans="1:38" s="91" customFormat="1" ht="15" customHeight="1">
      <c r="A57" s="29"/>
      <c r="B57" s="29" t="s">
        <v>280</v>
      </c>
      <c r="C57" s="15" t="s">
        <v>284</v>
      </c>
      <c r="D57" s="12" t="s">
        <v>291</v>
      </c>
      <c r="E57" s="8" t="s">
        <v>112</v>
      </c>
      <c r="F57" s="86" t="s">
        <v>278</v>
      </c>
      <c r="G57" s="25"/>
      <c r="H57" s="25"/>
      <c r="I57" s="25"/>
      <c r="J57" s="25"/>
      <c r="K57" s="31">
        <v>117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28">
        <f t="shared" si="1"/>
        <v>0</v>
      </c>
      <c r="T57" s="28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s="91" customFormat="1" ht="21.5" customHeight="1">
      <c r="A58" s="29"/>
      <c r="B58" s="29" t="s">
        <v>280</v>
      </c>
      <c r="C58" s="15" t="s">
        <v>283</v>
      </c>
      <c r="D58" s="12" t="s">
        <v>288</v>
      </c>
      <c r="E58" s="12" t="s">
        <v>113</v>
      </c>
      <c r="F58" s="86" t="s">
        <v>276</v>
      </c>
      <c r="G58" s="26">
        <v>250</v>
      </c>
      <c r="H58" s="26">
        <v>250</v>
      </c>
      <c r="I58" s="26">
        <v>250</v>
      </c>
      <c r="J58" s="26">
        <v>250</v>
      </c>
      <c r="K58" s="26">
        <v>250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8">
        <f t="shared" si="1"/>
        <v>0</v>
      </c>
      <c r="T58" s="28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84"/>
      <c r="AG58"/>
      <c r="AH58"/>
      <c r="AI58"/>
      <c r="AJ58"/>
      <c r="AK58"/>
      <c r="AL58"/>
    </row>
    <row r="59" spans="1:38">
      <c r="A59" s="29"/>
      <c r="B59" s="29" t="s">
        <v>280</v>
      </c>
      <c r="C59" s="15" t="s">
        <v>283</v>
      </c>
      <c r="D59" s="15" t="s">
        <v>289</v>
      </c>
      <c r="E59" s="12" t="s">
        <v>114</v>
      </c>
      <c r="F59" s="86" t="s">
        <v>276</v>
      </c>
      <c r="G59" s="22">
        <v>562.5</v>
      </c>
      <c r="H59" s="22">
        <v>356.25</v>
      </c>
      <c r="I59" s="22">
        <v>356.25</v>
      </c>
      <c r="J59" s="22">
        <v>0</v>
      </c>
      <c r="K59" s="22">
        <v>171</v>
      </c>
      <c r="L59" s="22">
        <v>171</v>
      </c>
      <c r="M59" s="22">
        <v>144</v>
      </c>
      <c r="N59" s="22">
        <v>144</v>
      </c>
      <c r="O59" s="22">
        <v>170</v>
      </c>
      <c r="P59" s="22">
        <v>105</v>
      </c>
      <c r="Q59" s="28">
        <v>108</v>
      </c>
      <c r="R59" s="28">
        <v>119</v>
      </c>
      <c r="S59" s="28">
        <f t="shared" si="1"/>
        <v>0</v>
      </c>
      <c r="T59" s="28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</row>
    <row r="60" spans="1:38" ht="15" customHeight="1">
      <c r="A60" s="29"/>
      <c r="B60" s="29" t="s">
        <v>280</v>
      </c>
      <c r="C60" s="15" t="s">
        <v>283</v>
      </c>
      <c r="D60" s="12" t="s">
        <v>291</v>
      </c>
      <c r="E60" s="8" t="s">
        <v>115</v>
      </c>
      <c r="F60" s="93" t="s">
        <v>279</v>
      </c>
      <c r="G60" s="31"/>
      <c r="H60" s="31">
        <v>349.2</v>
      </c>
      <c r="I60" s="31">
        <v>349.2</v>
      </c>
      <c r="J60" s="31">
        <v>349.2</v>
      </c>
      <c r="K60" s="31">
        <v>711.9</v>
      </c>
      <c r="L60" s="31">
        <v>714</v>
      </c>
      <c r="M60" s="31">
        <v>688.74099999999999</v>
      </c>
      <c r="N60" s="31">
        <v>688.74099999999999</v>
      </c>
      <c r="O60" s="31">
        <v>672</v>
      </c>
      <c r="P60" s="31">
        <v>433.80799999999999</v>
      </c>
      <c r="Q60" s="31">
        <v>332.80200000000002</v>
      </c>
      <c r="R60" s="31">
        <v>322.178</v>
      </c>
      <c r="S60" s="28">
        <f t="shared" si="1"/>
        <v>322.178</v>
      </c>
      <c r="T60" s="28"/>
      <c r="U60" s="84">
        <v>0</v>
      </c>
      <c r="V60" s="84">
        <v>0</v>
      </c>
      <c r="W60" s="84">
        <v>0</v>
      </c>
      <c r="X60" s="84">
        <v>0</v>
      </c>
      <c r="Y60" s="84">
        <v>32.741</v>
      </c>
      <c r="Z60" s="84">
        <v>27.863</v>
      </c>
      <c r="AA60" s="84">
        <v>62.500999999999998</v>
      </c>
      <c r="AB60" s="84">
        <v>11.702999999999999</v>
      </c>
      <c r="AC60" s="84">
        <v>31.994</v>
      </c>
      <c r="AD60" s="84">
        <v>58.375999999999998</v>
      </c>
      <c r="AE60" s="84">
        <v>8</v>
      </c>
      <c r="AF60" s="84">
        <v>89</v>
      </c>
      <c r="AG60" s="91"/>
    </row>
    <row r="61" spans="1:38" s="91" customFormat="1" ht="15" customHeight="1">
      <c r="A61" s="29"/>
      <c r="B61" s="29" t="s">
        <v>280</v>
      </c>
      <c r="C61" s="15" t="s">
        <v>283</v>
      </c>
      <c r="D61" s="15" t="s">
        <v>289</v>
      </c>
      <c r="E61" s="12" t="s">
        <v>114</v>
      </c>
      <c r="F61" s="86" t="s">
        <v>276</v>
      </c>
      <c r="G61" s="22">
        <v>675</v>
      </c>
      <c r="H61" s="22">
        <v>360</v>
      </c>
      <c r="I61" s="22">
        <v>360</v>
      </c>
      <c r="J61" s="22">
        <v>360</v>
      </c>
      <c r="K61" s="22">
        <v>360</v>
      </c>
      <c r="L61" s="22">
        <v>360</v>
      </c>
      <c r="M61" s="22">
        <v>378</v>
      </c>
      <c r="N61" s="22">
        <v>378</v>
      </c>
      <c r="O61" s="22">
        <v>378</v>
      </c>
      <c r="P61" s="22">
        <v>75</v>
      </c>
      <c r="Q61" s="28">
        <v>108</v>
      </c>
      <c r="R61" s="28">
        <v>126</v>
      </c>
      <c r="S61" s="28">
        <f t="shared" si="1"/>
        <v>0</v>
      </c>
      <c r="T61" s="28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H61"/>
      <c r="AI61"/>
      <c r="AJ61"/>
      <c r="AK61"/>
      <c r="AL61"/>
    </row>
    <row r="62" spans="1:38" ht="15" customHeight="1">
      <c r="A62" s="29"/>
      <c r="B62" s="29" t="s">
        <v>280</v>
      </c>
      <c r="C62" s="15" t="s">
        <v>283</v>
      </c>
      <c r="D62" s="15" t="s">
        <v>289</v>
      </c>
      <c r="E62" s="12" t="s">
        <v>116</v>
      </c>
      <c r="F62" s="86" t="s">
        <v>276</v>
      </c>
      <c r="G62" s="22">
        <v>150</v>
      </c>
      <c r="H62" s="22">
        <v>225</v>
      </c>
      <c r="I62" s="22">
        <v>225</v>
      </c>
      <c r="J62" s="22">
        <v>225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8">
        <f t="shared" si="1"/>
        <v>0</v>
      </c>
      <c r="T62" s="28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91"/>
    </row>
    <row r="63" spans="1:38" ht="16.25" customHeight="1">
      <c r="A63" s="29"/>
      <c r="B63" s="29" t="s">
        <v>280</v>
      </c>
      <c r="C63" s="15" t="s">
        <v>283</v>
      </c>
      <c r="D63" s="15" t="s">
        <v>289</v>
      </c>
      <c r="E63" s="12" t="s">
        <v>114</v>
      </c>
      <c r="F63" s="86" t="s">
        <v>276</v>
      </c>
      <c r="G63" s="22">
        <v>225</v>
      </c>
      <c r="H63" s="22">
        <v>225</v>
      </c>
      <c r="I63" s="22">
        <v>56.25</v>
      </c>
      <c r="J63" s="22">
        <v>56.25</v>
      </c>
      <c r="K63" s="22">
        <v>24.75</v>
      </c>
      <c r="L63" s="22">
        <v>24.75</v>
      </c>
      <c r="M63" s="22">
        <v>0</v>
      </c>
      <c r="N63" s="22">
        <v>0</v>
      </c>
      <c r="O63" s="22">
        <v>24</v>
      </c>
      <c r="P63" s="22">
        <v>67</v>
      </c>
      <c r="Q63" s="28">
        <v>22.228390000000001</v>
      </c>
      <c r="R63" s="28">
        <v>22.228390000000001</v>
      </c>
      <c r="S63" s="28">
        <f t="shared" si="1"/>
        <v>0</v>
      </c>
      <c r="T63" s="28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91"/>
    </row>
    <row r="64" spans="1:38" ht="15" customHeight="1">
      <c r="A64" s="29"/>
      <c r="B64" s="29" t="s">
        <v>280</v>
      </c>
      <c r="C64" s="15" t="s">
        <v>283</v>
      </c>
      <c r="D64" s="15" t="s">
        <v>289</v>
      </c>
      <c r="E64" s="8" t="s">
        <v>114</v>
      </c>
      <c r="F64" s="86" t="s">
        <v>276</v>
      </c>
      <c r="G64" s="22"/>
      <c r="H64" s="22"/>
      <c r="I64" s="22">
        <v>88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8">
        <f t="shared" si="1"/>
        <v>0</v>
      </c>
      <c r="T64" s="28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84"/>
      <c r="AG64" s="91"/>
    </row>
    <row r="65" spans="1:38" ht="15" customHeight="1">
      <c r="A65" s="29"/>
      <c r="B65" s="29" t="s">
        <v>280</v>
      </c>
      <c r="C65" s="15" t="s">
        <v>283</v>
      </c>
      <c r="D65" s="15" t="s">
        <v>289</v>
      </c>
      <c r="E65" s="8" t="s">
        <v>114</v>
      </c>
      <c r="F65" s="86" t="s">
        <v>278</v>
      </c>
      <c r="G65" s="22"/>
      <c r="H65" s="22"/>
      <c r="I65" s="22">
        <v>24</v>
      </c>
      <c r="J65" s="22">
        <v>24</v>
      </c>
      <c r="K65" s="22">
        <v>24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8">
        <f t="shared" si="1"/>
        <v>0</v>
      </c>
      <c r="T65" s="28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91"/>
    </row>
    <row r="66" spans="1:38" s="91" customFormat="1" ht="15" customHeight="1">
      <c r="A66" s="29"/>
      <c r="B66" s="29" t="s">
        <v>280</v>
      </c>
      <c r="C66" s="15" t="s">
        <v>284</v>
      </c>
      <c r="D66" s="15" t="s">
        <v>289</v>
      </c>
      <c r="E66" s="8" t="s">
        <v>117</v>
      </c>
      <c r="F66" s="86" t="s">
        <v>278</v>
      </c>
      <c r="G66" s="22">
        <v>202.5</v>
      </c>
      <c r="H66" s="22">
        <v>202.5</v>
      </c>
      <c r="I66" s="22">
        <v>202.5</v>
      </c>
      <c r="J66" s="22">
        <v>202.5</v>
      </c>
      <c r="K66" s="22">
        <v>202.5</v>
      </c>
      <c r="L66" s="31">
        <v>202.5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28">
        <f t="shared" si="1"/>
        <v>0</v>
      </c>
      <c r="T66" s="28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/>
      <c r="AI66"/>
      <c r="AJ66"/>
      <c r="AK66"/>
      <c r="AL66"/>
    </row>
    <row r="67" spans="1:38" s="91" customFormat="1" ht="15" customHeight="1">
      <c r="A67" s="29"/>
      <c r="B67" s="29" t="s">
        <v>280</v>
      </c>
      <c r="C67" s="15" t="s">
        <v>283</v>
      </c>
      <c r="D67" s="15" t="s">
        <v>289</v>
      </c>
      <c r="E67" s="8" t="s">
        <v>114</v>
      </c>
      <c r="F67" s="86" t="s">
        <v>276</v>
      </c>
      <c r="G67" s="22">
        <v>500</v>
      </c>
      <c r="H67" s="22">
        <v>360</v>
      </c>
      <c r="I67" s="22">
        <v>360</v>
      </c>
      <c r="J67" s="22">
        <v>360</v>
      </c>
      <c r="K67" s="22">
        <v>360</v>
      </c>
      <c r="L67" s="22">
        <v>360</v>
      </c>
      <c r="M67" s="22">
        <v>360</v>
      </c>
      <c r="N67" s="22">
        <v>360</v>
      </c>
      <c r="O67" s="22">
        <v>360</v>
      </c>
      <c r="P67" s="22">
        <v>315</v>
      </c>
      <c r="Q67" s="28">
        <v>340.92494999999997</v>
      </c>
      <c r="R67" s="28">
        <v>356</v>
      </c>
      <c r="S67" s="28">
        <f t="shared" si="1"/>
        <v>842.07100000000003</v>
      </c>
      <c r="T67" s="28"/>
      <c r="U67" s="84">
        <v>0</v>
      </c>
      <c r="V67" s="84">
        <v>0</v>
      </c>
      <c r="W67" s="84">
        <v>3.516</v>
      </c>
      <c r="X67" s="84">
        <v>15.513999999999999</v>
      </c>
      <c r="Y67" s="84">
        <v>22.416</v>
      </c>
      <c r="Z67" s="84">
        <v>59.622</v>
      </c>
      <c r="AA67" s="84">
        <v>157.672</v>
      </c>
      <c r="AB67" s="84">
        <v>62.215000000000003</v>
      </c>
      <c r="AC67" s="84">
        <f>60.557</f>
        <v>60.557000000000002</v>
      </c>
      <c r="AD67" s="84">
        <v>99.558999999999997</v>
      </c>
      <c r="AE67" s="84">
        <v>268</v>
      </c>
      <c r="AF67" s="84">
        <v>93</v>
      </c>
      <c r="AH67"/>
      <c r="AI67"/>
      <c r="AJ67"/>
      <c r="AK67"/>
      <c r="AL67"/>
    </row>
    <row r="68" spans="1:38" ht="15" customHeight="1">
      <c r="A68" s="29"/>
      <c r="B68" s="29" t="s">
        <v>280</v>
      </c>
      <c r="C68" s="15" t="s">
        <v>284</v>
      </c>
      <c r="D68" s="15" t="s">
        <v>289</v>
      </c>
      <c r="E68" s="8" t="s">
        <v>118</v>
      </c>
      <c r="F68" s="86" t="s">
        <v>276</v>
      </c>
      <c r="G68" s="22">
        <v>200</v>
      </c>
      <c r="H68" s="22">
        <v>200</v>
      </c>
      <c r="I68" s="22">
        <v>100</v>
      </c>
      <c r="J68" s="22">
        <v>100</v>
      </c>
      <c r="K68" s="22">
        <v>405</v>
      </c>
      <c r="L68" s="22">
        <v>405</v>
      </c>
      <c r="M68" s="22">
        <v>405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8">
        <f t="shared" ref="S68:S131" si="2">SUM(U68:AF68)</f>
        <v>0</v>
      </c>
      <c r="T68" s="28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8" ht="15" customHeight="1">
      <c r="A69" s="29"/>
      <c r="B69" s="29" t="s">
        <v>280</v>
      </c>
      <c r="C69" s="15" t="s">
        <v>284</v>
      </c>
      <c r="D69" s="12" t="s">
        <v>291</v>
      </c>
      <c r="E69" s="8" t="s">
        <v>112</v>
      </c>
      <c r="F69" s="93" t="s">
        <v>279</v>
      </c>
      <c r="G69" s="31">
        <v>200</v>
      </c>
      <c r="H69" s="31">
        <v>200</v>
      </c>
      <c r="I69" s="31">
        <v>200</v>
      </c>
      <c r="J69" s="31">
        <v>112.5</v>
      </c>
      <c r="K69" s="31">
        <v>111.60000000000001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28">
        <f t="shared" si="2"/>
        <v>0</v>
      </c>
      <c r="T69" s="28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8" ht="15" customHeight="1">
      <c r="A70" s="29"/>
      <c r="B70" s="29" t="s">
        <v>280</v>
      </c>
      <c r="C70" s="15" t="s">
        <v>283</v>
      </c>
      <c r="D70" s="15" t="s">
        <v>289</v>
      </c>
      <c r="E70" s="12" t="s">
        <v>119</v>
      </c>
      <c r="F70" s="86" t="s">
        <v>276</v>
      </c>
      <c r="G70" s="22">
        <v>400</v>
      </c>
      <c r="H70" s="22">
        <v>200</v>
      </c>
      <c r="I70" s="22">
        <v>200</v>
      </c>
      <c r="J70" s="22">
        <v>200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8">
        <f t="shared" si="2"/>
        <v>0</v>
      </c>
      <c r="T70" s="28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91"/>
    </row>
    <row r="71" spans="1:38" ht="15" customHeight="1">
      <c r="A71" s="29"/>
      <c r="B71" s="29" t="s">
        <v>280</v>
      </c>
      <c r="C71" s="15" t="s">
        <v>282</v>
      </c>
      <c r="D71" s="12" t="s">
        <v>287</v>
      </c>
      <c r="E71" s="12" t="s">
        <v>120</v>
      </c>
      <c r="F71" s="86" t="s">
        <v>276</v>
      </c>
      <c r="G71" s="31"/>
      <c r="H71" s="31"/>
      <c r="I71" s="31"/>
      <c r="J71" s="31">
        <v>175.5</v>
      </c>
      <c r="K71" s="31">
        <v>175.5</v>
      </c>
      <c r="L71" s="31">
        <v>175.5</v>
      </c>
      <c r="M71" s="31">
        <v>175.5</v>
      </c>
      <c r="N71" s="31">
        <v>67.5</v>
      </c>
      <c r="O71" s="31">
        <v>67.5</v>
      </c>
      <c r="P71" s="31">
        <v>90</v>
      </c>
      <c r="Q71" s="31">
        <v>0</v>
      </c>
      <c r="R71" s="31">
        <v>0</v>
      </c>
      <c r="S71" s="28">
        <f t="shared" si="2"/>
        <v>0</v>
      </c>
      <c r="T71" s="28"/>
      <c r="U71" s="64">
        <v>0</v>
      </c>
      <c r="V71" s="64">
        <v>0</v>
      </c>
      <c r="W71" s="64">
        <v>0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4">
        <v>0</v>
      </c>
      <c r="AD71" s="64">
        <v>0</v>
      </c>
      <c r="AE71" s="64">
        <v>0</v>
      </c>
      <c r="AF71" s="64">
        <v>0</v>
      </c>
      <c r="AG71" s="64"/>
    </row>
    <row r="72" spans="1:38" ht="15" customHeight="1">
      <c r="A72" s="29"/>
      <c r="B72" s="29" t="s">
        <v>280</v>
      </c>
      <c r="C72" s="15" t="s">
        <v>283</v>
      </c>
      <c r="D72" s="12" t="s">
        <v>291</v>
      </c>
      <c r="E72" s="8" t="s">
        <v>121</v>
      </c>
      <c r="F72" s="86" t="s">
        <v>278</v>
      </c>
      <c r="G72" s="31">
        <v>200</v>
      </c>
      <c r="H72" s="31">
        <v>200</v>
      </c>
      <c r="I72" s="31">
        <v>200</v>
      </c>
      <c r="J72" s="31">
        <v>200</v>
      </c>
      <c r="K72" s="31">
        <v>290</v>
      </c>
      <c r="L72" s="31">
        <v>290</v>
      </c>
      <c r="M72" s="31">
        <v>290</v>
      </c>
      <c r="N72" s="31">
        <v>200</v>
      </c>
      <c r="O72" s="31">
        <v>200</v>
      </c>
      <c r="P72" s="31">
        <v>0</v>
      </c>
      <c r="Q72" s="31">
        <v>0</v>
      </c>
      <c r="R72" s="31">
        <v>0</v>
      </c>
      <c r="S72" s="28">
        <f t="shared" si="2"/>
        <v>0</v>
      </c>
      <c r="T72" s="28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91"/>
      <c r="AI72">
        <v>0</v>
      </c>
      <c r="AJ72">
        <v>0</v>
      </c>
      <c r="AK72">
        <v>0</v>
      </c>
      <c r="AL72">
        <v>16927.2</v>
      </c>
    </row>
    <row r="73" spans="1:38" ht="15" customHeight="1">
      <c r="A73" s="29"/>
      <c r="B73" s="29" t="s">
        <v>280</v>
      </c>
      <c r="C73" s="15" t="s">
        <v>284</v>
      </c>
      <c r="D73" s="15" t="s">
        <v>289</v>
      </c>
      <c r="E73" s="8" t="s">
        <v>122</v>
      </c>
      <c r="F73" s="86" t="s">
        <v>276</v>
      </c>
      <c r="G73" s="22">
        <v>195</v>
      </c>
      <c r="H73" s="22">
        <v>195</v>
      </c>
      <c r="I73" s="22">
        <v>195</v>
      </c>
      <c r="J73" s="22">
        <v>195</v>
      </c>
      <c r="K73" s="22">
        <v>195</v>
      </c>
      <c r="L73" s="22">
        <v>195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8">
        <f t="shared" si="2"/>
        <v>0</v>
      </c>
      <c r="T73" s="28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8" ht="15" customHeight="1">
      <c r="A74" s="29"/>
      <c r="B74" s="29" t="s">
        <v>280</v>
      </c>
      <c r="C74" s="15" t="s">
        <v>283</v>
      </c>
      <c r="D74" s="12" t="s">
        <v>291</v>
      </c>
      <c r="E74" s="12" t="s">
        <v>123</v>
      </c>
      <c r="F74" s="93" t="s">
        <v>279</v>
      </c>
      <c r="G74" s="31"/>
      <c r="H74" s="31">
        <v>187.5</v>
      </c>
      <c r="I74" s="31">
        <v>187.5</v>
      </c>
      <c r="J74" s="31">
        <v>187.5</v>
      </c>
      <c r="K74" s="31">
        <v>175</v>
      </c>
      <c r="L74" s="31">
        <v>262.5</v>
      </c>
      <c r="M74" s="31">
        <v>262.5</v>
      </c>
      <c r="N74" s="31">
        <v>262.5</v>
      </c>
      <c r="O74" s="31">
        <v>75</v>
      </c>
      <c r="P74" s="31">
        <v>52.5</v>
      </c>
      <c r="Q74" s="31">
        <v>52.5</v>
      </c>
      <c r="R74" s="31">
        <v>0</v>
      </c>
      <c r="S74" s="28">
        <f t="shared" si="2"/>
        <v>0</v>
      </c>
      <c r="T74" s="28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84"/>
      <c r="AI74" s="64"/>
      <c r="AJ74" s="64"/>
      <c r="AK74" s="64"/>
      <c r="AL74" s="64"/>
    </row>
    <row r="75" spans="1:38" ht="15" customHeight="1">
      <c r="A75" s="29"/>
      <c r="B75" s="29" t="s">
        <v>280</v>
      </c>
      <c r="C75" s="15" t="s">
        <v>282</v>
      </c>
      <c r="D75" s="12" t="s">
        <v>291</v>
      </c>
      <c r="E75" s="8" t="s">
        <v>124</v>
      </c>
      <c r="F75" s="93" t="s">
        <v>279</v>
      </c>
      <c r="G75" s="22"/>
      <c r="H75" s="22"/>
      <c r="I75" s="22"/>
      <c r="J75" s="22"/>
      <c r="K75" s="22"/>
      <c r="L75" s="22"/>
      <c r="M75" s="22">
        <v>474.75</v>
      </c>
      <c r="N75" s="22">
        <v>200</v>
      </c>
      <c r="O75" s="22">
        <v>200</v>
      </c>
      <c r="P75" s="22">
        <v>220.333</v>
      </c>
      <c r="Q75" s="22">
        <v>82.156999999999996</v>
      </c>
      <c r="R75" s="22">
        <v>42.698999999999998</v>
      </c>
      <c r="S75" s="28">
        <f t="shared" si="2"/>
        <v>42.698999999999998</v>
      </c>
      <c r="T75" s="28"/>
      <c r="U75" s="64">
        <v>0</v>
      </c>
      <c r="V75" s="64">
        <v>0</v>
      </c>
      <c r="W75" s="64">
        <v>0</v>
      </c>
      <c r="X75" s="64">
        <v>0</v>
      </c>
      <c r="Y75" s="64">
        <v>2.1800000000000002</v>
      </c>
      <c r="Z75" s="64">
        <v>15.472</v>
      </c>
      <c r="AA75" s="64">
        <v>9.58</v>
      </c>
      <c r="AB75" s="64">
        <v>10.101000000000001</v>
      </c>
      <c r="AC75" s="64">
        <v>4.8239999999999998</v>
      </c>
      <c r="AD75" s="64">
        <v>0.54200000000000004</v>
      </c>
      <c r="AE75" s="64">
        <v>0</v>
      </c>
      <c r="AF75" s="64">
        <v>0</v>
      </c>
      <c r="AG75" s="64"/>
    </row>
    <row r="76" spans="1:38" ht="15" customHeight="1">
      <c r="A76" s="29"/>
      <c r="B76" s="29" t="s">
        <v>280</v>
      </c>
      <c r="C76" s="15" t="s">
        <v>282</v>
      </c>
      <c r="D76" s="15" t="s">
        <v>289</v>
      </c>
      <c r="E76" s="12" t="s">
        <v>125</v>
      </c>
      <c r="F76" s="86" t="s">
        <v>278</v>
      </c>
      <c r="G76" s="22">
        <v>165</v>
      </c>
      <c r="H76" s="22">
        <v>165</v>
      </c>
      <c r="I76" s="22">
        <v>165</v>
      </c>
      <c r="J76" s="22">
        <v>165</v>
      </c>
      <c r="K76" s="22">
        <v>165</v>
      </c>
      <c r="L76" s="22">
        <v>165</v>
      </c>
      <c r="M76" s="22">
        <v>165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8">
        <f t="shared" si="2"/>
        <v>0</v>
      </c>
      <c r="T76" s="28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8" ht="15" customHeight="1">
      <c r="A77" s="29"/>
      <c r="B77" s="29" t="s">
        <v>280</v>
      </c>
      <c r="C77" s="15" t="s">
        <v>283</v>
      </c>
      <c r="D77" s="12" t="s">
        <v>291</v>
      </c>
      <c r="E77" s="12" t="s">
        <v>126</v>
      </c>
      <c r="F77" s="93" t="s">
        <v>279</v>
      </c>
      <c r="G77" s="31"/>
      <c r="H77" s="31">
        <v>162</v>
      </c>
      <c r="I77" s="31">
        <v>162</v>
      </c>
      <c r="J77" s="31">
        <v>162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</v>
      </c>
      <c r="S77" s="28">
        <f t="shared" si="2"/>
        <v>0</v>
      </c>
      <c r="T77" s="28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84"/>
    </row>
    <row r="78" spans="1:38" ht="15" customHeight="1">
      <c r="A78" s="29"/>
      <c r="B78" s="29" t="s">
        <v>280</v>
      </c>
      <c r="C78" s="15" t="s">
        <v>282</v>
      </c>
      <c r="D78" s="15" t="s">
        <v>289</v>
      </c>
      <c r="E78" s="12" t="s">
        <v>125</v>
      </c>
      <c r="F78" s="86" t="s">
        <v>278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8">
        <f t="shared" si="2"/>
        <v>0</v>
      </c>
      <c r="T78" s="28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8" ht="15" customHeight="1">
      <c r="A79" s="29"/>
      <c r="B79" s="29" t="s">
        <v>280</v>
      </c>
      <c r="C79" s="15" t="s">
        <v>284</v>
      </c>
      <c r="D79" s="12" t="s">
        <v>291</v>
      </c>
      <c r="E79" s="8" t="s">
        <v>111</v>
      </c>
      <c r="F79" s="93" t="s">
        <v>279</v>
      </c>
      <c r="G79" s="31"/>
      <c r="H79" s="31"/>
      <c r="I79" s="31"/>
      <c r="J79" s="22"/>
      <c r="K79" s="22"/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8">
        <f t="shared" si="2"/>
        <v>0</v>
      </c>
      <c r="T79" s="28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8" ht="15" customHeight="1">
      <c r="A80" s="29"/>
      <c r="B80" s="29" t="s">
        <v>280</v>
      </c>
      <c r="C80" s="15" t="s">
        <v>282</v>
      </c>
      <c r="D80" s="12" t="s">
        <v>287</v>
      </c>
      <c r="E80" s="8" t="s">
        <v>127</v>
      </c>
      <c r="F80" s="86" t="s">
        <v>276</v>
      </c>
      <c r="G80" s="31">
        <v>306</v>
      </c>
      <c r="H80" s="31">
        <v>472.5</v>
      </c>
      <c r="I80" s="31">
        <v>525</v>
      </c>
      <c r="J80" s="31">
        <v>525</v>
      </c>
      <c r="K80" s="31">
        <v>525</v>
      </c>
      <c r="L80" s="31">
        <v>525</v>
      </c>
      <c r="M80" s="31">
        <v>525</v>
      </c>
      <c r="N80" s="31">
        <v>346.5</v>
      </c>
      <c r="O80" s="31">
        <v>348</v>
      </c>
      <c r="P80" s="31">
        <v>344.87699999999995</v>
      </c>
      <c r="Q80" s="31">
        <v>320.50599999999997</v>
      </c>
      <c r="R80" s="31">
        <v>314.00799999999998</v>
      </c>
      <c r="S80" s="28">
        <f t="shared" si="2"/>
        <v>314.00799999999998</v>
      </c>
      <c r="T80" s="28"/>
      <c r="U80" s="64">
        <v>0.7</v>
      </c>
      <c r="V80" s="64">
        <v>1.43</v>
      </c>
      <c r="W80" s="64">
        <v>73.573999999999998</v>
      </c>
      <c r="X80" s="64">
        <v>35.127000000000002</v>
      </c>
      <c r="Y80" s="64">
        <v>1.835</v>
      </c>
      <c r="Z80" s="64">
        <v>25.094000000000001</v>
      </c>
      <c r="AA80" s="64">
        <v>8.5440000000000005</v>
      </c>
      <c r="AB80" s="64">
        <v>40.93</v>
      </c>
      <c r="AC80" s="64">
        <v>132.50299999999999</v>
      </c>
      <c r="AD80" s="64">
        <v>-5.7290000000000001</v>
      </c>
      <c r="AE80" s="64">
        <v>0</v>
      </c>
      <c r="AF80" s="64">
        <v>0</v>
      </c>
    </row>
    <row r="81" spans="1:38" ht="15" customHeight="1">
      <c r="A81" s="29"/>
      <c r="B81" s="29" t="s">
        <v>280</v>
      </c>
      <c r="C81" s="15" t="s">
        <v>283</v>
      </c>
      <c r="D81" s="15" t="s">
        <v>289</v>
      </c>
      <c r="E81" s="12" t="s">
        <v>114</v>
      </c>
      <c r="F81" s="86" t="s">
        <v>276</v>
      </c>
      <c r="G81" s="22">
        <v>250</v>
      </c>
      <c r="H81" s="22">
        <v>250</v>
      </c>
      <c r="I81" s="22">
        <v>250</v>
      </c>
      <c r="J81" s="22">
        <v>250</v>
      </c>
      <c r="K81" s="22">
        <v>450</v>
      </c>
      <c r="L81" s="22">
        <v>450</v>
      </c>
      <c r="M81" s="22">
        <v>450</v>
      </c>
      <c r="N81" s="22">
        <v>90</v>
      </c>
      <c r="O81" s="22">
        <v>90</v>
      </c>
      <c r="P81" s="22">
        <v>169.20000000000002</v>
      </c>
      <c r="Q81" s="22">
        <v>49.393999999999991</v>
      </c>
      <c r="R81" s="22">
        <v>95</v>
      </c>
      <c r="S81" s="28">
        <f t="shared" si="2"/>
        <v>-125.15400000000001</v>
      </c>
      <c r="T81" s="28"/>
      <c r="U81" s="84">
        <v>0</v>
      </c>
      <c r="V81" s="84">
        <v>0</v>
      </c>
      <c r="W81" s="84">
        <v>-3.548</v>
      </c>
      <c r="X81" s="84">
        <v>0</v>
      </c>
      <c r="Y81" s="84">
        <v>0</v>
      </c>
      <c r="Z81" s="84">
        <v>0</v>
      </c>
      <c r="AA81" s="84">
        <v>0</v>
      </c>
      <c r="AB81" s="84">
        <v>0</v>
      </c>
      <c r="AC81" s="84">
        <v>53.89</v>
      </c>
      <c r="AD81" s="84">
        <v>0</v>
      </c>
      <c r="AE81" s="84">
        <f>-189.591+14.095</f>
        <v>-175.49600000000001</v>
      </c>
      <c r="AF81" s="84">
        <v>0</v>
      </c>
      <c r="AG81" s="91"/>
    </row>
    <row r="82" spans="1:38" ht="15" customHeight="1">
      <c r="A82" s="29"/>
      <c r="B82" s="29" t="s">
        <v>280</v>
      </c>
      <c r="C82" s="15" t="s">
        <v>282</v>
      </c>
      <c r="D82" s="12" t="s">
        <v>287</v>
      </c>
      <c r="E82" s="12" t="s">
        <v>128</v>
      </c>
      <c r="F82" s="93" t="s">
        <v>279</v>
      </c>
      <c r="G82" s="22">
        <v>150</v>
      </c>
      <c r="H82" s="22">
        <v>150</v>
      </c>
      <c r="I82" s="22">
        <v>150</v>
      </c>
      <c r="J82" s="22">
        <v>100</v>
      </c>
      <c r="K82" s="22">
        <v>100</v>
      </c>
      <c r="L82" s="22">
        <v>150</v>
      </c>
      <c r="M82" s="22">
        <v>150</v>
      </c>
      <c r="N82" s="22">
        <v>50</v>
      </c>
      <c r="O82" s="22">
        <v>50</v>
      </c>
      <c r="P82" s="22">
        <v>0</v>
      </c>
      <c r="Q82" s="22">
        <v>0</v>
      </c>
      <c r="R82" s="22">
        <v>0</v>
      </c>
      <c r="S82" s="28">
        <f t="shared" si="2"/>
        <v>0</v>
      </c>
      <c r="T82" s="28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8" ht="15" customHeight="1">
      <c r="A83" s="29"/>
      <c r="B83" s="29" t="s">
        <v>280</v>
      </c>
      <c r="C83" s="15" t="s">
        <v>282</v>
      </c>
      <c r="D83" s="12" t="s">
        <v>287</v>
      </c>
      <c r="E83" s="12" t="s">
        <v>129</v>
      </c>
      <c r="F83" s="93" t="s">
        <v>279</v>
      </c>
      <c r="G83" s="31">
        <v>150</v>
      </c>
      <c r="H83" s="31">
        <v>150</v>
      </c>
      <c r="I83" s="31">
        <v>150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28">
        <f t="shared" si="2"/>
        <v>0</v>
      </c>
      <c r="T83" s="28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8" ht="15" customHeight="1">
      <c r="A84" s="29"/>
      <c r="B84" s="29" t="s">
        <v>280</v>
      </c>
      <c r="C84" s="15" t="s">
        <v>282</v>
      </c>
      <c r="D84" s="12" t="s">
        <v>287</v>
      </c>
      <c r="E84" s="12" t="s">
        <v>130</v>
      </c>
      <c r="F84" s="93" t="s">
        <v>279</v>
      </c>
      <c r="G84" s="31">
        <v>150</v>
      </c>
      <c r="H84" s="31">
        <v>150</v>
      </c>
      <c r="I84" s="31">
        <v>150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28">
        <f t="shared" si="2"/>
        <v>0</v>
      </c>
      <c r="T84" s="28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8" ht="15" customHeight="1">
      <c r="A85" s="29"/>
      <c r="B85" s="29" t="s">
        <v>280</v>
      </c>
      <c r="C85" s="15" t="s">
        <v>282</v>
      </c>
      <c r="D85" s="12" t="s">
        <v>287</v>
      </c>
      <c r="E85" s="8" t="s">
        <v>131</v>
      </c>
      <c r="F85" s="93" t="s">
        <v>279</v>
      </c>
      <c r="G85" s="31">
        <v>4.5</v>
      </c>
      <c r="H85" s="31">
        <v>4.5</v>
      </c>
      <c r="I85" s="31">
        <v>4.5</v>
      </c>
      <c r="J85" s="31">
        <v>4.5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</v>
      </c>
      <c r="S85" s="28">
        <f t="shared" si="2"/>
        <v>0</v>
      </c>
      <c r="T85" s="28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8" ht="15" customHeight="1">
      <c r="A86" s="29"/>
      <c r="B86" s="29" t="s">
        <v>280</v>
      </c>
      <c r="C86" s="15" t="s">
        <v>282</v>
      </c>
      <c r="D86" s="12" t="s">
        <v>287</v>
      </c>
      <c r="E86" s="8" t="s">
        <v>131</v>
      </c>
      <c r="F86" s="93" t="s">
        <v>279</v>
      </c>
      <c r="G86" s="31">
        <v>4.5</v>
      </c>
      <c r="H86" s="31">
        <v>4.5</v>
      </c>
      <c r="I86" s="31">
        <v>4.5</v>
      </c>
      <c r="J86" s="31">
        <v>4.5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</v>
      </c>
      <c r="S86" s="28">
        <f t="shared" si="2"/>
        <v>0</v>
      </c>
      <c r="T86" s="28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8" ht="15" customHeight="1">
      <c r="A87" s="29"/>
      <c r="B87" s="29" t="s">
        <v>280</v>
      </c>
      <c r="C87" s="15" t="s">
        <v>282</v>
      </c>
      <c r="D87" s="12" t="s">
        <v>291</v>
      </c>
      <c r="E87" s="8" t="s">
        <v>132</v>
      </c>
      <c r="F87" s="93" t="s">
        <v>279</v>
      </c>
      <c r="G87" s="31">
        <v>150</v>
      </c>
      <c r="H87" s="31">
        <v>150</v>
      </c>
      <c r="I87" s="31">
        <v>150</v>
      </c>
      <c r="J87" s="31">
        <v>150</v>
      </c>
      <c r="K87" s="31">
        <v>150</v>
      </c>
      <c r="L87" s="31">
        <v>150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28">
        <f t="shared" si="2"/>
        <v>0</v>
      </c>
      <c r="T87" s="28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8" ht="15" customHeight="1">
      <c r="A88" s="29"/>
      <c r="B88" s="29" t="s">
        <v>280</v>
      </c>
      <c r="C88" s="15" t="s">
        <v>283</v>
      </c>
      <c r="D88" s="15" t="s">
        <v>289</v>
      </c>
      <c r="E88" s="8" t="s">
        <v>133</v>
      </c>
      <c r="F88" s="86" t="s">
        <v>276</v>
      </c>
      <c r="G88" s="22">
        <v>150</v>
      </c>
      <c r="H88" s="22">
        <v>150</v>
      </c>
      <c r="I88" s="22">
        <v>150</v>
      </c>
      <c r="J88" s="22">
        <v>150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8">
        <f t="shared" si="2"/>
        <v>0</v>
      </c>
      <c r="T88" s="28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91"/>
    </row>
    <row r="89" spans="1:38" ht="15" customHeight="1">
      <c r="A89" s="29"/>
      <c r="B89" s="29" t="s">
        <v>280</v>
      </c>
      <c r="C89" s="15" t="s">
        <v>283</v>
      </c>
      <c r="D89" s="12" t="s">
        <v>291</v>
      </c>
      <c r="E89" s="12" t="s">
        <v>134</v>
      </c>
      <c r="F89" s="93" t="s">
        <v>279</v>
      </c>
      <c r="G89" s="31"/>
      <c r="H89" s="31">
        <v>145.35</v>
      </c>
      <c r="I89" s="31">
        <v>145.35</v>
      </c>
      <c r="J89" s="31">
        <v>145.35</v>
      </c>
      <c r="K89" s="31">
        <v>145.35</v>
      </c>
      <c r="L89" s="31">
        <v>145.35</v>
      </c>
      <c r="M89" s="31">
        <v>145.35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28">
        <f t="shared" si="2"/>
        <v>0</v>
      </c>
      <c r="T89" s="28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84"/>
    </row>
    <row r="90" spans="1:38" ht="15" customHeight="1">
      <c r="A90" s="29"/>
      <c r="B90" s="29" t="s">
        <v>280</v>
      </c>
      <c r="C90" s="15" t="s">
        <v>282</v>
      </c>
      <c r="D90" s="12" t="s">
        <v>287</v>
      </c>
      <c r="E90" s="8" t="s">
        <v>135</v>
      </c>
      <c r="F90" s="93" t="s">
        <v>279</v>
      </c>
      <c r="G90" s="31">
        <v>150</v>
      </c>
      <c r="H90" s="31">
        <v>150</v>
      </c>
      <c r="I90" s="31">
        <v>150</v>
      </c>
      <c r="J90" s="31">
        <v>150</v>
      </c>
      <c r="K90" s="31">
        <v>150</v>
      </c>
      <c r="L90" s="31">
        <v>150</v>
      </c>
      <c r="M90" s="31">
        <v>150</v>
      </c>
      <c r="N90" s="31">
        <v>100</v>
      </c>
      <c r="O90" s="31">
        <v>100</v>
      </c>
      <c r="P90" s="31">
        <v>50</v>
      </c>
      <c r="Q90" s="31">
        <v>20</v>
      </c>
      <c r="R90" s="31">
        <v>20</v>
      </c>
      <c r="S90" s="28">
        <f t="shared" si="2"/>
        <v>20</v>
      </c>
      <c r="T90" s="28"/>
      <c r="U90" s="64">
        <v>0</v>
      </c>
      <c r="V90" s="64">
        <v>0</v>
      </c>
      <c r="W90" s="64">
        <v>0</v>
      </c>
      <c r="X90" s="64">
        <v>0</v>
      </c>
      <c r="Y90" s="64">
        <v>0</v>
      </c>
      <c r="Z90" s="64">
        <v>0</v>
      </c>
      <c r="AA90" s="64">
        <v>0</v>
      </c>
      <c r="AB90" s="64">
        <v>0</v>
      </c>
      <c r="AC90" s="64">
        <v>0</v>
      </c>
      <c r="AD90" s="64">
        <v>0</v>
      </c>
      <c r="AE90" s="64">
        <v>0</v>
      </c>
      <c r="AF90" s="64">
        <v>20</v>
      </c>
      <c r="AG90" s="64"/>
    </row>
    <row r="91" spans="1:38" ht="15" customHeight="1">
      <c r="A91" s="29"/>
      <c r="B91" s="29" t="s">
        <v>280</v>
      </c>
      <c r="C91" s="15" t="s">
        <v>283</v>
      </c>
      <c r="D91" s="12" t="s">
        <v>291</v>
      </c>
      <c r="E91" s="12" t="s">
        <v>136</v>
      </c>
      <c r="F91" s="93" t="s">
        <v>279</v>
      </c>
      <c r="G91" s="31"/>
      <c r="H91" s="31">
        <v>127.5</v>
      </c>
      <c r="I91" s="31">
        <v>127.5</v>
      </c>
      <c r="J91" s="31">
        <v>127.5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28">
        <f t="shared" si="2"/>
        <v>0</v>
      </c>
      <c r="T91" s="28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84"/>
    </row>
    <row r="92" spans="1:38" ht="15" customHeight="1">
      <c r="A92" s="29"/>
      <c r="B92" s="29" t="s">
        <v>280</v>
      </c>
      <c r="C92" s="15" t="s">
        <v>282</v>
      </c>
      <c r="D92" s="15" t="s">
        <v>289</v>
      </c>
      <c r="E92" s="12" t="s">
        <v>137</v>
      </c>
      <c r="F92" s="86" t="s">
        <v>276</v>
      </c>
      <c r="G92" s="22">
        <v>350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8">
        <f t="shared" si="2"/>
        <v>0</v>
      </c>
      <c r="T92" s="28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8" ht="15" customHeight="1">
      <c r="A93" s="29"/>
      <c r="B93" s="29" t="s">
        <v>280</v>
      </c>
      <c r="C93" s="15" t="s">
        <v>283</v>
      </c>
      <c r="D93" s="15" t="s">
        <v>289</v>
      </c>
      <c r="E93" s="12" t="s">
        <v>138</v>
      </c>
      <c r="F93" s="86" t="s">
        <v>276</v>
      </c>
      <c r="G93" s="22">
        <v>446.40000000000003</v>
      </c>
      <c r="H93" s="22">
        <v>443.7</v>
      </c>
      <c r="I93" s="22">
        <v>395.58330000000001</v>
      </c>
      <c r="J93" s="22">
        <v>444</v>
      </c>
      <c r="K93" s="22">
        <v>441.83620000000002</v>
      </c>
      <c r="L93" s="22">
        <v>444</v>
      </c>
      <c r="M93" s="22">
        <v>218.1</v>
      </c>
      <c r="N93" s="22">
        <v>255.40600000000003</v>
      </c>
      <c r="O93" s="22">
        <v>255.40600000000003</v>
      </c>
      <c r="P93" s="22">
        <v>248.70300000000003</v>
      </c>
      <c r="Q93" s="22">
        <v>270.58300000000003</v>
      </c>
      <c r="R93" s="22">
        <v>319.14200000000005</v>
      </c>
      <c r="S93" s="28">
        <f t="shared" si="2"/>
        <v>319.14200000000005</v>
      </c>
      <c r="T93" s="28"/>
      <c r="U93" s="84">
        <v>60.636000000000003</v>
      </c>
      <c r="V93" s="84">
        <v>20.210999999999999</v>
      </c>
      <c r="W93" s="84">
        <f>59.342-2.353</f>
        <v>56.988999999999997</v>
      </c>
      <c r="X93" s="84">
        <v>24.972000000000001</v>
      </c>
      <c r="Y93" s="84">
        <v>29.445</v>
      </c>
      <c r="Z93" s="84">
        <v>37.5</v>
      </c>
      <c r="AA93" s="84">
        <v>6.5970000000000004</v>
      </c>
      <c r="AB93" s="84">
        <v>0</v>
      </c>
      <c r="AC93" s="84">
        <v>33.232999999999997</v>
      </c>
      <c r="AD93" s="84">
        <v>5.3529999999999998</v>
      </c>
      <c r="AE93" s="84">
        <v>44.206000000000003</v>
      </c>
      <c r="AF93" s="84">
        <v>0</v>
      </c>
      <c r="AG93" s="91"/>
      <c r="AH93" s="91"/>
      <c r="AI93" s="91"/>
      <c r="AJ93" s="91"/>
      <c r="AK93" s="91"/>
      <c r="AL93" s="91"/>
    </row>
    <row r="94" spans="1:38" ht="15" customHeight="1">
      <c r="A94" s="29"/>
      <c r="B94" s="29" t="s">
        <v>280</v>
      </c>
      <c r="C94" s="15" t="s">
        <v>282</v>
      </c>
      <c r="D94" s="12" t="s">
        <v>291</v>
      </c>
      <c r="E94" s="8" t="s">
        <v>132</v>
      </c>
      <c r="F94" s="93" t="s">
        <v>279</v>
      </c>
      <c r="G94" s="31">
        <v>120</v>
      </c>
      <c r="H94" s="31">
        <v>120</v>
      </c>
      <c r="I94" s="31">
        <v>120</v>
      </c>
      <c r="J94" s="31">
        <v>120</v>
      </c>
      <c r="K94" s="31">
        <v>120</v>
      </c>
      <c r="L94" s="31">
        <v>120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28">
        <f t="shared" si="2"/>
        <v>0</v>
      </c>
      <c r="T94" s="28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8" ht="15" customHeight="1">
      <c r="A95" s="29"/>
      <c r="B95" s="29" t="s">
        <v>280</v>
      </c>
      <c r="C95" s="15" t="s">
        <v>282</v>
      </c>
      <c r="D95" s="12" t="s">
        <v>287</v>
      </c>
      <c r="E95" s="12" t="s">
        <v>129</v>
      </c>
      <c r="F95" s="93" t="s">
        <v>279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28">
        <f t="shared" si="2"/>
        <v>0</v>
      </c>
      <c r="T95" s="28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8" ht="15" customHeight="1">
      <c r="A96" s="29"/>
      <c r="B96" s="29" t="s">
        <v>280</v>
      </c>
      <c r="C96" s="15" t="s">
        <v>282</v>
      </c>
      <c r="D96" s="12" t="s">
        <v>291</v>
      </c>
      <c r="E96" s="8" t="s">
        <v>139</v>
      </c>
      <c r="F96" s="93" t="s">
        <v>279</v>
      </c>
      <c r="G96" s="31">
        <v>508.3</v>
      </c>
      <c r="H96" s="31">
        <v>654</v>
      </c>
      <c r="I96" s="31">
        <v>704.64</v>
      </c>
      <c r="J96" s="31">
        <v>661.76400000000001</v>
      </c>
      <c r="K96" s="31">
        <v>661.50399999999991</v>
      </c>
      <c r="L96" s="31">
        <v>661</v>
      </c>
      <c r="M96" s="31">
        <v>537</v>
      </c>
      <c r="N96" s="31">
        <v>537</v>
      </c>
      <c r="O96" s="31">
        <v>537</v>
      </c>
      <c r="P96" s="31">
        <v>585.45800000000008</v>
      </c>
      <c r="Q96" s="31">
        <v>542.08300000000008</v>
      </c>
      <c r="R96" s="31">
        <v>536.16600000000005</v>
      </c>
      <c r="S96" s="28">
        <f t="shared" si="2"/>
        <v>536.16600000000005</v>
      </c>
      <c r="T96" s="28"/>
      <c r="U96" s="64">
        <v>43.738</v>
      </c>
      <c r="V96" s="64">
        <v>79.56</v>
      </c>
      <c r="W96" s="64">
        <v>89.051000000000002</v>
      </c>
      <c r="X96" s="64">
        <v>23.579000000000001</v>
      </c>
      <c r="Y96" s="64">
        <v>50.149000000000001</v>
      </c>
      <c r="Z96" s="64">
        <v>55.908999999999999</v>
      </c>
      <c r="AA96" s="64">
        <v>4.0149999999999997</v>
      </c>
      <c r="AB96" s="64">
        <v>60.844999999999999</v>
      </c>
      <c r="AC96" s="64">
        <v>8.9749999999999996</v>
      </c>
      <c r="AD96" s="64">
        <v>0</v>
      </c>
      <c r="AE96" s="64">
        <v>30.344999999999999</v>
      </c>
      <c r="AF96" s="64">
        <v>90</v>
      </c>
      <c r="AH96" s="91"/>
      <c r="AI96" s="91"/>
      <c r="AJ96" s="91"/>
      <c r="AK96" s="91"/>
      <c r="AL96" s="91"/>
    </row>
    <row r="97" spans="1:33" ht="15" customHeight="1">
      <c r="A97" s="29"/>
      <c r="B97" s="29" t="s">
        <v>280</v>
      </c>
      <c r="C97" s="15" t="s">
        <v>282</v>
      </c>
      <c r="D97" s="12" t="s">
        <v>287</v>
      </c>
      <c r="E97" s="12" t="s">
        <v>129</v>
      </c>
      <c r="F97" s="93" t="s">
        <v>279</v>
      </c>
      <c r="G97" s="31">
        <v>50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28">
        <f t="shared" si="2"/>
        <v>0</v>
      </c>
      <c r="T97" s="28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ht="15" customHeight="1">
      <c r="A98" s="29"/>
      <c r="B98" s="29" t="s">
        <v>280</v>
      </c>
      <c r="C98" s="15" t="s">
        <v>282</v>
      </c>
      <c r="D98" s="12" t="s">
        <v>287</v>
      </c>
      <c r="E98" s="12" t="s">
        <v>129</v>
      </c>
      <c r="F98" s="93" t="s">
        <v>279</v>
      </c>
      <c r="G98" s="31">
        <v>20</v>
      </c>
      <c r="H98" s="31">
        <v>20</v>
      </c>
      <c r="I98" s="31">
        <v>20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28">
        <f t="shared" si="2"/>
        <v>0</v>
      </c>
      <c r="T98" s="28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ht="15" customHeight="1">
      <c r="A99" s="29"/>
      <c r="B99" s="29" t="s">
        <v>280</v>
      </c>
      <c r="C99" s="15" t="s">
        <v>282</v>
      </c>
      <c r="D99" s="12" t="s">
        <v>287</v>
      </c>
      <c r="E99" s="12" t="s">
        <v>129</v>
      </c>
      <c r="F99" s="93" t="s">
        <v>279</v>
      </c>
      <c r="G99" s="31">
        <v>15</v>
      </c>
      <c r="H99" s="31">
        <v>15</v>
      </c>
      <c r="I99" s="31">
        <v>15</v>
      </c>
      <c r="J99" s="31">
        <v>15</v>
      </c>
      <c r="K99" s="31">
        <v>15</v>
      </c>
      <c r="L99" s="31">
        <v>15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28">
        <f t="shared" si="2"/>
        <v>0</v>
      </c>
      <c r="T99" s="28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ht="15" customHeight="1">
      <c r="A100" s="29"/>
      <c r="B100" s="29" t="s">
        <v>280</v>
      </c>
      <c r="C100" s="15" t="s">
        <v>283</v>
      </c>
      <c r="D100" s="12" t="s">
        <v>291</v>
      </c>
      <c r="E100" s="12" t="s">
        <v>140</v>
      </c>
      <c r="F100" s="93" t="s">
        <v>279</v>
      </c>
      <c r="G100" s="31"/>
      <c r="H100" s="31">
        <v>112.5</v>
      </c>
      <c r="I100" s="31">
        <v>112.5</v>
      </c>
      <c r="J100" s="31">
        <v>112.5</v>
      </c>
      <c r="K100" s="31">
        <v>175</v>
      </c>
      <c r="L100" s="31">
        <v>262.5</v>
      </c>
      <c r="M100" s="31">
        <v>262.5</v>
      </c>
      <c r="N100" s="31">
        <v>175</v>
      </c>
      <c r="O100" s="31">
        <v>70</v>
      </c>
      <c r="P100" s="31">
        <v>0</v>
      </c>
      <c r="Q100" s="31">
        <v>0</v>
      </c>
      <c r="R100" s="31">
        <v>0</v>
      </c>
      <c r="S100" s="28">
        <f t="shared" si="2"/>
        <v>0</v>
      </c>
      <c r="T100" s="28"/>
      <c r="U100" s="64"/>
      <c r="V100" s="64"/>
      <c r="W100" s="64"/>
      <c r="X100" s="64"/>
      <c r="Y100" s="64"/>
      <c r="Z100" s="84"/>
      <c r="AA100" s="84"/>
      <c r="AB100" s="84"/>
      <c r="AC100" s="64"/>
      <c r="AD100" s="64"/>
      <c r="AE100" s="64"/>
      <c r="AF100" s="84"/>
    </row>
    <row r="101" spans="1:33" ht="15" customHeight="1">
      <c r="A101" s="29"/>
      <c r="B101" s="29" t="s">
        <v>280</v>
      </c>
      <c r="C101" s="15" t="s">
        <v>283</v>
      </c>
      <c r="D101" s="12" t="s">
        <v>291</v>
      </c>
      <c r="E101" s="12" t="s">
        <v>141</v>
      </c>
      <c r="F101" s="93" t="s">
        <v>279</v>
      </c>
      <c r="G101" s="31"/>
      <c r="H101" s="31">
        <v>107.5</v>
      </c>
      <c r="I101" s="31">
        <v>107.5</v>
      </c>
      <c r="J101" s="31">
        <v>107.5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28">
        <f t="shared" si="2"/>
        <v>0</v>
      </c>
      <c r="T101" s="28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84"/>
    </row>
    <row r="102" spans="1:33" ht="15" customHeight="1">
      <c r="A102" s="29"/>
      <c r="B102" s="29" t="s">
        <v>280</v>
      </c>
      <c r="C102" s="15" t="s">
        <v>282</v>
      </c>
      <c r="D102" s="15" t="s">
        <v>289</v>
      </c>
      <c r="E102" s="8" t="s">
        <v>142</v>
      </c>
      <c r="F102" s="86" t="s">
        <v>276</v>
      </c>
      <c r="G102" s="22">
        <v>100</v>
      </c>
      <c r="H102" s="22">
        <v>100</v>
      </c>
      <c r="I102" s="22">
        <v>100</v>
      </c>
      <c r="J102" s="22">
        <v>100</v>
      </c>
      <c r="K102" s="22">
        <v>100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8">
        <f t="shared" si="2"/>
        <v>0</v>
      </c>
      <c r="T102" s="28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ht="15" customHeight="1">
      <c r="A103" s="29"/>
      <c r="B103" s="29" t="s">
        <v>280</v>
      </c>
      <c r="C103" s="15" t="s">
        <v>282</v>
      </c>
      <c r="D103" s="12" t="s">
        <v>287</v>
      </c>
      <c r="E103" s="12" t="s">
        <v>143</v>
      </c>
      <c r="F103" s="86" t="s">
        <v>276</v>
      </c>
      <c r="G103" s="31">
        <v>100</v>
      </c>
      <c r="H103" s="31">
        <v>100</v>
      </c>
      <c r="I103" s="31">
        <v>100</v>
      </c>
      <c r="J103" s="31">
        <v>50</v>
      </c>
      <c r="K103" s="31">
        <v>50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28">
        <f t="shared" si="2"/>
        <v>0</v>
      </c>
      <c r="T103" s="28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ht="15" customHeight="1">
      <c r="A104" s="29"/>
      <c r="B104" s="29" t="s">
        <v>280</v>
      </c>
      <c r="C104" s="15" t="s">
        <v>282</v>
      </c>
      <c r="D104" s="12" t="s">
        <v>291</v>
      </c>
      <c r="E104" s="8" t="s">
        <v>144</v>
      </c>
      <c r="F104" s="86" t="s">
        <v>278</v>
      </c>
      <c r="G104" s="31">
        <v>100</v>
      </c>
      <c r="H104" s="31">
        <v>100</v>
      </c>
      <c r="I104" s="31">
        <v>90</v>
      </c>
      <c r="J104" s="31">
        <v>90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28">
        <f t="shared" si="2"/>
        <v>0</v>
      </c>
      <c r="T104" s="28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ht="15" customHeight="1">
      <c r="A105" s="29"/>
      <c r="B105" s="29" t="s">
        <v>280</v>
      </c>
      <c r="C105" s="15" t="s">
        <v>282</v>
      </c>
      <c r="D105" s="12" t="s">
        <v>291</v>
      </c>
      <c r="E105" s="8" t="s">
        <v>135</v>
      </c>
      <c r="F105" s="86" t="s">
        <v>278</v>
      </c>
      <c r="G105" s="31">
        <v>100</v>
      </c>
      <c r="H105" s="31">
        <v>100</v>
      </c>
      <c r="I105" s="31">
        <v>100</v>
      </c>
      <c r="J105" s="31">
        <v>100</v>
      </c>
      <c r="K105" s="31">
        <v>100</v>
      </c>
      <c r="L105" s="31">
        <v>100</v>
      </c>
      <c r="M105" s="31">
        <v>100</v>
      </c>
      <c r="N105" s="31">
        <v>0</v>
      </c>
      <c r="O105" s="31">
        <v>50</v>
      </c>
      <c r="P105" s="31">
        <v>0</v>
      </c>
      <c r="Q105" s="31">
        <v>0</v>
      </c>
      <c r="R105" s="31">
        <v>0</v>
      </c>
      <c r="S105" s="28">
        <f t="shared" si="2"/>
        <v>0</v>
      </c>
      <c r="T105" s="28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ht="15" customHeight="1">
      <c r="A106" s="29"/>
      <c r="B106" s="29" t="s">
        <v>280</v>
      </c>
      <c r="C106" s="15" t="s">
        <v>282</v>
      </c>
      <c r="D106" s="12" t="s">
        <v>291</v>
      </c>
      <c r="E106" s="8" t="s">
        <v>132</v>
      </c>
      <c r="F106" s="93" t="s">
        <v>279</v>
      </c>
      <c r="G106" s="31">
        <v>40</v>
      </c>
      <c r="H106" s="31">
        <v>40</v>
      </c>
      <c r="I106" s="31">
        <v>40</v>
      </c>
      <c r="J106" s="31">
        <v>40</v>
      </c>
      <c r="K106" s="31">
        <v>40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28">
        <f t="shared" si="2"/>
        <v>0</v>
      </c>
      <c r="T106" s="28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ht="15" customHeight="1">
      <c r="A107" s="29"/>
      <c r="B107" s="29" t="s">
        <v>280</v>
      </c>
      <c r="C107" s="15" t="s">
        <v>283</v>
      </c>
      <c r="D107" s="15" t="s">
        <v>289</v>
      </c>
      <c r="E107" s="12" t="s">
        <v>145</v>
      </c>
      <c r="F107" s="86" t="s">
        <v>276</v>
      </c>
      <c r="G107" s="22">
        <v>100</v>
      </c>
      <c r="H107" s="22">
        <v>100</v>
      </c>
      <c r="I107" s="22">
        <v>100</v>
      </c>
      <c r="J107" s="22">
        <v>100</v>
      </c>
      <c r="K107" s="22">
        <v>100</v>
      </c>
      <c r="L107" s="22">
        <v>100</v>
      </c>
      <c r="M107" s="22">
        <v>100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8">
        <f t="shared" si="2"/>
        <v>0</v>
      </c>
      <c r="T107" s="28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91"/>
    </row>
    <row r="108" spans="1:33" ht="15" customHeight="1">
      <c r="A108" s="29"/>
      <c r="B108" s="29" t="s">
        <v>280</v>
      </c>
      <c r="C108" s="15" t="s">
        <v>283</v>
      </c>
      <c r="D108" s="15" t="s">
        <v>289</v>
      </c>
      <c r="E108" s="12" t="s">
        <v>104</v>
      </c>
      <c r="F108" s="86" t="s">
        <v>276</v>
      </c>
      <c r="G108" s="31">
        <v>331.2</v>
      </c>
      <c r="H108" s="31">
        <v>298.8</v>
      </c>
      <c r="I108" s="31">
        <v>298.8</v>
      </c>
      <c r="J108" s="31">
        <v>298.8</v>
      </c>
      <c r="K108" s="31">
        <v>298.8</v>
      </c>
      <c r="L108" s="31">
        <v>298.8</v>
      </c>
      <c r="M108" s="31">
        <v>298.8</v>
      </c>
      <c r="N108" s="31">
        <v>148.5</v>
      </c>
      <c r="O108" s="31">
        <v>148.5</v>
      </c>
      <c r="P108" s="31">
        <v>67</v>
      </c>
      <c r="Q108" s="31">
        <v>174.11232000000004</v>
      </c>
      <c r="R108" s="31">
        <v>205</v>
      </c>
      <c r="S108" s="28">
        <f t="shared" si="2"/>
        <v>-111.24999999999999</v>
      </c>
      <c r="T108" s="28"/>
      <c r="U108" s="84">
        <v>-42.17</v>
      </c>
      <c r="V108" s="84">
        <v>42.17</v>
      </c>
      <c r="W108" s="84"/>
      <c r="X108" s="84"/>
      <c r="Y108" s="84">
        <f>-139.062-2.057</f>
        <v>-141.119</v>
      </c>
      <c r="Z108" s="84"/>
      <c r="AA108" s="84"/>
      <c r="AB108" s="84"/>
      <c r="AC108" s="84"/>
      <c r="AD108" s="84">
        <v>-42.17</v>
      </c>
      <c r="AE108" s="84">
        <v>72.039000000000001</v>
      </c>
      <c r="AF108" s="84"/>
      <c r="AG108" s="91"/>
    </row>
    <row r="109" spans="1:33" ht="15" customHeight="1">
      <c r="A109" s="29"/>
      <c r="B109" s="29" t="s">
        <v>280</v>
      </c>
      <c r="C109" s="15" t="s">
        <v>283</v>
      </c>
      <c r="D109" s="12" t="s">
        <v>291</v>
      </c>
      <c r="E109" s="12" t="s">
        <v>146</v>
      </c>
      <c r="F109" s="93" t="s">
        <v>279</v>
      </c>
      <c r="G109" s="31">
        <v>242.25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28">
        <f t="shared" si="2"/>
        <v>0</v>
      </c>
      <c r="T109" s="28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84"/>
      <c r="AG109" s="91"/>
    </row>
    <row r="110" spans="1:33" ht="15" customHeight="1">
      <c r="A110" s="29"/>
      <c r="B110" s="29" t="s">
        <v>280</v>
      </c>
      <c r="C110" s="15" t="s">
        <v>283</v>
      </c>
      <c r="D110" s="12" t="s">
        <v>291</v>
      </c>
      <c r="E110" s="12" t="s">
        <v>146</v>
      </c>
      <c r="F110" s="93" t="s">
        <v>279</v>
      </c>
      <c r="G110" s="31">
        <v>678.75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28">
        <f t="shared" si="2"/>
        <v>0</v>
      </c>
      <c r="T110" s="28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84"/>
      <c r="AG110" s="91"/>
    </row>
    <row r="111" spans="1:33" ht="15" customHeight="1">
      <c r="A111" s="29"/>
      <c r="B111" s="29" t="s">
        <v>280</v>
      </c>
      <c r="C111" s="15" t="s">
        <v>283</v>
      </c>
      <c r="D111" s="12" t="s">
        <v>291</v>
      </c>
      <c r="E111" s="12" t="s">
        <v>146</v>
      </c>
      <c r="F111" s="93" t="s">
        <v>279</v>
      </c>
      <c r="G111" s="31">
        <v>225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28">
        <f t="shared" si="2"/>
        <v>0</v>
      </c>
      <c r="T111" s="28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84"/>
      <c r="AG111" s="91"/>
    </row>
    <row r="112" spans="1:33" ht="15" customHeight="1">
      <c r="A112" s="29"/>
      <c r="B112" s="29" t="s">
        <v>280</v>
      </c>
      <c r="C112" s="15" t="s">
        <v>283</v>
      </c>
      <c r="D112" s="12" t="s">
        <v>291</v>
      </c>
      <c r="E112" s="12" t="s">
        <v>146</v>
      </c>
      <c r="F112" s="93" t="s">
        <v>279</v>
      </c>
      <c r="G112" s="31">
        <v>464.25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28">
        <f t="shared" si="2"/>
        <v>0</v>
      </c>
      <c r="T112" s="28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84"/>
      <c r="AG112" s="91"/>
    </row>
    <row r="113" spans="1:33" ht="15" customHeight="1">
      <c r="A113" s="29"/>
      <c r="B113" s="29" t="s">
        <v>280</v>
      </c>
      <c r="C113" s="15" t="s">
        <v>283</v>
      </c>
      <c r="D113" s="12" t="s">
        <v>291</v>
      </c>
      <c r="E113" s="12" t="s">
        <v>146</v>
      </c>
      <c r="F113" s="93" t="s">
        <v>279</v>
      </c>
      <c r="G113" s="31">
        <v>247.25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28">
        <f t="shared" si="2"/>
        <v>0</v>
      </c>
      <c r="T113" s="28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84"/>
      <c r="AG113" s="91"/>
    </row>
    <row r="114" spans="1:33" ht="15" customHeight="1">
      <c r="A114" s="29"/>
      <c r="B114" s="29" t="s">
        <v>280</v>
      </c>
      <c r="C114" s="15" t="s">
        <v>283</v>
      </c>
      <c r="D114" s="12" t="s">
        <v>291</v>
      </c>
      <c r="E114" s="12" t="s">
        <v>146</v>
      </c>
      <c r="F114" s="93" t="s">
        <v>279</v>
      </c>
      <c r="G114" s="31">
        <v>191.25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28">
        <f t="shared" si="2"/>
        <v>0</v>
      </c>
      <c r="T114" s="28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84"/>
      <c r="AG114" s="91"/>
    </row>
    <row r="115" spans="1:33" ht="15" customHeight="1">
      <c r="A115" s="29"/>
      <c r="B115" s="29" t="s">
        <v>280</v>
      </c>
      <c r="C115" s="15" t="s">
        <v>283</v>
      </c>
      <c r="D115" s="12" t="s">
        <v>291</v>
      </c>
      <c r="E115" s="12" t="s">
        <v>146</v>
      </c>
      <c r="F115" s="93" t="s">
        <v>279</v>
      </c>
      <c r="G115" s="31">
        <v>135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28">
        <f t="shared" si="2"/>
        <v>0</v>
      </c>
      <c r="T115" s="28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84"/>
      <c r="AG115" s="91"/>
    </row>
    <row r="116" spans="1:33" ht="15" customHeight="1">
      <c r="A116" s="29"/>
      <c r="B116" s="29" t="s">
        <v>280</v>
      </c>
      <c r="C116" s="15" t="s">
        <v>283</v>
      </c>
      <c r="D116" s="12" t="s">
        <v>291</v>
      </c>
      <c r="E116" s="12" t="s">
        <v>146</v>
      </c>
      <c r="F116" s="93" t="s">
        <v>279</v>
      </c>
      <c r="G116" s="31">
        <v>75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28">
        <f t="shared" si="2"/>
        <v>0</v>
      </c>
      <c r="T116" s="28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84"/>
      <c r="AG116" s="91"/>
    </row>
    <row r="117" spans="1:33" ht="15" customHeight="1">
      <c r="A117" s="29"/>
      <c r="B117" s="29" t="s">
        <v>280</v>
      </c>
      <c r="C117" s="15" t="s">
        <v>283</v>
      </c>
      <c r="D117" s="12" t="s">
        <v>291</v>
      </c>
      <c r="E117" s="12" t="s">
        <v>146</v>
      </c>
      <c r="F117" s="93" t="s">
        <v>279</v>
      </c>
      <c r="G117" s="31">
        <v>50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28">
        <f t="shared" si="2"/>
        <v>0</v>
      </c>
      <c r="T117" s="28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84"/>
      <c r="AG117" s="91"/>
    </row>
    <row r="118" spans="1:33" ht="15" customHeight="1">
      <c r="A118" s="29"/>
      <c r="B118" s="29" t="s">
        <v>280</v>
      </c>
      <c r="C118" s="15" t="s">
        <v>283</v>
      </c>
      <c r="D118" s="12" t="s">
        <v>291</v>
      </c>
      <c r="E118" s="12" t="s">
        <v>146</v>
      </c>
      <c r="F118" s="93" t="s">
        <v>279</v>
      </c>
      <c r="G118" s="31">
        <v>125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28">
        <f t="shared" si="2"/>
        <v>0</v>
      </c>
      <c r="T118" s="28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84"/>
      <c r="AG118" s="91"/>
    </row>
    <row r="119" spans="1:33" ht="15" customHeight="1">
      <c r="A119" s="29"/>
      <c r="B119" s="29" t="s">
        <v>280</v>
      </c>
      <c r="C119" s="15" t="s">
        <v>282</v>
      </c>
      <c r="D119" s="12" t="s">
        <v>287</v>
      </c>
      <c r="E119" s="8" t="s">
        <v>147</v>
      </c>
      <c r="F119" s="93" t="s">
        <v>279</v>
      </c>
      <c r="G119" s="31">
        <v>90</v>
      </c>
      <c r="H119" s="31">
        <v>90</v>
      </c>
      <c r="I119" s="31">
        <v>90</v>
      </c>
      <c r="J119" s="31">
        <v>90</v>
      </c>
      <c r="K119" s="31">
        <v>121.5</v>
      </c>
      <c r="L119" s="31">
        <v>121.5</v>
      </c>
      <c r="M119" s="31">
        <v>121.5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28">
        <f t="shared" si="2"/>
        <v>0</v>
      </c>
      <c r="T119" s="28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ht="15" customHeight="1">
      <c r="A120" s="29"/>
      <c r="B120" s="29" t="s">
        <v>280</v>
      </c>
      <c r="C120" s="15" t="s">
        <v>283</v>
      </c>
      <c r="D120" s="12" t="s">
        <v>291</v>
      </c>
      <c r="E120" s="12" t="s">
        <v>148</v>
      </c>
      <c r="F120" s="93" t="s">
        <v>279</v>
      </c>
      <c r="G120" s="22">
        <v>90</v>
      </c>
      <c r="H120" s="22">
        <v>90</v>
      </c>
      <c r="I120" s="22">
        <v>90</v>
      </c>
      <c r="J120" s="22">
        <v>90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8">
        <f t="shared" si="2"/>
        <v>0</v>
      </c>
      <c r="T120" s="28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91"/>
    </row>
    <row r="121" spans="1:33" ht="15" customHeight="1">
      <c r="A121" s="29"/>
      <c r="B121" s="29" t="s">
        <v>280</v>
      </c>
      <c r="C121" s="15" t="s">
        <v>283</v>
      </c>
      <c r="D121" s="15" t="s">
        <v>289</v>
      </c>
      <c r="E121" s="12" t="s">
        <v>149</v>
      </c>
      <c r="F121" s="86" t="s">
        <v>276</v>
      </c>
      <c r="G121" s="22">
        <v>112.5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8">
        <f t="shared" si="2"/>
        <v>0</v>
      </c>
      <c r="T121" s="28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91"/>
    </row>
    <row r="122" spans="1:33" ht="15" customHeight="1">
      <c r="A122" s="29"/>
      <c r="B122" s="29" t="s">
        <v>280</v>
      </c>
      <c r="C122" s="15" t="s">
        <v>283</v>
      </c>
      <c r="D122" s="15" t="s">
        <v>289</v>
      </c>
      <c r="E122" s="12" t="s">
        <v>104</v>
      </c>
      <c r="F122" s="86" t="s">
        <v>277</v>
      </c>
      <c r="G122" s="26">
        <v>441</v>
      </c>
      <c r="H122" s="26">
        <v>441</v>
      </c>
      <c r="I122" s="26">
        <v>441</v>
      </c>
      <c r="J122" s="26">
        <v>441</v>
      </c>
      <c r="K122" s="26">
        <v>441</v>
      </c>
      <c r="L122" s="26">
        <v>441</v>
      </c>
      <c r="M122" s="26">
        <v>441</v>
      </c>
      <c r="N122" s="26">
        <v>441</v>
      </c>
      <c r="O122" s="26">
        <v>441</v>
      </c>
      <c r="P122" s="26">
        <v>441</v>
      </c>
      <c r="Q122" s="26">
        <v>343.80120999999997</v>
      </c>
      <c r="R122" s="26">
        <v>354</v>
      </c>
      <c r="S122" s="28">
        <f t="shared" si="2"/>
        <v>987.12800000000004</v>
      </c>
      <c r="T122" s="28"/>
      <c r="U122" s="84">
        <v>52.58</v>
      </c>
      <c r="V122" s="84">
        <v>54.61</v>
      </c>
      <c r="W122" s="84">
        <v>156.43600000000001</v>
      </c>
      <c r="X122" s="84">
        <v>192.92099999999999</v>
      </c>
      <c r="Y122" s="84">
        <f>75.452</f>
        <v>75.451999999999998</v>
      </c>
      <c r="Z122" s="84">
        <v>256.39699999999999</v>
      </c>
      <c r="AA122" s="84">
        <v>28.712</v>
      </c>
      <c r="AB122" s="84">
        <v>6.5019999999999998</v>
      </c>
      <c r="AC122" s="84">
        <v>32.771999999999998</v>
      </c>
      <c r="AD122" s="84">
        <v>62.427999999999997</v>
      </c>
      <c r="AE122" s="84">
        <v>53.247999999999998</v>
      </c>
      <c r="AF122" s="84">
        <v>15.07</v>
      </c>
      <c r="AG122" s="91"/>
    </row>
    <row r="123" spans="1:33" ht="15" customHeight="1">
      <c r="A123" s="29"/>
      <c r="B123" s="29" t="s">
        <v>280</v>
      </c>
      <c r="C123" s="15" t="s">
        <v>283</v>
      </c>
      <c r="D123" s="12" t="s">
        <v>291</v>
      </c>
      <c r="E123" s="12" t="s">
        <v>150</v>
      </c>
      <c r="F123" s="86" t="s">
        <v>278</v>
      </c>
      <c r="G123" s="22">
        <v>446</v>
      </c>
      <c r="H123" s="22">
        <v>521</v>
      </c>
      <c r="I123" s="22">
        <v>521</v>
      </c>
      <c r="J123" s="22">
        <v>521</v>
      </c>
      <c r="K123" s="22">
        <v>517.90300000000002</v>
      </c>
      <c r="L123" s="22">
        <v>500</v>
      </c>
      <c r="M123" s="22">
        <v>488.6</v>
      </c>
      <c r="N123" s="22">
        <v>488.6</v>
      </c>
      <c r="O123" s="22">
        <v>479</v>
      </c>
      <c r="P123" s="22">
        <v>431.82200000000006</v>
      </c>
      <c r="Q123" s="22">
        <v>427.00600000000009</v>
      </c>
      <c r="R123" s="22">
        <v>438.49700000000007</v>
      </c>
      <c r="S123" s="28">
        <f t="shared" si="2"/>
        <v>438.49700000000007</v>
      </c>
      <c r="T123" s="28"/>
      <c r="U123" s="84">
        <v>186.928</v>
      </c>
      <c r="V123" s="84">
        <v>41.853000000000002</v>
      </c>
      <c r="W123" s="84">
        <v>30.122</v>
      </c>
      <c r="X123" s="84">
        <v>69.697999999999993</v>
      </c>
      <c r="Y123" s="84">
        <v>0</v>
      </c>
      <c r="Z123" s="84">
        <v>5.1719999999999997</v>
      </c>
      <c r="AA123" s="84">
        <v>5.1719999999999997</v>
      </c>
      <c r="AB123" s="84">
        <v>6.8769999999999998</v>
      </c>
      <c r="AC123" s="84">
        <v>15.034000000000001</v>
      </c>
      <c r="AD123" s="84">
        <v>3.2949999999999999</v>
      </c>
      <c r="AE123" s="84">
        <v>40.186999999999998</v>
      </c>
      <c r="AF123" s="84">
        <v>34.158999999999999</v>
      </c>
      <c r="AG123" s="91"/>
    </row>
    <row r="124" spans="1:33" ht="14.75" customHeight="1">
      <c r="A124" s="29"/>
      <c r="B124" s="29" t="s">
        <v>280</v>
      </c>
      <c r="C124" s="15" t="s">
        <v>282</v>
      </c>
      <c r="D124" s="15" t="s">
        <v>289</v>
      </c>
      <c r="E124" s="12" t="s">
        <v>151</v>
      </c>
      <c r="F124" s="86" t="s">
        <v>276</v>
      </c>
      <c r="G124" s="22">
        <v>363</v>
      </c>
      <c r="H124" s="22">
        <v>409.5</v>
      </c>
      <c r="I124" s="22">
        <v>413</v>
      </c>
      <c r="J124" s="22">
        <v>413</v>
      </c>
      <c r="K124" s="22">
        <v>454.78300000000002</v>
      </c>
      <c r="L124" s="22">
        <v>454.5</v>
      </c>
      <c r="M124" s="22">
        <v>496.62630000000001</v>
      </c>
      <c r="N124" s="22">
        <v>307.8</v>
      </c>
      <c r="O124" s="22">
        <v>307.8</v>
      </c>
      <c r="P124" s="22">
        <v>342</v>
      </c>
      <c r="Q124" s="22">
        <v>366.57100000000003</v>
      </c>
      <c r="R124" s="22">
        <v>328.19799999999998</v>
      </c>
      <c r="S124" s="28">
        <f t="shared" si="2"/>
        <v>327.65099999999995</v>
      </c>
      <c r="T124" s="28"/>
      <c r="U124" s="64">
        <v>0</v>
      </c>
      <c r="V124" s="64">
        <v>-37.448</v>
      </c>
      <c r="W124" s="64">
        <v>1.343</v>
      </c>
      <c r="X124" s="64">
        <f>1.22-5.014</f>
        <v>-3.7940000000000005</v>
      </c>
      <c r="Y124" s="64">
        <f>30.251-21.194</f>
        <v>9.0570000000000022</v>
      </c>
      <c r="Z124" s="64">
        <f>26.866-102.42</f>
        <v>-75.554000000000002</v>
      </c>
      <c r="AA124" s="64">
        <v>7.1630000000000003</v>
      </c>
      <c r="AB124" s="64">
        <v>31.399000000000001</v>
      </c>
      <c r="AC124" s="64">
        <f>22.714-47.44</f>
        <v>-24.725999999999999</v>
      </c>
      <c r="AD124" s="64">
        <f>29.554+47.44</f>
        <v>76.994</v>
      </c>
      <c r="AE124" s="94">
        <f>250+23.76</f>
        <v>273.76</v>
      </c>
      <c r="AF124" s="64">
        <v>69.456999999999994</v>
      </c>
    </row>
    <row r="125" spans="1:33" ht="15" customHeight="1">
      <c r="A125" s="29"/>
      <c r="B125" s="29" t="s">
        <v>280</v>
      </c>
      <c r="C125" s="15" t="s">
        <v>283</v>
      </c>
      <c r="D125" s="15" t="s">
        <v>289</v>
      </c>
      <c r="E125" s="12" t="s">
        <v>116</v>
      </c>
      <c r="F125" s="86" t="s">
        <v>276</v>
      </c>
      <c r="G125" s="31">
        <v>150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28">
        <f t="shared" si="2"/>
        <v>0</v>
      </c>
      <c r="T125" s="28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91"/>
    </row>
    <row r="126" spans="1:33" ht="15" customHeight="1">
      <c r="A126" s="29"/>
      <c r="B126" s="29" t="s">
        <v>280</v>
      </c>
      <c r="C126" s="15" t="s">
        <v>283</v>
      </c>
      <c r="D126" s="12" t="s">
        <v>288</v>
      </c>
      <c r="E126" s="12" t="s">
        <v>152</v>
      </c>
      <c r="F126" s="93" t="s">
        <v>279</v>
      </c>
      <c r="G126" s="26">
        <v>450</v>
      </c>
      <c r="H126" s="26">
        <v>513</v>
      </c>
      <c r="I126" s="26">
        <v>513</v>
      </c>
      <c r="J126" s="26">
        <v>513</v>
      </c>
      <c r="K126" s="26">
        <v>513</v>
      </c>
      <c r="L126" s="26">
        <v>513</v>
      </c>
      <c r="M126" s="26">
        <v>460.85130000000004</v>
      </c>
      <c r="N126" s="26">
        <v>512.05700000000002</v>
      </c>
      <c r="O126" s="26">
        <v>503</v>
      </c>
      <c r="P126" s="26">
        <v>411.577</v>
      </c>
      <c r="Q126" s="22">
        <v>413.15600000000001</v>
      </c>
      <c r="R126" s="22">
        <v>436.827</v>
      </c>
      <c r="S126" s="28">
        <f t="shared" si="2"/>
        <v>436.827</v>
      </c>
      <c r="T126" s="28"/>
      <c r="U126" s="84">
        <v>0</v>
      </c>
      <c r="V126" s="84">
        <v>0</v>
      </c>
      <c r="W126" s="84">
        <v>90.299000000000007</v>
      </c>
      <c r="X126" s="84">
        <v>88.13</v>
      </c>
      <c r="Y126" s="84">
        <f>27.628</f>
        <v>27.628</v>
      </c>
      <c r="Z126" s="84">
        <v>67.128</v>
      </c>
      <c r="AA126" s="84">
        <v>66.763000000000005</v>
      </c>
      <c r="AB126" s="84">
        <v>4.6289999999999996</v>
      </c>
      <c r="AC126" s="84">
        <v>20.579000000000001</v>
      </c>
      <c r="AD126" s="84">
        <v>58.61</v>
      </c>
      <c r="AE126" s="84">
        <v>0</v>
      </c>
      <c r="AF126" s="84">
        <v>13.061</v>
      </c>
      <c r="AG126" s="91"/>
    </row>
    <row r="127" spans="1:33" ht="15" customHeight="1">
      <c r="A127" s="29"/>
      <c r="B127" s="29" t="s">
        <v>280</v>
      </c>
      <c r="C127" s="15" t="s">
        <v>282</v>
      </c>
      <c r="D127" s="12" t="s">
        <v>287</v>
      </c>
      <c r="E127" s="8" t="s">
        <v>153</v>
      </c>
      <c r="F127" s="86" t="s">
        <v>278</v>
      </c>
      <c r="G127" s="31">
        <v>50</v>
      </c>
      <c r="H127" s="31">
        <v>50</v>
      </c>
      <c r="I127" s="31">
        <v>50</v>
      </c>
      <c r="J127" s="31">
        <v>50</v>
      </c>
      <c r="K127" s="31">
        <v>50</v>
      </c>
      <c r="L127" s="31">
        <v>50</v>
      </c>
      <c r="M127" s="31">
        <v>50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28">
        <f t="shared" si="2"/>
        <v>0</v>
      </c>
      <c r="T127" s="28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ht="15" customHeight="1">
      <c r="A128" s="29"/>
      <c r="B128" s="29" t="s">
        <v>280</v>
      </c>
      <c r="C128" s="15" t="s">
        <v>283</v>
      </c>
      <c r="D128" s="15" t="s">
        <v>289</v>
      </c>
      <c r="E128" s="12" t="s">
        <v>154</v>
      </c>
      <c r="F128" s="86" t="s">
        <v>276</v>
      </c>
      <c r="G128" s="22">
        <v>135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8">
        <f t="shared" si="2"/>
        <v>0</v>
      </c>
      <c r="T128" s="28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84"/>
      <c r="AG128" s="91"/>
    </row>
    <row r="129" spans="1:38" ht="15" customHeight="1">
      <c r="A129" s="29"/>
      <c r="B129" s="29" t="s">
        <v>280</v>
      </c>
      <c r="C129" s="15" t="s">
        <v>283</v>
      </c>
      <c r="D129" s="15" t="s">
        <v>289</v>
      </c>
      <c r="E129" s="12" t="s">
        <v>155</v>
      </c>
      <c r="F129" s="93" t="s">
        <v>279</v>
      </c>
      <c r="G129" s="22">
        <v>50</v>
      </c>
      <c r="H129" s="22">
        <v>50</v>
      </c>
      <c r="I129" s="22">
        <v>50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8">
        <f t="shared" si="2"/>
        <v>0</v>
      </c>
      <c r="T129" s="28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84"/>
      <c r="AG129" s="91"/>
    </row>
    <row r="130" spans="1:38" ht="15" customHeight="1">
      <c r="A130" s="29"/>
      <c r="B130" s="29" t="s">
        <v>280</v>
      </c>
      <c r="C130" s="15" t="s">
        <v>283</v>
      </c>
      <c r="D130" s="12" t="s">
        <v>288</v>
      </c>
      <c r="E130" s="12" t="s">
        <v>156</v>
      </c>
      <c r="F130" s="86" t="s">
        <v>278</v>
      </c>
      <c r="G130" s="26">
        <v>50</v>
      </c>
      <c r="H130" s="26">
        <v>50</v>
      </c>
      <c r="I130" s="26">
        <v>50</v>
      </c>
      <c r="J130" s="26">
        <v>50</v>
      </c>
      <c r="K130" s="26">
        <v>50</v>
      </c>
      <c r="L130" s="26">
        <v>50</v>
      </c>
      <c r="M130" s="26">
        <v>50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8">
        <f t="shared" si="2"/>
        <v>0</v>
      </c>
      <c r="T130" s="28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91"/>
    </row>
    <row r="131" spans="1:38" ht="15" customHeight="1">
      <c r="A131" s="29"/>
      <c r="B131" s="29" t="s">
        <v>280</v>
      </c>
      <c r="C131" s="15" t="s">
        <v>282</v>
      </c>
      <c r="D131" s="12" t="s">
        <v>291</v>
      </c>
      <c r="E131" s="12" t="s">
        <v>157</v>
      </c>
      <c r="F131" s="93" t="s">
        <v>279</v>
      </c>
      <c r="G131" s="22"/>
      <c r="H131" s="22"/>
      <c r="I131" s="22">
        <v>274.39</v>
      </c>
      <c r="J131" s="22">
        <v>309.94</v>
      </c>
      <c r="K131" s="22">
        <v>267.101</v>
      </c>
      <c r="L131" s="22">
        <v>265</v>
      </c>
      <c r="M131" s="22">
        <v>260</v>
      </c>
      <c r="N131" s="22">
        <v>133</v>
      </c>
      <c r="O131" s="22">
        <v>133</v>
      </c>
      <c r="P131" s="22">
        <v>45.653999999999996</v>
      </c>
      <c r="Q131" s="22">
        <v>6.2680000000000007</v>
      </c>
      <c r="R131" s="22">
        <v>52.273000000000003</v>
      </c>
      <c r="S131" s="28">
        <f t="shared" si="2"/>
        <v>52.273000000000003</v>
      </c>
      <c r="T131" s="28"/>
      <c r="U131" s="64">
        <v>20.388999999999999</v>
      </c>
      <c r="V131" s="64">
        <v>15.161</v>
      </c>
      <c r="W131" s="64">
        <v>58.76</v>
      </c>
      <c r="X131" s="64">
        <v>0</v>
      </c>
      <c r="Y131" s="64">
        <v>3.657</v>
      </c>
      <c r="Z131" s="64">
        <v>0</v>
      </c>
      <c r="AA131" s="64">
        <v>19.774000000000001</v>
      </c>
      <c r="AB131" s="64">
        <v>0</v>
      </c>
      <c r="AC131" s="64">
        <v>-111.502</v>
      </c>
      <c r="AD131" s="64">
        <v>46.033999999999999</v>
      </c>
      <c r="AE131" s="64">
        <v>0</v>
      </c>
      <c r="AF131" s="64">
        <v>0</v>
      </c>
    </row>
    <row r="132" spans="1:38" ht="15" customHeight="1">
      <c r="A132" s="29"/>
      <c r="B132" s="29" t="s">
        <v>280</v>
      </c>
      <c r="C132" s="15" t="s">
        <v>282</v>
      </c>
      <c r="D132" s="12" t="s">
        <v>291</v>
      </c>
      <c r="E132" s="12" t="s">
        <v>158</v>
      </c>
      <c r="F132" s="86" t="s">
        <v>278</v>
      </c>
      <c r="G132" s="22"/>
      <c r="H132" s="22">
        <v>259</v>
      </c>
      <c r="I132" s="22">
        <v>573.79700000000003</v>
      </c>
      <c r="J132" s="22">
        <v>591.01499999999999</v>
      </c>
      <c r="K132" s="22">
        <v>593.85</v>
      </c>
      <c r="L132" s="22">
        <v>530</v>
      </c>
      <c r="M132" s="22">
        <v>530</v>
      </c>
      <c r="N132" s="22">
        <v>530</v>
      </c>
      <c r="O132" s="22">
        <v>576.70000000000005</v>
      </c>
      <c r="P132" s="22">
        <v>355.28300000000002</v>
      </c>
      <c r="Q132" s="22">
        <v>327.18900000000002</v>
      </c>
      <c r="R132" s="22">
        <v>321.13300000000004</v>
      </c>
      <c r="S132" s="28">
        <f t="shared" ref="S132:S195" si="3">SUM(U132:AF132)</f>
        <v>321.13300000000004</v>
      </c>
      <c r="T132" s="28"/>
      <c r="U132" s="64">
        <v>107.997</v>
      </c>
      <c r="V132" s="64">
        <v>17.218</v>
      </c>
      <c r="W132" s="64">
        <v>37.593000000000004</v>
      </c>
      <c r="X132" s="64">
        <v>24.244</v>
      </c>
      <c r="Y132" s="64">
        <v>8.2759999999999998</v>
      </c>
      <c r="Z132" s="64">
        <v>18.327999999999999</v>
      </c>
      <c r="AA132" s="64">
        <v>55.817</v>
      </c>
      <c r="AB132" s="64">
        <v>-8.5459999999999994</v>
      </c>
      <c r="AC132" s="64">
        <v>0.629</v>
      </c>
      <c r="AD132" s="64">
        <v>2.2400000000000002</v>
      </c>
      <c r="AE132" s="64">
        <v>57.337000000000003</v>
      </c>
      <c r="AF132" s="64">
        <v>0</v>
      </c>
      <c r="AH132" s="91"/>
      <c r="AI132" s="91"/>
      <c r="AJ132" s="91"/>
      <c r="AK132" s="91"/>
      <c r="AL132" s="91"/>
    </row>
    <row r="133" spans="1:38" ht="15" customHeight="1">
      <c r="A133" s="29"/>
      <c r="B133" s="29" t="s">
        <v>280</v>
      </c>
      <c r="C133" s="15" t="s">
        <v>284</v>
      </c>
      <c r="D133" s="15" t="s">
        <v>289</v>
      </c>
      <c r="E133" s="8" t="s">
        <v>118</v>
      </c>
      <c r="F133" s="86" t="s">
        <v>276</v>
      </c>
      <c r="G133" s="62">
        <v>525</v>
      </c>
      <c r="H133" s="22">
        <v>525</v>
      </c>
      <c r="I133" s="22">
        <v>525</v>
      </c>
      <c r="J133" s="22">
        <v>525</v>
      </c>
      <c r="K133" s="22">
        <v>405</v>
      </c>
      <c r="L133" s="22">
        <v>401.87200000000001</v>
      </c>
      <c r="M133" s="22">
        <v>401.87200000000001</v>
      </c>
      <c r="N133" s="22">
        <v>760.5</v>
      </c>
      <c r="O133" s="28">
        <v>858.6</v>
      </c>
      <c r="P133" s="28">
        <v>609.92100000000005</v>
      </c>
      <c r="Q133" s="28">
        <v>520.14200000000005</v>
      </c>
      <c r="R133" s="28">
        <v>588.94100000000003</v>
      </c>
      <c r="S133" s="28">
        <f t="shared" si="3"/>
        <v>588.94100000000003</v>
      </c>
      <c r="T133" s="28"/>
      <c r="U133" s="64">
        <v>0</v>
      </c>
      <c r="V133" s="64">
        <v>0</v>
      </c>
      <c r="W133" s="64">
        <v>-3.1280000000000001</v>
      </c>
      <c r="X133" s="64">
        <v>0</v>
      </c>
      <c r="Y133" s="64">
        <v>0</v>
      </c>
      <c r="Z133" s="64">
        <v>2.984</v>
      </c>
      <c r="AA133" s="64">
        <f>-155.76+38.56+6.1</f>
        <v>-111.1</v>
      </c>
      <c r="AB133" s="64">
        <v>197.357</v>
      </c>
      <c r="AC133" s="64">
        <f>101.989+50.151</f>
        <v>152.14000000000001</v>
      </c>
      <c r="AD133" s="64">
        <f>23.872+61.876-156.93</f>
        <v>-71.182000000000016</v>
      </c>
      <c r="AE133" s="64">
        <f>95.171+4.493</f>
        <v>99.664000000000001</v>
      </c>
      <c r="AF133" s="64">
        <v>322.20600000000002</v>
      </c>
      <c r="AG133" s="64"/>
      <c r="AH133" s="91"/>
      <c r="AI133" s="95" t="e">
        <f>#REF!/0.9</f>
        <v>#REF!</v>
      </c>
      <c r="AJ133" s="91"/>
      <c r="AK133" s="91"/>
      <c r="AL133" s="91"/>
    </row>
    <row r="134" spans="1:38" ht="15" customHeight="1">
      <c r="A134" s="29"/>
      <c r="B134" s="29" t="s">
        <v>280</v>
      </c>
      <c r="C134" s="15" t="s">
        <v>282</v>
      </c>
      <c r="D134" s="12" t="s">
        <v>291</v>
      </c>
      <c r="E134" s="8" t="s">
        <v>159</v>
      </c>
      <c r="F134" s="93" t="s">
        <v>279</v>
      </c>
      <c r="G134" s="31"/>
      <c r="H134" s="31"/>
      <c r="I134" s="31"/>
      <c r="J134" s="31"/>
      <c r="K134" s="31">
        <v>450</v>
      </c>
      <c r="L134" s="31">
        <v>450</v>
      </c>
      <c r="M134" s="31">
        <v>450</v>
      </c>
      <c r="N134" s="31">
        <v>198</v>
      </c>
      <c r="O134" s="31">
        <v>198</v>
      </c>
      <c r="P134" s="31">
        <v>93.600000000000009</v>
      </c>
      <c r="Q134" s="31">
        <v>36.070999999999998</v>
      </c>
      <c r="R134" s="31">
        <v>86.245000000000005</v>
      </c>
      <c r="S134" s="28">
        <f t="shared" si="3"/>
        <v>86.245000000000005</v>
      </c>
      <c r="T134" s="28"/>
      <c r="U134" s="64">
        <v>0</v>
      </c>
      <c r="V134" s="64">
        <v>0</v>
      </c>
      <c r="W134" s="64">
        <v>0</v>
      </c>
      <c r="X134" s="64">
        <v>0</v>
      </c>
      <c r="Y134" s="64">
        <v>0</v>
      </c>
      <c r="Z134" s="64">
        <v>0</v>
      </c>
      <c r="AA134" s="64">
        <v>0</v>
      </c>
      <c r="AB134" s="64">
        <v>29.353999999999999</v>
      </c>
      <c r="AC134" s="64">
        <v>4.3970000000000002</v>
      </c>
      <c r="AD134" s="64">
        <v>1.3260000000000001</v>
      </c>
      <c r="AE134" s="64">
        <v>51.167999999999999</v>
      </c>
      <c r="AF134" s="64">
        <v>0</v>
      </c>
      <c r="AG134" s="64"/>
      <c r="AH134" s="91"/>
      <c r="AI134" s="91"/>
      <c r="AJ134" s="91"/>
      <c r="AK134" s="91"/>
      <c r="AL134" s="91"/>
    </row>
    <row r="135" spans="1:38" ht="15" customHeight="1">
      <c r="A135" s="29"/>
      <c r="B135" s="29" t="s">
        <v>280</v>
      </c>
      <c r="C135" s="15" t="s">
        <v>282</v>
      </c>
      <c r="D135" s="12" t="s">
        <v>291</v>
      </c>
      <c r="E135" s="12" t="s">
        <v>160</v>
      </c>
      <c r="F135" s="86" t="s">
        <v>278</v>
      </c>
      <c r="G135" s="31"/>
      <c r="H135" s="31"/>
      <c r="I135" s="31">
        <v>3.653</v>
      </c>
      <c r="J135" s="31">
        <v>36.293999999999997</v>
      </c>
      <c r="K135" s="31">
        <v>58</v>
      </c>
      <c r="L135" s="31">
        <v>57.984999999999999</v>
      </c>
      <c r="M135" s="31">
        <v>57.984999999999999</v>
      </c>
      <c r="N135" s="31">
        <v>57.984999999999999</v>
      </c>
      <c r="O135" s="31">
        <v>61.015999999999998</v>
      </c>
      <c r="P135" s="31">
        <v>79.378</v>
      </c>
      <c r="Q135" s="31">
        <v>86.378</v>
      </c>
      <c r="R135" s="31">
        <v>86.378</v>
      </c>
      <c r="S135" s="28">
        <f t="shared" si="3"/>
        <v>86.378</v>
      </c>
      <c r="T135" s="28"/>
      <c r="U135" s="64">
        <v>3.653</v>
      </c>
      <c r="V135" s="64">
        <v>32.640999999999998</v>
      </c>
      <c r="W135" s="64">
        <v>21.661999999999999</v>
      </c>
      <c r="X135" s="64">
        <f>29/1000</f>
        <v>2.9000000000000001E-2</v>
      </c>
      <c r="Y135" s="64">
        <v>0.40100000000000002</v>
      </c>
      <c r="Z135" s="64">
        <v>2.63</v>
      </c>
      <c r="AA135" s="64">
        <v>0</v>
      </c>
      <c r="AB135" s="64">
        <v>18.361999999999998</v>
      </c>
      <c r="AC135" s="64">
        <v>7</v>
      </c>
      <c r="AD135" s="64">
        <v>0</v>
      </c>
      <c r="AE135" s="64">
        <v>0</v>
      </c>
      <c r="AF135" s="64">
        <v>0</v>
      </c>
    </row>
    <row r="136" spans="1:38" ht="15" customHeight="1">
      <c r="A136" s="29"/>
      <c r="B136" s="29" t="s">
        <v>280</v>
      </c>
      <c r="C136" s="15" t="s">
        <v>283</v>
      </c>
      <c r="D136" s="12" t="s">
        <v>291</v>
      </c>
      <c r="E136" s="8" t="s">
        <v>161</v>
      </c>
      <c r="F136" s="93" t="s">
        <v>279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28">
        <f t="shared" si="3"/>
        <v>0</v>
      </c>
      <c r="T136" s="28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84"/>
    </row>
    <row r="137" spans="1:38" ht="15" customHeight="1">
      <c r="A137" s="29"/>
      <c r="B137" s="29" t="s">
        <v>280</v>
      </c>
      <c r="C137" s="15" t="s">
        <v>284</v>
      </c>
      <c r="D137" s="12" t="s">
        <v>291</v>
      </c>
      <c r="E137" s="8" t="s">
        <v>162</v>
      </c>
      <c r="F137" s="86" t="s">
        <v>278</v>
      </c>
      <c r="G137" s="22"/>
      <c r="H137" s="22"/>
      <c r="I137" s="22"/>
      <c r="J137" s="22">
        <v>86</v>
      </c>
      <c r="K137" s="22">
        <v>55.030999999999999</v>
      </c>
      <c r="L137" s="22">
        <v>97.677999999999997</v>
      </c>
      <c r="M137" s="22">
        <v>97.677999999999997</v>
      </c>
      <c r="N137" s="22">
        <v>96.667999999999992</v>
      </c>
      <c r="O137" s="28">
        <v>96.667999999999992</v>
      </c>
      <c r="P137" s="28">
        <v>112.66799999999999</v>
      </c>
      <c r="Q137" s="28">
        <v>112.66799999999999</v>
      </c>
      <c r="R137" s="28">
        <v>112.72499999999999</v>
      </c>
      <c r="S137" s="28">
        <f t="shared" si="3"/>
        <v>112.72499999999999</v>
      </c>
      <c r="T137" s="28"/>
      <c r="U137" s="64">
        <v>1.861</v>
      </c>
      <c r="V137" s="64">
        <v>21.876999999999999</v>
      </c>
      <c r="W137" s="64">
        <v>31.292999999999999</v>
      </c>
      <c r="X137" s="64">
        <v>15.917</v>
      </c>
      <c r="Y137" s="64">
        <v>25.72</v>
      </c>
      <c r="Z137" s="64">
        <v>0</v>
      </c>
      <c r="AA137" s="64">
        <v>16.056999999999999</v>
      </c>
      <c r="AB137" s="64">
        <v>0</v>
      </c>
      <c r="AC137" s="64">
        <v>0</v>
      </c>
      <c r="AD137" s="64">
        <v>0</v>
      </c>
      <c r="AE137" s="64">
        <v>0</v>
      </c>
      <c r="AF137" s="64">
        <v>0</v>
      </c>
      <c r="AG137" s="64"/>
    </row>
    <row r="138" spans="1:38" ht="15" customHeight="1">
      <c r="A138" s="29"/>
      <c r="B138" s="29" t="s">
        <v>280</v>
      </c>
      <c r="C138" s="15" t="s">
        <v>283</v>
      </c>
      <c r="D138" s="12" t="s">
        <v>291</v>
      </c>
      <c r="E138" s="12" t="s">
        <v>126</v>
      </c>
      <c r="F138" s="93" t="s">
        <v>279</v>
      </c>
      <c r="G138" s="31"/>
      <c r="H138" s="31"/>
      <c r="I138" s="31"/>
      <c r="J138" s="31"/>
      <c r="K138" s="31">
        <v>1500</v>
      </c>
      <c r="L138" s="31">
        <v>500</v>
      </c>
      <c r="M138" s="31">
        <v>250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28">
        <f t="shared" si="3"/>
        <v>0</v>
      </c>
      <c r="T138" s="28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84"/>
    </row>
    <row r="139" spans="1:38" ht="15" customHeight="1">
      <c r="B139" s="12" t="s">
        <v>281</v>
      </c>
      <c r="C139" s="15" t="s">
        <v>286</v>
      </c>
      <c r="D139" s="12" t="s">
        <v>291</v>
      </c>
      <c r="E139" s="12" t="s">
        <v>163</v>
      </c>
      <c r="F139" s="86" t="s">
        <v>278</v>
      </c>
      <c r="G139" s="31">
        <v>400</v>
      </c>
      <c r="H139" s="31">
        <v>400</v>
      </c>
      <c r="I139" s="31">
        <v>420</v>
      </c>
      <c r="J139" s="31">
        <v>420</v>
      </c>
      <c r="K139" s="31">
        <v>413</v>
      </c>
      <c r="L139" s="31">
        <v>413</v>
      </c>
      <c r="M139" s="31">
        <v>306.00100000000003</v>
      </c>
      <c r="N139" s="31">
        <v>292.88100000000003</v>
      </c>
      <c r="O139" s="31">
        <v>292.88100000000003</v>
      </c>
      <c r="P139" s="31">
        <v>290.74799999999999</v>
      </c>
      <c r="Q139" s="31">
        <v>290.74799999999999</v>
      </c>
      <c r="R139" s="31">
        <v>290.74799999999999</v>
      </c>
      <c r="S139" s="28">
        <f t="shared" si="3"/>
        <v>290.74799999999999</v>
      </c>
      <c r="T139" s="28"/>
      <c r="U139" s="64">
        <v>0</v>
      </c>
      <c r="V139" s="64">
        <v>14.164</v>
      </c>
      <c r="W139" s="64">
        <v>90.926000000000002</v>
      </c>
      <c r="X139" s="64">
        <v>66.501000000000005</v>
      </c>
      <c r="Y139" s="64">
        <v>-79.441999999999993</v>
      </c>
      <c r="Z139" s="64">
        <v>198.59899999999999</v>
      </c>
      <c r="AA139" s="64">
        <v>0</v>
      </c>
      <c r="AB139" s="64">
        <v>0</v>
      </c>
      <c r="AC139" s="64">
        <v>0</v>
      </c>
      <c r="AD139" s="64">
        <v>0</v>
      </c>
      <c r="AE139" s="64">
        <v>0</v>
      </c>
      <c r="AF139" s="64">
        <v>0</v>
      </c>
      <c r="AH139" s="91"/>
      <c r="AI139" s="91"/>
      <c r="AJ139" s="91"/>
      <c r="AK139" s="91"/>
      <c r="AL139" s="91"/>
    </row>
    <row r="140" spans="1:38" ht="15" customHeight="1">
      <c r="B140" s="12" t="s">
        <v>281</v>
      </c>
      <c r="C140" s="15" t="s">
        <v>286</v>
      </c>
      <c r="D140" s="15" t="s">
        <v>289</v>
      </c>
      <c r="E140" s="8" t="s">
        <v>164</v>
      </c>
      <c r="F140" s="86" t="s">
        <v>277</v>
      </c>
      <c r="G140" s="31">
        <v>24750</v>
      </c>
      <c r="H140" s="31">
        <v>24750</v>
      </c>
      <c r="I140" s="31">
        <v>24750</v>
      </c>
      <c r="J140" s="31">
        <v>24750</v>
      </c>
      <c r="K140" s="31">
        <v>21915</v>
      </c>
      <c r="L140" s="31">
        <v>21915</v>
      </c>
      <c r="M140" s="31">
        <v>21915</v>
      </c>
      <c r="N140" s="31">
        <v>21915</v>
      </c>
      <c r="O140" s="31">
        <v>21915</v>
      </c>
      <c r="P140" s="31">
        <v>27551.489000000001</v>
      </c>
      <c r="Q140" s="31">
        <v>26700</v>
      </c>
      <c r="R140" s="31">
        <v>26790</v>
      </c>
      <c r="S140" s="28">
        <f t="shared" si="3"/>
        <v>26683.733332727454</v>
      </c>
      <c r="T140" s="28"/>
      <c r="U140" s="64">
        <v>27.241</v>
      </c>
      <c r="V140" s="64">
        <v>96.274000000000001</v>
      </c>
      <c r="W140" s="64">
        <v>44.47</v>
      </c>
      <c r="X140" s="64">
        <v>227.256</v>
      </c>
      <c r="Y140" s="64">
        <v>104.836</v>
      </c>
      <c r="Z140" s="64">
        <v>5600.1610000000001</v>
      </c>
      <c r="AA140" s="64">
        <v>24.734000000000002</v>
      </c>
      <c r="AB140" s="64">
        <v>347.09199999999998</v>
      </c>
      <c r="AC140" s="64">
        <v>8651.7450000000008</v>
      </c>
      <c r="AD140" s="64">
        <v>21.428000000000001</v>
      </c>
      <c r="AE140" s="64">
        <v>102.92659214365</v>
      </c>
      <c r="AF140" s="63">
        <v>11435.5697405838</v>
      </c>
      <c r="AG140" s="63"/>
      <c r="AH140" s="91"/>
      <c r="AI140" s="91"/>
      <c r="AJ140" s="91"/>
      <c r="AK140" s="91"/>
      <c r="AL140" s="91"/>
    </row>
    <row r="141" spans="1:38" ht="15" customHeight="1">
      <c r="A141" s="29"/>
      <c r="B141" s="29" t="s">
        <v>280</v>
      </c>
      <c r="C141" s="15" t="s">
        <v>283</v>
      </c>
      <c r="D141" s="12" t="s">
        <v>288</v>
      </c>
      <c r="E141" s="8" t="s">
        <v>103</v>
      </c>
      <c r="F141" s="86" t="s">
        <v>276</v>
      </c>
      <c r="G141" s="22"/>
      <c r="H141" s="22"/>
      <c r="I141" s="22"/>
      <c r="J141" s="22"/>
      <c r="K141" s="22"/>
      <c r="L141" s="22"/>
      <c r="M141" s="31">
        <v>60</v>
      </c>
      <c r="N141" s="31">
        <v>60</v>
      </c>
      <c r="O141" s="31">
        <v>57</v>
      </c>
      <c r="P141" s="31">
        <v>29</v>
      </c>
      <c r="Q141" s="31">
        <v>74.89</v>
      </c>
      <c r="R141" s="31">
        <v>137.31700000000001</v>
      </c>
      <c r="S141" s="28">
        <f t="shared" si="3"/>
        <v>137.31700000000001</v>
      </c>
      <c r="T141" s="28"/>
      <c r="U141" s="84"/>
      <c r="V141" s="84"/>
      <c r="W141" s="84"/>
      <c r="X141" s="84"/>
      <c r="Y141" s="84"/>
      <c r="Z141" s="84"/>
      <c r="AA141" s="84"/>
      <c r="AB141" s="84"/>
      <c r="AC141" s="84">
        <v>2.89</v>
      </c>
      <c r="AD141" s="84">
        <v>55.427</v>
      </c>
      <c r="AE141" s="84">
        <v>17</v>
      </c>
      <c r="AF141" s="84">
        <v>62</v>
      </c>
      <c r="AG141" s="91"/>
    </row>
    <row r="142" spans="1:38" ht="15" customHeight="1">
      <c r="A142" s="29"/>
      <c r="B142" s="29" t="s">
        <v>280</v>
      </c>
      <c r="C142" s="15" t="s">
        <v>283</v>
      </c>
      <c r="D142" s="12" t="s">
        <v>288</v>
      </c>
      <c r="E142" s="12" t="s">
        <v>165</v>
      </c>
      <c r="F142" s="93" t="s">
        <v>279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8">
        <f t="shared" si="3"/>
        <v>0</v>
      </c>
      <c r="T142" s="28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84"/>
    </row>
    <row r="143" spans="1:38" ht="15" customHeight="1">
      <c r="A143" s="29"/>
      <c r="B143" s="29" t="s">
        <v>280</v>
      </c>
      <c r="C143" s="15" t="s">
        <v>284</v>
      </c>
      <c r="D143" s="12" t="s">
        <v>291</v>
      </c>
      <c r="E143" s="8" t="s">
        <v>97</v>
      </c>
      <c r="F143" s="93" t="s">
        <v>279</v>
      </c>
      <c r="G143" s="22">
        <v>180</v>
      </c>
      <c r="H143" s="22">
        <v>180</v>
      </c>
      <c r="I143" s="22">
        <v>112.5</v>
      </c>
      <c r="J143" s="22">
        <v>168</v>
      </c>
      <c r="K143" s="22">
        <v>23.494999999999997</v>
      </c>
      <c r="L143" s="22">
        <v>360.29700000000003</v>
      </c>
      <c r="M143" s="22">
        <v>360.29700000000003</v>
      </c>
      <c r="N143" s="22">
        <v>360.29700000000003</v>
      </c>
      <c r="O143" s="28">
        <v>360.29700000000003</v>
      </c>
      <c r="P143" s="28">
        <v>364.53800000000001</v>
      </c>
      <c r="Q143" s="28">
        <v>364.91700000000003</v>
      </c>
      <c r="R143" s="28">
        <v>358.04700000000003</v>
      </c>
      <c r="S143" s="28">
        <f t="shared" si="3"/>
        <v>358.04700000000003</v>
      </c>
      <c r="T143" s="28"/>
      <c r="U143" s="64">
        <v>-2.1230000000000002</v>
      </c>
      <c r="V143" s="64">
        <v>0.53500000000000003</v>
      </c>
      <c r="W143" s="64">
        <v>25.082999999999998</v>
      </c>
      <c r="X143" s="64">
        <v>17.802</v>
      </c>
      <c r="Y143" s="64">
        <v>14.659000000000001</v>
      </c>
      <c r="Z143" s="64">
        <v>6.5860000000000003</v>
      </c>
      <c r="AA143" s="64">
        <v>20.902999999999999</v>
      </c>
      <c r="AB143" s="64">
        <v>73.093000000000004</v>
      </c>
      <c r="AC143" s="64">
        <v>32.378999999999998</v>
      </c>
      <c r="AD143" s="64">
        <v>7.13</v>
      </c>
      <c r="AE143" s="64">
        <v>100</v>
      </c>
      <c r="AF143" s="64">
        <v>62</v>
      </c>
      <c r="AG143" s="64"/>
      <c r="AH143" s="91"/>
      <c r="AI143" s="91"/>
      <c r="AJ143" s="91"/>
      <c r="AK143" s="91"/>
      <c r="AL143" s="91"/>
    </row>
    <row r="144" spans="1:38" ht="15" customHeight="1">
      <c r="A144" s="29"/>
      <c r="B144" s="29" t="s">
        <v>280</v>
      </c>
      <c r="C144" s="15" t="s">
        <v>283</v>
      </c>
      <c r="D144" s="12" t="s">
        <v>288</v>
      </c>
      <c r="E144" s="12" t="s">
        <v>166</v>
      </c>
      <c r="F144" s="86" t="s">
        <v>276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8">
        <f t="shared" si="3"/>
        <v>0</v>
      </c>
      <c r="T144" s="28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91"/>
    </row>
    <row r="145" spans="1:38" ht="15" customHeight="1">
      <c r="A145" s="29"/>
      <c r="B145" s="29" t="s">
        <v>280</v>
      </c>
      <c r="C145" s="15" t="s">
        <v>283</v>
      </c>
      <c r="D145" s="12" t="s">
        <v>288</v>
      </c>
      <c r="E145" s="12" t="s">
        <v>84</v>
      </c>
      <c r="F145" s="86" t="s">
        <v>277</v>
      </c>
      <c r="G145" s="26"/>
      <c r="H145" s="26"/>
      <c r="I145" s="26"/>
      <c r="J145" s="26">
        <v>500</v>
      </c>
      <c r="K145" s="26">
        <v>500</v>
      </c>
      <c r="L145" s="26">
        <v>200</v>
      </c>
      <c r="M145" s="26">
        <v>40</v>
      </c>
      <c r="N145" s="26">
        <v>40</v>
      </c>
      <c r="O145" s="26">
        <v>40</v>
      </c>
      <c r="P145" s="26">
        <v>0</v>
      </c>
      <c r="Q145" s="26">
        <v>0</v>
      </c>
      <c r="R145" s="26">
        <v>0</v>
      </c>
      <c r="S145" s="28">
        <f t="shared" si="3"/>
        <v>0</v>
      </c>
      <c r="T145" s="28"/>
      <c r="U145" s="64"/>
      <c r="V145" s="64"/>
      <c r="W145" s="64"/>
      <c r="X145" s="64"/>
      <c r="Y145" s="64"/>
      <c r="Z145" s="84"/>
      <c r="AA145" s="84"/>
      <c r="AB145" s="84"/>
      <c r="AC145" s="64"/>
      <c r="AD145" s="64"/>
      <c r="AE145" s="64"/>
      <c r="AF145" s="84"/>
    </row>
    <row r="146" spans="1:38" ht="15" customHeight="1">
      <c r="A146" s="29"/>
      <c r="B146" s="29" t="s">
        <v>280</v>
      </c>
      <c r="C146" s="15" t="s">
        <v>282</v>
      </c>
      <c r="D146" s="12" t="s">
        <v>287</v>
      </c>
      <c r="E146" s="12" t="s">
        <v>120</v>
      </c>
      <c r="F146" s="86" t="s">
        <v>276</v>
      </c>
      <c r="G146" s="22"/>
      <c r="H146" s="22"/>
      <c r="I146" s="22"/>
      <c r="J146" s="22"/>
      <c r="K146" s="22">
        <v>147.22499999999999</v>
      </c>
      <c r="L146" s="22">
        <v>144</v>
      </c>
      <c r="M146" s="22">
        <v>144</v>
      </c>
      <c r="N146" s="22">
        <v>144</v>
      </c>
      <c r="O146" s="22">
        <v>144</v>
      </c>
      <c r="P146" s="22">
        <v>99</v>
      </c>
      <c r="Q146" s="22">
        <v>188.75700000000001</v>
      </c>
      <c r="R146" s="22">
        <v>216.31699999999998</v>
      </c>
      <c r="S146" s="28">
        <f t="shared" si="3"/>
        <v>216.31699999999998</v>
      </c>
      <c r="T146" s="28"/>
      <c r="U146" s="64">
        <v>0.45600000000000002</v>
      </c>
      <c r="V146" s="64">
        <v>23.1</v>
      </c>
      <c r="W146" s="64">
        <v>23.669</v>
      </c>
      <c r="X146" s="64">
        <v>29.114999999999998</v>
      </c>
      <c r="Y146" s="64">
        <v>13.010999999999999</v>
      </c>
      <c r="Z146" s="64">
        <v>49.436</v>
      </c>
      <c r="AA146" s="64">
        <v>15.952</v>
      </c>
      <c r="AB146" s="64">
        <v>10.105</v>
      </c>
      <c r="AC146" s="64">
        <v>33.726999999999997</v>
      </c>
      <c r="AD146" s="64">
        <v>17.707000000000001</v>
      </c>
      <c r="AE146" s="64">
        <v>3.9E-2</v>
      </c>
      <c r="AF146" s="64">
        <v>0</v>
      </c>
      <c r="AG146" s="64"/>
    </row>
    <row r="147" spans="1:38" ht="15" customHeight="1">
      <c r="A147" s="29"/>
      <c r="B147" s="29" t="s">
        <v>280</v>
      </c>
      <c r="C147" s="15" t="s">
        <v>283</v>
      </c>
      <c r="D147" s="12" t="s">
        <v>291</v>
      </c>
      <c r="E147" s="8" t="s">
        <v>167</v>
      </c>
      <c r="F147" s="86" t="s">
        <v>278</v>
      </c>
      <c r="G147" s="31">
        <v>1227.6000000000001</v>
      </c>
      <c r="H147" s="31">
        <v>1049</v>
      </c>
      <c r="I147" s="31">
        <v>1049</v>
      </c>
      <c r="J147" s="31">
        <v>1059</v>
      </c>
      <c r="K147" s="31">
        <v>1052</v>
      </c>
      <c r="L147" s="31">
        <v>1113</v>
      </c>
      <c r="M147" s="31">
        <v>1196.1500000000001</v>
      </c>
      <c r="N147" s="31">
        <v>1339</v>
      </c>
      <c r="O147" s="31">
        <v>1335</v>
      </c>
      <c r="P147" s="31">
        <v>1265.3220000000001</v>
      </c>
      <c r="Q147" s="31">
        <v>1423.7539999999999</v>
      </c>
      <c r="R147" s="31">
        <v>1281.74</v>
      </c>
      <c r="S147" s="28">
        <f t="shared" si="3"/>
        <v>1281.74</v>
      </c>
      <c r="T147" s="28"/>
      <c r="U147" s="84">
        <v>0</v>
      </c>
      <c r="V147" s="84">
        <v>0</v>
      </c>
      <c r="W147" s="84">
        <v>0</v>
      </c>
      <c r="X147" s="84">
        <v>14.638</v>
      </c>
      <c r="Y147" s="84">
        <v>11.512</v>
      </c>
      <c r="Z147" s="84">
        <v>75.027000000000001</v>
      </c>
      <c r="AA147" s="84">
        <v>29.602</v>
      </c>
      <c r="AB147" s="84">
        <v>64.543000000000006</v>
      </c>
      <c r="AC147" s="84">
        <v>144.43199999999999</v>
      </c>
      <c r="AD147" s="84">
        <v>119.986</v>
      </c>
      <c r="AE147" s="84">
        <v>392</v>
      </c>
      <c r="AF147" s="84">
        <v>430</v>
      </c>
      <c r="AG147" s="91"/>
    </row>
    <row r="148" spans="1:38" ht="17.100000000000001" customHeight="1">
      <c r="A148" s="29"/>
      <c r="B148" s="29" t="s">
        <v>280</v>
      </c>
      <c r="C148" s="15" t="s">
        <v>284</v>
      </c>
      <c r="D148" s="12" t="s">
        <v>291</v>
      </c>
      <c r="E148" s="8" t="s">
        <v>112</v>
      </c>
      <c r="F148" s="93" t="s">
        <v>279</v>
      </c>
      <c r="G148" s="31">
        <v>45</v>
      </c>
      <c r="H148" s="31">
        <v>45</v>
      </c>
      <c r="I148" s="31">
        <v>90</v>
      </c>
      <c r="J148" s="31">
        <v>271</v>
      </c>
      <c r="K148" s="31">
        <v>94</v>
      </c>
      <c r="L148" s="31">
        <v>198.52199999999999</v>
      </c>
      <c r="M148" s="31">
        <v>198.52199999999999</v>
      </c>
      <c r="N148" s="31">
        <v>166</v>
      </c>
      <c r="O148" s="31">
        <v>166</v>
      </c>
      <c r="P148" s="31">
        <v>227.12700000000001</v>
      </c>
      <c r="Q148" s="31">
        <v>277.101</v>
      </c>
      <c r="R148" s="31">
        <v>344.43099999999998</v>
      </c>
      <c r="S148" s="28">
        <f t="shared" si="3"/>
        <v>344.43099999999998</v>
      </c>
      <c r="T148" s="28"/>
      <c r="U148" s="64">
        <v>0</v>
      </c>
      <c r="V148" s="64">
        <v>3.8980000000000001</v>
      </c>
      <c r="W148" s="64">
        <v>18.937000000000001</v>
      </c>
      <c r="X148" s="64">
        <v>2.6869999999999998</v>
      </c>
      <c r="Y148" s="64">
        <v>0</v>
      </c>
      <c r="Z148" s="64">
        <v>13.686999999999999</v>
      </c>
      <c r="AA148" s="64">
        <v>31.86</v>
      </c>
      <c r="AB148" s="64">
        <v>5.4580000000000002</v>
      </c>
      <c r="AC148" s="64">
        <v>5.6760000000000002</v>
      </c>
      <c r="AD148" s="64">
        <v>68.227999999999994</v>
      </c>
      <c r="AE148" s="64">
        <v>60</v>
      </c>
      <c r="AF148" s="64">
        <v>134</v>
      </c>
      <c r="AG148" s="64"/>
      <c r="AH148" s="91"/>
      <c r="AI148" s="91"/>
      <c r="AJ148" s="91"/>
      <c r="AK148" s="91"/>
      <c r="AL148" s="91"/>
    </row>
    <row r="149" spans="1:38" ht="15" customHeight="1">
      <c r="A149" s="29"/>
      <c r="B149" s="29" t="s">
        <v>280</v>
      </c>
      <c r="C149" s="15" t="s">
        <v>284</v>
      </c>
      <c r="D149" s="12" t="s">
        <v>291</v>
      </c>
      <c r="E149" s="8" t="s">
        <v>168</v>
      </c>
      <c r="F149" s="86" t="s">
        <v>278</v>
      </c>
      <c r="G149" s="31">
        <v>450</v>
      </c>
      <c r="H149" s="31">
        <v>450</v>
      </c>
      <c r="I149" s="31">
        <v>491.40000000000003</v>
      </c>
      <c r="J149" s="31">
        <v>435.6</v>
      </c>
      <c r="K149" s="31">
        <v>468</v>
      </c>
      <c r="L149" s="31">
        <v>567.88699999999994</v>
      </c>
      <c r="M149" s="31">
        <v>567.88699999999994</v>
      </c>
      <c r="N149" s="31">
        <v>674</v>
      </c>
      <c r="O149" s="31">
        <v>714</v>
      </c>
      <c r="P149" s="31">
        <v>721.88300000000004</v>
      </c>
      <c r="Q149" s="31">
        <v>819.9559999999999</v>
      </c>
      <c r="R149" s="31">
        <v>755.41600000000005</v>
      </c>
      <c r="S149" s="28">
        <f t="shared" si="3"/>
        <v>755.41599999999994</v>
      </c>
      <c r="T149" s="28"/>
      <c r="U149" s="64">
        <v>0</v>
      </c>
      <c r="V149" s="64">
        <v>14.285</v>
      </c>
      <c r="W149" s="64">
        <v>63.941000000000003</v>
      </c>
      <c r="X149" s="64">
        <v>16.661000000000001</v>
      </c>
      <c r="Y149" s="64">
        <v>41.887999999999998</v>
      </c>
      <c r="Z149" s="64">
        <v>38.973999999999997</v>
      </c>
      <c r="AA149" s="64">
        <v>33.027999999999999</v>
      </c>
      <c r="AB149" s="64">
        <v>46.106000000000002</v>
      </c>
      <c r="AC149" s="64">
        <v>53.073</v>
      </c>
      <c r="AD149" s="64">
        <v>107.46</v>
      </c>
      <c r="AE149" s="64">
        <v>154</v>
      </c>
      <c r="AF149" s="64">
        <v>186</v>
      </c>
      <c r="AG149" s="64"/>
      <c r="AH149" s="91"/>
      <c r="AI149" s="91"/>
      <c r="AJ149" s="91"/>
      <c r="AK149" s="91"/>
      <c r="AL149" s="91"/>
    </row>
    <row r="150" spans="1:38" ht="15" customHeight="1">
      <c r="A150" s="29"/>
      <c r="B150" s="29" t="s">
        <v>280</v>
      </c>
      <c r="C150" s="15" t="s">
        <v>282</v>
      </c>
      <c r="D150" s="12" t="s">
        <v>291</v>
      </c>
      <c r="E150" s="8" t="s">
        <v>169</v>
      </c>
      <c r="F150" s="86" t="s">
        <v>278</v>
      </c>
      <c r="G150" s="31"/>
      <c r="H150" s="31"/>
      <c r="I150" s="31"/>
      <c r="J150" s="31"/>
      <c r="K150" s="31"/>
      <c r="L150" s="31"/>
      <c r="M150" s="31">
        <v>592</v>
      </c>
      <c r="N150" s="31">
        <v>547</v>
      </c>
      <c r="O150" s="31">
        <v>601.49099999999999</v>
      </c>
      <c r="P150" s="31">
        <v>498.822</v>
      </c>
      <c r="Q150" s="31">
        <v>484.89599999999996</v>
      </c>
      <c r="R150" s="31">
        <v>465.48500000000001</v>
      </c>
      <c r="S150" s="28">
        <f t="shared" si="3"/>
        <v>465.48500000000001</v>
      </c>
      <c r="T150" s="28"/>
      <c r="U150" s="64"/>
      <c r="V150" s="64"/>
      <c r="W150" s="64"/>
      <c r="X150" s="64"/>
      <c r="Y150" s="64"/>
      <c r="Z150" s="64">
        <v>62.469000000000001</v>
      </c>
      <c r="AA150" s="64">
        <v>54.021999999999998</v>
      </c>
      <c r="AB150" s="64">
        <v>19.795000000000002</v>
      </c>
      <c r="AC150" s="64">
        <v>20.311</v>
      </c>
      <c r="AD150" s="64">
        <v>56.944000000000003</v>
      </c>
      <c r="AE150" s="64">
        <v>42.002000000000002</v>
      </c>
      <c r="AF150" s="64">
        <v>209.94200000000001</v>
      </c>
      <c r="AG150" s="64"/>
    </row>
    <row r="151" spans="1:38" ht="15" customHeight="1">
      <c r="A151" s="29"/>
      <c r="B151" s="29" t="s">
        <v>280</v>
      </c>
      <c r="C151" s="15" t="s">
        <v>283</v>
      </c>
      <c r="D151" s="12" t="s">
        <v>291</v>
      </c>
      <c r="E151" s="8" t="s">
        <v>170</v>
      </c>
      <c r="F151" s="93" t="s">
        <v>279</v>
      </c>
      <c r="G151" s="26"/>
      <c r="H151" s="26"/>
      <c r="I151" s="31">
        <v>342</v>
      </c>
      <c r="J151" s="31">
        <v>342</v>
      </c>
      <c r="K151" s="31">
        <v>342</v>
      </c>
      <c r="L151" s="31">
        <v>997.5</v>
      </c>
      <c r="M151" s="31">
        <v>750</v>
      </c>
      <c r="N151" s="31">
        <v>750</v>
      </c>
      <c r="O151" s="31">
        <v>750</v>
      </c>
      <c r="P151" s="31">
        <v>463.98500000000001</v>
      </c>
      <c r="Q151" s="22">
        <v>477.20600000000002</v>
      </c>
      <c r="R151" s="22">
        <v>529.745</v>
      </c>
      <c r="S151" s="28">
        <f t="shared" si="3"/>
        <v>529.745</v>
      </c>
      <c r="T151" s="28"/>
      <c r="U151" s="64">
        <v>0</v>
      </c>
      <c r="V151" s="64">
        <v>0</v>
      </c>
      <c r="W151" s="64">
        <v>0</v>
      </c>
      <c r="X151" s="64">
        <v>0</v>
      </c>
      <c r="Y151" s="64">
        <v>0</v>
      </c>
      <c r="Z151" s="64">
        <v>57.024000000000001</v>
      </c>
      <c r="AA151" s="64">
        <v>61.960999999999999</v>
      </c>
      <c r="AB151" s="64">
        <v>0</v>
      </c>
      <c r="AC151" s="64">
        <v>135.221</v>
      </c>
      <c r="AD151" s="64">
        <v>30.901</v>
      </c>
      <c r="AE151" s="64">
        <v>158.738</v>
      </c>
      <c r="AF151" s="64">
        <v>85.9</v>
      </c>
      <c r="AG151" s="91"/>
    </row>
    <row r="152" spans="1:38" ht="15" customHeight="1">
      <c r="A152" s="29"/>
      <c r="B152" s="29" t="s">
        <v>280</v>
      </c>
      <c r="C152" s="15" t="s">
        <v>282</v>
      </c>
      <c r="D152" s="12" t="s">
        <v>287</v>
      </c>
      <c r="E152" s="12" t="s">
        <v>171</v>
      </c>
      <c r="F152" s="93" t="s">
        <v>279</v>
      </c>
      <c r="G152" s="31">
        <v>45</v>
      </c>
      <c r="H152" s="31">
        <v>45</v>
      </c>
      <c r="I152" s="31">
        <v>135</v>
      </c>
      <c r="J152" s="31">
        <v>300</v>
      </c>
      <c r="K152" s="31">
        <v>300</v>
      </c>
      <c r="L152" s="31">
        <v>300</v>
      </c>
      <c r="M152" s="31">
        <v>175.5</v>
      </c>
      <c r="N152" s="31">
        <v>198</v>
      </c>
      <c r="O152" s="31">
        <v>198</v>
      </c>
      <c r="P152" s="31">
        <v>90</v>
      </c>
      <c r="Q152" s="31">
        <v>90</v>
      </c>
      <c r="R152" s="31">
        <v>90</v>
      </c>
      <c r="S152" s="28">
        <f t="shared" si="3"/>
        <v>90</v>
      </c>
      <c r="T152" s="28"/>
      <c r="U152" s="64">
        <v>0</v>
      </c>
      <c r="V152" s="64">
        <v>0</v>
      </c>
      <c r="W152" s="64">
        <v>0</v>
      </c>
      <c r="X152" s="64">
        <v>0</v>
      </c>
      <c r="Y152" s="64">
        <v>0</v>
      </c>
      <c r="Z152" s="64">
        <v>0</v>
      </c>
      <c r="AA152" s="64">
        <v>0</v>
      </c>
      <c r="AB152" s="64">
        <v>0</v>
      </c>
      <c r="AC152" s="64">
        <v>0</v>
      </c>
      <c r="AD152" s="64">
        <v>0</v>
      </c>
      <c r="AE152" s="64">
        <v>0</v>
      </c>
      <c r="AF152" s="64">
        <v>90</v>
      </c>
      <c r="AG152" s="64"/>
    </row>
    <row r="153" spans="1:38" ht="15" customHeight="1">
      <c r="A153" s="29"/>
      <c r="B153" s="29" t="s">
        <v>280</v>
      </c>
      <c r="C153" s="15" t="s">
        <v>282</v>
      </c>
      <c r="D153" s="12" t="s">
        <v>291</v>
      </c>
      <c r="E153" s="8" t="s">
        <v>172</v>
      </c>
      <c r="F153" s="93" t="s">
        <v>279</v>
      </c>
      <c r="G153" s="31">
        <v>25</v>
      </c>
      <c r="H153" s="31">
        <v>25</v>
      </c>
      <c r="I153" s="31">
        <v>25</v>
      </c>
      <c r="J153" s="31">
        <v>25</v>
      </c>
      <c r="K153" s="31">
        <v>252</v>
      </c>
      <c r="L153" s="31">
        <v>252</v>
      </c>
      <c r="M153" s="31">
        <v>202.5</v>
      </c>
      <c r="N153" s="31">
        <v>50</v>
      </c>
      <c r="O153" s="31">
        <v>50</v>
      </c>
      <c r="P153" s="31">
        <v>20</v>
      </c>
      <c r="Q153" s="31">
        <v>20</v>
      </c>
      <c r="R153" s="31">
        <v>0</v>
      </c>
      <c r="S153" s="28">
        <f t="shared" si="3"/>
        <v>0</v>
      </c>
      <c r="T153" s="28"/>
      <c r="U153" s="64">
        <v>0</v>
      </c>
      <c r="V153" s="64">
        <v>0</v>
      </c>
      <c r="W153" s="64">
        <v>0</v>
      </c>
      <c r="X153" s="64">
        <v>0</v>
      </c>
      <c r="Y153" s="64">
        <v>0</v>
      </c>
      <c r="Z153" s="64">
        <v>0</v>
      </c>
      <c r="AA153" s="64">
        <v>0</v>
      </c>
      <c r="AB153" s="64">
        <v>0</v>
      </c>
      <c r="AC153" s="64">
        <v>0</v>
      </c>
      <c r="AD153" s="64">
        <v>0</v>
      </c>
      <c r="AE153" s="64">
        <v>0</v>
      </c>
      <c r="AF153" s="64">
        <v>0</v>
      </c>
      <c r="AG153" s="64"/>
    </row>
    <row r="154" spans="1:38" ht="15" customHeight="1">
      <c r="A154" s="29"/>
      <c r="B154" s="29" t="s">
        <v>280</v>
      </c>
      <c r="C154" s="15" t="s">
        <v>283</v>
      </c>
      <c r="D154" s="12" t="s">
        <v>291</v>
      </c>
      <c r="E154" s="12" t="s">
        <v>173</v>
      </c>
      <c r="F154" s="86" t="s">
        <v>278</v>
      </c>
      <c r="G154" s="31"/>
      <c r="H154" s="31"/>
      <c r="I154" s="31"/>
      <c r="J154" s="31"/>
      <c r="K154" s="31"/>
      <c r="L154" s="31"/>
      <c r="M154" s="31"/>
      <c r="N154" s="31">
        <v>500</v>
      </c>
      <c r="O154" s="31">
        <v>500</v>
      </c>
      <c r="P154" s="31">
        <v>150</v>
      </c>
      <c r="Q154" s="31">
        <v>150</v>
      </c>
      <c r="R154" s="31">
        <v>7</v>
      </c>
      <c r="S154" s="28">
        <f t="shared" si="3"/>
        <v>7</v>
      </c>
      <c r="T154" s="28"/>
      <c r="U154" s="84">
        <v>0</v>
      </c>
      <c r="V154" s="84">
        <v>0</v>
      </c>
      <c r="W154" s="84">
        <v>0</v>
      </c>
      <c r="X154" s="84">
        <v>0</v>
      </c>
      <c r="Y154" s="84">
        <v>0</v>
      </c>
      <c r="Z154" s="84">
        <v>0</v>
      </c>
      <c r="AA154" s="84">
        <v>0</v>
      </c>
      <c r="AB154" s="84">
        <v>0</v>
      </c>
      <c r="AC154" s="84">
        <v>0</v>
      </c>
      <c r="AD154" s="84">
        <v>0</v>
      </c>
      <c r="AE154" s="84">
        <v>0</v>
      </c>
      <c r="AF154" s="84">
        <v>7</v>
      </c>
      <c r="AG154" s="91"/>
    </row>
    <row r="155" spans="1:38" ht="15" customHeight="1">
      <c r="A155" s="29"/>
      <c r="B155" s="29" t="s">
        <v>280</v>
      </c>
      <c r="C155" s="15" t="s">
        <v>283</v>
      </c>
      <c r="D155" s="12" t="s">
        <v>288</v>
      </c>
      <c r="E155" s="12" t="s">
        <v>174</v>
      </c>
      <c r="F155" s="86" t="s">
        <v>276</v>
      </c>
      <c r="G155" s="25"/>
      <c r="H155" s="25"/>
      <c r="I155" s="25"/>
      <c r="J155" s="25"/>
      <c r="K155" s="25"/>
      <c r="L155" s="25"/>
      <c r="M155" s="25"/>
      <c r="N155" s="25"/>
      <c r="O155" s="92">
        <v>50</v>
      </c>
      <c r="P155" s="92">
        <v>7</v>
      </c>
      <c r="Q155" s="92">
        <v>7</v>
      </c>
      <c r="R155" s="92">
        <v>0</v>
      </c>
      <c r="S155" s="28">
        <f t="shared" si="3"/>
        <v>0</v>
      </c>
      <c r="T155" s="28"/>
      <c r="U155"/>
      <c r="V155"/>
      <c r="W155"/>
      <c r="X155"/>
      <c r="Y155"/>
      <c r="Z155"/>
      <c r="AA155"/>
      <c r="AB155"/>
      <c r="AC155"/>
      <c r="AD155"/>
      <c r="AE155"/>
      <c r="AF155" s="84"/>
    </row>
    <row r="156" spans="1:38" ht="15" customHeight="1">
      <c r="A156" s="29"/>
      <c r="B156" s="29" t="s">
        <v>280</v>
      </c>
      <c r="C156" s="15" t="s">
        <v>283</v>
      </c>
      <c r="D156" s="15" t="s">
        <v>289</v>
      </c>
      <c r="E156" s="8" t="s">
        <v>175</v>
      </c>
      <c r="F156" s="86" t="s">
        <v>276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31">
        <v>0</v>
      </c>
      <c r="P156" s="31">
        <v>0</v>
      </c>
      <c r="Q156" s="31">
        <v>0</v>
      </c>
      <c r="R156" s="31">
        <v>0</v>
      </c>
      <c r="S156" s="28">
        <f t="shared" si="3"/>
        <v>0</v>
      </c>
      <c r="T156" s="28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8" ht="15" customHeight="1">
      <c r="A157" s="29"/>
      <c r="B157" s="29" t="s">
        <v>280</v>
      </c>
      <c r="C157" s="15" t="s">
        <v>283</v>
      </c>
      <c r="D157" s="15" t="s">
        <v>289</v>
      </c>
      <c r="E157" s="8" t="s">
        <v>175</v>
      </c>
      <c r="F157" s="86" t="s">
        <v>278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8">
        <f t="shared" si="3"/>
        <v>0</v>
      </c>
      <c r="T157" s="28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8" ht="15" customHeight="1">
      <c r="A158" s="29"/>
      <c r="B158" s="29" t="s">
        <v>280</v>
      </c>
      <c r="C158" s="15" t="s">
        <v>283</v>
      </c>
      <c r="D158" s="12" t="s">
        <v>291</v>
      </c>
      <c r="E158" s="8" t="s">
        <v>175</v>
      </c>
      <c r="F158" s="86" t="s">
        <v>278</v>
      </c>
      <c r="G158" s="25"/>
      <c r="H158" s="25"/>
      <c r="I158" s="25"/>
      <c r="J158" s="25"/>
      <c r="K158" s="25"/>
      <c r="L158" s="25"/>
      <c r="M158" s="25"/>
      <c r="N158" s="25"/>
      <c r="O158" s="22">
        <v>40</v>
      </c>
      <c r="P158" s="22">
        <v>0</v>
      </c>
      <c r="Q158" s="22">
        <v>0</v>
      </c>
      <c r="R158" s="22">
        <v>0</v>
      </c>
      <c r="S158" s="28">
        <f t="shared" si="3"/>
        <v>0</v>
      </c>
      <c r="T158" s="2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8" ht="15" customHeight="1">
      <c r="A159" s="29"/>
      <c r="B159" s="29" t="s">
        <v>280</v>
      </c>
      <c r="C159" s="15" t="s">
        <v>176</v>
      </c>
      <c r="D159" s="15" t="s">
        <v>289</v>
      </c>
      <c r="E159" s="8" t="s">
        <v>175</v>
      </c>
      <c r="F159" s="93" t="s">
        <v>279</v>
      </c>
      <c r="G159" s="22">
        <v>200</v>
      </c>
      <c r="H159" s="22">
        <v>200</v>
      </c>
      <c r="I159" s="22">
        <v>200</v>
      </c>
      <c r="J159" s="22">
        <v>200</v>
      </c>
      <c r="K159" s="22">
        <v>0</v>
      </c>
      <c r="L159" s="22">
        <v>0</v>
      </c>
      <c r="M159" s="22">
        <v>0</v>
      </c>
      <c r="N159" s="22">
        <v>0</v>
      </c>
      <c r="O159" s="31">
        <v>0</v>
      </c>
      <c r="P159" s="31">
        <v>0</v>
      </c>
      <c r="Q159" s="31">
        <v>47.2</v>
      </c>
      <c r="R159" s="31">
        <v>0</v>
      </c>
      <c r="S159" s="28">
        <f t="shared" si="3"/>
        <v>0</v>
      </c>
      <c r="T159" s="28"/>
      <c r="U159"/>
      <c r="V159"/>
      <c r="W159"/>
      <c r="X159"/>
      <c r="Y159"/>
      <c r="Z159"/>
      <c r="AA159"/>
      <c r="AB159"/>
      <c r="AC159"/>
      <c r="AD159"/>
      <c r="AE159" s="64"/>
      <c r="AF159" s="64">
        <v>0</v>
      </c>
    </row>
    <row r="160" spans="1:38" ht="15" customHeight="1">
      <c r="A160" s="29"/>
      <c r="B160" s="29" t="s">
        <v>280</v>
      </c>
      <c r="C160" s="15" t="s">
        <v>284</v>
      </c>
      <c r="D160" s="15" t="s">
        <v>289</v>
      </c>
      <c r="E160" s="8" t="s">
        <v>175</v>
      </c>
      <c r="F160" s="86" t="s">
        <v>278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8">
        <f t="shared" si="3"/>
        <v>0</v>
      </c>
      <c r="T160" s="28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</row>
    <row r="161" spans="1:38" ht="15" customHeight="1">
      <c r="A161" s="12" t="s">
        <v>301</v>
      </c>
      <c r="B161" s="12" t="s">
        <v>281</v>
      </c>
      <c r="C161" s="15" t="s">
        <v>285</v>
      </c>
      <c r="D161" s="12" t="s">
        <v>290</v>
      </c>
      <c r="E161" s="8" t="s">
        <v>177</v>
      </c>
      <c r="F161" s="86" t="s">
        <v>277</v>
      </c>
      <c r="G161" s="31">
        <v>4666.5</v>
      </c>
      <c r="H161" s="31">
        <v>4666.5</v>
      </c>
      <c r="I161" s="31">
        <v>4666.5</v>
      </c>
      <c r="J161" s="31">
        <v>4666.5</v>
      </c>
      <c r="K161" s="31">
        <v>4666.5</v>
      </c>
      <c r="L161" s="31">
        <v>4667.4359999999997</v>
      </c>
      <c r="M161" s="31">
        <v>4344</v>
      </c>
      <c r="N161" s="31">
        <v>4344</v>
      </c>
      <c r="O161" s="31">
        <v>4499</v>
      </c>
      <c r="P161" s="31">
        <v>4542.3386</v>
      </c>
      <c r="Q161" s="31">
        <v>4516.5369000000001</v>
      </c>
      <c r="R161" s="31">
        <v>4864.6701000000003</v>
      </c>
      <c r="S161" s="28">
        <f t="shared" si="3"/>
        <v>4864.6701000000003</v>
      </c>
      <c r="T161" s="28"/>
      <c r="U161" s="64">
        <v>228.79</v>
      </c>
      <c r="V161" s="64">
        <v>887.65700000000004</v>
      </c>
      <c r="W161" s="64">
        <v>701.06</v>
      </c>
      <c r="X161" s="64">
        <v>248.917</v>
      </c>
      <c r="Y161" s="64">
        <v>440.334</v>
      </c>
      <c r="Z161" s="64">
        <v>578.66499999999996</v>
      </c>
      <c r="AA161" s="64">
        <v>166.65</v>
      </c>
      <c r="AB161" s="64">
        <v>135.48099999999999</v>
      </c>
      <c r="AC161" s="64">
        <v>657.54499999999996</v>
      </c>
      <c r="AD161" s="64">
        <v>464.28500000000003</v>
      </c>
      <c r="AE161" s="64">
        <v>22.898100000000003</v>
      </c>
      <c r="AF161" s="64">
        <v>332.38799999999998</v>
      </c>
      <c r="AH161" s="91"/>
      <c r="AI161" s="91"/>
      <c r="AJ161" s="91"/>
      <c r="AK161" s="91"/>
      <c r="AL161" s="91"/>
    </row>
    <row r="162" spans="1:38" ht="15" customHeight="1">
      <c r="A162" s="12" t="s">
        <v>301</v>
      </c>
      <c r="B162" s="12" t="s">
        <v>281</v>
      </c>
      <c r="C162" s="15" t="s">
        <v>285</v>
      </c>
      <c r="D162" s="12" t="s">
        <v>290</v>
      </c>
      <c r="E162" s="12" t="s">
        <v>178</v>
      </c>
      <c r="F162" s="86" t="s">
        <v>278</v>
      </c>
      <c r="G162" s="22"/>
      <c r="H162" s="22"/>
      <c r="I162" s="22"/>
      <c r="J162" s="31">
        <v>0.19600000000000001</v>
      </c>
      <c r="K162" s="31">
        <v>0.19600000000000001</v>
      </c>
      <c r="L162" s="31">
        <v>0.19600000000000001</v>
      </c>
      <c r="M162" s="31">
        <v>0.19600000000000001</v>
      </c>
      <c r="N162" s="31">
        <v>0.19600000000000001</v>
      </c>
      <c r="O162" s="31">
        <v>0.19600000000000001</v>
      </c>
      <c r="P162" s="31">
        <v>0.19600000000000001</v>
      </c>
      <c r="Q162" s="31">
        <v>0.19600000000000001</v>
      </c>
      <c r="R162" s="31">
        <v>0.19600000000000001</v>
      </c>
      <c r="S162" s="28">
        <f t="shared" si="3"/>
        <v>0.19600000000000001</v>
      </c>
      <c r="T162" s="28"/>
      <c r="U162" s="64">
        <v>0.19600000000000001</v>
      </c>
      <c r="V162" s="64">
        <v>0</v>
      </c>
      <c r="W162" s="64">
        <v>0</v>
      </c>
      <c r="X162" s="64">
        <v>0</v>
      </c>
      <c r="Y162" s="64">
        <v>0</v>
      </c>
      <c r="Z162" s="64">
        <v>0</v>
      </c>
      <c r="AA162" s="64">
        <v>0</v>
      </c>
      <c r="AB162" s="64">
        <v>0</v>
      </c>
      <c r="AC162" s="64">
        <v>0</v>
      </c>
      <c r="AD162" s="64">
        <v>0</v>
      </c>
      <c r="AE162" s="64">
        <v>0</v>
      </c>
      <c r="AF162" s="64">
        <v>0</v>
      </c>
      <c r="AH162" s="91"/>
      <c r="AI162" s="91"/>
      <c r="AJ162" s="91"/>
      <c r="AK162" s="91"/>
      <c r="AL162" s="91"/>
    </row>
    <row r="163" spans="1:38" ht="15" customHeight="1">
      <c r="A163" s="12" t="s">
        <v>301</v>
      </c>
      <c r="B163" s="12" t="s">
        <v>281</v>
      </c>
      <c r="C163" s="15" t="s">
        <v>285</v>
      </c>
      <c r="D163" s="12" t="s">
        <v>292</v>
      </c>
      <c r="E163" s="12" t="s">
        <v>179</v>
      </c>
      <c r="F163" s="93" t="s">
        <v>279</v>
      </c>
      <c r="G163" s="31">
        <v>423.90000000000003</v>
      </c>
      <c r="H163" s="31">
        <v>423.90000000000003</v>
      </c>
      <c r="I163" s="31">
        <v>738</v>
      </c>
      <c r="J163" s="31">
        <v>738</v>
      </c>
      <c r="K163" s="31">
        <v>733.21600000000001</v>
      </c>
      <c r="L163" s="31">
        <v>723.95100000000002</v>
      </c>
      <c r="M163" s="31">
        <v>723.95100000000002</v>
      </c>
      <c r="N163" s="31">
        <v>729.9</v>
      </c>
      <c r="O163" s="31">
        <v>729.9</v>
      </c>
      <c r="P163" s="31">
        <v>721.18500000000017</v>
      </c>
      <c r="Q163" s="31">
        <v>718.69200000000012</v>
      </c>
      <c r="R163" s="31">
        <v>726.90600000000018</v>
      </c>
      <c r="S163" s="28">
        <f t="shared" si="3"/>
        <v>726.90600000000018</v>
      </c>
      <c r="T163" s="28"/>
      <c r="U163" s="64">
        <v>128.846</v>
      </c>
      <c r="V163" s="64">
        <v>49.514000000000003</v>
      </c>
      <c r="W163" s="64">
        <v>337.03800000000001</v>
      </c>
      <c r="X163" s="64">
        <v>12.811999999999999</v>
      </c>
      <c r="Y163" s="64">
        <v>25.623999999999999</v>
      </c>
      <c r="Z163" s="64">
        <v>34.152999999999999</v>
      </c>
      <c r="AA163" s="64">
        <v>13.384</v>
      </c>
      <c r="AB163" s="64">
        <v>0</v>
      </c>
      <c r="AC163" s="64">
        <v>65.206000000000003</v>
      </c>
      <c r="AD163" s="64">
        <v>25.623999999999999</v>
      </c>
      <c r="AE163" s="64">
        <v>-7.2130000000000001</v>
      </c>
      <c r="AF163" s="64">
        <v>41.917999999999999</v>
      </c>
    </row>
    <row r="164" spans="1:38" ht="15" customHeight="1">
      <c r="A164" s="12" t="s">
        <v>297</v>
      </c>
      <c r="B164" s="12" t="s">
        <v>281</v>
      </c>
      <c r="C164" s="15" t="s">
        <v>285</v>
      </c>
      <c r="D164" s="15" t="s">
        <v>289</v>
      </c>
      <c r="E164" s="12" t="s">
        <v>180</v>
      </c>
      <c r="F164" s="86" t="s">
        <v>277</v>
      </c>
      <c r="G164" s="22">
        <v>2250</v>
      </c>
      <c r="H164" s="22">
        <v>2250</v>
      </c>
      <c r="I164" s="22">
        <v>3600</v>
      </c>
      <c r="J164" s="28">
        <v>3600</v>
      </c>
      <c r="K164" s="28">
        <v>3000</v>
      </c>
      <c r="L164" s="28">
        <v>3000</v>
      </c>
      <c r="M164" s="28">
        <v>3000</v>
      </c>
      <c r="N164" s="28">
        <v>3000</v>
      </c>
      <c r="O164" s="28">
        <v>3000</v>
      </c>
      <c r="P164" s="30">
        <v>1853.5</v>
      </c>
      <c r="Q164" s="31">
        <v>1417.7449999999999</v>
      </c>
      <c r="R164" s="31">
        <v>1458.2560000000001</v>
      </c>
      <c r="S164" s="28">
        <f t="shared" si="3"/>
        <v>1458.2560000000001</v>
      </c>
      <c r="T164" s="28"/>
      <c r="U164" s="64">
        <v>0</v>
      </c>
      <c r="V164" s="64">
        <v>27.585999999999999</v>
      </c>
      <c r="W164" s="64">
        <v>14.624000000000001</v>
      </c>
      <c r="X164" s="64">
        <v>13.984</v>
      </c>
      <c r="Y164" s="64">
        <v>20.393000000000001</v>
      </c>
      <c r="Z164" s="64">
        <v>62.069000000000003</v>
      </c>
      <c r="AA164" s="64">
        <v>6</v>
      </c>
      <c r="AB164" s="64">
        <v>0</v>
      </c>
      <c r="AC164" s="64">
        <v>0</v>
      </c>
      <c r="AD164" s="64">
        <v>200.20500000000001</v>
      </c>
      <c r="AE164" s="64">
        <v>46.322000000000003</v>
      </c>
      <c r="AF164" s="64">
        <v>1067.0730000000001</v>
      </c>
      <c r="AG164" s="63"/>
      <c r="AH164" s="81"/>
    </row>
    <row r="165" spans="1:38" ht="15" customHeight="1">
      <c r="A165" s="12" t="s">
        <v>297</v>
      </c>
      <c r="B165" s="12" t="s">
        <v>281</v>
      </c>
      <c r="C165" s="15" t="s">
        <v>285</v>
      </c>
      <c r="D165" s="15" t="s">
        <v>289</v>
      </c>
      <c r="E165" s="12" t="s">
        <v>180</v>
      </c>
      <c r="F165" s="86" t="s">
        <v>277</v>
      </c>
      <c r="G165" s="22"/>
      <c r="H165" s="22"/>
      <c r="I165" s="22"/>
      <c r="J165" s="22"/>
      <c r="K165" s="22"/>
      <c r="L165" s="22"/>
      <c r="M165" s="22"/>
      <c r="N165" s="22"/>
      <c r="O165" s="31"/>
      <c r="P165" s="31">
        <v>4.093</v>
      </c>
      <c r="Q165" s="31">
        <v>149.25</v>
      </c>
      <c r="R165" s="31">
        <v>162.131</v>
      </c>
      <c r="S165" s="28">
        <f t="shared" si="3"/>
        <v>162.131</v>
      </c>
      <c r="T165" s="28"/>
      <c r="U165" s="84">
        <v>0</v>
      </c>
      <c r="V165" s="84">
        <v>0</v>
      </c>
      <c r="W165" s="84">
        <v>4.093</v>
      </c>
      <c r="X165" s="84">
        <v>0</v>
      </c>
      <c r="Y165" s="84">
        <v>0</v>
      </c>
      <c r="Z165" s="84">
        <v>0</v>
      </c>
      <c r="AA165" s="84">
        <v>0</v>
      </c>
      <c r="AB165" s="84">
        <v>0</v>
      </c>
      <c r="AC165" s="84">
        <v>-1.145</v>
      </c>
      <c r="AD165" s="84">
        <v>159.18299999999999</v>
      </c>
      <c r="AE165" s="84">
        <v>0</v>
      </c>
      <c r="AF165" s="84">
        <v>0</v>
      </c>
    </row>
    <row r="166" spans="1:38" ht="15" customHeight="1">
      <c r="A166" s="12" t="s">
        <v>297</v>
      </c>
      <c r="B166" s="12" t="s">
        <v>281</v>
      </c>
      <c r="C166" s="15" t="s">
        <v>285</v>
      </c>
      <c r="D166" s="12" t="s">
        <v>290</v>
      </c>
      <c r="E166" s="12" t="s">
        <v>181</v>
      </c>
      <c r="F166" s="86" t="s">
        <v>276</v>
      </c>
      <c r="G166" s="31">
        <v>1017.9</v>
      </c>
      <c r="H166" s="31">
        <v>1017.9</v>
      </c>
      <c r="I166" s="31">
        <v>1017.9</v>
      </c>
      <c r="J166" s="31">
        <v>1017.9</v>
      </c>
      <c r="K166" s="31">
        <v>500</v>
      </c>
      <c r="L166" s="31">
        <v>158.9298</v>
      </c>
      <c r="M166" s="31">
        <v>159</v>
      </c>
      <c r="N166" s="31">
        <v>159</v>
      </c>
      <c r="O166" s="31">
        <v>28</v>
      </c>
      <c r="P166" s="31">
        <v>133.37099999999998</v>
      </c>
      <c r="Q166" s="31">
        <v>130.54399999999998</v>
      </c>
      <c r="R166" s="31">
        <v>159.44999999999999</v>
      </c>
      <c r="S166" s="28">
        <f t="shared" si="3"/>
        <v>159.44999999999999</v>
      </c>
      <c r="T166" s="28"/>
      <c r="U166" s="64">
        <v>0</v>
      </c>
      <c r="V166" s="64">
        <v>0</v>
      </c>
      <c r="W166" s="64">
        <v>0</v>
      </c>
      <c r="X166" s="64">
        <v>20.643000000000001</v>
      </c>
      <c r="Y166" s="64">
        <v>4.3979999999999997</v>
      </c>
      <c r="Z166" s="64">
        <v>0</v>
      </c>
      <c r="AA166" s="64">
        <v>0.49399999999999999</v>
      </c>
      <c r="AB166" s="64">
        <v>2.302</v>
      </c>
      <c r="AC166" s="64">
        <v>6.5019999999999998</v>
      </c>
      <c r="AD166" s="64">
        <v>0</v>
      </c>
      <c r="AE166" s="64">
        <v>0</v>
      </c>
      <c r="AF166" s="64">
        <v>125.111</v>
      </c>
      <c r="AH166" s="91"/>
      <c r="AI166" s="91"/>
      <c r="AJ166" s="91"/>
      <c r="AK166" s="91"/>
      <c r="AL166" s="91"/>
    </row>
    <row r="167" spans="1:38" ht="15" customHeight="1">
      <c r="A167" s="12" t="s">
        <v>300</v>
      </c>
      <c r="B167" s="12" t="s">
        <v>281</v>
      </c>
      <c r="C167" s="15" t="s">
        <v>285</v>
      </c>
      <c r="D167" s="15" t="s">
        <v>289</v>
      </c>
      <c r="E167" s="12" t="s">
        <v>182</v>
      </c>
      <c r="F167" s="86" t="s">
        <v>276</v>
      </c>
      <c r="G167" s="22">
        <v>126.9</v>
      </c>
      <c r="H167" s="22">
        <v>126.9</v>
      </c>
      <c r="I167" s="22">
        <v>126.9</v>
      </c>
      <c r="J167" s="22">
        <v>201</v>
      </c>
      <c r="K167" s="22">
        <v>183.63900000000001</v>
      </c>
      <c r="L167" s="22">
        <v>175.827</v>
      </c>
      <c r="M167" s="22">
        <v>207</v>
      </c>
      <c r="N167" s="22">
        <v>216</v>
      </c>
      <c r="O167" s="22">
        <v>259</v>
      </c>
      <c r="P167" s="22">
        <v>259.399</v>
      </c>
      <c r="Q167" s="31">
        <v>233.06900000000002</v>
      </c>
      <c r="R167" s="31">
        <v>235.42500000000001</v>
      </c>
      <c r="S167" s="28">
        <f t="shared" si="3"/>
        <v>235.42500000000001</v>
      </c>
      <c r="T167" s="28"/>
      <c r="U167" s="64">
        <v>0</v>
      </c>
      <c r="V167" s="64">
        <v>0</v>
      </c>
      <c r="W167" s="64">
        <v>0</v>
      </c>
      <c r="X167" s="64">
        <v>0</v>
      </c>
      <c r="Y167" s="64">
        <v>1.3109999999999999</v>
      </c>
      <c r="Z167" s="64">
        <v>96.891999999999996</v>
      </c>
      <c r="AA167" s="64">
        <v>0</v>
      </c>
      <c r="AB167" s="64">
        <v>0</v>
      </c>
      <c r="AC167" s="64">
        <v>45.741</v>
      </c>
      <c r="AD167" s="64">
        <v>0</v>
      </c>
      <c r="AE167" s="64">
        <v>0</v>
      </c>
      <c r="AF167" s="64">
        <v>91.480999999999995</v>
      </c>
    </row>
    <row r="168" spans="1:38" ht="15" customHeight="1">
      <c r="B168" s="12" t="s">
        <v>281</v>
      </c>
      <c r="C168" s="15" t="s">
        <v>285</v>
      </c>
      <c r="D168" s="12" t="s">
        <v>288</v>
      </c>
      <c r="E168" s="12" t="s">
        <v>183</v>
      </c>
      <c r="F168" s="86" t="s">
        <v>276</v>
      </c>
      <c r="G168" s="26">
        <v>2400</v>
      </c>
      <c r="H168" s="26">
        <v>2400</v>
      </c>
      <c r="I168" s="26">
        <v>2400</v>
      </c>
      <c r="J168" s="26">
        <v>19</v>
      </c>
      <c r="K168" s="26">
        <v>19</v>
      </c>
      <c r="L168" s="26">
        <v>18.612000000000002</v>
      </c>
      <c r="M168" s="26">
        <v>18.612000000000002</v>
      </c>
      <c r="N168" s="26">
        <v>18.612000000000002</v>
      </c>
      <c r="O168" s="26">
        <v>56</v>
      </c>
      <c r="P168" s="26">
        <v>54.548000000000002</v>
      </c>
      <c r="Q168" s="31">
        <v>53.588999999999999</v>
      </c>
      <c r="R168" s="31">
        <v>55.374000000000002</v>
      </c>
      <c r="S168" s="28">
        <f t="shared" si="3"/>
        <v>55.374000000000002</v>
      </c>
      <c r="T168" s="28"/>
      <c r="U168" s="64">
        <v>6.5960000000000001</v>
      </c>
      <c r="V168" s="64">
        <v>0</v>
      </c>
      <c r="W168" s="64">
        <v>12.016</v>
      </c>
      <c r="X168" s="64">
        <v>0</v>
      </c>
      <c r="Y168" s="64">
        <v>0</v>
      </c>
      <c r="Z168" s="64">
        <v>0</v>
      </c>
      <c r="AA168" s="64">
        <v>0.41499999999999998</v>
      </c>
      <c r="AB168" s="64">
        <v>-0.29399999999999998</v>
      </c>
      <c r="AC168" s="64">
        <v>0</v>
      </c>
      <c r="AD168" s="64">
        <v>35.776000000000003</v>
      </c>
      <c r="AE168" s="64">
        <v>0.86499999999999999</v>
      </c>
      <c r="AF168" s="64">
        <v>0</v>
      </c>
      <c r="AH168" s="91"/>
      <c r="AI168" s="91"/>
      <c r="AJ168" s="91"/>
      <c r="AK168" s="91"/>
      <c r="AL168" s="91"/>
    </row>
    <row r="169" spans="1:38" ht="15" customHeight="1">
      <c r="B169" s="12" t="s">
        <v>281</v>
      </c>
      <c r="C169" s="15" t="s">
        <v>285</v>
      </c>
      <c r="D169" s="15" t="s">
        <v>289</v>
      </c>
      <c r="E169" s="12" t="s">
        <v>184</v>
      </c>
      <c r="F169" s="93" t="s">
        <v>279</v>
      </c>
      <c r="G169" s="26"/>
      <c r="H169" s="26"/>
      <c r="I169" s="26"/>
      <c r="J169" s="22">
        <v>5</v>
      </c>
      <c r="K169" s="22">
        <v>5</v>
      </c>
      <c r="L169" s="22">
        <v>4.5419999999999998</v>
      </c>
      <c r="M169" s="22">
        <v>4.5419999999999998</v>
      </c>
      <c r="N169" s="22">
        <v>4.5419999999999998</v>
      </c>
      <c r="O169" s="22">
        <v>4.5419999999999998</v>
      </c>
      <c r="P169" s="22">
        <v>4.5419999999999998</v>
      </c>
      <c r="Q169" s="31">
        <v>4.5419999999999998</v>
      </c>
      <c r="R169" s="31">
        <v>4.5419999999999998</v>
      </c>
      <c r="S169" s="28">
        <f t="shared" si="3"/>
        <v>4.5419999999999998</v>
      </c>
      <c r="T169" s="28"/>
      <c r="U169" s="64">
        <v>0</v>
      </c>
      <c r="V169" s="64">
        <v>4.5419999999999998</v>
      </c>
      <c r="W169" s="64">
        <v>0</v>
      </c>
      <c r="X169" s="64">
        <v>0</v>
      </c>
      <c r="Y169" s="64">
        <v>0</v>
      </c>
      <c r="Z169" s="64">
        <v>0</v>
      </c>
      <c r="AA169" s="64">
        <v>0</v>
      </c>
      <c r="AB169" s="64">
        <v>0</v>
      </c>
      <c r="AC169" s="64">
        <v>0</v>
      </c>
      <c r="AD169" s="64">
        <v>0</v>
      </c>
      <c r="AE169" s="64">
        <v>0</v>
      </c>
      <c r="AF169" s="64">
        <v>0</v>
      </c>
      <c r="AH169" s="91"/>
      <c r="AI169" s="91"/>
      <c r="AJ169" s="91"/>
      <c r="AK169" s="91"/>
      <c r="AL169" s="91"/>
    </row>
    <row r="170" spans="1:38" ht="15" customHeight="1">
      <c r="B170" s="12" t="s">
        <v>281</v>
      </c>
      <c r="C170" s="15" t="s">
        <v>285</v>
      </c>
      <c r="D170" s="12" t="s">
        <v>288</v>
      </c>
      <c r="E170" s="12" t="s">
        <v>185</v>
      </c>
      <c r="F170" s="86" t="s">
        <v>276</v>
      </c>
      <c r="G170" s="26">
        <v>84.600000000000009</v>
      </c>
      <c r="H170" s="26">
        <v>84.600000000000009</v>
      </c>
      <c r="I170" s="26">
        <v>113.2578</v>
      </c>
      <c r="J170" s="26">
        <v>175</v>
      </c>
      <c r="K170" s="26">
        <v>212</v>
      </c>
      <c r="L170" s="26">
        <v>211.99200000000002</v>
      </c>
      <c r="M170" s="26">
        <v>211.96600000000001</v>
      </c>
      <c r="N170" s="26">
        <v>211.96600000000001</v>
      </c>
      <c r="O170" s="26">
        <v>211.96600000000001</v>
      </c>
      <c r="P170" s="26">
        <v>211.96600000000001</v>
      </c>
      <c r="Q170" s="31">
        <v>211.96600000000001</v>
      </c>
      <c r="R170" s="31">
        <v>211.96600000000001</v>
      </c>
      <c r="S170" s="28">
        <f t="shared" si="3"/>
        <v>211.96600000000001</v>
      </c>
      <c r="T170" s="28"/>
      <c r="U170" s="64">
        <v>16.850000000000001</v>
      </c>
      <c r="V170" s="64">
        <v>104.408</v>
      </c>
      <c r="W170" s="64">
        <v>90.733999999999995</v>
      </c>
      <c r="X170" s="64">
        <v>0</v>
      </c>
      <c r="Y170" s="64">
        <v>-2.5999999999999999E-2</v>
      </c>
      <c r="Z170" s="64">
        <v>0</v>
      </c>
      <c r="AA170" s="64">
        <v>0</v>
      </c>
      <c r="AB170" s="64">
        <v>0</v>
      </c>
      <c r="AC170" s="64">
        <v>0</v>
      </c>
      <c r="AD170" s="64">
        <v>0</v>
      </c>
      <c r="AE170" s="64">
        <v>0</v>
      </c>
      <c r="AF170" s="64">
        <v>0</v>
      </c>
      <c r="AH170" s="91"/>
      <c r="AI170" s="91"/>
      <c r="AJ170" s="91"/>
      <c r="AK170" s="91"/>
      <c r="AL170" s="91"/>
    </row>
    <row r="171" spans="1:38" ht="15" customHeight="1">
      <c r="B171" s="12" t="s">
        <v>281</v>
      </c>
      <c r="C171" s="15" t="s">
        <v>285</v>
      </c>
      <c r="D171" s="15" t="s">
        <v>289</v>
      </c>
      <c r="E171" s="12" t="s">
        <v>186</v>
      </c>
      <c r="F171" s="86" t="s">
        <v>276</v>
      </c>
      <c r="G171" s="22">
        <v>2500</v>
      </c>
      <c r="H171" s="22">
        <v>1000</v>
      </c>
      <c r="I171" s="22">
        <v>1000</v>
      </c>
      <c r="J171" s="22">
        <v>1000</v>
      </c>
      <c r="K171" s="22">
        <v>1000</v>
      </c>
      <c r="L171" s="22">
        <v>1000</v>
      </c>
      <c r="M171" s="22">
        <v>0</v>
      </c>
      <c r="N171" s="22">
        <v>0</v>
      </c>
      <c r="O171" s="22">
        <v>0</v>
      </c>
      <c r="P171" s="22">
        <v>0</v>
      </c>
      <c r="Q171" s="31">
        <v>0</v>
      </c>
      <c r="R171" s="31">
        <v>-110</v>
      </c>
      <c r="S171" s="28">
        <f t="shared" si="3"/>
        <v>-110</v>
      </c>
      <c r="T171" s="28"/>
      <c r="U171" s="64">
        <v>0</v>
      </c>
      <c r="V171" s="64">
        <v>0</v>
      </c>
      <c r="W171" s="64">
        <v>0</v>
      </c>
      <c r="X171" s="64">
        <v>0</v>
      </c>
      <c r="Y171" s="64">
        <v>0</v>
      </c>
      <c r="Z171" s="64">
        <v>0</v>
      </c>
      <c r="AA171" s="64">
        <v>0</v>
      </c>
      <c r="AB171" s="64">
        <v>0</v>
      </c>
      <c r="AC171" s="64">
        <v>0</v>
      </c>
      <c r="AD171" s="64">
        <v>0</v>
      </c>
      <c r="AE171" s="64">
        <v>0</v>
      </c>
      <c r="AF171" s="64">
        <v>-110</v>
      </c>
      <c r="AH171" s="91"/>
      <c r="AI171" s="91"/>
      <c r="AJ171" s="91"/>
      <c r="AK171" s="91"/>
      <c r="AL171" s="91"/>
    </row>
    <row r="172" spans="1:38" ht="15" customHeight="1">
      <c r="B172" s="12" t="s">
        <v>281</v>
      </c>
      <c r="C172" s="15" t="s">
        <v>285</v>
      </c>
      <c r="D172" s="15" t="s">
        <v>289</v>
      </c>
      <c r="E172" s="8" t="s">
        <v>187</v>
      </c>
      <c r="F172" s="93" t="s">
        <v>279</v>
      </c>
      <c r="G172" s="22">
        <v>455.40000000000003</v>
      </c>
      <c r="H172" s="22">
        <v>455.40000000000003</v>
      </c>
      <c r="I172" s="22">
        <v>455.40000000000003</v>
      </c>
      <c r="J172" s="22">
        <v>455.40000000000003</v>
      </c>
      <c r="K172" s="22">
        <v>449.38049999999998</v>
      </c>
      <c r="L172" s="22">
        <v>440.56379999999996</v>
      </c>
      <c r="M172" s="22">
        <v>441</v>
      </c>
      <c r="N172" s="22">
        <v>445</v>
      </c>
      <c r="O172" s="22">
        <v>400</v>
      </c>
      <c r="P172" s="22">
        <v>365.68700000000001</v>
      </c>
      <c r="Q172" s="31">
        <v>365.68700000000001</v>
      </c>
      <c r="R172" s="31">
        <v>365.48500000000001</v>
      </c>
      <c r="S172" s="28">
        <f t="shared" si="3"/>
        <v>365.48500000000001</v>
      </c>
      <c r="T172" s="28"/>
      <c r="U172" s="64">
        <v>14.42</v>
      </c>
      <c r="V172" s="64">
        <v>14.997999999999999</v>
      </c>
      <c r="W172" s="64">
        <v>183.483</v>
      </c>
      <c r="X172" s="64">
        <v>142.512</v>
      </c>
      <c r="Y172" s="64">
        <v>0.58599999999999997</v>
      </c>
      <c r="Z172" s="64">
        <v>1.587</v>
      </c>
      <c r="AA172" s="64">
        <v>0.56100000000000005</v>
      </c>
      <c r="AB172" s="64">
        <v>0</v>
      </c>
      <c r="AC172" s="64">
        <v>7.3380000000000001</v>
      </c>
      <c r="AD172" s="64">
        <v>0</v>
      </c>
      <c r="AE172" s="64">
        <v>0</v>
      </c>
      <c r="AF172" s="64">
        <v>0</v>
      </c>
      <c r="AH172" s="91"/>
      <c r="AI172" s="91"/>
      <c r="AJ172" s="91"/>
      <c r="AK172" s="91"/>
      <c r="AL172" s="91"/>
    </row>
    <row r="173" spans="1:38" ht="15" customHeight="1">
      <c r="B173" s="12" t="s">
        <v>281</v>
      </c>
      <c r="C173" s="15" t="s">
        <v>285</v>
      </c>
      <c r="D173" s="12" t="s">
        <v>291</v>
      </c>
      <c r="E173" s="8" t="s">
        <v>188</v>
      </c>
      <c r="F173" s="93" t="s">
        <v>279</v>
      </c>
      <c r="G173" s="31">
        <v>847.80000000000007</v>
      </c>
      <c r="H173" s="31">
        <v>847.80000000000007</v>
      </c>
      <c r="I173" s="31">
        <v>881.01089999999999</v>
      </c>
      <c r="J173" s="31">
        <v>881.01089999999999</v>
      </c>
      <c r="K173" s="31">
        <v>930.0655999999999</v>
      </c>
      <c r="L173" s="31">
        <v>916.06009999999992</v>
      </c>
      <c r="M173" s="31">
        <v>1111</v>
      </c>
      <c r="N173" s="31">
        <v>1111</v>
      </c>
      <c r="O173" s="31">
        <v>1184.4000000000001</v>
      </c>
      <c r="P173" s="31">
        <v>924.69100000000003</v>
      </c>
      <c r="Q173" s="31">
        <v>921.12000000000012</v>
      </c>
      <c r="R173" s="31">
        <v>892.11700000000008</v>
      </c>
      <c r="S173" s="28">
        <f t="shared" si="3"/>
        <v>892.11700000000008</v>
      </c>
      <c r="T173" s="28"/>
      <c r="U173" s="64">
        <v>23.491</v>
      </c>
      <c r="V173" s="64">
        <v>20.318000000000001</v>
      </c>
      <c r="W173" s="64">
        <v>577.41800000000001</v>
      </c>
      <c r="X173" s="64">
        <v>14.510999999999999</v>
      </c>
      <c r="Y173" s="64">
        <v>76.741</v>
      </c>
      <c r="Z173" s="64">
        <v>43.372999999999998</v>
      </c>
      <c r="AA173" s="64">
        <v>35.512</v>
      </c>
      <c r="AB173" s="64">
        <v>0</v>
      </c>
      <c r="AC173" s="64">
        <v>1.7909999999999999</v>
      </c>
      <c r="AD173" s="64">
        <v>0</v>
      </c>
      <c r="AE173" s="64">
        <v>99.364999999999995</v>
      </c>
      <c r="AF173" s="64">
        <v>-0.40300000000000002</v>
      </c>
      <c r="AH173" s="91"/>
      <c r="AI173" s="91"/>
      <c r="AJ173" s="91"/>
      <c r="AK173" s="91"/>
      <c r="AL173" s="91"/>
    </row>
    <row r="174" spans="1:38" ht="15" customHeight="1">
      <c r="B174" s="12" t="s">
        <v>281</v>
      </c>
      <c r="C174" s="15" t="s">
        <v>285</v>
      </c>
      <c r="D174" s="15" t="s">
        <v>289</v>
      </c>
      <c r="E174" s="15" t="s">
        <v>189</v>
      </c>
      <c r="F174" s="86" t="s">
        <v>276</v>
      </c>
      <c r="G174" s="22">
        <v>371.7</v>
      </c>
      <c r="H174" s="22">
        <v>371.7</v>
      </c>
      <c r="I174" s="22">
        <v>371.7</v>
      </c>
      <c r="J174" s="22">
        <v>371.7</v>
      </c>
      <c r="K174" s="22">
        <v>368.72990000000004</v>
      </c>
      <c r="L174" s="22">
        <v>364.30540000000002</v>
      </c>
      <c r="M174" s="22">
        <v>428</v>
      </c>
      <c r="N174" s="22">
        <v>434</v>
      </c>
      <c r="O174" s="22">
        <v>444</v>
      </c>
      <c r="P174" s="22">
        <v>478.40999999999997</v>
      </c>
      <c r="Q174" s="31">
        <v>532.88199999999995</v>
      </c>
      <c r="R174" s="31">
        <v>580.678</v>
      </c>
      <c r="S174" s="28">
        <f t="shared" si="3"/>
        <v>580.678</v>
      </c>
      <c r="T174" s="28"/>
      <c r="U174" s="64">
        <v>22.177</v>
      </c>
      <c r="V174" s="64">
        <v>42.773000000000003</v>
      </c>
      <c r="W174" s="64">
        <v>199.76599999999999</v>
      </c>
      <c r="X174" s="64">
        <v>7.8920000000000003</v>
      </c>
      <c r="Y174" s="64">
        <v>2.8279999999999998</v>
      </c>
      <c r="Z174" s="64">
        <v>19.606000000000002</v>
      </c>
      <c r="AA174" s="64">
        <v>26.149000000000001</v>
      </c>
      <c r="AB174" s="64">
        <v>1.849</v>
      </c>
      <c r="AC174" s="64">
        <v>6.9000000000000006E-2</v>
      </c>
      <c r="AD174" s="64">
        <v>-0.66400000000000003</v>
      </c>
      <c r="AE174" s="64">
        <v>124.63200000000001</v>
      </c>
      <c r="AF174" s="64">
        <v>133.601</v>
      </c>
      <c r="AH174" s="91"/>
      <c r="AI174" s="91"/>
      <c r="AJ174" s="91"/>
      <c r="AK174" s="91"/>
      <c r="AL174" s="91"/>
    </row>
    <row r="175" spans="1:38" ht="15" customHeight="1">
      <c r="B175" s="12" t="s">
        <v>281</v>
      </c>
      <c r="C175" s="15" t="s">
        <v>285</v>
      </c>
      <c r="D175" s="12" t="s">
        <v>288</v>
      </c>
      <c r="E175" s="12" t="s">
        <v>190</v>
      </c>
      <c r="F175" s="93" t="s">
        <v>279</v>
      </c>
      <c r="G175" s="26">
        <v>408.6</v>
      </c>
      <c r="H175" s="26">
        <v>408.6</v>
      </c>
      <c r="I175" s="26">
        <v>408.6</v>
      </c>
      <c r="J175" s="26">
        <v>557.1</v>
      </c>
      <c r="K175" s="26">
        <v>549.61260000000004</v>
      </c>
      <c r="L175" s="26">
        <v>529.2201</v>
      </c>
      <c r="M175" s="26">
        <v>486</v>
      </c>
      <c r="N175" s="26">
        <v>486</v>
      </c>
      <c r="O175" s="26">
        <v>475.2</v>
      </c>
      <c r="P175" s="26">
        <v>423.58300000000003</v>
      </c>
      <c r="Q175" s="31">
        <v>472.36520000000002</v>
      </c>
      <c r="R175" s="31">
        <v>449.84200000000004</v>
      </c>
      <c r="S175" s="28">
        <f t="shared" si="3"/>
        <v>449.84200000000004</v>
      </c>
      <c r="T175" s="28"/>
      <c r="U175" s="64">
        <v>24.635000000000002</v>
      </c>
      <c r="V175" s="64">
        <v>7.8380000000000001</v>
      </c>
      <c r="W175" s="64">
        <v>37.795999999999999</v>
      </c>
      <c r="X175" s="64">
        <v>11.840999999999999</v>
      </c>
      <c r="Y175" s="64">
        <v>59.543999999999997</v>
      </c>
      <c r="Z175" s="64">
        <v>105.271</v>
      </c>
      <c r="AA175" s="64">
        <v>0</v>
      </c>
      <c r="AB175" s="64">
        <v>80.105999999999995</v>
      </c>
      <c r="AC175" s="64">
        <v>47.29</v>
      </c>
      <c r="AD175" s="64">
        <v>0</v>
      </c>
      <c r="AE175" s="64">
        <v>19.82</v>
      </c>
      <c r="AF175" s="64">
        <v>55.701000000000001</v>
      </c>
      <c r="AH175" s="91"/>
      <c r="AI175" s="91"/>
      <c r="AJ175" s="91"/>
      <c r="AK175" s="91"/>
      <c r="AL175" s="91"/>
    </row>
    <row r="176" spans="1:38" ht="15" customHeight="1">
      <c r="B176" s="12" t="s">
        <v>281</v>
      </c>
      <c r="C176" s="15" t="s">
        <v>285</v>
      </c>
      <c r="D176" s="15" t="s">
        <v>289</v>
      </c>
      <c r="E176" s="8" t="s">
        <v>191</v>
      </c>
      <c r="F176" s="86" t="s">
        <v>277</v>
      </c>
      <c r="G176" s="22">
        <v>1050.3</v>
      </c>
      <c r="H176" s="22">
        <v>1050.3</v>
      </c>
      <c r="I176" s="22">
        <v>1050.3</v>
      </c>
      <c r="J176" s="28">
        <v>963</v>
      </c>
      <c r="K176" s="28">
        <v>914.20039999999995</v>
      </c>
      <c r="L176" s="28">
        <v>889.70460000000003</v>
      </c>
      <c r="M176" s="28">
        <v>882</v>
      </c>
      <c r="N176" s="28">
        <v>900</v>
      </c>
      <c r="O176" s="28">
        <v>801</v>
      </c>
      <c r="P176" s="28">
        <v>801.63040000000001</v>
      </c>
      <c r="Q176" s="31">
        <v>812.42460000000005</v>
      </c>
      <c r="R176" s="31">
        <v>816.35400000000016</v>
      </c>
      <c r="S176" s="28">
        <f t="shared" si="3"/>
        <v>816.35400000000016</v>
      </c>
      <c r="T176" s="28"/>
      <c r="U176" s="64">
        <v>62.106000000000002</v>
      </c>
      <c r="V176" s="64">
        <v>28.605</v>
      </c>
      <c r="W176" s="64">
        <v>262.47800000000001</v>
      </c>
      <c r="X176" s="64">
        <v>68.242000000000004</v>
      </c>
      <c r="Y176" s="64">
        <v>13.137</v>
      </c>
      <c r="Z176" s="64">
        <v>146.99100000000001</v>
      </c>
      <c r="AA176" s="64">
        <v>50.783000000000001</v>
      </c>
      <c r="AB176" s="64">
        <v>24.401</v>
      </c>
      <c r="AC176" s="64">
        <v>6.9710000000000001</v>
      </c>
      <c r="AD176" s="64">
        <v>57.618000000000002</v>
      </c>
      <c r="AE176" s="64">
        <v>0</v>
      </c>
      <c r="AF176" s="64">
        <v>95.022000000000006</v>
      </c>
      <c r="AH176" s="91"/>
      <c r="AI176" s="91"/>
      <c r="AJ176" s="91"/>
      <c r="AK176" s="91"/>
      <c r="AL176" s="91"/>
    </row>
    <row r="177" spans="2:38" ht="15" customHeight="1">
      <c r="B177" s="12" t="s">
        <v>281</v>
      </c>
      <c r="C177" s="15" t="s">
        <v>285</v>
      </c>
      <c r="D177" s="12" t="s">
        <v>288</v>
      </c>
      <c r="E177" s="12" t="s">
        <v>192</v>
      </c>
      <c r="F177" s="86" t="s">
        <v>276</v>
      </c>
      <c r="G177" s="25">
        <v>1845</v>
      </c>
      <c r="H177" s="25">
        <v>2790</v>
      </c>
      <c r="I177" s="25">
        <v>4293</v>
      </c>
      <c r="J177" s="25">
        <v>4293</v>
      </c>
      <c r="K177" s="25">
        <v>4012.2593000000006</v>
      </c>
      <c r="L177" s="25">
        <v>3859.0461</v>
      </c>
      <c r="M177" s="25">
        <v>3447</v>
      </c>
      <c r="N177" s="25">
        <v>3447</v>
      </c>
      <c r="O177" s="25">
        <v>3540.6</v>
      </c>
      <c r="P177" s="25">
        <v>3240.9914999999996</v>
      </c>
      <c r="Q177" s="31">
        <v>3278.7200999999995</v>
      </c>
      <c r="R177" s="31">
        <v>3275.0749999999998</v>
      </c>
      <c r="S177" s="28">
        <f t="shared" si="3"/>
        <v>3275.0749999999998</v>
      </c>
      <c r="T177" s="28"/>
      <c r="U177" s="64">
        <v>45.628999999999998</v>
      </c>
      <c r="V177" s="64">
        <v>146.19499999999999</v>
      </c>
      <c r="W177" s="64">
        <v>358.70499999999998</v>
      </c>
      <c r="X177" s="64">
        <v>141.12100000000001</v>
      </c>
      <c r="Y177" s="64">
        <v>117.035</v>
      </c>
      <c r="Z177" s="64">
        <v>777.78700000000003</v>
      </c>
      <c r="AA177" s="64">
        <v>190.822</v>
      </c>
      <c r="AB177" s="64">
        <v>114.524</v>
      </c>
      <c r="AC177" s="64">
        <v>384.86099999999999</v>
      </c>
      <c r="AD177" s="64">
        <v>382.34899999999999</v>
      </c>
      <c r="AE177" s="64">
        <v>163.209</v>
      </c>
      <c r="AF177" s="64">
        <v>452.83800000000002</v>
      </c>
    </row>
    <row r="178" spans="2:38" ht="15" customHeight="1">
      <c r="B178" s="12" t="s">
        <v>281</v>
      </c>
      <c r="C178" s="15" t="s">
        <v>285</v>
      </c>
      <c r="D178" s="12" t="s">
        <v>290</v>
      </c>
      <c r="E178" s="8" t="s">
        <v>193</v>
      </c>
      <c r="F178" s="86" t="s">
        <v>276</v>
      </c>
      <c r="G178" s="31">
        <v>243</v>
      </c>
      <c r="H178" s="31">
        <v>243</v>
      </c>
      <c r="I178" s="31">
        <v>243</v>
      </c>
      <c r="J178" s="31">
        <v>243</v>
      </c>
      <c r="K178" s="31">
        <v>238.80600000000004</v>
      </c>
      <c r="L178" s="31">
        <v>214.56360000000001</v>
      </c>
      <c r="M178" s="31">
        <v>214.56360000000001</v>
      </c>
      <c r="N178" s="31">
        <v>214.56360000000001</v>
      </c>
      <c r="O178" s="31">
        <v>0</v>
      </c>
      <c r="P178" s="31">
        <v>0</v>
      </c>
      <c r="Q178" s="31">
        <v>0</v>
      </c>
      <c r="R178" s="31">
        <v>0</v>
      </c>
      <c r="S178" s="28">
        <f t="shared" si="3"/>
        <v>0</v>
      </c>
      <c r="T178" s="28"/>
      <c r="U178" s="64">
        <v>0</v>
      </c>
      <c r="V178" s="64">
        <v>0</v>
      </c>
      <c r="W178" s="64">
        <v>0</v>
      </c>
      <c r="X178" s="64">
        <v>0</v>
      </c>
      <c r="Y178" s="64">
        <v>0</v>
      </c>
      <c r="Z178" s="64">
        <v>0</v>
      </c>
      <c r="AA178" s="64">
        <v>0</v>
      </c>
      <c r="AB178" s="64">
        <v>0</v>
      </c>
      <c r="AC178" s="64">
        <v>0</v>
      </c>
      <c r="AD178" s="64">
        <v>0</v>
      </c>
      <c r="AE178" s="64">
        <v>0</v>
      </c>
      <c r="AF178" s="64">
        <v>0</v>
      </c>
      <c r="AH178" s="91"/>
      <c r="AI178" s="91"/>
      <c r="AJ178" s="91"/>
      <c r="AK178" s="91"/>
      <c r="AL178" s="91"/>
    </row>
    <row r="179" spans="2:38" ht="15" customHeight="1">
      <c r="B179" s="12" t="s">
        <v>281</v>
      </c>
      <c r="C179" s="15" t="s">
        <v>285</v>
      </c>
      <c r="D179" s="12" t="s">
        <v>291</v>
      </c>
      <c r="E179" s="8" t="s">
        <v>194</v>
      </c>
      <c r="F179" s="93" t="s">
        <v>279</v>
      </c>
      <c r="G179" s="31"/>
      <c r="H179" s="31"/>
      <c r="I179" s="31"/>
      <c r="J179" s="31">
        <v>0</v>
      </c>
      <c r="K179" s="31">
        <v>8.0950000000000006</v>
      </c>
      <c r="L179" s="31">
        <v>7.7510000000000003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-1.2999999999999999E-2</v>
      </c>
      <c r="S179" s="28">
        <f t="shared" si="3"/>
        <v>-1.2999999999999999E-2</v>
      </c>
      <c r="T179" s="28"/>
      <c r="U179" s="64">
        <v>0</v>
      </c>
      <c r="V179" s="64">
        <v>0</v>
      </c>
      <c r="W179" s="64">
        <v>0</v>
      </c>
      <c r="X179" s="64">
        <v>0</v>
      </c>
      <c r="Y179" s="64">
        <v>0</v>
      </c>
      <c r="Z179" s="64">
        <v>0</v>
      </c>
      <c r="AA179" s="64">
        <v>0</v>
      </c>
      <c r="AB179" s="64">
        <v>0</v>
      </c>
      <c r="AC179" s="64">
        <f>-13/1000</f>
        <v>-1.2999999999999999E-2</v>
      </c>
      <c r="AD179" s="64">
        <v>0</v>
      </c>
      <c r="AE179" s="64">
        <v>0</v>
      </c>
      <c r="AF179" s="64">
        <v>0</v>
      </c>
      <c r="AH179" s="91"/>
      <c r="AI179" s="91"/>
      <c r="AJ179" s="91"/>
      <c r="AK179" s="91"/>
      <c r="AL179" s="91"/>
    </row>
    <row r="180" spans="2:38" ht="15" customHeight="1">
      <c r="B180" s="12" t="s">
        <v>281</v>
      </c>
      <c r="C180" s="15" t="s">
        <v>285</v>
      </c>
      <c r="D180" s="12" t="s">
        <v>291</v>
      </c>
      <c r="E180" s="8" t="s">
        <v>195</v>
      </c>
      <c r="F180" s="93" t="s">
        <v>279</v>
      </c>
      <c r="G180" s="31">
        <v>1407.75</v>
      </c>
      <c r="H180" s="31">
        <v>1407.75</v>
      </c>
      <c r="I180" s="31">
        <v>2158.38</v>
      </c>
      <c r="J180" s="31">
        <v>2158.38</v>
      </c>
      <c r="K180" s="31">
        <v>2130.2446</v>
      </c>
      <c r="L180" s="31">
        <v>2047.1494</v>
      </c>
      <c r="M180" s="31">
        <v>2025.9999999999998</v>
      </c>
      <c r="N180" s="31">
        <v>2025.9999999999998</v>
      </c>
      <c r="O180" s="31">
        <v>2067.3000000000002</v>
      </c>
      <c r="P180" s="31">
        <v>1993.5</v>
      </c>
      <c r="Q180" s="31">
        <v>1971.6051</v>
      </c>
      <c r="R180" s="31">
        <v>1988.6379999999999</v>
      </c>
      <c r="S180" s="28">
        <f t="shared" si="3"/>
        <v>1988.6379999999999</v>
      </c>
      <c r="T180" s="28"/>
      <c r="U180" s="64">
        <v>16.555</v>
      </c>
      <c r="V180" s="64">
        <v>10.467000000000001</v>
      </c>
      <c r="W180" s="64">
        <v>149.80500000000001</v>
      </c>
      <c r="X180" s="64">
        <v>49.869</v>
      </c>
      <c r="Y180" s="64">
        <v>41.915999999999997</v>
      </c>
      <c r="Z180" s="64">
        <v>592.952</v>
      </c>
      <c r="AA180" s="64">
        <v>224.03800000000001</v>
      </c>
      <c r="AB180" s="64">
        <v>71.352000000000004</v>
      </c>
      <c r="AC180" s="64">
        <v>455.21</v>
      </c>
      <c r="AD180" s="64">
        <v>101.932</v>
      </c>
      <c r="AE180" s="64">
        <v>93.412000000000006</v>
      </c>
      <c r="AF180" s="64">
        <v>181.13</v>
      </c>
    </row>
    <row r="181" spans="2:38" ht="15" customHeight="1">
      <c r="B181" s="12" t="s">
        <v>281</v>
      </c>
      <c r="C181" s="15" t="s">
        <v>285</v>
      </c>
      <c r="D181" s="12" t="s">
        <v>288</v>
      </c>
      <c r="E181" s="12" t="s">
        <v>196</v>
      </c>
      <c r="F181" s="93" t="s">
        <v>279</v>
      </c>
      <c r="G181" s="26">
        <v>594</v>
      </c>
      <c r="H181" s="26">
        <v>424.8</v>
      </c>
      <c r="I181" s="26">
        <v>424.8</v>
      </c>
      <c r="J181" s="26">
        <v>424.8</v>
      </c>
      <c r="K181" s="26">
        <v>419.62090000000001</v>
      </c>
      <c r="L181" s="26">
        <v>403.72199999999998</v>
      </c>
      <c r="M181" s="26">
        <v>92</v>
      </c>
      <c r="N181" s="26">
        <v>112.44100000000002</v>
      </c>
      <c r="O181" s="26">
        <v>113</v>
      </c>
      <c r="P181" s="26">
        <v>126</v>
      </c>
      <c r="Q181" s="31">
        <v>160.54600000000002</v>
      </c>
      <c r="R181" s="31">
        <v>176.40100000000001</v>
      </c>
      <c r="S181" s="28">
        <f t="shared" si="3"/>
        <v>176.40100000000001</v>
      </c>
      <c r="T181" s="28"/>
      <c r="U181" s="64">
        <v>51.423000000000002</v>
      </c>
      <c r="V181" s="64">
        <v>14.673999999999999</v>
      </c>
      <c r="W181" s="64">
        <v>-8.1780000000000008</v>
      </c>
      <c r="X181" s="64">
        <v>11.84</v>
      </c>
      <c r="Y181" s="64">
        <v>23.43</v>
      </c>
      <c r="Z181" s="64">
        <v>3.2519999999999998</v>
      </c>
      <c r="AA181" s="64">
        <v>8.4450000000000003</v>
      </c>
      <c r="AB181" s="64">
        <v>21.076000000000001</v>
      </c>
      <c r="AC181" s="64">
        <v>7.9249999999999998</v>
      </c>
      <c r="AD181" s="64">
        <v>2.9220000000000002</v>
      </c>
      <c r="AE181" s="64">
        <v>0</v>
      </c>
      <c r="AF181" s="64">
        <v>39.591999999999999</v>
      </c>
      <c r="AH181" s="91"/>
      <c r="AI181" s="91"/>
      <c r="AJ181" s="91"/>
      <c r="AK181" s="91"/>
      <c r="AL181" s="91"/>
    </row>
    <row r="182" spans="2:38" ht="15" customHeight="1">
      <c r="B182" s="12" t="s">
        <v>281</v>
      </c>
      <c r="C182" s="15" t="s">
        <v>285</v>
      </c>
      <c r="D182" s="12" t="s">
        <v>290</v>
      </c>
      <c r="E182" s="12" t="s">
        <v>197</v>
      </c>
      <c r="F182" s="86" t="s">
        <v>276</v>
      </c>
      <c r="G182" s="31">
        <v>42.300000000000004</v>
      </c>
      <c r="H182" s="31">
        <v>42.300000000000004</v>
      </c>
      <c r="I182" s="31">
        <v>42.300000000000004</v>
      </c>
      <c r="J182" s="31">
        <v>42.300000000000004</v>
      </c>
      <c r="K182" s="31">
        <v>41.654500000000013</v>
      </c>
      <c r="L182" s="31">
        <v>-66.466999999999999</v>
      </c>
      <c r="M182" s="31">
        <v>-64.7</v>
      </c>
      <c r="N182" s="31">
        <v>-64.7</v>
      </c>
      <c r="O182" s="31">
        <v>-64.7</v>
      </c>
      <c r="P182" s="31">
        <v>-64.7</v>
      </c>
      <c r="Q182" s="31">
        <v>-64.7</v>
      </c>
      <c r="R182" s="31">
        <v>-86.123999999999995</v>
      </c>
      <c r="S182" s="28">
        <f t="shared" si="3"/>
        <v>-86.123999999999995</v>
      </c>
      <c r="T182" s="28"/>
      <c r="U182" s="64">
        <v>19.539000000000001</v>
      </c>
      <c r="V182" s="64">
        <v>-0.78500000000000003</v>
      </c>
      <c r="W182" s="64">
        <v>0</v>
      </c>
      <c r="X182" s="64">
        <v>-3.0880000000000001</v>
      </c>
      <c r="Y182" s="64">
        <v>-80.366</v>
      </c>
      <c r="Z182" s="64">
        <v>0</v>
      </c>
      <c r="AA182" s="64">
        <v>0</v>
      </c>
      <c r="AB182" s="64">
        <v>0</v>
      </c>
      <c r="AC182" s="64">
        <v>0</v>
      </c>
      <c r="AD182" s="64">
        <v>-21.423999999999999</v>
      </c>
      <c r="AE182" s="64">
        <v>0</v>
      </c>
      <c r="AF182" s="64">
        <v>0</v>
      </c>
      <c r="AH182" s="91"/>
      <c r="AI182" s="91"/>
      <c r="AJ182" s="91"/>
      <c r="AK182" s="91"/>
      <c r="AL182" s="91"/>
    </row>
    <row r="183" spans="2:38" ht="15" customHeight="1">
      <c r="B183" s="12" t="s">
        <v>281</v>
      </c>
      <c r="C183" s="15" t="s">
        <v>285</v>
      </c>
      <c r="D183" s="12" t="s">
        <v>288</v>
      </c>
      <c r="E183" s="15" t="s">
        <v>198</v>
      </c>
      <c r="F183" s="86" t="s">
        <v>276</v>
      </c>
      <c r="G183" s="31"/>
      <c r="H183" s="31"/>
      <c r="I183" s="31"/>
      <c r="J183" s="31">
        <v>33</v>
      </c>
      <c r="K183" s="31">
        <v>32.262999999999998</v>
      </c>
      <c r="L183" s="31">
        <v>28.193000000000001</v>
      </c>
      <c r="M183" s="31">
        <v>28.193000000000001</v>
      </c>
      <c r="N183" s="31">
        <v>28.193000000000001</v>
      </c>
      <c r="O183" s="31">
        <v>20</v>
      </c>
      <c r="P183" s="31">
        <v>20.119</v>
      </c>
      <c r="Q183" s="31">
        <v>17.777000000000001</v>
      </c>
      <c r="R183" s="31">
        <v>17.777000000000001</v>
      </c>
      <c r="S183" s="28">
        <f t="shared" si="3"/>
        <v>17.777000000000001</v>
      </c>
      <c r="T183" s="28"/>
      <c r="U183" s="64">
        <v>0</v>
      </c>
      <c r="V183" s="64">
        <v>0</v>
      </c>
      <c r="W183" s="64">
        <v>14.433999999999999</v>
      </c>
      <c r="X183" s="64">
        <v>0</v>
      </c>
      <c r="Y183" s="64">
        <v>0.78300000000000003</v>
      </c>
      <c r="Z183" s="64">
        <v>1.66</v>
      </c>
      <c r="AA183" s="64">
        <v>3.242</v>
      </c>
      <c r="AB183" s="64">
        <v>0</v>
      </c>
      <c r="AC183" s="64">
        <v>-2.3420000000000001</v>
      </c>
      <c r="AD183" s="64">
        <v>0</v>
      </c>
      <c r="AE183" s="64">
        <v>0</v>
      </c>
      <c r="AF183" s="64">
        <v>0</v>
      </c>
      <c r="AH183" s="91"/>
      <c r="AI183" s="91"/>
      <c r="AJ183" s="91"/>
      <c r="AK183" s="91"/>
      <c r="AL183" s="91"/>
    </row>
    <row r="184" spans="2:38" ht="15" customHeight="1">
      <c r="B184" s="12" t="s">
        <v>281</v>
      </c>
      <c r="C184" s="15" t="s">
        <v>285</v>
      </c>
      <c r="D184" s="12" t="s">
        <v>291</v>
      </c>
      <c r="E184" s="15" t="s">
        <v>199</v>
      </c>
      <c r="F184" s="86" t="s">
        <v>278</v>
      </c>
      <c r="G184" s="31">
        <v>1890</v>
      </c>
      <c r="H184" s="31">
        <v>1868.4</v>
      </c>
      <c r="I184" s="31">
        <v>1868.4</v>
      </c>
      <c r="J184" s="31">
        <v>1868.4</v>
      </c>
      <c r="K184" s="31">
        <v>1863.4061000000002</v>
      </c>
      <c r="L184" s="31">
        <v>1271</v>
      </c>
      <c r="M184" s="31">
        <v>1489</v>
      </c>
      <c r="N184" s="31">
        <v>969.30000000000007</v>
      </c>
      <c r="O184" s="31">
        <v>1005.3000000000001</v>
      </c>
      <c r="P184" s="31">
        <v>941.4</v>
      </c>
      <c r="Q184" s="31">
        <v>1226.7</v>
      </c>
      <c r="R184" s="31">
        <v>1247.1219999999998</v>
      </c>
      <c r="S184" s="28">
        <f t="shared" si="3"/>
        <v>1247.1219999999998</v>
      </c>
      <c r="T184" s="28"/>
      <c r="U184" s="64">
        <v>0</v>
      </c>
      <c r="V184" s="64">
        <v>0</v>
      </c>
      <c r="W184" s="64">
        <v>8.1020000000000003</v>
      </c>
      <c r="X184" s="64">
        <v>43.893000000000001</v>
      </c>
      <c r="Y184" s="64">
        <v>9.7200000000000006</v>
      </c>
      <c r="Z184" s="64">
        <v>110.70399999999999</v>
      </c>
      <c r="AA184" s="64">
        <v>-1.0229999999999999</v>
      </c>
      <c r="AB184" s="64">
        <v>229.70500000000001</v>
      </c>
      <c r="AC184" s="64">
        <v>48.186</v>
      </c>
      <c r="AD184" s="64">
        <v>170.65100000000001</v>
      </c>
      <c r="AE184" s="64">
        <v>-62.823</v>
      </c>
      <c r="AF184" s="64">
        <v>690.00699999999995</v>
      </c>
      <c r="AH184" s="81"/>
    </row>
    <row r="185" spans="2:38" ht="15" customHeight="1">
      <c r="B185" s="12" t="s">
        <v>281</v>
      </c>
      <c r="C185" s="15" t="s">
        <v>285</v>
      </c>
      <c r="D185" s="12" t="s">
        <v>288</v>
      </c>
      <c r="E185" s="12" t="s">
        <v>200</v>
      </c>
      <c r="F185" s="93" t="s">
        <v>279</v>
      </c>
      <c r="G185" s="26">
        <v>169.20000000000002</v>
      </c>
      <c r="H185" s="26">
        <v>169.20000000000002</v>
      </c>
      <c r="I185" s="26">
        <v>169.20000000000002</v>
      </c>
      <c r="J185" s="26">
        <v>169.20000000000002</v>
      </c>
      <c r="K185" s="26">
        <v>166.65629999999999</v>
      </c>
      <c r="L185" s="26">
        <v>122.79980000000002</v>
      </c>
      <c r="M185" s="26">
        <v>50.244500000000002</v>
      </c>
      <c r="N185" s="26">
        <v>64.254800000000003</v>
      </c>
      <c r="O185" s="26">
        <v>65</v>
      </c>
      <c r="P185" s="26">
        <v>65</v>
      </c>
      <c r="Q185" s="31">
        <v>65</v>
      </c>
      <c r="R185" s="31">
        <v>80.77000000000001</v>
      </c>
      <c r="S185" s="28">
        <f t="shared" si="3"/>
        <v>80.77000000000001</v>
      </c>
      <c r="T185" s="28"/>
      <c r="U185" s="64">
        <v>18.224</v>
      </c>
      <c r="V185" s="64">
        <v>20.969000000000001</v>
      </c>
      <c r="W185" s="64">
        <v>5.57</v>
      </c>
      <c r="X185" s="64">
        <v>14.207000000000001</v>
      </c>
      <c r="Y185" s="64">
        <v>0</v>
      </c>
      <c r="Z185" s="64">
        <v>0</v>
      </c>
      <c r="AA185" s="64">
        <v>5.766</v>
      </c>
      <c r="AB185" s="64">
        <v>0</v>
      </c>
      <c r="AC185" s="64">
        <v>0</v>
      </c>
      <c r="AD185" s="64">
        <v>0</v>
      </c>
      <c r="AE185" s="64">
        <v>0</v>
      </c>
      <c r="AF185" s="64">
        <v>16.033999999999999</v>
      </c>
      <c r="AH185" s="91"/>
      <c r="AI185" s="91"/>
      <c r="AJ185" s="91"/>
      <c r="AK185" s="91"/>
      <c r="AL185" s="91"/>
    </row>
    <row r="186" spans="2:38" ht="15" customHeight="1">
      <c r="B186" s="12" t="s">
        <v>281</v>
      </c>
      <c r="C186" s="15" t="s">
        <v>285</v>
      </c>
      <c r="D186" s="15" t="s">
        <v>289</v>
      </c>
      <c r="E186" s="15" t="s">
        <v>201</v>
      </c>
      <c r="F186" s="86" t="s">
        <v>276</v>
      </c>
      <c r="G186" s="22">
        <v>1150.2</v>
      </c>
      <c r="H186" s="22">
        <v>1150.2</v>
      </c>
      <c r="I186" s="22">
        <v>1150.2</v>
      </c>
      <c r="J186" s="22">
        <v>1150.2</v>
      </c>
      <c r="K186" s="22">
        <v>1134.9041000000002</v>
      </c>
      <c r="L186" s="22">
        <v>1088.2680000000003</v>
      </c>
      <c r="M186" s="22">
        <v>880</v>
      </c>
      <c r="N186" s="22">
        <v>909</v>
      </c>
      <c r="O186" s="22">
        <v>910.80000000000007</v>
      </c>
      <c r="P186" s="22">
        <v>903.80080000000009</v>
      </c>
      <c r="Q186" s="31">
        <v>927.39499999999998</v>
      </c>
      <c r="R186" s="31">
        <v>963.58399999999995</v>
      </c>
      <c r="S186" s="28">
        <f t="shared" si="3"/>
        <v>963.58399999999995</v>
      </c>
      <c r="T186" s="28"/>
      <c r="U186" s="64">
        <v>0</v>
      </c>
      <c r="V186" s="64">
        <v>5.1790000000000003</v>
      </c>
      <c r="W186" s="64">
        <v>83.35</v>
      </c>
      <c r="X186" s="64">
        <v>46.09</v>
      </c>
      <c r="Y186" s="64">
        <v>6.73</v>
      </c>
      <c r="Z186" s="64">
        <v>476.33199999999999</v>
      </c>
      <c r="AA186" s="64">
        <v>54.692</v>
      </c>
      <c r="AB186" s="64">
        <v>20.178000000000001</v>
      </c>
      <c r="AC186" s="64">
        <v>5.3710000000000004</v>
      </c>
      <c r="AD186" s="64">
        <v>179.86199999999999</v>
      </c>
      <c r="AE186" s="64">
        <v>49.232999999999997</v>
      </c>
      <c r="AF186" s="64">
        <v>36.567</v>
      </c>
    </row>
    <row r="187" spans="2:38" ht="15" customHeight="1">
      <c r="B187" s="12" t="s">
        <v>281</v>
      </c>
      <c r="C187" s="15" t="s">
        <v>285</v>
      </c>
      <c r="D187" s="12" t="s">
        <v>290</v>
      </c>
      <c r="E187" s="12" t="s">
        <v>202</v>
      </c>
      <c r="F187" s="86" t="s">
        <v>277</v>
      </c>
      <c r="G187" s="31">
        <v>24750</v>
      </c>
      <c r="H187" s="31">
        <v>24750</v>
      </c>
      <c r="I187" s="31">
        <v>24750</v>
      </c>
      <c r="J187" s="31">
        <v>24750</v>
      </c>
      <c r="K187" s="31">
        <v>11650</v>
      </c>
      <c r="L187" s="31">
        <v>11650</v>
      </c>
      <c r="M187" s="31">
        <v>11457</v>
      </c>
      <c r="N187" s="31">
        <v>2700</v>
      </c>
      <c r="O187" s="31">
        <v>2520.9</v>
      </c>
      <c r="P187" s="22">
        <v>3310.0650000000001</v>
      </c>
      <c r="Q187" s="31">
        <v>3874.8787000000002</v>
      </c>
      <c r="R187" s="31">
        <v>4341.9850000000006</v>
      </c>
      <c r="S187" s="28">
        <f t="shared" si="3"/>
        <v>4341.9850000000006</v>
      </c>
      <c r="T187" s="28"/>
      <c r="U187" s="64">
        <v>39.331000000000003</v>
      </c>
      <c r="V187" s="64">
        <v>11.332000000000001</v>
      </c>
      <c r="W187" s="64">
        <v>507.57600000000002</v>
      </c>
      <c r="X187" s="64">
        <v>923.697</v>
      </c>
      <c r="Y187" s="64">
        <v>12.811999999999999</v>
      </c>
      <c r="Z187" s="64">
        <f>196.869</f>
        <v>196.869</v>
      </c>
      <c r="AA187" s="64">
        <f>19.031+356.151</f>
        <v>375.18200000000002</v>
      </c>
      <c r="AB187" s="64">
        <f>22.844+31.346</f>
        <v>54.19</v>
      </c>
      <c r="AC187" s="64">
        <v>1902.9059999999999</v>
      </c>
      <c r="AD187" s="64">
        <f>24.901-574.731</f>
        <v>-549.83000000000004</v>
      </c>
      <c r="AE187" s="64">
        <v>192.54300000000001</v>
      </c>
      <c r="AF187" s="64">
        <v>675.37699999999995</v>
      </c>
    </row>
    <row r="188" spans="2:38" ht="15" customHeight="1">
      <c r="B188" s="12" t="s">
        <v>281</v>
      </c>
      <c r="C188" s="15" t="s">
        <v>285</v>
      </c>
      <c r="D188" s="12" t="s">
        <v>291</v>
      </c>
      <c r="E188" s="8" t="s">
        <v>203</v>
      </c>
      <c r="F188" s="93" t="s">
        <v>279</v>
      </c>
      <c r="G188" s="31">
        <v>210</v>
      </c>
      <c r="H188" s="31">
        <v>210</v>
      </c>
      <c r="I188" s="31">
        <v>420</v>
      </c>
      <c r="J188" s="31">
        <v>420</v>
      </c>
      <c r="K188" s="31">
        <v>414.09000000000003</v>
      </c>
      <c r="L188" s="31">
        <v>396.47540000000004</v>
      </c>
      <c r="M188" s="31">
        <v>395</v>
      </c>
      <c r="N188" s="31">
        <v>405</v>
      </c>
      <c r="O188" s="31">
        <v>240.3</v>
      </c>
      <c r="P188" s="31">
        <v>255.82140000000004</v>
      </c>
      <c r="Q188" s="31">
        <v>273.89879999999999</v>
      </c>
      <c r="R188" s="31">
        <v>295.67500000000001</v>
      </c>
      <c r="S188" s="28">
        <f t="shared" si="3"/>
        <v>295.67500000000001</v>
      </c>
      <c r="T188" s="28"/>
      <c r="U188" s="64">
        <v>0</v>
      </c>
      <c r="V188" s="64">
        <v>0</v>
      </c>
      <c r="W188" s="64">
        <v>0</v>
      </c>
      <c r="X188" s="64">
        <v>23.303000000000001</v>
      </c>
      <c r="Y188" s="64">
        <v>54.776000000000003</v>
      </c>
      <c r="Z188" s="64">
        <v>0</v>
      </c>
      <c r="AA188" s="64">
        <v>10.194000000000001</v>
      </c>
      <c r="AB188" s="64">
        <v>20.495999999999999</v>
      </c>
      <c r="AC188" s="64">
        <v>57.47</v>
      </c>
      <c r="AD188" s="64">
        <v>0.36399999999999999</v>
      </c>
      <c r="AE188" s="64">
        <v>7.2869999999999999</v>
      </c>
      <c r="AF188" s="64">
        <v>121.785</v>
      </c>
    </row>
    <row r="189" spans="2:38" ht="15" customHeight="1">
      <c r="B189" s="12" t="s">
        <v>281</v>
      </c>
      <c r="C189" s="15" t="s">
        <v>285</v>
      </c>
      <c r="D189" s="12" t="s">
        <v>291</v>
      </c>
      <c r="E189" s="12" t="s">
        <v>204</v>
      </c>
      <c r="F189" s="86" t="s">
        <v>278</v>
      </c>
      <c r="G189" s="26"/>
      <c r="H189" s="22">
        <v>566.42219999999998</v>
      </c>
      <c r="I189" s="22">
        <v>540</v>
      </c>
      <c r="J189" s="22">
        <v>540</v>
      </c>
      <c r="K189" s="22">
        <v>529.30780000000004</v>
      </c>
      <c r="L189" s="22">
        <v>510.84929999999997</v>
      </c>
      <c r="M189" s="22">
        <v>510.84929999999997</v>
      </c>
      <c r="N189" s="22">
        <v>510.84929999999997</v>
      </c>
      <c r="O189" s="22">
        <v>531</v>
      </c>
      <c r="P189" s="22">
        <v>493.91549999999995</v>
      </c>
      <c r="Q189" s="31">
        <v>491.6875</v>
      </c>
      <c r="R189" s="31">
        <v>493.75700000000001</v>
      </c>
      <c r="S189" s="28">
        <f t="shared" si="3"/>
        <v>493.75700000000001</v>
      </c>
      <c r="T189" s="28"/>
      <c r="U189" s="64">
        <v>0</v>
      </c>
      <c r="V189" s="64">
        <v>0</v>
      </c>
      <c r="W189" s="64">
        <v>124.60299999999999</v>
      </c>
      <c r="X189" s="64">
        <v>51.548000000000002</v>
      </c>
      <c r="Y189" s="64">
        <v>0.874</v>
      </c>
      <c r="Z189" s="64">
        <v>230.554</v>
      </c>
      <c r="AA189" s="64">
        <v>0</v>
      </c>
      <c r="AB189" s="64">
        <v>3.1269999999999998</v>
      </c>
      <c r="AC189" s="64">
        <v>2.722</v>
      </c>
      <c r="AD189" s="64">
        <v>3.4849999999999999</v>
      </c>
      <c r="AE189" s="64">
        <v>6.1630000000000003</v>
      </c>
      <c r="AF189" s="64">
        <v>70.680999999999997</v>
      </c>
    </row>
    <row r="190" spans="2:38" ht="15" customHeight="1">
      <c r="B190" s="12" t="s">
        <v>281</v>
      </c>
      <c r="C190" s="15" t="s">
        <v>285</v>
      </c>
      <c r="D190" s="12" t="s">
        <v>290</v>
      </c>
      <c r="E190" s="8" t="s">
        <v>205</v>
      </c>
      <c r="F190" s="93" t="s">
        <v>279</v>
      </c>
      <c r="G190" s="31">
        <v>825</v>
      </c>
      <c r="H190" s="31">
        <v>825</v>
      </c>
      <c r="I190" s="31">
        <v>825</v>
      </c>
      <c r="J190" s="31">
        <v>825</v>
      </c>
      <c r="K190" s="31">
        <v>813.39080000000013</v>
      </c>
      <c r="L190" s="31">
        <v>826.05200000000002</v>
      </c>
      <c r="M190" s="31">
        <v>826.05200000000002</v>
      </c>
      <c r="N190" s="31">
        <v>826.05200000000002</v>
      </c>
      <c r="O190" s="31">
        <v>816.30000000000007</v>
      </c>
      <c r="P190" s="31">
        <v>856.90560000000005</v>
      </c>
      <c r="Q190" s="31">
        <v>826.96770000000004</v>
      </c>
      <c r="R190" s="31">
        <v>841.78399999999999</v>
      </c>
      <c r="S190" s="28">
        <f t="shared" si="3"/>
        <v>841.78399999999999</v>
      </c>
      <c r="T190" s="28"/>
      <c r="U190" s="64">
        <v>0</v>
      </c>
      <c r="V190" s="64">
        <v>0</v>
      </c>
      <c r="W190" s="64">
        <v>0.39200000000000002</v>
      </c>
      <c r="X190" s="64">
        <v>0</v>
      </c>
      <c r="Y190" s="64">
        <v>113.747</v>
      </c>
      <c r="Z190" s="64">
        <v>1.325</v>
      </c>
      <c r="AA190" s="64">
        <v>0</v>
      </c>
      <c r="AB190" s="64">
        <v>171.53100000000001</v>
      </c>
      <c r="AC190" s="64">
        <v>121.965</v>
      </c>
      <c r="AD190" s="64">
        <v>11.577999999999999</v>
      </c>
      <c r="AE190" s="64">
        <v>323.87599999999998</v>
      </c>
      <c r="AF190" s="64">
        <v>97.37</v>
      </c>
    </row>
    <row r="191" spans="2:38" ht="15" customHeight="1">
      <c r="B191" s="12" t="s">
        <v>281</v>
      </c>
      <c r="C191" s="15" t="s">
        <v>285</v>
      </c>
      <c r="D191" s="12" t="s">
        <v>288</v>
      </c>
      <c r="E191" s="12" t="s">
        <v>206</v>
      </c>
      <c r="F191" s="86" t="s">
        <v>276</v>
      </c>
      <c r="G191" s="26">
        <v>1500</v>
      </c>
      <c r="H191" s="26">
        <v>1500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31">
        <v>0</v>
      </c>
      <c r="R191" s="31">
        <v>0</v>
      </c>
      <c r="S191" s="28">
        <f t="shared" si="3"/>
        <v>0</v>
      </c>
      <c r="T191" s="28"/>
      <c r="U191"/>
      <c r="V191"/>
      <c r="W191"/>
      <c r="X191"/>
      <c r="Y191"/>
      <c r="Z191"/>
      <c r="AA191"/>
      <c r="AB191"/>
      <c r="AC191"/>
      <c r="AD191"/>
      <c r="AE191"/>
      <c r="AF191"/>
      <c r="AH191" s="91"/>
      <c r="AI191" s="91"/>
      <c r="AJ191" s="91"/>
      <c r="AK191" s="91"/>
      <c r="AL191" s="91"/>
    </row>
    <row r="192" spans="2:38" ht="15" customHeight="1">
      <c r="B192" s="12" t="s">
        <v>281</v>
      </c>
      <c r="C192" s="15" t="s">
        <v>285</v>
      </c>
      <c r="D192" s="12" t="s">
        <v>290</v>
      </c>
      <c r="E192" s="12" t="s">
        <v>207</v>
      </c>
      <c r="F192" s="86" t="s">
        <v>276</v>
      </c>
      <c r="G192" s="31">
        <v>187.5</v>
      </c>
      <c r="H192" s="31">
        <v>187.5</v>
      </c>
      <c r="I192" s="31">
        <v>187.5</v>
      </c>
      <c r="J192" s="31">
        <v>360</v>
      </c>
      <c r="K192" s="31">
        <v>359.9991</v>
      </c>
      <c r="L192" s="31">
        <v>344.68650000000002</v>
      </c>
      <c r="M192" s="31">
        <v>344.68650000000002</v>
      </c>
      <c r="N192" s="31">
        <v>344.68650000000002</v>
      </c>
      <c r="O192" s="31">
        <v>247.5</v>
      </c>
      <c r="P192" s="31">
        <v>285.4375</v>
      </c>
      <c r="Q192" s="31">
        <v>281.14120000000003</v>
      </c>
      <c r="R192" s="31">
        <v>327.40589999999997</v>
      </c>
      <c r="S192" s="28">
        <f t="shared" si="3"/>
        <v>327.40589999999997</v>
      </c>
      <c r="T192" s="28"/>
      <c r="U192" s="64">
        <v>0</v>
      </c>
      <c r="V192" s="64">
        <v>0</v>
      </c>
      <c r="W192" s="64">
        <v>0</v>
      </c>
      <c r="X192" s="64">
        <v>0</v>
      </c>
      <c r="Y192" s="64">
        <v>0</v>
      </c>
      <c r="Z192" s="64">
        <v>45.088000000000001</v>
      </c>
      <c r="AA192" s="64">
        <v>25.783999999999999</v>
      </c>
      <c r="AB192" s="64">
        <v>54.154000000000003</v>
      </c>
      <c r="AC192" s="64">
        <v>30.053999999999998</v>
      </c>
      <c r="AD192" s="64">
        <v>51.302</v>
      </c>
      <c r="AE192" s="64">
        <v>13.7034</v>
      </c>
      <c r="AF192" s="64">
        <v>107.3205</v>
      </c>
      <c r="AH192" s="91"/>
      <c r="AI192" s="91"/>
      <c r="AJ192" s="91"/>
      <c r="AK192" s="91"/>
      <c r="AL192" s="91"/>
    </row>
    <row r="193" spans="2:38" ht="15" customHeight="1">
      <c r="B193" s="12" t="s">
        <v>281</v>
      </c>
      <c r="C193" s="15" t="s">
        <v>285</v>
      </c>
      <c r="D193" s="12" t="s">
        <v>290</v>
      </c>
      <c r="E193" s="12" t="s">
        <v>208</v>
      </c>
      <c r="F193" s="86" t="s">
        <v>276</v>
      </c>
      <c r="G193" s="26"/>
      <c r="H193" s="26"/>
      <c r="I193" s="26"/>
      <c r="J193" s="26"/>
      <c r="K193" s="26">
        <v>607.5</v>
      </c>
      <c r="L193" s="26">
        <v>608</v>
      </c>
      <c r="M193" s="26">
        <v>608</v>
      </c>
      <c r="N193" s="26">
        <v>608</v>
      </c>
      <c r="O193" s="26">
        <v>225</v>
      </c>
      <c r="P193" s="26">
        <v>210.375</v>
      </c>
      <c r="Q193" s="31">
        <v>205.19229999999999</v>
      </c>
      <c r="R193" s="31">
        <v>248.49490000000003</v>
      </c>
      <c r="S193" s="28">
        <f t="shared" si="3"/>
        <v>248.49490000000003</v>
      </c>
      <c r="T193" s="28"/>
      <c r="U193" s="64">
        <v>0</v>
      </c>
      <c r="V193" s="64">
        <v>0</v>
      </c>
      <c r="W193" s="64">
        <v>0</v>
      </c>
      <c r="X193" s="64">
        <v>0</v>
      </c>
      <c r="Y193" s="64">
        <v>0</v>
      </c>
      <c r="Z193" s="64">
        <v>16.597000000000001</v>
      </c>
      <c r="AA193" s="64">
        <v>0.32300000000000001</v>
      </c>
      <c r="AB193" s="64">
        <v>0</v>
      </c>
      <c r="AC193" s="64">
        <v>3.2709999999999999</v>
      </c>
      <c r="AD193" s="64">
        <v>33.515999999999998</v>
      </c>
      <c r="AE193" s="64">
        <v>51.825600000000001</v>
      </c>
      <c r="AF193" s="64">
        <v>142.96230000000003</v>
      </c>
    </row>
    <row r="194" spans="2:38" ht="15" customHeight="1">
      <c r="B194" s="12" t="s">
        <v>281</v>
      </c>
      <c r="C194" s="15" t="s">
        <v>285</v>
      </c>
      <c r="D194" s="12" t="s">
        <v>290</v>
      </c>
      <c r="E194" s="12" t="s">
        <v>209</v>
      </c>
      <c r="F194" s="86" t="s">
        <v>277</v>
      </c>
      <c r="G194" s="26"/>
      <c r="H194" s="26"/>
      <c r="I194" s="26"/>
      <c r="J194" s="26"/>
      <c r="K194" s="26">
        <v>1000</v>
      </c>
      <c r="L194" s="26">
        <v>1000</v>
      </c>
      <c r="M194" s="26">
        <v>1876.5</v>
      </c>
      <c r="N194" s="26">
        <v>1876.5</v>
      </c>
      <c r="O194" s="26">
        <v>1519.2</v>
      </c>
      <c r="P194" s="26">
        <v>1544.8320000000001</v>
      </c>
      <c r="Q194" s="31">
        <v>1503.9643999999998</v>
      </c>
      <c r="R194" s="31">
        <v>311.7312</v>
      </c>
      <c r="S194" s="28">
        <f t="shared" si="3"/>
        <v>311.7312</v>
      </c>
      <c r="T194" s="28"/>
      <c r="U194" s="64">
        <v>0</v>
      </c>
      <c r="V194" s="64">
        <v>0</v>
      </c>
      <c r="W194" s="64">
        <v>0</v>
      </c>
      <c r="X194" s="64">
        <v>0</v>
      </c>
      <c r="Y194" s="64">
        <v>0</v>
      </c>
      <c r="Z194" s="64">
        <v>19.274000000000001</v>
      </c>
      <c r="AA194" s="64">
        <v>0</v>
      </c>
      <c r="AB194" s="64"/>
      <c r="AC194" s="64">
        <v>0</v>
      </c>
      <c r="AD194" s="64">
        <v>97.950999999999993</v>
      </c>
      <c r="AE194" s="64">
        <v>88.472700000000003</v>
      </c>
      <c r="AF194" s="64">
        <v>106.0335</v>
      </c>
    </row>
    <row r="195" spans="2:38" ht="15" customHeight="1">
      <c r="B195" s="12" t="s">
        <v>281</v>
      </c>
      <c r="C195" s="15" t="s">
        <v>285</v>
      </c>
      <c r="D195" s="12" t="s">
        <v>290</v>
      </c>
      <c r="E195" s="12" t="s">
        <v>210</v>
      </c>
      <c r="F195" s="86" t="s">
        <v>276</v>
      </c>
      <c r="G195" s="31">
        <v>675</v>
      </c>
      <c r="H195" s="31">
        <v>675</v>
      </c>
      <c r="I195" s="31">
        <v>675</v>
      </c>
      <c r="J195" s="31">
        <v>675</v>
      </c>
      <c r="K195" s="31">
        <v>342</v>
      </c>
      <c r="L195" s="31">
        <v>339.99930000000001</v>
      </c>
      <c r="M195" s="31">
        <v>339.99930000000001</v>
      </c>
      <c r="N195" s="31">
        <v>339.99930000000001</v>
      </c>
      <c r="O195" s="31">
        <v>196.20000000000002</v>
      </c>
      <c r="P195" s="31">
        <v>211.1183</v>
      </c>
      <c r="Q195" s="31">
        <v>206.75230000000002</v>
      </c>
      <c r="R195" s="31">
        <v>149.74360000000001</v>
      </c>
      <c r="S195" s="28">
        <f t="shared" si="3"/>
        <v>149.74360000000001</v>
      </c>
      <c r="T195" s="28"/>
      <c r="U195" s="64">
        <v>0</v>
      </c>
      <c r="V195" s="64">
        <v>0</v>
      </c>
      <c r="W195" s="64">
        <v>0</v>
      </c>
      <c r="X195" s="64">
        <v>0</v>
      </c>
      <c r="Y195" s="64">
        <v>0</v>
      </c>
      <c r="Z195" s="64">
        <v>0</v>
      </c>
      <c r="AA195" s="64">
        <v>48.085000000000001</v>
      </c>
      <c r="AB195" s="64">
        <v>1E-3</v>
      </c>
      <c r="AC195" s="64">
        <v>35.837000000000003</v>
      </c>
      <c r="AD195" s="64">
        <v>0</v>
      </c>
      <c r="AE195" s="64">
        <v>39.852899999999998</v>
      </c>
      <c r="AF195" s="64">
        <v>25.967700000000001</v>
      </c>
      <c r="AH195" s="91"/>
      <c r="AI195" s="91"/>
      <c r="AJ195" s="91"/>
      <c r="AK195" s="91"/>
      <c r="AL195" s="91"/>
    </row>
    <row r="196" spans="2:38" ht="15" customHeight="1">
      <c r="B196" s="12" t="s">
        <v>281</v>
      </c>
      <c r="C196" s="15" t="s">
        <v>285</v>
      </c>
      <c r="D196" s="15" t="s">
        <v>289</v>
      </c>
      <c r="E196" s="8" t="s">
        <v>211</v>
      </c>
      <c r="F196" s="86" t="s">
        <v>277</v>
      </c>
      <c r="G196" s="22"/>
      <c r="H196" s="22"/>
      <c r="I196" s="22"/>
      <c r="J196" s="22"/>
      <c r="K196" s="22"/>
      <c r="L196" s="31">
        <v>720</v>
      </c>
      <c r="M196" s="31">
        <v>720</v>
      </c>
      <c r="N196" s="31">
        <v>720</v>
      </c>
      <c r="O196" s="31">
        <v>904.5</v>
      </c>
      <c r="P196" s="31">
        <v>984.3719000000001</v>
      </c>
      <c r="Q196" s="31">
        <v>1037.7</v>
      </c>
      <c r="R196" s="31">
        <v>950.81280000000004</v>
      </c>
      <c r="S196" s="28">
        <f t="shared" ref="S196:S249" si="4">SUM(U196:AF196)</f>
        <v>950.81280000000004</v>
      </c>
      <c r="T196" s="28"/>
      <c r="U196" s="64">
        <v>0</v>
      </c>
      <c r="V196" s="64">
        <v>0</v>
      </c>
      <c r="W196" s="64">
        <v>0</v>
      </c>
      <c r="X196" s="64">
        <v>0</v>
      </c>
      <c r="Y196" s="64">
        <v>0</v>
      </c>
      <c r="Z196" s="64">
        <v>0</v>
      </c>
      <c r="AA196" s="64">
        <v>0</v>
      </c>
      <c r="AB196" s="64">
        <v>239.9</v>
      </c>
      <c r="AC196" s="64">
        <v>271.24599999999998</v>
      </c>
      <c r="AD196" s="64">
        <v>146.42699999999999</v>
      </c>
      <c r="AE196" s="64">
        <v>77.142600000000002</v>
      </c>
      <c r="AF196" s="64">
        <v>216.09720000000002</v>
      </c>
      <c r="AH196" s="91"/>
      <c r="AI196" s="91"/>
      <c r="AJ196" s="91"/>
      <c r="AK196" s="91"/>
      <c r="AL196" s="91"/>
    </row>
    <row r="197" spans="2:38" ht="15" customHeight="1">
      <c r="B197" s="12" t="s">
        <v>281</v>
      </c>
      <c r="C197" s="15" t="s">
        <v>285</v>
      </c>
      <c r="D197" s="12" t="s">
        <v>288</v>
      </c>
      <c r="E197" s="12" t="s">
        <v>212</v>
      </c>
      <c r="F197" s="86" t="s">
        <v>276</v>
      </c>
      <c r="G197" s="26"/>
      <c r="H197" s="26"/>
      <c r="I197" s="26"/>
      <c r="J197" s="26"/>
      <c r="K197" s="26"/>
      <c r="L197" s="26">
        <v>1000</v>
      </c>
      <c r="M197" s="26">
        <v>300</v>
      </c>
      <c r="N197" s="26">
        <v>300</v>
      </c>
      <c r="O197" s="26">
        <v>300</v>
      </c>
      <c r="P197" s="26">
        <v>76.051999999999992</v>
      </c>
      <c r="Q197" s="31">
        <v>67.661999999999992</v>
      </c>
      <c r="R197" s="31">
        <v>83.715000000000003</v>
      </c>
      <c r="S197" s="28">
        <f t="shared" si="4"/>
        <v>83.715000000000003</v>
      </c>
      <c r="T197" s="28"/>
      <c r="U197" s="64">
        <v>0</v>
      </c>
      <c r="V197" s="64">
        <v>0</v>
      </c>
      <c r="W197" s="64">
        <v>0</v>
      </c>
      <c r="X197" s="64">
        <v>0</v>
      </c>
      <c r="Y197" s="64">
        <v>0</v>
      </c>
      <c r="Z197" s="64">
        <v>0</v>
      </c>
      <c r="AA197" s="64">
        <v>0</v>
      </c>
      <c r="AB197" s="64">
        <v>5.9790000000000001</v>
      </c>
      <c r="AC197" s="64">
        <v>0</v>
      </c>
      <c r="AD197" s="64">
        <v>25.004000000000001</v>
      </c>
      <c r="AE197" s="64">
        <v>33.746000000000002</v>
      </c>
      <c r="AF197" s="64">
        <v>18.986000000000001</v>
      </c>
      <c r="AH197" s="91"/>
      <c r="AI197" s="91"/>
      <c r="AJ197" s="91"/>
      <c r="AK197" s="91"/>
      <c r="AL197" s="91"/>
    </row>
    <row r="198" spans="2:38" ht="15" customHeight="1">
      <c r="B198" s="12" t="s">
        <v>281</v>
      </c>
      <c r="C198" s="15" t="s">
        <v>285</v>
      </c>
      <c r="D198" s="12" t="s">
        <v>291</v>
      </c>
      <c r="E198" s="12" t="s">
        <v>213</v>
      </c>
      <c r="F198" s="86" t="s">
        <v>278</v>
      </c>
      <c r="G198" s="26"/>
      <c r="H198" s="26"/>
      <c r="I198" s="26"/>
      <c r="J198" s="26"/>
      <c r="K198" s="26"/>
      <c r="L198" s="26"/>
      <c r="M198" s="26"/>
      <c r="N198" s="26"/>
      <c r="O198" s="26"/>
      <c r="P198" s="26">
        <v>167.84010000000001</v>
      </c>
      <c r="Q198" s="31">
        <v>163.3494</v>
      </c>
      <c r="R198" s="31">
        <v>104.24</v>
      </c>
      <c r="S198" s="28">
        <f t="shared" si="4"/>
        <v>104.24</v>
      </c>
      <c r="T198" s="28"/>
      <c r="U198" s="64">
        <v>0</v>
      </c>
      <c r="V198" s="64">
        <v>0</v>
      </c>
      <c r="W198" s="64">
        <v>0</v>
      </c>
      <c r="X198" s="64">
        <v>0</v>
      </c>
      <c r="Y198" s="64">
        <v>0</v>
      </c>
      <c r="Z198" s="64">
        <v>0</v>
      </c>
      <c r="AA198" s="64">
        <v>0</v>
      </c>
      <c r="AB198" s="64">
        <v>0</v>
      </c>
      <c r="AC198" s="64">
        <v>91.460999999999999</v>
      </c>
      <c r="AD198" s="64">
        <v>0</v>
      </c>
      <c r="AE198" s="64">
        <v>0</v>
      </c>
      <c r="AF198" s="64">
        <v>12.779</v>
      </c>
      <c r="AH198" s="91"/>
      <c r="AI198" s="91"/>
      <c r="AJ198" s="91"/>
      <c r="AK198" s="91"/>
      <c r="AL198" s="91"/>
    </row>
    <row r="199" spans="2:38" ht="15" customHeight="1">
      <c r="B199" s="12" t="s">
        <v>281</v>
      </c>
      <c r="C199" s="15" t="s">
        <v>285</v>
      </c>
      <c r="D199" s="12" t="s">
        <v>291</v>
      </c>
      <c r="E199" s="8" t="s">
        <v>213</v>
      </c>
      <c r="F199" s="93" t="s">
        <v>279</v>
      </c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>
        <v>91</v>
      </c>
      <c r="R199" s="31">
        <v>0</v>
      </c>
      <c r="S199" s="28">
        <f t="shared" si="4"/>
        <v>0</v>
      </c>
      <c r="T199" s="28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>
        <v>0</v>
      </c>
      <c r="AF199" s="64"/>
      <c r="AH199" s="91"/>
      <c r="AI199" s="91"/>
      <c r="AJ199" s="91"/>
      <c r="AK199" s="91"/>
      <c r="AL199" s="91"/>
    </row>
    <row r="200" spans="2:38" ht="15" customHeight="1">
      <c r="B200" s="12" t="s">
        <v>281</v>
      </c>
      <c r="C200" s="15" t="s">
        <v>285</v>
      </c>
      <c r="D200" s="15" t="s">
        <v>289</v>
      </c>
      <c r="E200" s="8" t="s">
        <v>214</v>
      </c>
      <c r="F200" s="93" t="s">
        <v>279</v>
      </c>
      <c r="G200" s="22"/>
      <c r="H200" s="22">
        <v>337.5</v>
      </c>
      <c r="I200" s="22">
        <v>300</v>
      </c>
      <c r="J200" s="22">
        <v>300</v>
      </c>
      <c r="K200" s="22">
        <v>300</v>
      </c>
      <c r="L200" s="22">
        <v>300</v>
      </c>
      <c r="M200" s="22">
        <v>300</v>
      </c>
      <c r="N200" s="22">
        <v>54</v>
      </c>
      <c r="O200" s="22">
        <v>49.5</v>
      </c>
      <c r="P200" s="22">
        <v>263.89800000000002</v>
      </c>
      <c r="Q200" s="31">
        <v>271.51280000000003</v>
      </c>
      <c r="R200" s="31">
        <v>292.3725</v>
      </c>
      <c r="S200" s="28">
        <f t="shared" si="4"/>
        <v>292.3725</v>
      </c>
      <c r="T200" s="28"/>
      <c r="U200" s="64">
        <v>0</v>
      </c>
      <c r="V200" s="64">
        <v>0</v>
      </c>
      <c r="W200" s="64">
        <v>0</v>
      </c>
      <c r="X200" s="64">
        <v>0</v>
      </c>
      <c r="Y200" s="64">
        <v>0</v>
      </c>
      <c r="Z200" s="64">
        <v>0</v>
      </c>
      <c r="AA200" s="64">
        <v>0</v>
      </c>
      <c r="AB200" s="64">
        <v>0</v>
      </c>
      <c r="AC200" s="64">
        <v>137.73500000000001</v>
      </c>
      <c r="AD200" s="64">
        <v>71.346999999999994</v>
      </c>
      <c r="AE200" s="64">
        <v>83.290499999999994</v>
      </c>
      <c r="AF200" s="64">
        <v>0</v>
      </c>
    </row>
    <row r="201" spans="2:38" ht="15" customHeight="1">
      <c r="B201" s="12" t="s">
        <v>281</v>
      </c>
      <c r="C201" s="15" t="s">
        <v>285</v>
      </c>
      <c r="D201" s="12" t="s">
        <v>290</v>
      </c>
      <c r="E201" s="12" t="s">
        <v>215</v>
      </c>
      <c r="F201" s="93" t="s">
        <v>279</v>
      </c>
      <c r="G201" s="31">
        <v>200</v>
      </c>
      <c r="H201" s="31">
        <v>200</v>
      </c>
      <c r="I201" s="31">
        <v>200</v>
      </c>
      <c r="J201" s="31">
        <v>200</v>
      </c>
      <c r="K201" s="31">
        <v>200</v>
      </c>
      <c r="L201" s="31">
        <v>200</v>
      </c>
      <c r="M201" s="31">
        <v>200</v>
      </c>
      <c r="N201" s="31">
        <v>200</v>
      </c>
      <c r="O201" s="31">
        <v>160</v>
      </c>
      <c r="P201" s="31">
        <v>0</v>
      </c>
      <c r="Q201" s="31">
        <v>0</v>
      </c>
      <c r="R201" s="31">
        <v>0</v>
      </c>
      <c r="S201" s="28">
        <f t="shared" si="4"/>
        <v>0</v>
      </c>
      <c r="T201" s="28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H201" s="91"/>
      <c r="AI201" s="91"/>
      <c r="AJ201" s="91"/>
      <c r="AK201" s="91"/>
      <c r="AL201" s="91"/>
    </row>
    <row r="202" spans="2:38" ht="15" customHeight="1">
      <c r="B202" s="12" t="s">
        <v>281</v>
      </c>
      <c r="C202" s="15" t="s">
        <v>285</v>
      </c>
      <c r="D202" s="12" t="s">
        <v>288</v>
      </c>
      <c r="E202" s="12" t="s">
        <v>216</v>
      </c>
      <c r="F202" s="86" t="s">
        <v>276</v>
      </c>
      <c r="G202" s="26"/>
      <c r="H202" s="26"/>
      <c r="I202" s="26"/>
      <c r="J202" s="26">
        <v>1050</v>
      </c>
      <c r="K202" s="26">
        <v>1050</v>
      </c>
      <c r="L202" s="26">
        <v>500</v>
      </c>
      <c r="M202" s="26">
        <v>300</v>
      </c>
      <c r="N202" s="26">
        <v>300</v>
      </c>
      <c r="O202" s="26">
        <v>200</v>
      </c>
      <c r="P202" s="26">
        <v>200</v>
      </c>
      <c r="Q202" s="26">
        <v>200</v>
      </c>
      <c r="R202" s="31">
        <v>139.3425</v>
      </c>
      <c r="S202" s="28">
        <f t="shared" si="4"/>
        <v>139.3425</v>
      </c>
      <c r="T202" s="28"/>
      <c r="U202" s="64">
        <v>0</v>
      </c>
      <c r="V202" s="64">
        <v>0</v>
      </c>
      <c r="W202" s="64">
        <v>0</v>
      </c>
      <c r="X202" s="64">
        <v>0</v>
      </c>
      <c r="Y202" s="64">
        <v>0</v>
      </c>
      <c r="Z202" s="64">
        <v>0</v>
      </c>
      <c r="AA202" s="64">
        <v>0</v>
      </c>
      <c r="AB202" s="64">
        <v>0</v>
      </c>
      <c r="AC202" s="64">
        <v>0</v>
      </c>
      <c r="AD202" s="64">
        <v>0</v>
      </c>
      <c r="AE202" s="64">
        <v>134.35830000000001</v>
      </c>
      <c r="AF202" s="64">
        <v>4.9841999999999995</v>
      </c>
    </row>
    <row r="203" spans="2:38" ht="15" customHeight="1">
      <c r="B203" s="12" t="s">
        <v>281</v>
      </c>
      <c r="C203" s="15" t="s">
        <v>285</v>
      </c>
      <c r="D203" s="12" t="s">
        <v>291</v>
      </c>
      <c r="E203" s="12" t="s">
        <v>217</v>
      </c>
      <c r="F203" s="86" t="s">
        <v>278</v>
      </c>
      <c r="G203" s="26"/>
      <c r="H203" s="22">
        <v>488</v>
      </c>
      <c r="I203" s="22">
        <v>406.16500000000002</v>
      </c>
      <c r="J203" s="22">
        <v>556</v>
      </c>
      <c r="K203" s="22">
        <v>548.67600000000004</v>
      </c>
      <c r="L203" s="22">
        <v>534.56399999999996</v>
      </c>
      <c r="M203" s="22">
        <v>534.56399999999996</v>
      </c>
      <c r="N203" s="22">
        <v>534.56399999999996</v>
      </c>
      <c r="O203" s="22">
        <v>616</v>
      </c>
      <c r="P203" s="22">
        <v>636.04599999999994</v>
      </c>
      <c r="Q203" s="31">
        <v>619.38099999999997</v>
      </c>
      <c r="R203" s="31">
        <v>571.54999999999995</v>
      </c>
      <c r="S203" s="28">
        <f t="shared" si="4"/>
        <v>571.54999999999995</v>
      </c>
      <c r="T203" s="28"/>
      <c r="U203" s="64">
        <v>-1E-3</v>
      </c>
      <c r="V203" s="64">
        <v>59.585999999999999</v>
      </c>
      <c r="W203" s="64">
        <v>157.33799999999999</v>
      </c>
      <c r="X203" s="64">
        <v>21.420999999999999</v>
      </c>
      <c r="Y203" s="64">
        <v>0</v>
      </c>
      <c r="Z203" s="64">
        <v>0</v>
      </c>
      <c r="AA203" s="64">
        <v>80.123999999999995</v>
      </c>
      <c r="AB203" s="64">
        <v>0</v>
      </c>
      <c r="AC203" s="64">
        <v>9.6869999999999994</v>
      </c>
      <c r="AD203" s="64">
        <v>0.60399999999999998</v>
      </c>
      <c r="AE203" s="64">
        <v>300.791</v>
      </c>
      <c r="AF203" s="64">
        <v>-58</v>
      </c>
      <c r="AH203" s="91"/>
      <c r="AI203" s="91"/>
      <c r="AJ203" s="91"/>
      <c r="AK203" s="91"/>
      <c r="AL203" s="91"/>
    </row>
    <row r="204" spans="2:38" ht="15" customHeight="1">
      <c r="B204" s="12" t="s">
        <v>281</v>
      </c>
      <c r="C204" s="15" t="s">
        <v>285</v>
      </c>
      <c r="D204" s="12" t="s">
        <v>291</v>
      </c>
      <c r="E204" s="12" t="s">
        <v>218</v>
      </c>
      <c r="F204" s="86" t="s">
        <v>278</v>
      </c>
      <c r="G204" s="31"/>
      <c r="H204" s="22">
        <v>476.5</v>
      </c>
      <c r="I204" s="22">
        <v>377.54700000000003</v>
      </c>
      <c r="J204" s="22">
        <v>377.54700000000003</v>
      </c>
      <c r="K204" s="22">
        <v>447.613</v>
      </c>
      <c r="L204" s="22">
        <v>436.78399999999999</v>
      </c>
      <c r="M204" s="22">
        <v>389</v>
      </c>
      <c r="N204" s="22">
        <v>389</v>
      </c>
      <c r="O204" s="22">
        <v>375</v>
      </c>
      <c r="P204" s="22">
        <v>416.93600000000004</v>
      </c>
      <c r="Q204" s="31">
        <v>411.83699999999999</v>
      </c>
      <c r="R204" s="31">
        <v>426.97199999999998</v>
      </c>
      <c r="S204" s="28">
        <f t="shared" si="4"/>
        <v>426.97199999999998</v>
      </c>
      <c r="T204" s="28"/>
      <c r="U204" s="64">
        <v>91.61</v>
      </c>
      <c r="V204" s="64">
        <v>21.515999999999998</v>
      </c>
      <c r="W204" s="64">
        <v>79.927999999999997</v>
      </c>
      <c r="X204" s="64">
        <v>9.1059999999999999</v>
      </c>
      <c r="Y204" s="64">
        <v>8.1609999999999996</v>
      </c>
      <c r="Z204" s="64">
        <v>0</v>
      </c>
      <c r="AA204" s="64">
        <v>37.555999999999997</v>
      </c>
      <c r="AB204" s="64">
        <v>1.0109999999999999</v>
      </c>
      <c r="AC204" s="64">
        <v>0</v>
      </c>
      <c r="AD204" s="64">
        <v>52.143000000000001</v>
      </c>
      <c r="AE204" s="64">
        <v>125.941</v>
      </c>
      <c r="AF204" s="64">
        <v>0</v>
      </c>
    </row>
    <row r="205" spans="2:38" ht="15" customHeight="1">
      <c r="B205" s="12" t="s">
        <v>281</v>
      </c>
      <c r="C205" s="15" t="s">
        <v>285</v>
      </c>
      <c r="D205" s="15" t="s">
        <v>289</v>
      </c>
      <c r="E205" s="12" t="s">
        <v>219</v>
      </c>
      <c r="F205" s="86" t="s">
        <v>278</v>
      </c>
      <c r="G205" s="31"/>
      <c r="H205" s="22">
        <v>100</v>
      </c>
      <c r="I205" s="22">
        <v>100</v>
      </c>
      <c r="J205" s="22">
        <v>100</v>
      </c>
      <c r="K205" s="22">
        <v>100.005</v>
      </c>
      <c r="L205" s="22">
        <v>100.46899999999999</v>
      </c>
      <c r="M205" s="22">
        <v>100.46899999999999</v>
      </c>
      <c r="N205" s="22">
        <v>16</v>
      </c>
      <c r="O205" s="22">
        <v>16</v>
      </c>
      <c r="P205" s="22">
        <v>16.113</v>
      </c>
      <c r="Q205" s="31">
        <v>15.977999999999998</v>
      </c>
      <c r="R205" s="31">
        <v>16.106999999999999</v>
      </c>
      <c r="S205" s="28">
        <f t="shared" si="4"/>
        <v>16.106999999999999</v>
      </c>
      <c r="T205" s="28"/>
      <c r="U205" s="64">
        <v>0.32500000000000001</v>
      </c>
      <c r="V205" s="64">
        <v>0</v>
      </c>
      <c r="W205" s="64">
        <v>10.571</v>
      </c>
      <c r="X205" s="64">
        <v>0.189</v>
      </c>
      <c r="Y205" s="64">
        <v>0</v>
      </c>
      <c r="Z205" s="64">
        <v>0</v>
      </c>
      <c r="AA205" s="64">
        <v>0</v>
      </c>
      <c r="AB205" s="64">
        <v>0</v>
      </c>
      <c r="AC205" s="64">
        <v>0</v>
      </c>
      <c r="AD205" s="64">
        <v>0</v>
      </c>
      <c r="AE205" s="64">
        <v>0</v>
      </c>
      <c r="AF205" s="64">
        <v>5.0220000000000002</v>
      </c>
    </row>
    <row r="206" spans="2:38" ht="15" customHeight="1">
      <c r="B206" s="12" t="s">
        <v>281</v>
      </c>
      <c r="C206" s="15" t="s">
        <v>285</v>
      </c>
      <c r="D206" s="12" t="s">
        <v>288</v>
      </c>
      <c r="E206" s="12" t="s">
        <v>220</v>
      </c>
      <c r="F206" s="86" t="s">
        <v>278</v>
      </c>
      <c r="G206" s="22"/>
      <c r="H206" s="22">
        <v>171</v>
      </c>
      <c r="I206" s="22">
        <v>159.357</v>
      </c>
      <c r="J206" s="22">
        <v>159.357</v>
      </c>
      <c r="K206" s="28">
        <v>157.114</v>
      </c>
      <c r="L206" s="28">
        <v>150.43100000000001</v>
      </c>
      <c r="M206" s="28">
        <v>150.43100000000001</v>
      </c>
      <c r="N206" s="28">
        <v>157</v>
      </c>
      <c r="O206" s="28">
        <v>164</v>
      </c>
      <c r="P206" s="28">
        <v>128.029</v>
      </c>
      <c r="Q206" s="31">
        <v>124.599</v>
      </c>
      <c r="R206" s="31">
        <v>127.893</v>
      </c>
      <c r="S206" s="28">
        <f t="shared" si="4"/>
        <v>127.893</v>
      </c>
      <c r="T206" s="28"/>
      <c r="U206" s="64">
        <v>0</v>
      </c>
      <c r="V206" s="64">
        <v>0</v>
      </c>
      <c r="W206" s="64">
        <v>0</v>
      </c>
      <c r="X206" s="64">
        <v>0</v>
      </c>
      <c r="Y206" s="64">
        <v>0</v>
      </c>
      <c r="Z206" s="64">
        <v>0</v>
      </c>
      <c r="AA206" s="64">
        <v>0</v>
      </c>
      <c r="AB206" s="64">
        <v>0</v>
      </c>
      <c r="AC206" s="64">
        <v>0</v>
      </c>
      <c r="AD206" s="64">
        <v>0</v>
      </c>
      <c r="AE206" s="64">
        <v>127.893</v>
      </c>
      <c r="AF206" s="64">
        <v>0</v>
      </c>
    </row>
    <row r="207" spans="2:38" ht="15" customHeight="1">
      <c r="B207" s="12" t="s">
        <v>281</v>
      </c>
      <c r="C207" s="15" t="s">
        <v>285</v>
      </c>
      <c r="D207" s="12" t="s">
        <v>290</v>
      </c>
      <c r="E207" s="12" t="s">
        <v>221</v>
      </c>
      <c r="F207" s="86" t="s">
        <v>278</v>
      </c>
      <c r="G207" s="31">
        <v>375</v>
      </c>
      <c r="H207" s="31">
        <v>375</v>
      </c>
      <c r="I207" s="22">
        <v>375</v>
      </c>
      <c r="J207" s="22">
        <v>375</v>
      </c>
      <c r="K207" s="22">
        <v>375</v>
      </c>
      <c r="L207" s="22">
        <v>375.6468000000001</v>
      </c>
      <c r="M207" s="22">
        <v>105</v>
      </c>
      <c r="N207" s="22">
        <v>105</v>
      </c>
      <c r="O207" s="22">
        <v>111</v>
      </c>
      <c r="P207" s="22">
        <v>65.147999999999996</v>
      </c>
      <c r="Q207" s="31">
        <v>64.537000000000006</v>
      </c>
      <c r="R207" s="31">
        <v>72.656000000000006</v>
      </c>
      <c r="S207" s="28">
        <f t="shared" si="4"/>
        <v>72.656000000000006</v>
      </c>
      <c r="T207" s="28"/>
      <c r="U207" s="64">
        <v>1.7629999999999999</v>
      </c>
      <c r="V207" s="64">
        <v>3.2280000000000002</v>
      </c>
      <c r="W207" s="64">
        <v>6.8970000000000002</v>
      </c>
      <c r="X207" s="64">
        <v>21.739000000000001</v>
      </c>
      <c r="Y207" s="64">
        <v>3.0009999999999999</v>
      </c>
      <c r="Z207" s="64">
        <v>0.54300000000000004</v>
      </c>
      <c r="AA207" s="64">
        <v>4.1349999999999998</v>
      </c>
      <c r="AB207" s="64">
        <v>1.0269999999999999</v>
      </c>
      <c r="AC207" s="64">
        <v>0</v>
      </c>
      <c r="AD207" s="64">
        <v>3.0939999999999999</v>
      </c>
      <c r="AE207" s="64">
        <v>27.548999999999999</v>
      </c>
      <c r="AF207" s="64">
        <v>-0.32</v>
      </c>
    </row>
    <row r="208" spans="2:38" ht="15" customHeight="1">
      <c r="B208" s="12" t="s">
        <v>281</v>
      </c>
      <c r="C208" s="15" t="s">
        <v>285</v>
      </c>
      <c r="D208" s="12" t="s">
        <v>291</v>
      </c>
      <c r="E208" s="12" t="s">
        <v>222</v>
      </c>
      <c r="F208" s="93" t="s">
        <v>279</v>
      </c>
      <c r="G208" s="31"/>
      <c r="H208" s="31">
        <v>58</v>
      </c>
      <c r="I208" s="22">
        <v>54.366999999999997</v>
      </c>
      <c r="J208" s="22">
        <v>54.366999999999997</v>
      </c>
      <c r="K208" s="22">
        <v>50</v>
      </c>
      <c r="L208" s="22">
        <v>55.615999999999993</v>
      </c>
      <c r="M208" s="22">
        <v>55.615999999999993</v>
      </c>
      <c r="N208" s="22">
        <v>55.615999999999993</v>
      </c>
      <c r="O208" s="22">
        <v>62</v>
      </c>
      <c r="P208" s="22">
        <v>58.136999999999986</v>
      </c>
      <c r="Q208" s="31">
        <v>58.136999999999986</v>
      </c>
      <c r="R208" s="31">
        <v>58.127999999999986</v>
      </c>
      <c r="S208" s="28">
        <f t="shared" si="4"/>
        <v>58.127999999999986</v>
      </c>
      <c r="T208" s="28"/>
      <c r="U208" s="64">
        <v>6.3840000000000003</v>
      </c>
      <c r="V208" s="64">
        <v>20.356999999999999</v>
      </c>
      <c r="W208" s="64">
        <v>4.5250000000000004</v>
      </c>
      <c r="X208" s="64">
        <v>7.3609999999999998</v>
      </c>
      <c r="Y208" s="64">
        <v>8.5009999999999994</v>
      </c>
      <c r="Z208" s="64">
        <v>3.68</v>
      </c>
      <c r="AA208" s="64">
        <v>0.25600000000000001</v>
      </c>
      <c r="AB208" s="64">
        <v>5.0350000000000001</v>
      </c>
      <c r="AC208" s="64">
        <v>2.0289999999999999</v>
      </c>
      <c r="AD208" s="64">
        <v>0</v>
      </c>
      <c r="AE208" s="64">
        <v>0</v>
      </c>
      <c r="AF208" s="64">
        <v>0</v>
      </c>
    </row>
    <row r="209" spans="2:38" ht="15" customHeight="1">
      <c r="B209" s="12" t="s">
        <v>281</v>
      </c>
      <c r="C209" s="15" t="s">
        <v>285</v>
      </c>
      <c r="D209" s="12" t="s">
        <v>291</v>
      </c>
      <c r="E209" s="8" t="s">
        <v>223</v>
      </c>
      <c r="F209" s="86" t="s">
        <v>278</v>
      </c>
      <c r="G209" s="31">
        <v>4642.2</v>
      </c>
      <c r="H209" s="31">
        <v>3343.5</v>
      </c>
      <c r="I209" s="31">
        <v>3531.6</v>
      </c>
      <c r="J209" s="31">
        <v>2398.5</v>
      </c>
      <c r="K209" s="31">
        <v>2291.0470999999998</v>
      </c>
      <c r="L209" s="31">
        <v>2194.16</v>
      </c>
      <c r="M209" s="31">
        <v>1465</v>
      </c>
      <c r="N209" s="31">
        <v>1465</v>
      </c>
      <c r="O209" s="31">
        <v>1561.5</v>
      </c>
      <c r="P209" s="31">
        <v>1292.373</v>
      </c>
      <c r="Q209" s="31">
        <v>1365.2560000000001</v>
      </c>
      <c r="R209" s="31">
        <v>1378.3208</v>
      </c>
      <c r="S209" s="28">
        <f t="shared" si="4"/>
        <v>1378.3208</v>
      </c>
      <c r="T209" s="28"/>
      <c r="U209" s="64">
        <v>0</v>
      </c>
      <c r="V209" s="64">
        <v>7.8819999999999997</v>
      </c>
      <c r="W209" s="64">
        <v>5.5359999999999996</v>
      </c>
      <c r="X209" s="64">
        <v>34.395000000000003</v>
      </c>
      <c r="Y209" s="64">
        <v>25.404</v>
      </c>
      <c r="Z209" s="64">
        <v>88.594999999999999</v>
      </c>
      <c r="AA209" s="64">
        <v>82.293999999999997</v>
      </c>
      <c r="AB209" s="64">
        <v>27.253</v>
      </c>
      <c r="AC209" s="64">
        <v>195.571</v>
      </c>
      <c r="AD209" s="64">
        <v>86.331999999999994</v>
      </c>
      <c r="AE209" s="64">
        <v>402.32249999999999</v>
      </c>
      <c r="AF209" s="64">
        <v>422.73629999999997</v>
      </c>
      <c r="AH209" s="91"/>
      <c r="AI209" s="91"/>
      <c r="AJ209" s="91"/>
      <c r="AK209" s="91"/>
      <c r="AL209" s="91"/>
    </row>
    <row r="210" spans="2:38" ht="15" customHeight="1">
      <c r="B210" s="12" t="s">
        <v>281</v>
      </c>
      <c r="C210" s="15" t="s">
        <v>285</v>
      </c>
      <c r="D210" s="12" t="s">
        <v>291</v>
      </c>
      <c r="E210" s="8" t="s">
        <v>224</v>
      </c>
      <c r="F210" s="86" t="s">
        <v>278</v>
      </c>
      <c r="G210" s="26"/>
      <c r="H210" s="26"/>
      <c r="I210" s="26"/>
      <c r="J210" s="26">
        <v>985.5</v>
      </c>
      <c r="K210" s="26">
        <v>972.12870000000009</v>
      </c>
      <c r="L210" s="26">
        <v>930.77560000000005</v>
      </c>
      <c r="M210" s="26">
        <v>1489</v>
      </c>
      <c r="N210" s="26">
        <v>1489</v>
      </c>
      <c r="O210" s="26">
        <v>1616.4</v>
      </c>
      <c r="P210" s="26">
        <v>1609.8300000000002</v>
      </c>
      <c r="Q210" s="31">
        <v>1572.4843000000001</v>
      </c>
      <c r="R210" s="31">
        <v>1571.3719999999998</v>
      </c>
      <c r="S210" s="28">
        <f t="shared" si="4"/>
        <v>1571.3719999999998</v>
      </c>
      <c r="T210" s="28"/>
      <c r="U210" s="64">
        <v>0</v>
      </c>
      <c r="V210" s="64">
        <v>0</v>
      </c>
      <c r="W210" s="64">
        <v>0</v>
      </c>
      <c r="X210" s="64">
        <v>3.996</v>
      </c>
      <c r="Y210" s="64">
        <v>3.9780000000000002</v>
      </c>
      <c r="Z210" s="64">
        <v>158.70599999999999</v>
      </c>
      <c r="AA210" s="64">
        <v>10.731</v>
      </c>
      <c r="AB210" s="64">
        <v>38.277999999999999</v>
      </c>
      <c r="AC210" s="64">
        <v>119.712</v>
      </c>
      <c r="AD210" s="64">
        <v>22.257999999999999</v>
      </c>
      <c r="AE210" s="64">
        <v>302.99040000000002</v>
      </c>
      <c r="AF210" s="64">
        <v>910.72259999999994</v>
      </c>
      <c r="AH210" s="91"/>
      <c r="AI210" s="91"/>
      <c r="AJ210" s="91"/>
      <c r="AK210" s="91"/>
      <c r="AL210" s="91"/>
    </row>
    <row r="211" spans="2:38" ht="15" customHeight="1">
      <c r="B211" s="12" t="s">
        <v>281</v>
      </c>
      <c r="C211" s="15" t="s">
        <v>285</v>
      </c>
      <c r="D211" s="12" t="s">
        <v>291</v>
      </c>
      <c r="E211" s="8" t="s">
        <v>225</v>
      </c>
      <c r="F211" s="86" t="s">
        <v>278</v>
      </c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31">
        <v>0.45800000000000002</v>
      </c>
      <c r="R211" s="31">
        <v>0.74</v>
      </c>
      <c r="S211" s="28">
        <f t="shared" si="4"/>
        <v>0.74</v>
      </c>
      <c r="T211" s="28"/>
      <c r="U211" s="64"/>
      <c r="V211" s="64"/>
      <c r="W211" s="64"/>
      <c r="X211" s="64"/>
      <c r="Y211" s="64"/>
      <c r="Z211" s="64"/>
      <c r="AA211" s="64"/>
      <c r="AB211" s="64"/>
      <c r="AC211" s="64">
        <v>0.45800000000000002</v>
      </c>
      <c r="AD211" s="64"/>
      <c r="AE211" s="64">
        <v>0.28199999999999997</v>
      </c>
      <c r="AF211" s="64">
        <v>0</v>
      </c>
      <c r="AH211" s="91"/>
      <c r="AI211" s="91"/>
      <c r="AJ211" s="91"/>
      <c r="AK211" s="91"/>
      <c r="AL211" s="91"/>
    </row>
    <row r="212" spans="2:38" ht="15" customHeight="1">
      <c r="B212" s="12" t="s">
        <v>281</v>
      </c>
      <c r="C212" s="15" t="s">
        <v>285</v>
      </c>
      <c r="D212" s="12" t="s">
        <v>291</v>
      </c>
      <c r="E212" s="8" t="s">
        <v>226</v>
      </c>
      <c r="F212" s="86" t="s">
        <v>278</v>
      </c>
      <c r="G212" s="26"/>
      <c r="H212" s="26"/>
      <c r="I212" s="26"/>
      <c r="J212" s="26"/>
      <c r="K212" s="26"/>
      <c r="L212" s="26"/>
      <c r="M212" s="26"/>
      <c r="N212" s="26"/>
      <c r="O212" s="26"/>
      <c r="P212" s="22">
        <v>0.60099999999999998</v>
      </c>
      <c r="Q212" s="31">
        <v>0.60099999999999998</v>
      </c>
      <c r="R212" s="31">
        <v>0.60099999999999998</v>
      </c>
      <c r="S212" s="28">
        <f t="shared" si="4"/>
        <v>0.60099999999999998</v>
      </c>
      <c r="T212" s="28"/>
      <c r="U212" s="64"/>
      <c r="V212" s="64"/>
      <c r="W212" s="64"/>
      <c r="X212" s="64"/>
      <c r="Y212" s="64"/>
      <c r="Z212" s="64"/>
      <c r="AA212" s="64">
        <v>0.60099999999999998</v>
      </c>
      <c r="AB212" s="64"/>
      <c r="AC212" s="64">
        <v>0</v>
      </c>
      <c r="AD212" s="64"/>
      <c r="AE212" s="64">
        <v>0</v>
      </c>
      <c r="AF212" s="64">
        <v>0</v>
      </c>
    </row>
    <row r="213" spans="2:38" ht="15" customHeight="1">
      <c r="B213" s="12" t="s">
        <v>281</v>
      </c>
      <c r="C213" s="15" t="s">
        <v>285</v>
      </c>
      <c r="D213" s="12" t="s">
        <v>291</v>
      </c>
      <c r="E213" s="8" t="s">
        <v>227</v>
      </c>
      <c r="F213" s="93" t="s">
        <v>279</v>
      </c>
      <c r="G213" s="31">
        <v>900</v>
      </c>
      <c r="H213" s="31">
        <v>900</v>
      </c>
      <c r="I213" s="31">
        <v>837</v>
      </c>
      <c r="J213" s="31">
        <v>837</v>
      </c>
      <c r="K213" s="31">
        <v>767.0322000000001</v>
      </c>
      <c r="L213" s="31">
        <v>734.40440000000001</v>
      </c>
      <c r="M213" s="31">
        <v>288</v>
      </c>
      <c r="N213" s="31">
        <v>288</v>
      </c>
      <c r="O213" s="31">
        <v>314</v>
      </c>
      <c r="P213" s="31">
        <v>386.2287</v>
      </c>
      <c r="Q213" s="31">
        <v>330.92570000000006</v>
      </c>
      <c r="R213" s="31">
        <v>364.64549999999997</v>
      </c>
      <c r="S213" s="28">
        <f t="shared" si="4"/>
        <v>364.64549999999997</v>
      </c>
      <c r="T213" s="28"/>
      <c r="U213" s="64">
        <v>0</v>
      </c>
      <c r="V213" s="64">
        <v>0</v>
      </c>
      <c r="W213" s="64">
        <v>0</v>
      </c>
      <c r="X213" s="64">
        <v>0.58399999999999996</v>
      </c>
      <c r="Y213" s="64">
        <v>0</v>
      </c>
      <c r="Z213" s="64">
        <v>8.3089999999999993</v>
      </c>
      <c r="AA213" s="64">
        <v>20.669</v>
      </c>
      <c r="AB213" s="64">
        <v>7.7119999999999997</v>
      </c>
      <c r="AC213" s="64">
        <v>15.260999999999999</v>
      </c>
      <c r="AD213" s="64">
        <v>78.087999999999994</v>
      </c>
      <c r="AE213" s="64">
        <v>32.009399999999999</v>
      </c>
      <c r="AF213" s="64">
        <v>202.01310000000001</v>
      </c>
      <c r="AH213" s="91"/>
      <c r="AI213" s="91"/>
      <c r="AJ213" s="91"/>
      <c r="AK213" s="91"/>
      <c r="AL213" s="91"/>
    </row>
    <row r="214" spans="2:38" ht="15" customHeight="1">
      <c r="B214" s="12" t="s">
        <v>281</v>
      </c>
      <c r="C214" s="15" t="s">
        <v>285</v>
      </c>
      <c r="D214" s="12" t="s">
        <v>291</v>
      </c>
      <c r="E214" s="8" t="s">
        <v>228</v>
      </c>
      <c r="F214" s="93" t="s">
        <v>279</v>
      </c>
      <c r="G214" s="31"/>
      <c r="H214" s="31"/>
      <c r="I214" s="31"/>
      <c r="J214" s="31"/>
      <c r="K214" s="31"/>
      <c r="L214" s="31"/>
      <c r="M214" s="31"/>
      <c r="N214" s="31"/>
      <c r="O214" s="31"/>
      <c r="P214" s="31">
        <v>16.927</v>
      </c>
      <c r="Q214" s="31">
        <v>16.473600000000001</v>
      </c>
      <c r="R214" s="31">
        <v>17.317999999999998</v>
      </c>
      <c r="S214" s="28">
        <f t="shared" si="4"/>
        <v>17.317999999999998</v>
      </c>
      <c r="T214" s="28"/>
      <c r="U214" s="64">
        <v>0</v>
      </c>
      <c r="V214" s="64">
        <v>0</v>
      </c>
      <c r="W214" s="64">
        <v>0</v>
      </c>
      <c r="X214" s="64">
        <v>0</v>
      </c>
      <c r="Y214" s="64">
        <v>0</v>
      </c>
      <c r="Z214" s="64">
        <v>0</v>
      </c>
      <c r="AA214" s="64">
        <v>0</v>
      </c>
      <c r="AB214" s="64">
        <v>0</v>
      </c>
      <c r="AC214" s="64">
        <v>0</v>
      </c>
      <c r="AD214" s="64">
        <v>0</v>
      </c>
      <c r="AE214" s="64">
        <v>0.40899999999999997</v>
      </c>
      <c r="AF214" s="64">
        <v>16.908999999999999</v>
      </c>
      <c r="AH214" s="91"/>
      <c r="AI214" s="91"/>
      <c r="AJ214" s="91"/>
      <c r="AK214" s="91"/>
      <c r="AL214" s="91"/>
    </row>
    <row r="215" spans="2:38" ht="15" customHeight="1">
      <c r="B215" s="12" t="s">
        <v>281</v>
      </c>
      <c r="C215" s="15" t="s">
        <v>285</v>
      </c>
      <c r="D215" s="12" t="s">
        <v>290</v>
      </c>
      <c r="E215" s="8" t="s">
        <v>229</v>
      </c>
      <c r="F215" s="93" t="s">
        <v>279</v>
      </c>
      <c r="G215" s="31"/>
      <c r="H215" s="31"/>
      <c r="I215" s="31"/>
      <c r="J215" s="31"/>
      <c r="K215" s="31"/>
      <c r="L215" s="22">
        <v>30</v>
      </c>
      <c r="M215" s="22">
        <v>30</v>
      </c>
      <c r="N215" s="22">
        <v>30</v>
      </c>
      <c r="O215" s="22">
        <v>6</v>
      </c>
      <c r="P215" s="22">
        <v>6.3330000000000002</v>
      </c>
      <c r="Q215" s="31">
        <v>6.3330000000000002</v>
      </c>
      <c r="R215" s="31">
        <v>6.3330000000000002</v>
      </c>
      <c r="S215" s="28">
        <f t="shared" si="4"/>
        <v>6.3330000000000002</v>
      </c>
      <c r="T215" s="28"/>
      <c r="U215" s="64">
        <v>0</v>
      </c>
      <c r="V215" s="64">
        <v>0</v>
      </c>
      <c r="W215" s="64">
        <v>0</v>
      </c>
      <c r="X215" s="64">
        <v>0</v>
      </c>
      <c r="Y215" s="64">
        <v>0</v>
      </c>
      <c r="Z215" s="64">
        <v>0</v>
      </c>
      <c r="AA215" s="64">
        <v>6.3330000000000002</v>
      </c>
      <c r="AB215" s="64">
        <v>0</v>
      </c>
      <c r="AC215" s="64">
        <v>0</v>
      </c>
      <c r="AD215" s="64">
        <v>0</v>
      </c>
      <c r="AE215" s="64">
        <v>0</v>
      </c>
      <c r="AF215" s="64">
        <v>0</v>
      </c>
    </row>
    <row r="216" spans="2:38" ht="15" customHeight="1">
      <c r="B216" s="12" t="s">
        <v>281</v>
      </c>
      <c r="C216" s="15" t="s">
        <v>285</v>
      </c>
      <c r="D216" s="15" t="s">
        <v>289</v>
      </c>
      <c r="E216" s="12" t="s">
        <v>230</v>
      </c>
      <c r="F216" s="86" t="s">
        <v>277</v>
      </c>
      <c r="G216" s="22">
        <v>250</v>
      </c>
      <c r="H216" s="31">
        <v>250</v>
      </c>
      <c r="I216" s="22">
        <v>250</v>
      </c>
      <c r="J216" s="22">
        <v>250</v>
      </c>
      <c r="K216" s="22">
        <v>250</v>
      </c>
      <c r="L216" s="22">
        <v>250</v>
      </c>
      <c r="M216" s="22">
        <v>0</v>
      </c>
      <c r="N216" s="22">
        <v>0</v>
      </c>
      <c r="O216" s="22">
        <v>0</v>
      </c>
      <c r="P216" s="22">
        <v>0</v>
      </c>
      <c r="Q216" s="31">
        <v>0</v>
      </c>
      <c r="R216" s="31">
        <v>-109.86199999999999</v>
      </c>
      <c r="S216" s="28">
        <f t="shared" si="4"/>
        <v>-109.86199999999999</v>
      </c>
      <c r="T216" s="28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>
        <v>0</v>
      </c>
      <c r="AF216" s="64">
        <v>-109.86199999999999</v>
      </c>
    </row>
    <row r="217" spans="2:38" ht="15" customHeight="1">
      <c r="B217" s="12" t="s">
        <v>281</v>
      </c>
      <c r="C217" s="15" t="s">
        <v>285</v>
      </c>
      <c r="D217" s="15" t="s">
        <v>289</v>
      </c>
      <c r="E217" s="12" t="s">
        <v>231</v>
      </c>
      <c r="F217" s="86" t="s">
        <v>278</v>
      </c>
      <c r="G217" s="22">
        <v>200</v>
      </c>
      <c r="H217" s="31">
        <v>200</v>
      </c>
      <c r="I217" s="22">
        <v>200</v>
      </c>
      <c r="J217" s="22">
        <v>200</v>
      </c>
      <c r="K217" s="22">
        <v>200</v>
      </c>
      <c r="L217" s="22">
        <v>200</v>
      </c>
      <c r="M217" s="22">
        <v>200</v>
      </c>
      <c r="N217" s="22">
        <v>0</v>
      </c>
      <c r="O217" s="22">
        <v>0</v>
      </c>
      <c r="P217" s="22">
        <v>0</v>
      </c>
      <c r="Q217" s="31">
        <v>0</v>
      </c>
      <c r="R217" s="31">
        <v>0</v>
      </c>
      <c r="S217" s="28">
        <f t="shared" si="4"/>
        <v>0</v>
      </c>
      <c r="T217" s="28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>
        <v>0</v>
      </c>
      <c r="AF217" s="64">
        <v>0</v>
      </c>
    </row>
    <row r="218" spans="2:38" ht="15" customHeight="1">
      <c r="B218" s="12" t="s">
        <v>281</v>
      </c>
      <c r="C218" s="15" t="s">
        <v>285</v>
      </c>
      <c r="D218" s="12" t="s">
        <v>291</v>
      </c>
      <c r="E218" s="8" t="s">
        <v>232</v>
      </c>
      <c r="F218" s="93" t="s">
        <v>279</v>
      </c>
      <c r="G218" s="31">
        <v>265</v>
      </c>
      <c r="H218" s="31">
        <v>265</v>
      </c>
      <c r="I218" s="31">
        <v>265</v>
      </c>
      <c r="J218" s="31">
        <v>265</v>
      </c>
      <c r="K218" s="31">
        <v>265</v>
      </c>
      <c r="L218" s="31">
        <v>265</v>
      </c>
      <c r="M218" s="31">
        <v>100</v>
      </c>
      <c r="N218" s="31">
        <v>100</v>
      </c>
      <c r="O218" s="31">
        <v>100</v>
      </c>
      <c r="P218" s="31">
        <v>75</v>
      </c>
      <c r="Q218" s="31">
        <v>0</v>
      </c>
      <c r="R218" s="31">
        <v>0</v>
      </c>
      <c r="S218" s="28">
        <f t="shared" si="4"/>
        <v>0</v>
      </c>
      <c r="T218" s="28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</row>
    <row r="219" spans="2:38" ht="15" customHeight="1">
      <c r="B219" s="12" t="s">
        <v>281</v>
      </c>
      <c r="C219" s="15" t="s">
        <v>285</v>
      </c>
      <c r="D219" s="12" t="s">
        <v>290</v>
      </c>
      <c r="E219" s="12" t="s">
        <v>233</v>
      </c>
      <c r="F219" s="86" t="s">
        <v>276</v>
      </c>
      <c r="G219" s="31">
        <v>50</v>
      </c>
      <c r="H219" s="31">
        <v>50</v>
      </c>
      <c r="I219" s="31">
        <v>50</v>
      </c>
      <c r="J219" s="31">
        <v>50</v>
      </c>
      <c r="K219" s="31">
        <v>50</v>
      </c>
      <c r="L219" s="31">
        <v>50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0</v>
      </c>
      <c r="S219" s="28">
        <f t="shared" si="4"/>
        <v>0</v>
      </c>
      <c r="T219" s="28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</row>
    <row r="220" spans="2:38" ht="15" customHeight="1">
      <c r="B220" s="12" t="s">
        <v>281</v>
      </c>
      <c r="C220" s="15" t="s">
        <v>285</v>
      </c>
      <c r="D220" s="15" t="s">
        <v>289</v>
      </c>
      <c r="E220" s="8" t="s">
        <v>234</v>
      </c>
      <c r="F220" s="86" t="s">
        <v>276</v>
      </c>
      <c r="G220" s="22">
        <v>525</v>
      </c>
      <c r="H220" s="22">
        <v>525</v>
      </c>
      <c r="I220" s="22">
        <v>525</v>
      </c>
      <c r="J220" s="22">
        <v>250</v>
      </c>
      <c r="K220" s="22">
        <v>250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8">
        <f t="shared" si="4"/>
        <v>0</v>
      </c>
      <c r="T220" s="28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</row>
    <row r="221" spans="2:38" ht="15" customHeight="1">
      <c r="B221" s="12" t="s">
        <v>281</v>
      </c>
      <c r="C221" s="15" t="s">
        <v>285</v>
      </c>
      <c r="D221" s="15" t="s">
        <v>289</v>
      </c>
      <c r="E221" s="8" t="s">
        <v>235</v>
      </c>
      <c r="F221" s="86" t="s">
        <v>278</v>
      </c>
      <c r="G221" s="22">
        <v>342</v>
      </c>
      <c r="H221" s="22">
        <v>342</v>
      </c>
      <c r="I221" s="22">
        <v>342</v>
      </c>
      <c r="J221" s="22">
        <v>342</v>
      </c>
      <c r="K221" s="22">
        <v>342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8">
        <f t="shared" si="4"/>
        <v>0</v>
      </c>
      <c r="T221" s="28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</row>
    <row r="222" spans="2:38" ht="15" customHeight="1">
      <c r="B222" s="12" t="s">
        <v>281</v>
      </c>
      <c r="C222" s="15" t="s">
        <v>285</v>
      </c>
      <c r="D222" s="15" t="s">
        <v>289</v>
      </c>
      <c r="E222" s="8" t="s">
        <v>236</v>
      </c>
      <c r="F222" s="86" t="s">
        <v>276</v>
      </c>
      <c r="G222" s="22">
        <v>135</v>
      </c>
      <c r="H222" s="22">
        <v>135</v>
      </c>
      <c r="I222" s="22">
        <v>135</v>
      </c>
      <c r="J222" s="22">
        <v>135</v>
      </c>
      <c r="K222" s="22">
        <v>135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8">
        <f t="shared" si="4"/>
        <v>0</v>
      </c>
      <c r="T222" s="28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</row>
    <row r="223" spans="2:38" ht="15" customHeight="1">
      <c r="B223" s="12" t="s">
        <v>281</v>
      </c>
      <c r="C223" s="15" t="s">
        <v>285</v>
      </c>
      <c r="D223" s="12" t="s">
        <v>290</v>
      </c>
      <c r="E223" s="12" t="s">
        <v>237</v>
      </c>
      <c r="F223" s="93" t="s">
        <v>279</v>
      </c>
      <c r="G223" s="31">
        <v>250</v>
      </c>
      <c r="H223" s="31">
        <v>250</v>
      </c>
      <c r="I223" s="31">
        <v>250</v>
      </c>
      <c r="J223" s="31">
        <v>250</v>
      </c>
      <c r="K223" s="31">
        <v>250</v>
      </c>
      <c r="L223" s="31">
        <v>250</v>
      </c>
      <c r="M223" s="31">
        <v>0</v>
      </c>
      <c r="N223" s="31">
        <v>0</v>
      </c>
      <c r="O223" s="31">
        <v>0</v>
      </c>
      <c r="P223" s="31">
        <v>0</v>
      </c>
      <c r="Q223" s="31">
        <v>0</v>
      </c>
      <c r="R223" s="31">
        <v>0</v>
      </c>
      <c r="S223" s="28">
        <f t="shared" si="4"/>
        <v>0</v>
      </c>
      <c r="T223" s="28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</row>
    <row r="224" spans="2:38" ht="15" customHeight="1">
      <c r="B224" s="12" t="s">
        <v>281</v>
      </c>
      <c r="C224" s="15" t="s">
        <v>285</v>
      </c>
      <c r="D224" s="15" t="s">
        <v>289</v>
      </c>
      <c r="E224" s="8" t="s">
        <v>238</v>
      </c>
      <c r="F224" s="86" t="s">
        <v>276</v>
      </c>
      <c r="G224" s="22">
        <v>75</v>
      </c>
      <c r="H224" s="22">
        <v>75</v>
      </c>
      <c r="I224" s="22">
        <v>75</v>
      </c>
      <c r="J224" s="22">
        <v>75</v>
      </c>
      <c r="K224" s="22">
        <v>75</v>
      </c>
      <c r="L224" s="22">
        <v>75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31">
        <v>0</v>
      </c>
      <c r="S224" s="28">
        <f t="shared" si="4"/>
        <v>0</v>
      </c>
      <c r="T224" s="28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</row>
    <row r="225" spans="2:32" ht="15" customHeight="1">
      <c r="B225" s="12" t="s">
        <v>281</v>
      </c>
      <c r="C225" s="15" t="s">
        <v>285</v>
      </c>
      <c r="D225" s="15" t="s">
        <v>289</v>
      </c>
      <c r="E225" s="12" t="s">
        <v>239</v>
      </c>
      <c r="F225" s="86" t="s">
        <v>276</v>
      </c>
      <c r="G225" s="22">
        <v>250</v>
      </c>
      <c r="H225" s="22">
        <v>1000</v>
      </c>
      <c r="I225" s="22">
        <v>1000</v>
      </c>
      <c r="J225" s="22">
        <v>1000</v>
      </c>
      <c r="K225" s="22">
        <v>1000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31">
        <v>0</v>
      </c>
      <c r="S225" s="28">
        <f t="shared" si="4"/>
        <v>0</v>
      </c>
      <c r="T225" s="28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</row>
    <row r="226" spans="2:32" ht="15" customHeight="1">
      <c r="B226" s="12" t="s">
        <v>281</v>
      </c>
      <c r="C226" s="15" t="s">
        <v>285</v>
      </c>
      <c r="D226" s="15" t="s">
        <v>289</v>
      </c>
      <c r="E226" s="12" t="s">
        <v>240</v>
      </c>
      <c r="F226" s="86" t="s">
        <v>276</v>
      </c>
      <c r="G226" s="26"/>
      <c r="H226" s="26"/>
      <c r="I226" s="26"/>
      <c r="J226" s="26"/>
      <c r="K226" s="26"/>
      <c r="L226" s="22">
        <v>300</v>
      </c>
      <c r="M226" s="22">
        <v>300</v>
      </c>
      <c r="N226" s="22">
        <v>150</v>
      </c>
      <c r="O226" s="22">
        <v>150</v>
      </c>
      <c r="P226" s="22">
        <v>0</v>
      </c>
      <c r="Q226" s="22">
        <v>0</v>
      </c>
      <c r="R226" s="22">
        <v>0</v>
      </c>
      <c r="S226" s="28">
        <f t="shared" si="4"/>
        <v>0</v>
      </c>
      <c r="T226" s="28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</row>
    <row r="227" spans="2:32" ht="15" customHeight="1">
      <c r="B227" s="12" t="s">
        <v>281</v>
      </c>
      <c r="C227" s="15" t="s">
        <v>285</v>
      </c>
      <c r="D227" s="12" t="s">
        <v>288</v>
      </c>
      <c r="E227" s="12" t="s">
        <v>241</v>
      </c>
      <c r="F227" s="86" t="s">
        <v>276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8">
        <f t="shared" si="4"/>
        <v>0</v>
      </c>
      <c r="T227" s="28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2:32" ht="15" customHeight="1">
      <c r="B228" s="12" t="s">
        <v>281</v>
      </c>
      <c r="C228" s="15" t="s">
        <v>285</v>
      </c>
      <c r="D228" s="12" t="s">
        <v>288</v>
      </c>
      <c r="E228" s="12" t="s">
        <v>242</v>
      </c>
      <c r="F228" s="86" t="s">
        <v>276</v>
      </c>
      <c r="G228" s="26">
        <v>250</v>
      </c>
      <c r="H228" s="26">
        <v>250</v>
      </c>
      <c r="I228" s="26">
        <v>250</v>
      </c>
      <c r="J228" s="26">
        <v>250</v>
      </c>
      <c r="K228" s="26">
        <v>250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8">
        <f t="shared" si="4"/>
        <v>0</v>
      </c>
      <c r="T228" s="28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</row>
    <row r="229" spans="2:32" ht="15" customHeight="1">
      <c r="B229" s="12" t="s">
        <v>281</v>
      </c>
      <c r="C229" s="15" t="s">
        <v>285</v>
      </c>
      <c r="D229" s="12" t="s">
        <v>288</v>
      </c>
      <c r="E229" s="12" t="s">
        <v>243</v>
      </c>
      <c r="F229" s="86" t="s">
        <v>276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0</v>
      </c>
      <c r="M229" s="26">
        <v>0</v>
      </c>
      <c r="N229" s="26">
        <v>0</v>
      </c>
      <c r="O229" s="26">
        <v>0</v>
      </c>
      <c r="P229" s="26">
        <v>0</v>
      </c>
      <c r="Q229" s="26">
        <v>0</v>
      </c>
      <c r="R229" s="26">
        <v>0</v>
      </c>
      <c r="S229" s="28">
        <f t="shared" si="4"/>
        <v>0</v>
      </c>
      <c r="T229" s="28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2:32" ht="15" customHeight="1">
      <c r="B230" s="12" t="s">
        <v>281</v>
      </c>
      <c r="C230" s="15" t="s">
        <v>285</v>
      </c>
      <c r="D230" s="12" t="s">
        <v>288</v>
      </c>
      <c r="E230" s="12" t="s">
        <v>244</v>
      </c>
      <c r="F230" s="86" t="s">
        <v>276</v>
      </c>
      <c r="G230" s="26">
        <v>250</v>
      </c>
      <c r="H230" s="26">
        <v>250</v>
      </c>
      <c r="I230" s="26">
        <v>250</v>
      </c>
      <c r="J230" s="26">
        <v>250</v>
      </c>
      <c r="K230" s="26">
        <v>250</v>
      </c>
      <c r="L230" s="26">
        <v>0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26">
        <v>0</v>
      </c>
      <c r="S230" s="28">
        <f t="shared" si="4"/>
        <v>0</v>
      </c>
      <c r="T230" s="28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</row>
    <row r="231" spans="2:32" ht="15" customHeight="1">
      <c r="B231" s="12" t="s">
        <v>281</v>
      </c>
      <c r="C231" s="15" t="s">
        <v>285</v>
      </c>
      <c r="D231" s="15" t="s">
        <v>289</v>
      </c>
      <c r="E231" s="8" t="s">
        <v>245</v>
      </c>
      <c r="F231" s="86" t="s">
        <v>276</v>
      </c>
      <c r="G231" s="28">
        <v>500</v>
      </c>
      <c r="H231" s="28">
        <v>500</v>
      </c>
      <c r="I231" s="28">
        <v>500</v>
      </c>
      <c r="J231" s="28">
        <v>500</v>
      </c>
      <c r="K231" s="28">
        <v>500</v>
      </c>
      <c r="L231" s="28">
        <v>500</v>
      </c>
      <c r="M231" s="28">
        <v>0</v>
      </c>
      <c r="N231" s="28">
        <v>0</v>
      </c>
      <c r="O231" s="28">
        <v>0</v>
      </c>
      <c r="P231" s="28">
        <v>0</v>
      </c>
      <c r="Q231" s="28">
        <v>0</v>
      </c>
      <c r="R231" s="28">
        <v>0</v>
      </c>
      <c r="S231" s="28">
        <f t="shared" si="4"/>
        <v>0</v>
      </c>
      <c r="T231" s="28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</row>
    <row r="232" spans="2:32" ht="15" customHeight="1">
      <c r="B232" s="12" t="s">
        <v>281</v>
      </c>
      <c r="C232" s="15" t="s">
        <v>285</v>
      </c>
      <c r="D232" s="15" t="s">
        <v>289</v>
      </c>
      <c r="E232" s="12" t="s">
        <v>246</v>
      </c>
      <c r="F232" s="86" t="s">
        <v>276</v>
      </c>
      <c r="G232" s="22">
        <v>1000</v>
      </c>
      <c r="H232" s="22">
        <v>1000</v>
      </c>
      <c r="I232" s="22">
        <v>1000</v>
      </c>
      <c r="J232" s="22">
        <v>1000</v>
      </c>
      <c r="K232" s="22">
        <v>1000</v>
      </c>
      <c r="L232" s="22">
        <v>1000</v>
      </c>
      <c r="M232" s="22">
        <v>1000</v>
      </c>
      <c r="N232" s="22">
        <v>250</v>
      </c>
      <c r="O232" s="22">
        <v>50</v>
      </c>
      <c r="P232" s="22">
        <v>0</v>
      </c>
      <c r="Q232" s="22">
        <v>0</v>
      </c>
      <c r="R232" s="22">
        <v>0</v>
      </c>
      <c r="S232" s="28">
        <f t="shared" si="4"/>
        <v>0</v>
      </c>
      <c r="T232" s="28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</row>
    <row r="233" spans="2:32" ht="15" customHeight="1">
      <c r="B233" s="12" t="s">
        <v>281</v>
      </c>
      <c r="C233" s="15" t="s">
        <v>285</v>
      </c>
      <c r="D233" s="15" t="s">
        <v>289</v>
      </c>
      <c r="E233" s="12" t="s">
        <v>247</v>
      </c>
      <c r="F233" s="93" t="s">
        <v>279</v>
      </c>
      <c r="G233" s="22">
        <v>0</v>
      </c>
      <c r="H233" s="22">
        <v>337.5</v>
      </c>
      <c r="I233" s="22">
        <v>350.25</v>
      </c>
      <c r="J233" s="22">
        <v>350.25</v>
      </c>
      <c r="K233" s="22">
        <v>350.25</v>
      </c>
      <c r="L233" s="22">
        <v>350.25</v>
      </c>
      <c r="M233" s="22">
        <v>233.5</v>
      </c>
      <c r="N233" s="22">
        <v>0</v>
      </c>
      <c r="O233" s="22">
        <v>100</v>
      </c>
      <c r="P233" s="22">
        <v>0</v>
      </c>
      <c r="Q233" s="22">
        <v>0</v>
      </c>
      <c r="R233" s="22">
        <v>0</v>
      </c>
      <c r="S233" s="28">
        <f t="shared" si="4"/>
        <v>0</v>
      </c>
      <c r="T233" s="28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</row>
    <row r="234" spans="2:32" ht="15" customHeight="1">
      <c r="B234" s="12" t="s">
        <v>281</v>
      </c>
      <c r="C234" s="15" t="s">
        <v>285</v>
      </c>
      <c r="D234" s="15" t="s">
        <v>289</v>
      </c>
      <c r="E234" s="12" t="s">
        <v>248</v>
      </c>
      <c r="F234" s="93" t="s">
        <v>279</v>
      </c>
      <c r="G234" s="22">
        <v>100</v>
      </c>
      <c r="H234" s="22">
        <v>100</v>
      </c>
      <c r="I234" s="22">
        <v>100</v>
      </c>
      <c r="J234" s="22">
        <v>100</v>
      </c>
      <c r="K234" s="22">
        <v>100</v>
      </c>
      <c r="L234" s="22">
        <v>100</v>
      </c>
      <c r="M234" s="22">
        <v>100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8">
        <f t="shared" si="4"/>
        <v>0</v>
      </c>
      <c r="T234" s="28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</row>
    <row r="235" spans="2:32" ht="15" customHeight="1">
      <c r="B235" s="12" t="s">
        <v>281</v>
      </c>
      <c r="C235" s="15" t="s">
        <v>285</v>
      </c>
      <c r="D235" s="12" t="s">
        <v>290</v>
      </c>
      <c r="E235" s="8" t="s">
        <v>249</v>
      </c>
      <c r="F235" s="93" t="s">
        <v>279</v>
      </c>
      <c r="G235" s="31">
        <v>400</v>
      </c>
      <c r="H235" s="31">
        <v>400</v>
      </c>
      <c r="I235" s="31">
        <v>400</v>
      </c>
      <c r="J235" s="31">
        <v>400</v>
      </c>
      <c r="K235" s="31">
        <v>400</v>
      </c>
      <c r="L235" s="31">
        <v>200</v>
      </c>
      <c r="M235" s="31">
        <v>200</v>
      </c>
      <c r="N235" s="31">
        <v>200</v>
      </c>
      <c r="O235" s="31">
        <v>200</v>
      </c>
      <c r="P235" s="31">
        <v>0</v>
      </c>
      <c r="Q235" s="31">
        <v>0</v>
      </c>
      <c r="R235" s="31">
        <v>0</v>
      </c>
      <c r="S235" s="28">
        <f t="shared" si="4"/>
        <v>0</v>
      </c>
      <c r="T235" s="28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</row>
    <row r="236" spans="2:32" ht="15" customHeight="1">
      <c r="B236" s="12" t="s">
        <v>281</v>
      </c>
      <c r="C236" s="15" t="s">
        <v>285</v>
      </c>
      <c r="D236" s="15" t="s">
        <v>289</v>
      </c>
      <c r="E236" s="8" t="s">
        <v>250</v>
      </c>
      <c r="F236" s="86" t="s">
        <v>276</v>
      </c>
      <c r="G236" s="22">
        <v>335</v>
      </c>
      <c r="H236" s="22">
        <v>335</v>
      </c>
      <c r="I236" s="22">
        <v>125</v>
      </c>
      <c r="J236" s="22">
        <v>125</v>
      </c>
      <c r="K236" s="22">
        <v>125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8">
        <f t="shared" si="4"/>
        <v>0</v>
      </c>
      <c r="T236" s="28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</row>
    <row r="237" spans="2:32" ht="15" customHeight="1">
      <c r="B237" s="12" t="s">
        <v>281</v>
      </c>
      <c r="C237" s="15" t="s">
        <v>285</v>
      </c>
      <c r="D237" s="15" t="s">
        <v>289</v>
      </c>
      <c r="E237" s="12" t="s">
        <v>251</v>
      </c>
      <c r="F237" s="93" t="s">
        <v>279</v>
      </c>
      <c r="G237" s="22">
        <v>225</v>
      </c>
      <c r="H237" s="22">
        <v>225</v>
      </c>
      <c r="I237" s="22">
        <v>225</v>
      </c>
      <c r="J237" s="22">
        <v>225</v>
      </c>
      <c r="K237" s="22">
        <v>117.5</v>
      </c>
      <c r="L237" s="22">
        <v>117.5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8">
        <f t="shared" si="4"/>
        <v>0</v>
      </c>
      <c r="T237" s="28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</row>
    <row r="238" spans="2:32" ht="15" customHeight="1">
      <c r="B238" s="12" t="s">
        <v>281</v>
      </c>
      <c r="C238" s="15" t="s">
        <v>285</v>
      </c>
      <c r="D238" s="15" t="s">
        <v>289</v>
      </c>
      <c r="E238" s="8" t="s">
        <v>252</v>
      </c>
      <c r="F238" s="93" t="s">
        <v>279</v>
      </c>
      <c r="G238" s="22">
        <v>150</v>
      </c>
      <c r="H238" s="22">
        <v>150</v>
      </c>
      <c r="I238" s="22">
        <v>150</v>
      </c>
      <c r="J238" s="22">
        <v>150</v>
      </c>
      <c r="K238" s="22">
        <v>150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8">
        <f t="shared" si="4"/>
        <v>0</v>
      </c>
      <c r="T238" s="28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</row>
    <row r="239" spans="2:32" ht="15" customHeight="1">
      <c r="B239" s="12" t="s">
        <v>281</v>
      </c>
      <c r="C239" s="15" t="s">
        <v>285</v>
      </c>
      <c r="D239" s="15" t="s">
        <v>289</v>
      </c>
      <c r="E239" s="8" t="s">
        <v>253</v>
      </c>
      <c r="F239" s="86" t="s">
        <v>276</v>
      </c>
      <c r="G239" s="31"/>
      <c r="H239" s="31"/>
      <c r="I239" s="31"/>
      <c r="J239" s="31"/>
      <c r="K239" s="31">
        <v>108</v>
      </c>
      <c r="L239" s="31">
        <v>108</v>
      </c>
      <c r="M239" s="31">
        <v>108</v>
      </c>
      <c r="N239" s="31">
        <v>108</v>
      </c>
      <c r="O239" s="31">
        <v>0</v>
      </c>
      <c r="P239" s="31">
        <v>0</v>
      </c>
      <c r="Q239" s="31">
        <v>0</v>
      </c>
      <c r="R239" s="31">
        <v>0</v>
      </c>
      <c r="S239" s="28">
        <f t="shared" si="4"/>
        <v>0</v>
      </c>
      <c r="T239" s="28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</row>
    <row r="240" spans="2:32" ht="15" customHeight="1">
      <c r="B240" s="12" t="s">
        <v>281</v>
      </c>
      <c r="C240" s="15" t="s">
        <v>285</v>
      </c>
      <c r="D240" s="12" t="s">
        <v>288</v>
      </c>
      <c r="E240" s="12" t="s">
        <v>254</v>
      </c>
      <c r="F240" s="93" t="s">
        <v>279</v>
      </c>
      <c r="G240" s="26">
        <v>1000</v>
      </c>
      <c r="H240" s="26">
        <v>1000</v>
      </c>
      <c r="I240" s="26">
        <v>1000</v>
      </c>
      <c r="J240" s="26">
        <v>1000</v>
      </c>
      <c r="K240" s="26">
        <v>1000</v>
      </c>
      <c r="L240" s="26">
        <v>300</v>
      </c>
      <c r="M240" s="26">
        <v>150</v>
      </c>
      <c r="N240" s="26">
        <v>52.5</v>
      </c>
      <c r="O240" s="26">
        <v>52.5</v>
      </c>
      <c r="P240" s="26">
        <v>20</v>
      </c>
      <c r="Q240" s="26">
        <v>0</v>
      </c>
      <c r="R240" s="26">
        <v>0</v>
      </c>
      <c r="S240" s="28">
        <f t="shared" si="4"/>
        <v>0</v>
      </c>
      <c r="T240" s="28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</row>
    <row r="241" spans="1:33" ht="15" customHeight="1">
      <c r="B241" s="12" t="s">
        <v>281</v>
      </c>
      <c r="C241" s="15" t="s">
        <v>285</v>
      </c>
      <c r="D241" s="12" t="s">
        <v>288</v>
      </c>
      <c r="E241" s="12" t="s">
        <v>255</v>
      </c>
      <c r="F241" s="86" t="s">
        <v>276</v>
      </c>
      <c r="G241" s="26">
        <v>1250</v>
      </c>
      <c r="H241" s="26">
        <v>1250</v>
      </c>
      <c r="I241" s="26">
        <v>1250</v>
      </c>
      <c r="J241" s="26">
        <v>1000</v>
      </c>
      <c r="K241" s="26">
        <v>750</v>
      </c>
      <c r="L241" s="26">
        <v>630</v>
      </c>
      <c r="M241" s="26">
        <v>200</v>
      </c>
      <c r="N241" s="26">
        <v>200</v>
      </c>
      <c r="O241" s="26">
        <v>200</v>
      </c>
      <c r="P241" s="26">
        <v>30</v>
      </c>
      <c r="Q241" s="26">
        <v>30</v>
      </c>
      <c r="R241" s="31">
        <v>30</v>
      </c>
      <c r="S241" s="28">
        <f t="shared" si="4"/>
        <v>30</v>
      </c>
      <c r="T241" s="28"/>
      <c r="U241" s="64">
        <v>0</v>
      </c>
      <c r="V241" s="64">
        <v>0</v>
      </c>
      <c r="W241" s="64">
        <v>0</v>
      </c>
      <c r="X241" s="64">
        <v>0</v>
      </c>
      <c r="Y241" s="64">
        <v>0</v>
      </c>
      <c r="Z241" s="64">
        <v>0</v>
      </c>
      <c r="AA241" s="64">
        <v>0</v>
      </c>
      <c r="AB241" s="64">
        <v>0</v>
      </c>
      <c r="AC241" s="64">
        <v>0</v>
      </c>
      <c r="AD241" s="64">
        <v>0</v>
      </c>
      <c r="AE241" s="64">
        <v>0</v>
      </c>
      <c r="AF241" s="64">
        <v>30</v>
      </c>
    </row>
    <row r="242" spans="1:33" ht="15" customHeight="1">
      <c r="B242" s="12" t="s">
        <v>281</v>
      </c>
      <c r="C242" s="15" t="s">
        <v>285</v>
      </c>
      <c r="D242" s="12" t="s">
        <v>290</v>
      </c>
      <c r="E242" s="8" t="s">
        <v>256</v>
      </c>
      <c r="F242" s="86" t="s">
        <v>276</v>
      </c>
      <c r="G242" s="31">
        <v>10</v>
      </c>
      <c r="H242" s="31">
        <v>10</v>
      </c>
      <c r="I242" s="31">
        <v>10</v>
      </c>
      <c r="J242" s="31">
        <v>10</v>
      </c>
      <c r="K242" s="31">
        <v>10</v>
      </c>
      <c r="L242" s="31">
        <v>10</v>
      </c>
      <c r="M242" s="31">
        <v>10</v>
      </c>
      <c r="N242" s="31">
        <v>10</v>
      </c>
      <c r="O242" s="31">
        <v>0</v>
      </c>
      <c r="P242" s="31">
        <v>0</v>
      </c>
      <c r="Q242" s="31">
        <v>0</v>
      </c>
      <c r="R242" s="31">
        <v>0</v>
      </c>
      <c r="S242" s="28">
        <f t="shared" si="4"/>
        <v>0</v>
      </c>
      <c r="T242" s="28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</row>
    <row r="243" spans="1:33" ht="15" customHeight="1">
      <c r="B243" s="12" t="s">
        <v>281</v>
      </c>
      <c r="C243" s="15" t="s">
        <v>285</v>
      </c>
      <c r="D243" s="15" t="s">
        <v>289</v>
      </c>
      <c r="E243" s="8" t="s">
        <v>257</v>
      </c>
      <c r="F243" s="93" t="s">
        <v>279</v>
      </c>
      <c r="G243" s="22">
        <v>135</v>
      </c>
      <c r="H243" s="22">
        <v>135</v>
      </c>
      <c r="I243" s="22">
        <v>135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 s="28">
        <f t="shared" si="4"/>
        <v>0</v>
      </c>
      <c r="T243" s="28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3" ht="15" customHeight="1">
      <c r="B244" s="12" t="s">
        <v>281</v>
      </c>
      <c r="C244" s="15" t="s">
        <v>285</v>
      </c>
      <c r="D244" s="12" t="s">
        <v>291</v>
      </c>
      <c r="E244" s="12" t="s">
        <v>258</v>
      </c>
      <c r="F244" s="93" t="s">
        <v>279</v>
      </c>
      <c r="G244" s="25"/>
      <c r="H244" s="25"/>
      <c r="I244" s="25"/>
      <c r="J244" s="25"/>
      <c r="K244" s="31">
        <v>360</v>
      </c>
      <c r="L244" s="31">
        <v>360</v>
      </c>
      <c r="M244" s="31">
        <v>360</v>
      </c>
      <c r="N244" s="31">
        <v>450</v>
      </c>
      <c r="O244" s="31">
        <v>450</v>
      </c>
      <c r="P244" s="31">
        <v>75</v>
      </c>
      <c r="Q244" s="31">
        <v>0</v>
      </c>
      <c r="R244" s="31">
        <v>0</v>
      </c>
      <c r="S244" s="28">
        <f t="shared" si="4"/>
        <v>0</v>
      </c>
      <c r="T244" s="28"/>
      <c r="U244"/>
      <c r="V244"/>
      <c r="W244"/>
      <c r="X244"/>
      <c r="Y244"/>
      <c r="Z244"/>
      <c r="AA244"/>
      <c r="AB244"/>
      <c r="AC244"/>
      <c r="AD244"/>
      <c r="AE244"/>
      <c r="AF244" s="64"/>
    </row>
    <row r="245" spans="1:33" ht="15" customHeight="1">
      <c r="B245" s="12" t="s">
        <v>281</v>
      </c>
      <c r="C245" s="15" t="s">
        <v>285</v>
      </c>
      <c r="D245" s="15" t="s">
        <v>289</v>
      </c>
      <c r="E245" s="8" t="s">
        <v>259</v>
      </c>
      <c r="F245" s="86" t="s">
        <v>276</v>
      </c>
      <c r="G245" s="22">
        <v>250</v>
      </c>
      <c r="H245" s="22">
        <v>250</v>
      </c>
      <c r="I245" s="22">
        <v>250</v>
      </c>
      <c r="J245" s="22">
        <v>250</v>
      </c>
      <c r="K245" s="22">
        <v>250</v>
      </c>
      <c r="L245" s="22">
        <v>250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8">
        <f t="shared" si="4"/>
        <v>0</v>
      </c>
      <c r="T245" s="28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</row>
    <row r="246" spans="1:33" ht="15" customHeight="1">
      <c r="B246" s="12" t="s">
        <v>281</v>
      </c>
      <c r="C246" s="15" t="s">
        <v>285</v>
      </c>
      <c r="D246" s="12" t="s">
        <v>290</v>
      </c>
      <c r="E246" s="8" t="s">
        <v>260</v>
      </c>
      <c r="F246" s="86" t="s">
        <v>277</v>
      </c>
      <c r="G246" s="31">
        <v>50</v>
      </c>
      <c r="H246" s="31">
        <v>50</v>
      </c>
      <c r="I246" s="31">
        <v>50</v>
      </c>
      <c r="J246" s="31">
        <v>50</v>
      </c>
      <c r="K246" s="31">
        <v>50</v>
      </c>
      <c r="L246" s="31">
        <v>50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0</v>
      </c>
      <c r="S246" s="28">
        <f t="shared" si="4"/>
        <v>0</v>
      </c>
      <c r="T246" s="28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</row>
    <row r="247" spans="1:33" ht="15" customHeight="1">
      <c r="B247" s="12" t="s">
        <v>281</v>
      </c>
      <c r="C247" s="15" t="s">
        <v>285</v>
      </c>
      <c r="D247" s="12" t="s">
        <v>290</v>
      </c>
      <c r="E247" s="8" t="s">
        <v>261</v>
      </c>
      <c r="F247" s="86" t="s">
        <v>276</v>
      </c>
      <c r="G247" s="31">
        <v>30</v>
      </c>
      <c r="H247" s="31">
        <v>30</v>
      </c>
      <c r="I247" s="31">
        <v>30</v>
      </c>
      <c r="J247" s="31">
        <v>30</v>
      </c>
      <c r="K247" s="31">
        <v>30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0</v>
      </c>
      <c r="S247" s="28">
        <f t="shared" si="4"/>
        <v>0</v>
      </c>
      <c r="T247" s="28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</row>
    <row r="248" spans="1:33" ht="15" customHeight="1">
      <c r="B248" s="12" t="s">
        <v>281</v>
      </c>
      <c r="C248" s="15" t="s">
        <v>285</v>
      </c>
      <c r="D248" s="15" t="s">
        <v>289</v>
      </c>
      <c r="E248" s="12" t="s">
        <v>175</v>
      </c>
      <c r="F248" s="93" t="s">
        <v>279</v>
      </c>
      <c r="G248" s="22">
        <v>150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8">
        <f t="shared" si="4"/>
        <v>0</v>
      </c>
      <c r="T248" s="2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3">
      <c r="B249" s="12" t="s">
        <v>281</v>
      </c>
      <c r="C249" s="15" t="s">
        <v>285</v>
      </c>
      <c r="D249" s="12" t="s">
        <v>288</v>
      </c>
      <c r="E249" s="12" t="s">
        <v>175</v>
      </c>
      <c r="F249" s="86" t="s">
        <v>276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8">
        <f t="shared" si="4"/>
        <v>0</v>
      </c>
      <c r="T249" s="28"/>
      <c r="U249"/>
      <c r="V249"/>
      <c r="W249"/>
      <c r="X249"/>
      <c r="Y249"/>
      <c r="Z249"/>
      <c r="AA249"/>
      <c r="AB249"/>
      <c r="AC249"/>
      <c r="AD249"/>
      <c r="AE249"/>
      <c r="AF249"/>
    </row>
    <row r="250" spans="1:33">
      <c r="C250" s="15"/>
      <c r="D250" s="12"/>
      <c r="N250" s="71"/>
      <c r="O250" s="71"/>
      <c r="P250" s="70"/>
      <c r="Q250" s="70"/>
      <c r="AG250" s="19"/>
    </row>
    <row r="251" spans="1:33">
      <c r="A251" s="29"/>
      <c r="B251" s="29"/>
      <c r="C251" s="29"/>
      <c r="G251" s="21">
        <f>SUBTOTAL(9, G2:G250)</f>
        <v>122609.81600000001</v>
      </c>
      <c r="H251" s="21">
        <f t="shared" ref="H251:S251" si="5">SUBTOTAL(9, H2:H250)</f>
        <v>128591.1332</v>
      </c>
      <c r="I251" s="21">
        <f t="shared" si="5"/>
        <v>130344.08429999999</v>
      </c>
      <c r="J251" s="21">
        <f t="shared" si="5"/>
        <v>127981.75019999999</v>
      </c>
      <c r="K251" s="21">
        <f t="shared" si="5"/>
        <v>109007.42400000001</v>
      </c>
      <c r="L251" s="21">
        <f t="shared" si="5"/>
        <v>103538.77599999994</v>
      </c>
      <c r="M251" s="21">
        <f t="shared" si="5"/>
        <v>94382.475299999976</v>
      </c>
      <c r="N251" s="21">
        <f t="shared" si="5"/>
        <v>77883.184499999988</v>
      </c>
      <c r="O251" s="21">
        <f t="shared" si="5"/>
        <v>75587.471000000005</v>
      </c>
      <c r="P251" s="21">
        <f t="shared" si="5"/>
        <v>76233.599800000011</v>
      </c>
      <c r="Q251" s="21">
        <f t="shared" si="5"/>
        <v>75505.950849999965</v>
      </c>
      <c r="R251" s="21">
        <f t="shared" si="5"/>
        <v>75049.04019</v>
      </c>
      <c r="S251" s="21">
        <f t="shared" si="5"/>
        <v>74940.793132727471</v>
      </c>
      <c r="T251" s="21"/>
      <c r="U251" s="67">
        <f t="shared" ref="U251:AF251" si="6">SUBTOTAL(9,U3:U249)</f>
        <v>1996.3909999999996</v>
      </c>
      <c r="V251" s="67">
        <f t="shared" si="6"/>
        <v>2757.5650000000005</v>
      </c>
      <c r="W251" s="67">
        <f t="shared" si="6"/>
        <v>5058.3649999999989</v>
      </c>
      <c r="X251" s="67">
        <f t="shared" si="6"/>
        <v>2951.1069999999995</v>
      </c>
      <c r="Y251" s="67">
        <f t="shared" si="6"/>
        <v>1515.8970000000006</v>
      </c>
      <c r="Z251" s="67">
        <f t="shared" si="6"/>
        <v>11247.6</v>
      </c>
      <c r="AA251" s="67">
        <f t="shared" si="6"/>
        <v>2737.1389999999997</v>
      </c>
      <c r="AB251" s="67">
        <f t="shared" si="6"/>
        <v>2631.4920000000002</v>
      </c>
      <c r="AC251" s="67">
        <f t="shared" si="6"/>
        <v>15055.969999999998</v>
      </c>
      <c r="AD251" s="67">
        <f t="shared" si="6"/>
        <v>3054.8360000000002</v>
      </c>
      <c r="AE251" s="67">
        <f t="shared" si="6"/>
        <v>5411.0889921436483</v>
      </c>
      <c r="AF251" s="67">
        <f t="shared" si="6"/>
        <v>20523.342140583805</v>
      </c>
    </row>
    <row r="252" spans="1:33" ht="14" customHeight="1">
      <c r="A252" s="29"/>
      <c r="B252" s="29"/>
      <c r="C252" s="29"/>
      <c r="F252" s="88"/>
      <c r="J252" s="63"/>
      <c r="N252" s="71"/>
      <c r="U252" s="68">
        <f>U251</f>
        <v>1996.3909999999996</v>
      </c>
      <c r="V252" s="68">
        <f>U252+V251</f>
        <v>4753.9560000000001</v>
      </c>
      <c r="W252" s="68">
        <f t="shared" ref="W252:AF252" si="7">V252+W251</f>
        <v>9812.3209999999999</v>
      </c>
      <c r="X252" s="68">
        <f t="shared" si="7"/>
        <v>12763.428</v>
      </c>
      <c r="Y252" s="68">
        <f t="shared" si="7"/>
        <v>14279.325000000001</v>
      </c>
      <c r="Z252" s="68">
        <f t="shared" si="7"/>
        <v>25526.925000000003</v>
      </c>
      <c r="AA252" s="68">
        <f t="shared" si="7"/>
        <v>28264.064000000002</v>
      </c>
      <c r="AB252" s="68">
        <f t="shared" si="7"/>
        <v>30895.556000000004</v>
      </c>
      <c r="AC252" s="68">
        <f t="shared" si="7"/>
        <v>45951.525999999998</v>
      </c>
      <c r="AD252" s="68">
        <f t="shared" si="7"/>
        <v>49006.362000000001</v>
      </c>
      <c r="AE252" s="68">
        <f t="shared" si="7"/>
        <v>54417.450992143647</v>
      </c>
      <c r="AF252" s="68">
        <f t="shared" si="7"/>
        <v>74940.793132727456</v>
      </c>
    </row>
    <row r="253" spans="1:33">
      <c r="A253" s="29"/>
      <c r="B253" s="29"/>
      <c r="C253" s="29"/>
      <c r="N253" s="71"/>
      <c r="P253" s="80"/>
      <c r="Q253" s="80"/>
      <c r="R253" s="83"/>
      <c r="S253" s="83"/>
      <c r="T253" s="83"/>
      <c r="U253"/>
      <c r="V253"/>
      <c r="W253"/>
      <c r="X253"/>
      <c r="Y253"/>
      <c r="Z253"/>
      <c r="AA253"/>
      <c r="AB253"/>
      <c r="AC253"/>
      <c r="AD253"/>
      <c r="AE253"/>
      <c r="AF253"/>
    </row>
    <row r="254" spans="1:33">
      <c r="A254" s="29"/>
      <c r="B254" s="29"/>
      <c r="C254" s="29"/>
      <c r="F254" s="89"/>
      <c r="K254" s="72"/>
      <c r="L254" s="42"/>
      <c r="M254" s="42"/>
      <c r="N254" s="42"/>
      <c r="U254" s="45">
        <f t="shared" ref="U254:AF254" si="8">U252/$AF$252</f>
        <v>2.6639576611688594E-2</v>
      </c>
      <c r="V254" s="45">
        <f t="shared" si="8"/>
        <v>6.3436158082558328E-2</v>
      </c>
      <c r="W254" s="45">
        <f>W252/$AF$252</f>
        <v>0.13093430947042983</v>
      </c>
      <c r="X254" s="45">
        <f t="shared" si="8"/>
        <v>0.17031348970906571</v>
      </c>
      <c r="Y254" s="45">
        <f t="shared" si="8"/>
        <v>0.19054141813938269</v>
      </c>
      <c r="Z254" s="45">
        <f t="shared" si="8"/>
        <v>0.34062790014497618</v>
      </c>
      <c r="AA254" s="45">
        <f t="shared" si="8"/>
        <v>0.37715191978208168</v>
      </c>
      <c r="AB254" s="45">
        <f t="shared" si="8"/>
        <v>0.41226619986902141</v>
      </c>
      <c r="AC254" s="45">
        <f t="shared" si="8"/>
        <v>0.61317106583880643</v>
      </c>
      <c r="AD254" s="45">
        <f t="shared" si="8"/>
        <v>0.65393439209009907</v>
      </c>
      <c r="AE254" s="45">
        <f t="shared" si="8"/>
        <v>0.72613924562774557</v>
      </c>
      <c r="AF254" s="45">
        <f t="shared" si="8"/>
        <v>1</v>
      </c>
    </row>
    <row r="255" spans="1:33">
      <c r="A255" s="29"/>
      <c r="B255" s="29"/>
      <c r="C255" s="29"/>
      <c r="F255" s="88"/>
      <c r="L255" s="76"/>
      <c r="M255" s="76"/>
      <c r="Q255" s="45"/>
      <c r="Y255" s="19" t="s">
        <v>262</v>
      </c>
      <c r="AC255" s="45"/>
    </row>
    <row r="256" spans="1:33" ht="8" customHeight="1">
      <c r="A256" s="29"/>
      <c r="B256" s="29"/>
      <c r="C256" s="29"/>
      <c r="F256" s="89"/>
      <c r="L256" s="73"/>
      <c r="M256" s="73"/>
      <c r="N256" s="77"/>
      <c r="Q256" s="80"/>
      <c r="R256" s="83"/>
      <c r="S256" s="83"/>
      <c r="T256" s="83"/>
      <c r="W256" s="19">
        <f>57*W254</f>
        <v>7.4632556398145002</v>
      </c>
      <c r="X256" s="69"/>
      <c r="Y256" s="69"/>
      <c r="Z256" s="19">
        <f>57*(Z254-W254)</f>
        <v>11.952534668449141</v>
      </c>
      <c r="AC256" s="19">
        <f>57*(AC254-Z254)</f>
        <v>15.534960444548323</v>
      </c>
      <c r="AF256" s="19">
        <f>57*(AF254-AC254)</f>
        <v>22.049249247188033</v>
      </c>
    </row>
    <row r="257" spans="1:20" hidden="1">
      <c r="A257" s="29"/>
      <c r="B257" s="29"/>
      <c r="C257" s="29"/>
      <c r="F257" s="89"/>
      <c r="L257" s="73"/>
      <c r="M257" s="73"/>
    </row>
    <row r="258" spans="1:20" hidden="1">
      <c r="A258" s="29"/>
      <c r="B258" s="29"/>
      <c r="C258" s="29"/>
      <c r="F258" s="88"/>
      <c r="G258" s="46"/>
      <c r="H258" s="46"/>
      <c r="I258" s="46"/>
      <c r="L258" s="74"/>
      <c r="M258" s="77"/>
      <c r="R258" s="31"/>
      <c r="S258" s="31"/>
      <c r="T258" s="31"/>
    </row>
    <row r="259" spans="1:20">
      <c r="A259" s="29"/>
      <c r="B259" s="29"/>
      <c r="C259" s="29"/>
      <c r="F259" s="89"/>
      <c r="L259" s="74"/>
      <c r="M259" s="74"/>
      <c r="N259" s="73"/>
      <c r="R259" s="31"/>
      <c r="S259" s="31"/>
      <c r="T259" s="31"/>
    </row>
    <row r="260" spans="1:20">
      <c r="A260" s="29"/>
      <c r="B260" s="29"/>
      <c r="C260" s="29"/>
      <c r="F260" s="89"/>
      <c r="L260" s="74"/>
      <c r="M260" s="74"/>
      <c r="N260" s="73"/>
      <c r="R260" s="31"/>
      <c r="S260" s="31"/>
      <c r="T260" s="31"/>
    </row>
    <row r="261" spans="1:20" ht="15">
      <c r="A261" s="29"/>
      <c r="B261" s="29"/>
      <c r="C261" s="29"/>
      <c r="L261" s="74"/>
      <c r="M261" s="74"/>
      <c r="N261" s="79"/>
      <c r="R261" s="31"/>
      <c r="S261" s="31"/>
      <c r="T261" s="31"/>
    </row>
    <row r="262" spans="1:20">
      <c r="A262" s="29"/>
      <c r="B262" s="29"/>
      <c r="C262" s="29"/>
      <c r="L262" s="74"/>
      <c r="M262" s="74"/>
      <c r="N262" s="73"/>
      <c r="R262" s="31"/>
      <c r="S262" s="31"/>
      <c r="T262" s="31"/>
    </row>
    <row r="263" spans="1:20">
      <c r="A263" s="29"/>
      <c r="B263" s="29"/>
      <c r="C263" s="29"/>
      <c r="L263" s="74"/>
      <c r="M263" s="74"/>
      <c r="N263" s="73"/>
      <c r="R263" s="31"/>
      <c r="S263" s="31"/>
      <c r="T263" s="31"/>
    </row>
    <row r="264" spans="1:20">
      <c r="A264" s="29"/>
      <c r="B264" s="29"/>
      <c r="C264" s="29"/>
      <c r="L264" s="74"/>
      <c r="M264" s="78"/>
    </row>
    <row r="265" spans="1:20">
      <c r="A265" s="29"/>
      <c r="B265" s="29"/>
      <c r="C265" s="29"/>
      <c r="L265" s="74"/>
      <c r="M265" s="74"/>
      <c r="R265" s="63"/>
      <c r="S265" s="63"/>
      <c r="T265" s="63"/>
    </row>
    <row r="266" spans="1:20">
      <c r="A266" s="29"/>
      <c r="B266" s="29"/>
      <c r="C266" s="29"/>
      <c r="F266" s="90"/>
      <c r="L266" s="74"/>
      <c r="M266" s="74"/>
    </row>
    <row r="267" spans="1:20">
      <c r="A267" s="29"/>
      <c r="B267" s="29"/>
      <c r="C267" s="29"/>
      <c r="F267" s="90"/>
      <c r="L267" s="74"/>
      <c r="M267" s="74"/>
    </row>
    <row r="268" spans="1:20">
      <c r="F268" s="90"/>
      <c r="L268" s="74"/>
      <c r="M268" s="74"/>
    </row>
    <row r="269" spans="1:20">
      <c r="F269" s="90"/>
      <c r="L269" s="74"/>
      <c r="M269" s="74"/>
    </row>
    <row r="270" spans="1:20">
      <c r="F270" s="90"/>
      <c r="L270" s="74"/>
      <c r="M270" s="74"/>
    </row>
    <row r="271" spans="1:20">
      <c r="F271" s="90"/>
      <c r="L271" s="74"/>
      <c r="M271" s="74"/>
    </row>
    <row r="272" spans="1:20">
      <c r="L272" s="74"/>
      <c r="M272" s="74"/>
    </row>
    <row r="273" spans="12:28">
      <c r="L273" s="74"/>
      <c r="M273" s="74"/>
      <c r="Q273" s="31"/>
    </row>
    <row r="274" spans="12:28">
      <c r="L274" s="74"/>
      <c r="M274" s="74"/>
      <c r="Q274" s="31"/>
    </row>
    <row r="275" spans="12:28">
      <c r="L275" s="74"/>
      <c r="M275" s="74"/>
      <c r="Q275" s="82"/>
    </row>
    <row r="276" spans="12:28">
      <c r="L276" s="74"/>
      <c r="M276" s="74"/>
      <c r="Q276" s="82"/>
    </row>
    <row r="277" spans="12:28">
      <c r="L277" s="74"/>
      <c r="M277" s="74"/>
      <c r="Q277" s="82"/>
    </row>
    <row r="278" spans="12:28">
      <c r="L278" s="74"/>
      <c r="M278" s="74"/>
      <c r="Q278" s="31"/>
    </row>
    <row r="279" spans="12:28">
      <c r="L279" s="75"/>
      <c r="M279" s="75"/>
      <c r="Q279" s="31"/>
    </row>
    <row r="280" spans="12:28">
      <c r="L280" s="75"/>
      <c r="M280" s="75"/>
      <c r="Q280" s="31"/>
    </row>
    <row r="281" spans="12:28">
      <c r="L281" s="75"/>
      <c r="M281" s="75"/>
      <c r="Q281" s="31"/>
      <c r="AB281" s="19">
        <f>10152-1160</f>
        <v>8992</v>
      </c>
    </row>
    <row r="282" spans="12:28">
      <c r="L282" s="75"/>
      <c r="M282" s="75"/>
      <c r="Q282" s="31"/>
      <c r="AB282" s="45">
        <f>AB281/8811</f>
        <v>1.0205425036885711</v>
      </c>
    </row>
    <row r="283" spans="12:28">
      <c r="L283" s="75"/>
      <c r="M283" s="75"/>
      <c r="Q283" s="31"/>
      <c r="AB283" s="45"/>
    </row>
    <row r="284" spans="12:28">
      <c r="L284" s="75"/>
      <c r="M284" s="75"/>
      <c r="Q284" s="31"/>
      <c r="AB284" s="45">
        <f>16.54-1.16</f>
        <v>15.379999999999999</v>
      </c>
    </row>
    <row r="285" spans="12:28">
      <c r="AB285" s="45"/>
    </row>
    <row r="286" spans="12:28">
      <c r="AB286" s="45"/>
    </row>
    <row r="287" spans="12:28">
      <c r="AB287" s="45"/>
    </row>
    <row r="288" spans="12:28">
      <c r="AB288" s="45"/>
    </row>
  </sheetData>
  <autoFilter ref="B2:AL249" xr:uid="{193533D6-DEAB-4539-92E0-065070EE3C56}"/>
  <sortState xmlns:xlrd2="http://schemas.microsoft.com/office/spreadsheetml/2017/richdata2" ref="B3:AL249">
    <sortCondition ref="C3:C249"/>
    <sortCondition ref="E3:E249"/>
  </sortState>
  <mergeCells count="1">
    <mergeCell ref="U1:AF1"/>
  </mergeCells>
  <phoneticPr fontId="9" type="noConversion"/>
  <conditionalFormatting sqref="N255">
    <cfRule type="colorScale" priority="6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N264:N1048576 O252:O1048576">
    <cfRule type="colorScale" priority="2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69:P1048576 P252 P254:P266">
    <cfRule type="colorScale" priority="19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R250:T250 Q255 Q257:Q272 Q285:Q1048576 Q252:T252 R257:T257 R265:T1048576 Q254:T254">
    <cfRule type="colorScale" priority="2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Header>&amp;R&amp;"Calibri"&amp;10&amp;K000000 Business Use&amp;1#_x000D_</oddHeader>
  </headerFooter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6190-A8A1-4C61-B6A0-3A7BE26D79AA}">
  <dimension ref="A1:AG79"/>
  <sheetViews>
    <sheetView showGridLines="0" zoomScale="115" zoomScaleNormal="115" workbookViewId="0">
      <pane xSplit="18" ySplit="2" topLeftCell="S3" activePane="bottomRight" state="frozen"/>
      <selection pane="topRight" activeCell="N1" sqref="N1"/>
      <selection pane="bottomLeft" activeCell="A3" sqref="A3"/>
      <selection pane="bottomRight" activeCell="G18" sqref="G18"/>
    </sheetView>
  </sheetViews>
  <sheetFormatPr defaultRowHeight="13.9" outlineLevelCol="1"/>
  <cols>
    <col min="1" max="1" width="12.6640625" style="12" customWidth="1"/>
    <col min="2" max="2" width="11.46484375" style="8" customWidth="1"/>
    <col min="3" max="3" width="11.6640625" style="8" customWidth="1"/>
    <col min="4" max="4" width="10.53125" style="8" customWidth="1"/>
    <col min="5" max="5" width="32.53125" style="24" customWidth="1"/>
    <col min="6" max="6" width="25.6640625" style="5" customWidth="1"/>
    <col min="7" max="7" width="24.6640625" style="13" customWidth="1"/>
    <col min="8" max="8" width="8.53125" style="13" customWidth="1" outlineLevel="1"/>
    <col min="9" max="9" width="7.53125" style="8" customWidth="1" outlineLevel="1"/>
    <col min="10" max="11" width="8.6640625" style="8" customWidth="1" outlineLevel="1"/>
    <col min="12" max="12" width="12.46484375" style="8" customWidth="1" outlineLevel="1"/>
    <col min="13" max="13" width="10.53125" style="8" customWidth="1" outlineLevel="1"/>
    <col min="14" max="14" width="32.33203125" style="13" customWidth="1" outlineLevel="1"/>
    <col min="15" max="15" width="14" style="8" customWidth="1"/>
    <col min="16" max="17" width="10.33203125" style="9" bestFit="1" customWidth="1"/>
    <col min="18" max="18" width="2.53125" customWidth="1"/>
    <col min="19" max="19" width="8" style="19" hidden="1" customWidth="1" outlineLevel="1"/>
    <col min="20" max="20" width="7.33203125" style="14" hidden="1" customWidth="1" outlineLevel="1"/>
    <col min="21" max="21" width="8.53125" style="19" hidden="1" customWidth="1" outlineLevel="1"/>
    <col min="22" max="22" width="2.53125" hidden="1" customWidth="1" outlineLevel="1"/>
    <col min="23" max="23" width="9.53125" style="19" customWidth="1" collapsed="1"/>
    <col min="24" max="24" width="8.33203125" style="14" customWidth="1"/>
    <col min="25" max="25" width="8.6640625" style="19" customWidth="1"/>
    <col min="26" max="26" width="14.6640625" style="6" customWidth="1"/>
    <col min="27" max="27" width="5.53125" customWidth="1"/>
    <col min="28" max="28" width="9.53125" style="19" customWidth="1" collapsed="1"/>
    <col min="29" max="29" width="8.33203125" style="14" customWidth="1"/>
    <col min="30" max="30" width="8.6640625" style="19" customWidth="1"/>
    <col min="31" max="31" width="11.6640625" style="19" customWidth="1"/>
    <col min="32" max="32" width="17.53125" style="19" customWidth="1"/>
  </cols>
  <sheetData>
    <row r="1" spans="1:33" ht="25.25" customHeight="1">
      <c r="E1" s="61" t="s">
        <v>30</v>
      </c>
      <c r="I1" s="97" t="s">
        <v>31</v>
      </c>
      <c r="J1" s="97"/>
      <c r="K1" s="97"/>
      <c r="L1" s="97"/>
      <c r="M1" s="27"/>
      <c r="S1" s="98" t="s">
        <v>10</v>
      </c>
      <c r="T1" s="97"/>
      <c r="U1" s="97"/>
      <c r="V1" s="16"/>
      <c r="W1" s="98" t="s">
        <v>263</v>
      </c>
      <c r="X1" s="97"/>
      <c r="Y1" s="97"/>
      <c r="Z1" s="97"/>
      <c r="AA1" s="16"/>
      <c r="AB1" s="98" t="s">
        <v>32</v>
      </c>
      <c r="AC1" s="97"/>
      <c r="AD1" s="97"/>
      <c r="AE1" s="97"/>
      <c r="AF1" s="97"/>
      <c r="AG1" s="97"/>
    </row>
    <row r="2" spans="1:33" s="8" customFormat="1" ht="40.25" customHeight="1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2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/>
      <c r="N2" s="2" t="s">
        <v>45</v>
      </c>
      <c r="O2" s="2" t="s">
        <v>46</v>
      </c>
      <c r="P2" s="3" t="s">
        <v>47</v>
      </c>
      <c r="Q2" s="3" t="s">
        <v>48</v>
      </c>
      <c r="S2" s="18" t="s">
        <v>49</v>
      </c>
      <c r="T2" s="11" t="s">
        <v>50</v>
      </c>
      <c r="U2" s="18" t="s">
        <v>51</v>
      </c>
      <c r="W2" s="18" t="s">
        <v>49</v>
      </c>
      <c r="X2" s="11" t="s">
        <v>50</v>
      </c>
      <c r="Y2" s="18" t="s">
        <v>51</v>
      </c>
      <c r="Z2" s="10" t="s">
        <v>52</v>
      </c>
      <c r="AB2" s="18" t="s">
        <v>49</v>
      </c>
      <c r="AC2" s="11" t="s">
        <v>50</v>
      </c>
      <c r="AD2" s="18" t="s">
        <v>51</v>
      </c>
      <c r="AE2" s="18" t="s">
        <v>53</v>
      </c>
      <c r="AF2" s="10" t="s">
        <v>52</v>
      </c>
    </row>
    <row r="5" spans="1:33">
      <c r="B5" s="15"/>
      <c r="C5" s="12"/>
      <c r="S5" s="23"/>
      <c r="U5" s="20"/>
      <c r="W5" s="23"/>
      <c r="Y5" s="20"/>
      <c r="Z5" s="7"/>
      <c r="AB5" s="23"/>
      <c r="AD5" s="20"/>
      <c r="AE5" s="20"/>
      <c r="AF5" s="20"/>
    </row>
    <row r="6" spans="1:33">
      <c r="B6" s="15"/>
      <c r="C6" s="12"/>
      <c r="S6" s="23"/>
      <c r="U6" s="20"/>
      <c r="W6" s="23"/>
      <c r="Y6" s="20"/>
      <c r="Z6" s="7"/>
      <c r="AB6" s="23"/>
      <c r="AD6" s="20"/>
      <c r="AE6" s="20"/>
      <c r="AF6" s="20"/>
    </row>
    <row r="7" spans="1:33">
      <c r="A7" s="29"/>
      <c r="B7" s="29"/>
      <c r="S7" s="23"/>
      <c r="U7" s="20"/>
      <c r="W7" s="21">
        <f>SUBTOTAL(9,W5:W5)</f>
        <v>0</v>
      </c>
      <c r="X7" s="17"/>
      <c r="Y7" s="21">
        <f>SUBTOTAL(9,Y5:Y5)</f>
        <v>0</v>
      </c>
      <c r="Z7" s="7"/>
      <c r="AB7" s="21">
        <f>SUBTOTAL(9,AB5:AB5)</f>
        <v>0</v>
      </c>
      <c r="AC7" s="17"/>
      <c r="AD7" s="21">
        <f>SUBTOTAL(9,AD5:AD5)</f>
        <v>0</v>
      </c>
      <c r="AE7" s="21">
        <f>SUBTOTAL(9,AE5:AE5)</f>
        <v>0</v>
      </c>
      <c r="AF7" s="21"/>
    </row>
    <row r="8" spans="1:33">
      <c r="A8" s="29"/>
      <c r="B8" s="29"/>
      <c r="U8" s="20"/>
      <c r="Y8" s="20"/>
      <c r="Z8" s="7"/>
      <c r="AD8" s="20"/>
      <c r="AE8" s="20"/>
      <c r="AF8" s="20"/>
    </row>
    <row r="9" spans="1:33">
      <c r="A9" s="29"/>
      <c r="B9" s="29"/>
      <c r="G9" s="58"/>
      <c r="U9" s="20"/>
      <c r="Y9" s="20"/>
      <c r="Z9" s="7"/>
      <c r="AD9" s="20">
        <v>102676</v>
      </c>
      <c r="AE9" s="20"/>
      <c r="AF9" s="20"/>
    </row>
    <row r="10" spans="1:33">
      <c r="A10" s="29"/>
      <c r="B10" s="29"/>
      <c r="G10" s="58"/>
      <c r="U10" s="20"/>
      <c r="Y10" s="42"/>
      <c r="Z10" s="7"/>
      <c r="AD10" s="42"/>
      <c r="AE10" s="42"/>
      <c r="AF10" s="42"/>
    </row>
    <row r="11" spans="1:33">
      <c r="A11" s="29"/>
      <c r="B11" s="29"/>
      <c r="G11" s="58"/>
      <c r="U11" s="20"/>
      <c r="Y11" s="20"/>
      <c r="Z11" s="7"/>
      <c r="AD11" s="20"/>
      <c r="AE11" s="20"/>
      <c r="AF11" s="20"/>
    </row>
    <row r="12" spans="1:33">
      <c r="A12" s="29"/>
      <c r="B12" s="29"/>
      <c r="G12" s="58"/>
      <c r="U12" s="20"/>
      <c r="Y12" s="20"/>
      <c r="Z12" s="7"/>
      <c r="AD12" s="20"/>
      <c r="AE12" s="20"/>
      <c r="AF12" s="20"/>
    </row>
    <row r="13" spans="1:33">
      <c r="A13" s="29"/>
      <c r="B13" s="29"/>
      <c r="G13" s="58"/>
      <c r="U13" s="20"/>
      <c r="Y13" s="20"/>
      <c r="Z13" s="7"/>
      <c r="AD13" s="20"/>
      <c r="AE13" s="20"/>
      <c r="AF13" s="20"/>
    </row>
    <row r="14" spans="1:33">
      <c r="A14" s="29"/>
      <c r="B14" s="29"/>
      <c r="G14" s="58"/>
      <c r="U14" s="20"/>
      <c r="Y14" s="20"/>
      <c r="Z14" s="7"/>
      <c r="AD14" s="20"/>
      <c r="AE14" s="20"/>
      <c r="AF14" s="20"/>
    </row>
    <row r="15" spans="1:33">
      <c r="A15" s="29"/>
      <c r="B15" s="29"/>
      <c r="G15" s="58"/>
      <c r="U15" s="20"/>
      <c r="Y15" s="20"/>
      <c r="Z15" s="7"/>
      <c r="AD15" s="20"/>
      <c r="AE15" s="20"/>
      <c r="AF15" s="20"/>
    </row>
    <row r="16" spans="1:33">
      <c r="A16" s="29"/>
      <c r="B16" s="29"/>
      <c r="G16" s="58"/>
      <c r="U16" s="20"/>
      <c r="Y16" s="20"/>
      <c r="Z16" s="7"/>
      <c r="AD16" s="20"/>
      <c r="AE16" s="20"/>
      <c r="AF16" s="20"/>
    </row>
    <row r="17" spans="1:32">
      <c r="A17" s="29"/>
      <c r="B17" s="29"/>
      <c r="U17" s="20"/>
      <c r="Y17" s="20"/>
      <c r="Z17" s="7"/>
      <c r="AD17" s="20"/>
      <c r="AE17" s="20"/>
      <c r="AF17" s="20"/>
    </row>
    <row r="18" spans="1:32">
      <c r="A18" s="29"/>
      <c r="B18" s="29"/>
      <c r="U18" s="20"/>
      <c r="Y18" s="20"/>
      <c r="Z18" s="7"/>
      <c r="AD18" s="20"/>
      <c r="AE18" s="20"/>
      <c r="AF18" s="20"/>
    </row>
    <row r="19" spans="1:32">
      <c r="A19" s="29"/>
      <c r="B19" s="29"/>
      <c r="U19" s="20"/>
      <c r="Y19" s="20"/>
      <c r="Z19" s="7"/>
      <c r="AD19" s="20"/>
      <c r="AE19" s="20"/>
      <c r="AF19" s="20"/>
    </row>
    <row r="20" spans="1:32">
      <c r="A20" s="29"/>
      <c r="B20" s="29"/>
      <c r="U20" s="20"/>
      <c r="Y20" s="20"/>
      <c r="Z20" s="7"/>
      <c r="AD20" s="20"/>
      <c r="AE20" s="20"/>
      <c r="AF20" s="20"/>
    </row>
    <row r="21" spans="1:32">
      <c r="A21" s="29"/>
      <c r="B21" s="29"/>
      <c r="U21" s="20"/>
      <c r="Y21" s="20"/>
      <c r="Z21" s="7"/>
      <c r="AD21" s="20"/>
      <c r="AE21" s="20"/>
      <c r="AF21" s="20"/>
    </row>
    <row r="22" spans="1:32">
      <c r="A22" s="29"/>
      <c r="B22" s="29"/>
      <c r="U22" s="20"/>
      <c r="Y22" s="20"/>
      <c r="Z22" s="7"/>
      <c r="AD22" s="20"/>
      <c r="AE22" s="20"/>
      <c r="AF22" s="20"/>
    </row>
    <row r="23" spans="1:32">
      <c r="A23" s="29"/>
      <c r="B23" s="29"/>
      <c r="E23" s="58"/>
      <c r="F23" s="58"/>
      <c r="G23" s="59"/>
      <c r="U23" s="20"/>
      <c r="Y23" s="20"/>
      <c r="Z23" s="7"/>
      <c r="AD23" s="20"/>
      <c r="AE23" s="20"/>
      <c r="AF23" s="20"/>
    </row>
    <row r="24" spans="1:32">
      <c r="A24" s="29"/>
      <c r="B24" s="29"/>
      <c r="E24" s="58"/>
      <c r="F24" s="58"/>
      <c r="G24" s="59"/>
      <c r="U24" s="20"/>
      <c r="Y24" s="20"/>
      <c r="Z24" s="7"/>
      <c r="AD24" s="20"/>
      <c r="AE24" s="20"/>
      <c r="AF24" s="20"/>
    </row>
    <row r="25" spans="1:32">
      <c r="E25" s="58"/>
      <c r="F25" s="58"/>
      <c r="G25" s="59"/>
      <c r="U25" s="20"/>
      <c r="Y25" s="20"/>
      <c r="Z25" s="7"/>
      <c r="AD25" s="20"/>
      <c r="AE25" s="20"/>
      <c r="AF25" s="20"/>
    </row>
    <row r="26" spans="1:32">
      <c r="E26" s="58"/>
      <c r="F26" s="58"/>
      <c r="G26" s="59"/>
      <c r="U26" s="20"/>
      <c r="Y26" s="20"/>
      <c r="Z26" s="7"/>
      <c r="AD26" s="20"/>
      <c r="AE26" s="20"/>
      <c r="AF26" s="20"/>
    </row>
    <row r="27" spans="1:32">
      <c r="E27" s="58"/>
      <c r="F27" s="58"/>
      <c r="G27" s="59"/>
      <c r="U27" s="20"/>
      <c r="Y27" s="20"/>
      <c r="Z27" s="7"/>
      <c r="AD27" s="20"/>
      <c r="AE27" s="20"/>
      <c r="AF27" s="20"/>
    </row>
    <row r="28" spans="1:32">
      <c r="E28" s="58"/>
      <c r="F28" s="58"/>
      <c r="G28" s="59"/>
      <c r="U28" s="20"/>
      <c r="Y28" s="20"/>
      <c r="Z28" s="7"/>
      <c r="AD28" s="20"/>
      <c r="AE28" s="20"/>
      <c r="AF28" s="20"/>
    </row>
    <row r="29" spans="1:32">
      <c r="U29" s="20"/>
      <c r="Y29" s="20"/>
      <c r="Z29" s="7"/>
      <c r="AD29" s="20"/>
      <c r="AE29" s="20"/>
      <c r="AF29" s="20"/>
    </row>
    <row r="30" spans="1:32">
      <c r="U30" s="20"/>
      <c r="Y30" s="20"/>
      <c r="Z30" s="7"/>
      <c r="AD30" s="20"/>
      <c r="AE30" s="20"/>
      <c r="AF30" s="20"/>
    </row>
    <row r="31" spans="1:32">
      <c r="U31" s="20"/>
      <c r="Y31" s="20"/>
      <c r="Z31" s="7"/>
      <c r="AD31" s="20"/>
      <c r="AE31" s="20"/>
      <c r="AF31" s="20"/>
    </row>
    <row r="32" spans="1:32">
      <c r="U32" s="20"/>
      <c r="Y32" s="20"/>
      <c r="Z32" s="7"/>
      <c r="AD32" s="20"/>
      <c r="AE32" s="20"/>
      <c r="AF32" s="20"/>
    </row>
    <row r="33" spans="21:32">
      <c r="U33" s="20"/>
      <c r="Y33" s="20"/>
      <c r="Z33" s="7"/>
      <c r="AD33" s="20"/>
      <c r="AE33" s="20"/>
      <c r="AF33" s="20"/>
    </row>
    <row r="34" spans="21:32">
      <c r="U34" s="20"/>
      <c r="Y34" s="20"/>
      <c r="Z34" s="7"/>
      <c r="AD34" s="20"/>
      <c r="AE34" s="20"/>
      <c r="AF34" s="20"/>
    </row>
    <row r="35" spans="21:32">
      <c r="U35" s="20"/>
      <c r="Y35" s="20"/>
      <c r="Z35" s="7"/>
      <c r="AD35" s="20"/>
      <c r="AE35" s="20"/>
      <c r="AF35" s="20"/>
    </row>
    <row r="36" spans="21:32">
      <c r="U36" s="20"/>
      <c r="Y36" s="20"/>
      <c r="Z36" s="7"/>
      <c r="AD36" s="20"/>
      <c r="AE36" s="20"/>
      <c r="AF36" s="20"/>
    </row>
    <row r="37" spans="21:32">
      <c r="U37" s="20"/>
      <c r="Y37" s="20"/>
      <c r="Z37" s="7"/>
      <c r="AD37" s="20"/>
      <c r="AE37" s="20"/>
      <c r="AF37" s="20"/>
    </row>
    <row r="38" spans="21:32">
      <c r="U38" s="20"/>
      <c r="Y38" s="20"/>
      <c r="Z38" s="7"/>
      <c r="AD38" s="20"/>
      <c r="AE38" s="20"/>
      <c r="AF38" s="20"/>
    </row>
    <row r="39" spans="21:32">
      <c r="U39" s="20"/>
      <c r="Y39" s="20"/>
      <c r="Z39" s="7"/>
      <c r="AD39" s="20"/>
      <c r="AE39" s="20"/>
      <c r="AF39" s="20"/>
    </row>
    <row r="40" spans="21:32">
      <c r="U40" s="20"/>
      <c r="Y40" s="20"/>
      <c r="Z40" s="7"/>
      <c r="AD40" s="20"/>
      <c r="AE40" s="20"/>
      <c r="AF40" s="20"/>
    </row>
    <row r="41" spans="21:32">
      <c r="U41" s="20"/>
      <c r="Y41" s="20"/>
      <c r="Z41" s="7"/>
      <c r="AD41" s="20"/>
      <c r="AE41" s="20"/>
      <c r="AF41" s="20"/>
    </row>
    <row r="42" spans="21:32">
      <c r="U42" s="20"/>
      <c r="Y42" s="20"/>
      <c r="Z42" s="7"/>
      <c r="AD42" s="20"/>
      <c r="AE42" s="20"/>
      <c r="AF42" s="20"/>
    </row>
    <row r="43" spans="21:32">
      <c r="U43" s="20"/>
      <c r="Y43" s="20"/>
      <c r="Z43" s="7"/>
      <c r="AD43" s="20"/>
      <c r="AE43" s="20"/>
      <c r="AF43" s="20"/>
    </row>
    <row r="44" spans="21:32">
      <c r="U44" s="20"/>
      <c r="Y44" s="20"/>
      <c r="Z44" s="7"/>
      <c r="AD44" s="20"/>
      <c r="AE44" s="20"/>
      <c r="AF44" s="20"/>
    </row>
    <row r="45" spans="21:32">
      <c r="U45" s="20"/>
      <c r="Y45" s="20"/>
      <c r="Z45" s="7"/>
      <c r="AD45" s="20"/>
      <c r="AE45" s="20"/>
      <c r="AF45" s="20"/>
    </row>
    <row r="46" spans="21:32">
      <c r="U46" s="20"/>
      <c r="Y46" s="20"/>
      <c r="Z46" s="7"/>
      <c r="AD46" s="20"/>
      <c r="AE46" s="20"/>
      <c r="AF46" s="20"/>
    </row>
    <row r="47" spans="21:32">
      <c r="U47" s="20"/>
      <c r="Y47" s="20"/>
      <c r="Z47" s="7"/>
      <c r="AD47" s="20"/>
      <c r="AE47" s="20"/>
      <c r="AF47" s="20"/>
    </row>
    <row r="48" spans="21:32">
      <c r="U48" s="20"/>
      <c r="Y48" s="20"/>
      <c r="Z48" s="7"/>
      <c r="AD48" s="20"/>
      <c r="AE48" s="20"/>
      <c r="AF48" s="20"/>
    </row>
    <row r="49" spans="21:32">
      <c r="U49" s="20"/>
      <c r="Y49" s="20"/>
      <c r="Z49" s="7"/>
      <c r="AD49" s="20"/>
      <c r="AE49" s="20"/>
      <c r="AF49" s="20"/>
    </row>
    <row r="50" spans="21:32">
      <c r="U50" s="20"/>
      <c r="Y50" s="20"/>
      <c r="Z50" s="7"/>
      <c r="AD50" s="20"/>
      <c r="AE50" s="20"/>
      <c r="AF50" s="20"/>
    </row>
    <row r="51" spans="21:32">
      <c r="U51" s="20"/>
      <c r="Y51" s="20"/>
      <c r="Z51" s="7"/>
      <c r="AD51" s="20"/>
      <c r="AE51" s="20"/>
      <c r="AF51" s="20"/>
    </row>
    <row r="52" spans="21:32">
      <c r="U52" s="20"/>
      <c r="Y52" s="20"/>
      <c r="Z52" s="7"/>
      <c r="AD52" s="20"/>
      <c r="AE52" s="20"/>
      <c r="AF52" s="20"/>
    </row>
    <row r="53" spans="21:32">
      <c r="U53" s="20"/>
      <c r="Y53" s="20"/>
      <c r="Z53" s="7"/>
      <c r="AD53" s="20"/>
      <c r="AE53" s="20"/>
      <c r="AF53" s="20"/>
    </row>
    <row r="54" spans="21:32">
      <c r="U54" s="20"/>
      <c r="Y54" s="20"/>
      <c r="Z54" s="7"/>
      <c r="AD54" s="20"/>
      <c r="AE54" s="20"/>
      <c r="AF54" s="20"/>
    </row>
    <row r="55" spans="21:32">
      <c r="U55" s="20"/>
      <c r="Y55" s="20"/>
      <c r="Z55" s="7"/>
      <c r="AD55" s="20"/>
      <c r="AE55" s="20"/>
      <c r="AF55" s="20"/>
    </row>
    <row r="56" spans="21:32">
      <c r="U56" s="20"/>
      <c r="Y56" s="20"/>
      <c r="Z56" s="7"/>
      <c r="AD56" s="20"/>
      <c r="AE56" s="20"/>
      <c r="AF56" s="20"/>
    </row>
    <row r="57" spans="21:32">
      <c r="U57" s="20"/>
      <c r="Y57" s="20"/>
      <c r="Z57" s="7"/>
      <c r="AD57" s="20"/>
      <c r="AE57" s="20"/>
      <c r="AF57" s="20"/>
    </row>
    <row r="58" spans="21:32">
      <c r="U58" s="20"/>
      <c r="Y58" s="20"/>
      <c r="Z58" s="7"/>
      <c r="AD58" s="20"/>
      <c r="AE58" s="20"/>
      <c r="AF58" s="20"/>
    </row>
    <row r="59" spans="21:32">
      <c r="U59" s="20"/>
      <c r="Y59" s="20"/>
      <c r="Z59" s="7"/>
      <c r="AD59" s="20"/>
      <c r="AE59" s="20"/>
      <c r="AF59" s="20"/>
    </row>
    <row r="60" spans="21:32">
      <c r="U60" s="20"/>
      <c r="Y60" s="20"/>
      <c r="Z60" s="7"/>
      <c r="AD60" s="20"/>
      <c r="AE60" s="20"/>
      <c r="AF60" s="20"/>
    </row>
    <row r="61" spans="21:32">
      <c r="U61" s="20"/>
      <c r="Y61" s="20"/>
      <c r="Z61" s="7"/>
      <c r="AD61" s="20"/>
      <c r="AE61" s="20"/>
      <c r="AF61" s="20"/>
    </row>
    <row r="62" spans="21:32">
      <c r="U62" s="20"/>
      <c r="Y62" s="20"/>
      <c r="Z62" s="7"/>
      <c r="AD62" s="20"/>
      <c r="AE62" s="20"/>
      <c r="AF62" s="20"/>
    </row>
    <row r="63" spans="21:32">
      <c r="U63" s="20"/>
      <c r="Y63" s="20"/>
      <c r="Z63" s="7"/>
      <c r="AD63" s="20"/>
      <c r="AE63" s="20"/>
      <c r="AF63" s="20"/>
    </row>
    <row r="64" spans="21:32">
      <c r="U64" s="20"/>
      <c r="Y64" s="20"/>
      <c r="Z64" s="7"/>
      <c r="AD64" s="20"/>
      <c r="AE64" s="20"/>
      <c r="AF64" s="20"/>
    </row>
    <row r="65" spans="21:32">
      <c r="U65" s="20"/>
      <c r="Y65" s="20"/>
      <c r="Z65" s="7"/>
      <c r="AD65" s="20"/>
      <c r="AE65" s="20"/>
      <c r="AF65" s="20"/>
    </row>
    <row r="66" spans="21:32">
      <c r="U66" s="20"/>
      <c r="Y66" s="20"/>
      <c r="Z66" s="7"/>
      <c r="AD66" s="20"/>
      <c r="AE66" s="20"/>
      <c r="AF66" s="20"/>
    </row>
    <row r="67" spans="21:32">
      <c r="U67" s="20"/>
      <c r="Y67" s="20"/>
      <c r="Z67" s="7"/>
      <c r="AD67" s="20"/>
      <c r="AE67" s="20"/>
      <c r="AF67" s="20"/>
    </row>
    <row r="68" spans="21:32">
      <c r="U68" s="20"/>
      <c r="Y68" s="20"/>
      <c r="Z68" s="7"/>
      <c r="AD68" s="20"/>
      <c r="AE68" s="20"/>
      <c r="AF68" s="20"/>
    </row>
    <row r="69" spans="21:32">
      <c r="U69" s="20"/>
      <c r="Y69" s="20"/>
      <c r="Z69" s="7"/>
      <c r="AD69" s="20"/>
      <c r="AE69" s="20"/>
      <c r="AF69" s="20"/>
    </row>
    <row r="70" spans="21:32">
      <c r="U70" s="20"/>
      <c r="Y70" s="20"/>
      <c r="Z70" s="7"/>
      <c r="AD70" s="20"/>
      <c r="AE70" s="20"/>
      <c r="AF70" s="20"/>
    </row>
    <row r="71" spans="21:32">
      <c r="U71" s="20"/>
      <c r="Y71" s="20"/>
      <c r="Z71" s="7"/>
      <c r="AD71" s="20"/>
      <c r="AE71" s="20"/>
      <c r="AF71" s="20"/>
    </row>
    <row r="72" spans="21:32">
      <c r="U72" s="20"/>
      <c r="Y72" s="20"/>
      <c r="Z72" s="7"/>
      <c r="AD72" s="20"/>
      <c r="AE72" s="20"/>
      <c r="AF72" s="20"/>
    </row>
    <row r="73" spans="21:32">
      <c r="U73" s="20"/>
      <c r="Y73" s="20"/>
      <c r="Z73" s="7"/>
      <c r="AD73" s="20"/>
      <c r="AE73" s="20"/>
      <c r="AF73" s="20"/>
    </row>
    <row r="74" spans="21:32">
      <c r="U74" s="20"/>
      <c r="Y74" s="20"/>
      <c r="Z74" s="7"/>
      <c r="AD74" s="20"/>
      <c r="AE74" s="20"/>
      <c r="AF74" s="20"/>
    </row>
    <row r="75" spans="21:32">
      <c r="U75" s="20"/>
      <c r="Y75" s="20"/>
      <c r="Z75" s="7"/>
      <c r="AD75" s="20"/>
      <c r="AE75" s="20"/>
      <c r="AF75" s="20"/>
    </row>
    <row r="76" spans="21:32">
      <c r="U76" s="20"/>
      <c r="Y76" s="20"/>
      <c r="Z76" s="7"/>
      <c r="AD76" s="20"/>
      <c r="AE76" s="20"/>
      <c r="AF76" s="20"/>
    </row>
    <row r="77" spans="21:32">
      <c r="U77" s="20"/>
      <c r="Y77" s="20"/>
      <c r="Z77" s="7"/>
      <c r="AD77" s="20"/>
      <c r="AE77" s="20"/>
      <c r="AF77" s="20"/>
    </row>
    <row r="78" spans="21:32">
      <c r="U78" s="20"/>
      <c r="Y78" s="20"/>
      <c r="Z78" s="7"/>
      <c r="AD78" s="20"/>
      <c r="AE78" s="20"/>
      <c r="AF78" s="20"/>
    </row>
    <row r="79" spans="21:32">
      <c r="U79" s="20"/>
      <c r="Y79" s="20"/>
      <c r="Z79" s="7"/>
      <c r="AD79" s="20"/>
      <c r="AE79" s="20"/>
      <c r="AF79" s="20"/>
    </row>
  </sheetData>
  <autoFilter ref="A2:AC4" xr:uid="{57AF7A3A-1C25-4A92-9D29-D3D15CC1FA04}"/>
  <mergeCells count="4">
    <mergeCell ref="I1:L1"/>
    <mergeCell ref="S1:U1"/>
    <mergeCell ref="W1:Z1"/>
    <mergeCell ref="AB1:AG1"/>
  </mergeCells>
  <phoneticPr fontId="9" type="noConversion"/>
  <dataValidations count="1">
    <dataValidation type="list" allowBlank="1" showInputMessage="1" showErrorMessage="1" sqref="F89:F1048576 F5:F6 A5:C6 C1:C2 B89:C1048576 O89:O1048576" xr:uid="{C5D22C0F-6216-425A-804D-C6451BB5677F}">
      <formula1>#REF!</formula1>
    </dataValidation>
  </dataValidations>
  <pageMargins left="0.7" right="0.7" top="0.75" bottom="0.75" header="0.3" footer="0.3"/>
  <pageSetup paperSize="9" orientation="portrait" r:id="rId1"/>
  <headerFooter>
    <oddHeader>&amp;R&amp;"Calibri"&amp;10&amp;K000000 Business Use&amp;1#_x000D_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ACDD9A7D6A9846AEF15C154FD04C7F" ma:contentTypeVersion="3" ma:contentTypeDescription="Create a new document." ma:contentTypeScope="" ma:versionID="c1b1caaf41e957cc0244135f198a8e02">
  <xsd:schema xmlns:xsd="http://www.w3.org/2001/XMLSchema" xmlns:xs="http://www.w3.org/2001/XMLSchema" xmlns:p="http://schemas.microsoft.com/office/2006/metadata/properties" xmlns:ns2="e1c1f1b3-55e5-42ed-9f7d-e111adeb1642" targetNamespace="http://schemas.microsoft.com/office/2006/metadata/properties" ma:root="true" ma:fieldsID="2e16d7443d2e04d109211265d599f251" ns2:_="">
    <xsd:import namespace="e1c1f1b3-55e5-42ed-9f7d-e111adeb16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1f1b3-55e5-42ed-9f7d-e111adeb1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A7250B-98CE-4215-A156-0C6291C1FB83}">
  <ds:schemaRefs>
    <ds:schemaRef ds:uri="http://purl.org/dc/terms/"/>
    <ds:schemaRef ds:uri="63cbf04d-b03e-4987-89d4-ea3beded6fa1"/>
    <ds:schemaRef ds:uri="http://schemas.microsoft.com/office/2006/documentManagement/types"/>
    <ds:schemaRef ds:uri="http://schemas.microsoft.com/office/infopath/2007/PartnerControls"/>
    <ds:schemaRef ds:uri="7fcaf1f0-514d-4f56-aeba-66d81b8afa2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D0B79A-85B2-4453-9741-B70661848D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C1444-A95A-4758-8CED-3AF52CBE3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1f1b3-55e5-42ed-9f7d-e111adeb16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PROJECT LIST B-up</vt:lpstr>
      <vt:lpstr>Fujioka SND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Yang</dc:creator>
  <cp:keywords/>
  <dc:description/>
  <cp:lastModifiedBy>松泽 李</cp:lastModifiedBy>
  <cp:revision/>
  <dcterms:created xsi:type="dcterms:W3CDTF">2019-10-10T14:16:35Z</dcterms:created>
  <dcterms:modified xsi:type="dcterms:W3CDTF">2025-06-23T12:15:22Z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0x010100EFACDD9A7D6A9846AEF15C154FD04C7F</vt:lpwstr>
  </property>
  <property fmtid="{D5CDD505-2E9C-101B-9397-08002B2CF9AE}" pid="3" name="CustomUiType">
    <vt:lpwstr>2</vt:lpwstr>
  </property>
  <property fmtid="{D5CDD505-2E9C-101B-9397-08002B2CF9AE}" pid="4" name="MSIP_Label_a518e53f-798e-43aa-978d-c3fda1f3a682_Enabled">
    <vt:lpwstr>true</vt:lpwstr>
  </property>
  <property fmtid="{D5CDD505-2E9C-101B-9397-08002B2CF9AE}" pid="5" name="MSIP_Label_a518e53f-798e-43aa-978d-c3fda1f3a682_SetDate">
    <vt:lpwstr>2023-11-28T07:42:07Z</vt:lpwstr>
  </property>
  <property fmtid="{D5CDD505-2E9C-101B-9397-08002B2CF9AE}" pid="6" name="MSIP_Label_a518e53f-798e-43aa-978d-c3fda1f3a682_Method">
    <vt:lpwstr>Privileged</vt:lpwstr>
  </property>
  <property fmtid="{D5CDD505-2E9C-101B-9397-08002B2CF9AE}" pid="7" name="MSIP_Label_a518e53f-798e-43aa-978d-c3fda1f3a682_Name">
    <vt:lpwstr>PG - Internal Use</vt:lpwstr>
  </property>
  <property fmtid="{D5CDD505-2E9C-101B-9397-08002B2CF9AE}" pid="8" name="MSIP_Label_a518e53f-798e-43aa-978d-c3fda1f3a682_SiteId">
    <vt:lpwstr>3596192b-fdf5-4e2c-a6fa-acb706c963d8</vt:lpwstr>
  </property>
  <property fmtid="{D5CDD505-2E9C-101B-9397-08002B2CF9AE}" pid="9" name="MSIP_Label_a518e53f-798e-43aa-978d-c3fda1f3a682_ActionId">
    <vt:lpwstr>67c4a4c9-69d4-4b5d-8cab-55dc5cfba324</vt:lpwstr>
  </property>
  <property fmtid="{D5CDD505-2E9C-101B-9397-08002B2CF9AE}" pid="10" name="MSIP_Label_a518e53f-798e-43aa-978d-c3fda1f3a682_ContentBits">
    <vt:lpwstr>1</vt:lpwstr>
  </property>
  <property fmtid="{D5CDD505-2E9C-101B-9397-08002B2CF9AE}" pid="11" name="MediaServiceImageTags">
    <vt:lpwstr/>
  </property>
  <property fmtid="{D5CDD505-2E9C-101B-9397-08002B2CF9AE}" pid="12" name="Order">
    <vt:r8>1201300</vt:r8>
  </property>
  <property fmtid="{D5CDD505-2E9C-101B-9397-08002B2CF9AE}" pid="13" name="xd_Signature">
    <vt:bool>false</vt:bool>
  </property>
  <property fmtid="{D5CDD505-2E9C-101B-9397-08002B2CF9AE}" pid="14" name="xd_ProgID">
    <vt:lpwstr/>
  </property>
  <property fmtid="{D5CDD505-2E9C-101B-9397-08002B2CF9AE}" pid="15" name="_SourceUrl">
    <vt:lpwstr/>
  </property>
  <property fmtid="{D5CDD505-2E9C-101B-9397-08002B2CF9AE}" pid="16" name="_SharedFileIndex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</Properties>
</file>