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reb\Desktop\Assignments\HW1\"/>
    </mc:Choice>
  </mc:AlternateContent>
  <xr:revisionPtr revIDLastSave="0" documentId="10_ncr:8100000_{1BF49648-21A1-41DA-B527-F881C7BE1D79}" xr6:coauthVersionLast="34" xr6:coauthVersionMax="34" xr10:uidLastSave="{00000000-0000-0000-0000-000000000000}"/>
  <bookViews>
    <workbookView xWindow="0" yWindow="0" windowWidth="19200" windowHeight="6960" activeTab="4" xr2:uid="{00000000-000D-0000-FFFF-FFFF00000000}"/>
  </bookViews>
  <sheets>
    <sheet name="Pivot1" sheetId="2" r:id="rId1"/>
    <sheet name="Pivot2" sheetId="3" r:id="rId2"/>
    <sheet name="Pivot3" sheetId="4" r:id="rId3"/>
    <sheet name="Bonus" sheetId="5" r:id="rId4"/>
    <sheet name="Data" sheetId="1" r:id="rId5"/>
  </sheets>
  <definedNames>
    <definedName name="_xlnm._FilterDatabase" localSheetId="4" hidden="1">Data!$A$1:$N$4115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116" i="1" l="1"/>
  <c r="P4116" i="1" s="1"/>
  <c r="L4116" i="1"/>
  <c r="F12" i="3"/>
  <c r="F7" i="4"/>
  <c r="F8" i="4"/>
  <c r="F9" i="4"/>
  <c r="F10" i="4"/>
  <c r="F11" i="4"/>
  <c r="F12" i="4"/>
  <c r="F13" i="4"/>
  <c r="F14" i="4"/>
  <c r="F15" i="4"/>
  <c r="F16" i="4"/>
  <c r="F17" i="4"/>
  <c r="F6" i="4"/>
  <c r="G6" i="2"/>
  <c r="G7" i="2"/>
  <c r="G8" i="2"/>
  <c r="G9" i="2"/>
  <c r="G10" i="2"/>
  <c r="G11" i="2"/>
  <c r="G12" i="2"/>
  <c r="G13" i="2"/>
  <c r="G5" i="2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B3" i="5"/>
  <c r="C3" i="5"/>
  <c r="D2" i="5"/>
  <c r="C2" i="5"/>
  <c r="B2" i="5"/>
  <c r="E13" i="5" l="1"/>
  <c r="H13" i="5" s="1"/>
  <c r="E10" i="5"/>
  <c r="G10" i="5" s="1"/>
  <c r="E9" i="5"/>
  <c r="G9" i="5" s="1"/>
  <c r="E7" i="5"/>
  <c r="F7" i="5" s="1"/>
  <c r="E8" i="5"/>
  <c r="G8" i="5" s="1"/>
  <c r="E5" i="5"/>
  <c r="H5" i="5" s="1"/>
  <c r="E4" i="5"/>
  <c r="G4" i="5" s="1"/>
  <c r="E6" i="5"/>
  <c r="E12" i="5"/>
  <c r="G12" i="5" s="1"/>
  <c r="E11" i="5"/>
  <c r="F11" i="5" s="1"/>
  <c r="E3" i="5"/>
  <c r="F3" i="5" s="1"/>
  <c r="E2" i="5"/>
  <c r="F2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4" i="5" l="1"/>
  <c r="H7" i="5"/>
  <c r="H4" i="5"/>
  <c r="G13" i="5"/>
  <c r="F13" i="5"/>
  <c r="H11" i="5"/>
  <c r="F10" i="5"/>
  <c r="H10" i="5"/>
  <c r="F9" i="5"/>
  <c r="H9" i="5"/>
  <c r="G7" i="5"/>
  <c r="H12" i="5"/>
  <c r="F12" i="5"/>
  <c r="F8" i="5"/>
  <c r="H8" i="5"/>
  <c r="F5" i="5"/>
  <c r="G5" i="5"/>
  <c r="G11" i="5"/>
  <c r="F6" i="5"/>
  <c r="H6" i="5"/>
  <c r="G6" i="5"/>
  <c r="H3" i="5"/>
  <c r="G3" i="5"/>
  <c r="H2" i="5"/>
  <c r="G2" i="5"/>
</calcChain>
</file>

<file path=xl/sharedStrings.xml><?xml version="1.0" encoding="utf-8"?>
<sst xmlns="http://schemas.openxmlformats.org/spreadsheetml/2006/main" count="24782" uniqueCount="8363">
  <si>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</si>
  <si>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</si>
  <si>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</si>
  <si>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</si>
  <si>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</si>
  <si>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</si>
  <si>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</si>
  <si>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</si>
  <si>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</si>
  <si>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</si>
  <si>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</si>
  <si>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</si>
  <si>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</si>
  <si>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</si>
  <si>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</si>
  <si>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</si>
  <si>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</si>
  <si>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</si>
  <si>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</si>
  <si>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</si>
  <si>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</si>
  <si>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</si>
  <si>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</si>
  <si>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</si>
  <si>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</si>
  <si>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</si>
  <si>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</si>
  <si>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</si>
  <si>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</si>
  <si>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</si>
  <si>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</si>
  <si>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</si>
  <si>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</si>
  <si>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</si>
  <si>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</si>
  <si>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</si>
  <si>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</si>
  <si>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</si>
  <si>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</si>
  <si>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</si>
  <si>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</si>
  <si>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</si>
  <si>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</si>
  <si>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</si>
  <si>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</si>
  <si>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</si>
  <si>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</si>
  <si>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</si>
  <si>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</si>
  <si>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</si>
  <si>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</si>
  <si>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</si>
  <si>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</si>
  <si>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</si>
  <si>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</si>
  <si>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</si>
  <si>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</si>
  <si>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</si>
  <si>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</si>
  <si>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</si>
  <si>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</si>
  <si>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</si>
  <si>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</si>
  <si>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</si>
  <si>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</si>
  <si>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</si>
  <si>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</si>
  <si>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</si>
  <si>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</si>
  <si>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</si>
  <si>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</si>
  <si>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</si>
  <si>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</si>
  <si>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</si>
  <si>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</si>
  <si>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</si>
  <si>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</si>
  <si>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</si>
  <si>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</si>
  <si>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</si>
  <si>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</si>
  <si>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</si>
  <si>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</si>
  <si>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</si>
  <si>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</si>
  <si>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</si>
  <si>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</si>
  <si>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</si>
  <si>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</si>
  <si>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</si>
  <si>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</si>
  <si>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</si>
  <si>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</si>
  <si>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</si>
  <si>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</si>
  <si>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</si>
  <si>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</si>
  <si>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</si>
  <si>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</si>
  <si>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</si>
  <si>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</si>
  <si>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</si>
  <si>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</si>
  <si>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</si>
  <si>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</si>
  <si>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</si>
  <si>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</si>
  <si>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</si>
  <si>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</si>
  <si>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</si>
  <si>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</si>
  <si>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</si>
  <si>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</si>
  <si>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</si>
  <si>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</si>
  <si>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</si>
  <si>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</si>
  <si>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</si>
  <si>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</si>
  <si>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</si>
  <si>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</si>
  <si>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</si>
  <si>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</si>
  <si>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</si>
  <si>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</si>
  <si>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</si>
  <si>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</si>
  <si>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</si>
  <si>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</si>
  <si>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</si>
  <si>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</si>
  <si>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</si>
  <si>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</si>
  <si>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</si>
  <si>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</si>
  <si>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</si>
  <si>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</si>
  <si>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</si>
  <si>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</si>
  <si>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</si>
  <si>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</si>
  <si>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</si>
  <si>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</si>
  <si>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</si>
  <si>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</si>
  <si>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</si>
  <si>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</si>
  <si>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</si>
  <si>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</si>
  <si>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</si>
  <si>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</si>
  <si>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</si>
  <si>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</si>
  <si>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</si>
  <si>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</si>
  <si>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</si>
  <si>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</si>
  <si>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</si>
  <si>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</si>
  <si>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</si>
  <si>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</si>
  <si>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</si>
  <si>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</si>
  <si>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</si>
  <si>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</si>
  <si>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</si>
  <si>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</si>
  <si>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</si>
  <si>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</si>
  <si>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</si>
  <si>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</si>
  <si>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</si>
  <si>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</si>
  <si>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</si>
  <si>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</si>
  <si>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</si>
  <si>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</si>
  <si>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</si>
  <si>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</si>
  <si>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</si>
  <si>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</si>
  <si>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</si>
  <si>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</si>
  <si>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</si>
  <si>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</si>
  <si>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</si>
  <si>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</si>
  <si>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</si>
  <si>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</si>
  <si>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</si>
  <si>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</si>
  <si>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</si>
  <si>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</si>
  <si>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</si>
  <si>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</si>
  <si>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</si>
  <si>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</si>
  <si>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</si>
  <si>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</si>
  <si>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</si>
  <si>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</si>
  <si>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</si>
  <si>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</si>
  <si>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</si>
  <si>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</si>
  <si>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</si>
  <si>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</si>
  <si>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</si>
  <si>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</si>
  <si>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</si>
  <si>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</si>
  <si>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</si>
  <si>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</si>
  <si>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</si>
  <si>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</si>
  <si>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</si>
  <si>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</si>
  <si>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</si>
  <si>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</si>
  <si>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</si>
  <si>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</si>
  <si>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</si>
  <si>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</si>
  <si>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</si>
  <si>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</si>
  <si>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</si>
  <si>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</si>
  <si>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</si>
  <si>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</si>
  <si>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</si>
  <si>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</si>
  <si>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</si>
  <si>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</si>
  <si>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</si>
  <si>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</si>
  <si>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</si>
  <si>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</si>
  <si>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</si>
  <si>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</si>
  <si>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</si>
  <si>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</si>
  <si>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</si>
  <si>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</si>
  <si>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</si>
  <si>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</si>
  <si>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</si>
  <si>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</si>
  <si>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</si>
  <si>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</si>
  <si>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</si>
  <si>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</si>
  <si>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</si>
  <si>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</si>
  <si>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</si>
  <si>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</si>
  <si>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</si>
  <si>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</si>
  <si>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</si>
  <si>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</si>
  <si>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</si>
  <si>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</si>
  <si>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</si>
  <si>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</si>
  <si>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</si>
  <si>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</si>
  <si>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</si>
  <si>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</si>
  <si>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</si>
  <si>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</si>
  <si>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</si>
  <si>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</si>
  <si>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</si>
  <si>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</si>
  <si>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</si>
  <si>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</si>
  <si>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</si>
  <si>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</si>
  <si>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</si>
  <si>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</si>
  <si>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</si>
  <si>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</si>
  <si>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</si>
  <si>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</si>
  <si>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</si>
  <si>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</si>
  <si>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</si>
  <si>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</si>
  <si>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</si>
  <si>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</si>
  <si>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</si>
  <si>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</si>
  <si>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</si>
  <si>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</si>
  <si>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</si>
  <si>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</si>
  <si>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</si>
  <si>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</si>
  <si>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</si>
  <si>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</si>
  <si>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</si>
  <si>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</si>
  <si>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</si>
  <si>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</si>
  <si>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</si>
  <si>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</si>
  <si>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</si>
  <si>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</si>
  <si>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</si>
  <si>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</si>
  <si>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</si>
  <si>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</si>
  <si>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</si>
  <si>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</si>
  <si>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</si>
  <si>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</si>
  <si>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</si>
  <si>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</si>
  <si>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</si>
  <si>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</si>
  <si>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</si>
  <si>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</si>
  <si>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</si>
  <si>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</si>
  <si>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</si>
  <si>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</si>
  <si>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</si>
  <si>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</si>
  <si>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</si>
  <si>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</si>
  <si>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</si>
  <si>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</si>
  <si>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</si>
  <si>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</si>
  <si>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</si>
  <si>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</si>
  <si>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</si>
  <si>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</si>
  <si>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</si>
  <si>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</si>
  <si>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</si>
  <si>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</si>
  <si>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</si>
  <si>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</si>
  <si>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</si>
  <si>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</si>
  <si>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</si>
  <si>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</si>
  <si>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</si>
  <si>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</si>
  <si>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</si>
  <si>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</si>
  <si>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</si>
  <si>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</si>
  <si>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</si>
  <si>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</si>
  <si>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</si>
  <si>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</si>
  <si>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</si>
  <si>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</si>
  <si>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</si>
  <si>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</si>
  <si>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</si>
  <si>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</si>
  <si>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</si>
  <si>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</si>
  <si>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</si>
  <si>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</si>
  <si>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</si>
  <si>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</si>
  <si>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</si>
  <si>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</si>
  <si>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</si>
  <si>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</si>
  <si>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</si>
  <si>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</si>
  <si>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</si>
  <si>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</si>
  <si>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</si>
  <si>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</si>
  <si>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</si>
  <si>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</si>
  <si>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</si>
  <si>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</si>
  <si>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</si>
  <si>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</si>
  <si>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</si>
  <si>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</si>
  <si>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</si>
  <si>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</si>
  <si>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</si>
  <si>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</si>
  <si>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</si>
  <si>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</si>
  <si>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</si>
  <si>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</si>
  <si>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</si>
  <si>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</si>
  <si>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</si>
  <si>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</si>
  <si>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</si>
  <si>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</si>
  <si>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</si>
  <si>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</si>
  <si>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</si>
  <si>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</si>
  <si>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</si>
  <si>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</si>
  <si>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</si>
  <si>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</si>
  <si>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</si>
  <si>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</si>
  <si>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</si>
  <si>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</si>
  <si>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</si>
  <si>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</si>
  <si>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</si>
  <si>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</si>
  <si>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</si>
  <si>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</si>
  <si>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</si>
  <si>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</si>
  <si>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</si>
  <si>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</si>
  <si>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</si>
  <si>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</si>
  <si>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</si>
  <si>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</si>
  <si>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</si>
  <si>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</si>
  <si>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</si>
  <si>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</si>
  <si>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</si>
  <si>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</si>
  <si>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</si>
  <si>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</si>
  <si>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</si>
  <si>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</si>
  <si>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</si>
  <si>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</si>
  <si>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</si>
  <si>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</si>
  <si>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</si>
  <si>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</si>
  <si>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</si>
  <si>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</si>
  <si>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</si>
  <si>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</si>
  <si>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</si>
  <si>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</si>
  <si>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</si>
  <si>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</si>
  <si>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</si>
  <si>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</si>
  <si>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</si>
  <si>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</si>
  <si>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</si>
  <si>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</si>
  <si>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</si>
  <si>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</si>
  <si>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</si>
  <si>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</si>
  <si>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</si>
  <si>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</si>
  <si>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</si>
  <si>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</si>
  <si>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</si>
  <si>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</si>
  <si>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</si>
  <si>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</si>
  <si>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</si>
  <si>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</si>
  <si>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</si>
  <si>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</si>
  <si>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</si>
  <si>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</si>
  <si>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</si>
  <si>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</si>
  <si>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</si>
  <si>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</si>
  <si>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</si>
  <si>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</si>
  <si>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</si>
  <si>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</si>
  <si>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</si>
  <si>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</si>
  <si>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</si>
  <si>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</si>
  <si>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</si>
  <si>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</si>
  <si>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</si>
  <si>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</si>
  <si>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</si>
  <si>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</si>
  <si>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</si>
  <si>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</si>
  <si>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</si>
  <si>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</si>
  <si>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</si>
  <si>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</si>
  <si>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</si>
  <si>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</si>
  <si>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</si>
  <si>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</si>
  <si>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</si>
  <si>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</si>
  <si>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</si>
  <si>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</si>
  <si>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</si>
  <si>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</si>
  <si>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</si>
  <si>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</si>
  <si>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</si>
  <si>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</si>
  <si>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</si>
  <si>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</si>
  <si>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</si>
  <si>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</si>
  <si>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</si>
  <si>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</si>
  <si>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</si>
  <si>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</si>
  <si>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</si>
  <si>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</si>
  <si>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</si>
  <si>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</si>
  <si>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</si>
  <si>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</si>
  <si>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</si>
  <si>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</si>
  <si>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</si>
  <si>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</si>
  <si>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</si>
  <si>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</si>
  <si>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</si>
  <si>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</si>
  <si>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</si>
  <si>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</si>
  <si>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</si>
  <si>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</si>
  <si>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</si>
  <si>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</si>
  <si>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</si>
  <si>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</si>
  <si>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</si>
  <si>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</si>
  <si>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</si>
  <si>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</si>
  <si>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</si>
  <si>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</si>
  <si>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</si>
  <si>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</si>
  <si>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</si>
  <si>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</si>
  <si>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</si>
  <si>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</si>
  <si>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</si>
  <si>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</si>
  <si>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</si>
  <si>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</si>
  <si>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</si>
  <si>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</si>
  <si>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</si>
  <si>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</si>
  <si>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</si>
  <si>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</si>
  <si>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</si>
  <si>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</si>
  <si>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</si>
  <si>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</si>
  <si>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</si>
  <si>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</si>
  <si>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</si>
  <si>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</si>
  <si>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</si>
  <si>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</si>
  <si>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</si>
  <si>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</si>
  <si>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</si>
  <si>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</si>
  <si>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</si>
  <si>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</si>
  <si>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</si>
  <si>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</si>
  <si>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</si>
  <si>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</si>
  <si>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</si>
  <si>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</si>
  <si>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</si>
  <si>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</si>
  <si>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</si>
  <si>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</si>
  <si>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</si>
  <si>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</si>
  <si>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</si>
  <si>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</si>
  <si>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</si>
  <si>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</si>
  <si>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</si>
  <si>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</si>
  <si>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</si>
  <si>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</si>
  <si>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</si>
  <si>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</si>
  <si>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</si>
  <si>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</si>
  <si>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</si>
  <si>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</si>
  <si>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</si>
  <si>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</si>
  <si>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</si>
  <si>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</si>
  <si>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</si>
  <si>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</si>
  <si>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</si>
  <si>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</si>
  <si>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</si>
  <si>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</si>
  <si>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</si>
  <si>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</si>
  <si>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</si>
  <si>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</si>
  <si>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</si>
  <si>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</si>
  <si>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</si>
  <si>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</si>
  <si>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</si>
  <si>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</si>
  <si>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</si>
  <si>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</si>
  <si>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</si>
  <si>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</si>
  <si>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</si>
  <si>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</si>
  <si>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</si>
  <si>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</si>
  <si>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</si>
  <si>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</si>
  <si>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</si>
  <si>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</si>
  <si>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</si>
  <si>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</si>
  <si>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</si>
  <si>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</si>
  <si>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</si>
  <si>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</si>
  <si>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</si>
  <si>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</si>
  <si>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</si>
  <si>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</si>
  <si>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</si>
  <si>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</si>
  <si>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</si>
  <si>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</si>
  <si>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</si>
  <si>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</si>
  <si>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</si>
  <si>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</si>
  <si>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</si>
  <si>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</si>
  <si>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</si>
  <si>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</si>
  <si>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</si>
  <si>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</si>
  <si>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</si>
  <si>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</si>
  <si>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</si>
  <si>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</si>
  <si>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</si>
  <si>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</si>
  <si>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</si>
  <si>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</si>
  <si>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</si>
  <si>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</si>
  <si>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</si>
  <si>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</si>
  <si>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</si>
  <si>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</si>
  <si>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</si>
  <si>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</si>
  <si>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</si>
  <si>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</si>
  <si>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</si>
  <si>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</si>
  <si>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</si>
  <si>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</si>
  <si>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</si>
  <si>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</si>
  <si>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</si>
  <si>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</si>
  <si>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</si>
  <si>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</si>
  <si>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</si>
  <si>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</si>
  <si>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</si>
  <si>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</si>
  <si>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</si>
  <si>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</si>
  <si>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</si>
  <si>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</si>
  <si>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</si>
  <si>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</si>
  <si>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</si>
  <si>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</si>
  <si>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</si>
  <si>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</si>
  <si>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</si>
  <si>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</si>
  <si>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</si>
  <si>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</si>
  <si>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</si>
  <si>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</si>
  <si>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</si>
  <si>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</si>
  <si>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</si>
  <si>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</si>
  <si>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</si>
  <si>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</si>
  <si>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</si>
  <si>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</si>
  <si>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</si>
  <si>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</si>
  <si>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</si>
  <si>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</si>
  <si>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</si>
  <si>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</si>
  <si>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</si>
  <si>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</si>
  <si>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</si>
  <si>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</si>
  <si>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</si>
  <si>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</si>
  <si>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</si>
  <si>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</si>
  <si>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</si>
  <si>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</si>
  <si>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</si>
  <si>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</si>
  <si>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</si>
  <si>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</si>
  <si>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</si>
  <si>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</si>
  <si>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</si>
  <si>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</si>
  <si>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</si>
  <si>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</si>
  <si>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</si>
  <si>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</si>
  <si>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</si>
  <si>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</si>
  <si>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</si>
  <si>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</si>
  <si>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</si>
  <si>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</si>
  <si>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</si>
  <si>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</si>
  <si>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</si>
  <si>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</si>
  <si>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</si>
  <si>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</si>
  <si>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</si>
  <si>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</si>
  <si>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</si>
  <si>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</si>
  <si>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</si>
  <si>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</si>
  <si>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</si>
  <si>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</si>
  <si>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</si>
  <si>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</si>
  <si>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</si>
  <si>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</si>
  <si>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</si>
  <si>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</si>
  <si>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</si>
  <si>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</si>
  <si>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</si>
  <si>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</si>
  <si>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</si>
  <si>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</si>
  <si>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</si>
  <si>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</si>
  <si>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</si>
  <si>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</si>
  <si>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</si>
  <si>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</si>
  <si>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</si>
  <si>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</si>
  <si>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</si>
  <si>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</si>
  <si>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</si>
  <si>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</si>
  <si>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</si>
  <si>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</si>
  <si>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</si>
  <si>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</si>
  <si>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</si>
  <si>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</si>
  <si>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</si>
  <si>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</si>
  <si>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</si>
  <si>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</si>
  <si>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</si>
  <si>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</si>
  <si>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</si>
  <si>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</si>
  <si>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</si>
  <si>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</si>
  <si>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</si>
  <si>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</si>
  <si>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</si>
  <si>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</si>
  <si>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</si>
  <si>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</si>
  <si>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</si>
  <si>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</si>
  <si>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</si>
  <si>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</si>
  <si>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</si>
  <si>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</si>
  <si>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</si>
  <si>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</si>
  <si>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</si>
  <si>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</si>
  <si>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</si>
  <si>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</si>
  <si>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</si>
  <si>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</si>
  <si>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</si>
  <si>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</si>
  <si>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</si>
  <si>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</si>
  <si>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</si>
  <si>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</si>
  <si>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</si>
  <si>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</si>
  <si>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</si>
  <si>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</si>
  <si>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</si>
  <si>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</si>
  <si>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</si>
  <si>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</si>
  <si>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</si>
  <si>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</si>
  <si>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</si>
  <si>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</si>
  <si>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</si>
  <si>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</si>
  <si>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</si>
  <si>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</si>
  <si>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</si>
  <si>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</si>
  <si>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</si>
  <si>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</si>
  <si>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</si>
  <si>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</si>
  <si>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</si>
  <si>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</si>
  <si>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</si>
  <si>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</si>
  <si>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</si>
  <si>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</si>
  <si>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</si>
  <si>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</si>
  <si>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</si>
  <si>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</si>
  <si>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</si>
  <si>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</si>
  <si>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</si>
  <si>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</si>
  <si>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</si>
  <si>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</si>
  <si>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</si>
  <si>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</si>
  <si>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</si>
  <si>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</si>
  <si>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</si>
  <si>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</si>
  <si>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</si>
  <si>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</si>
  <si>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</si>
  <si>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</si>
  <si>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</si>
  <si>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</si>
  <si>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</si>
  <si>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</si>
  <si>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</si>
  <si>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</si>
  <si>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</si>
  <si>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</si>
  <si>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</si>
  <si>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</si>
  <si>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</si>
  <si>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</si>
  <si>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</si>
  <si>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</si>
  <si>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</si>
  <si>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</si>
  <si>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</si>
  <si>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</si>
  <si>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</si>
  <si>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</si>
  <si>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</si>
  <si>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</si>
  <si>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</si>
  <si>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</si>
  <si>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</si>
  <si>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</si>
  <si>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</si>
  <si>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</si>
  <si>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</si>
  <si>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</si>
  <si>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</si>
  <si>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</si>
  <si>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</si>
  <si>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</si>
  <si>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</si>
  <si>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</si>
  <si>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</si>
  <si>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</si>
  <si>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</si>
  <si>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</si>
  <si>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</si>
  <si>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</si>
  <si>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</si>
  <si>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</si>
  <si>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</si>
  <si>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</si>
  <si>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</si>
  <si>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</si>
  <si>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</si>
  <si>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</si>
  <si>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</si>
  <si>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</si>
  <si>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</si>
  <si>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</si>
  <si>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</si>
  <si>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</si>
  <si>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</si>
  <si>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</si>
  <si>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</si>
  <si>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</si>
  <si>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</si>
  <si>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</si>
  <si>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</si>
  <si>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</si>
  <si>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</si>
  <si>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</si>
  <si>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</si>
  <si>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</si>
  <si>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</si>
  <si>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</si>
  <si>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</si>
  <si>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</si>
  <si>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</si>
  <si>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</si>
  <si>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</si>
  <si>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</si>
  <si>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</si>
  <si>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</si>
  <si>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</si>
  <si>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</si>
  <si>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</si>
  <si>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</si>
  <si>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</si>
  <si>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</si>
  <si>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</si>
  <si>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</si>
  <si>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</si>
  <si>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</si>
  <si>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</si>
  <si>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</si>
  <si>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</si>
  <si>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</si>
  <si>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</si>
  <si>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</si>
  <si>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</si>
  <si>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</si>
  <si>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</si>
  <si>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</si>
  <si>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</si>
  <si>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</si>
  <si>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</si>
  <si>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</si>
  <si>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</si>
  <si>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</si>
  <si>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</si>
  <si>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</si>
  <si>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</si>
  <si>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</si>
  <si>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</si>
  <si>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</si>
  <si>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</si>
  <si>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</si>
  <si>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</si>
  <si>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</si>
  <si>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</si>
  <si>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</si>
  <si>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</si>
  <si>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</si>
  <si>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</si>
  <si>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</si>
  <si>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</si>
  <si>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</si>
  <si>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</si>
  <si>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</si>
  <si>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</si>
  <si>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</si>
  <si>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</si>
  <si>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</si>
  <si>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</si>
  <si>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</si>
  <si>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</si>
  <si>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</si>
  <si>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</si>
  <si>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</si>
  <si>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</si>
  <si>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</si>
  <si>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</si>
  <si>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</si>
  <si>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</si>
  <si>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</si>
  <si>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</si>
  <si>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</si>
  <si>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</si>
  <si>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</si>
  <si>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</si>
  <si>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</si>
  <si>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</si>
  <si>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</si>
  <si>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</si>
  <si>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</si>
  <si>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</si>
  <si>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</si>
  <si>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</si>
  <si>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</si>
  <si>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</si>
  <si>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</si>
  <si>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</si>
  <si>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</si>
  <si>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</si>
  <si>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</si>
  <si>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</si>
  <si>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</si>
  <si>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</si>
  <si>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</si>
  <si>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</si>
  <si>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</si>
  <si>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</si>
  <si>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</si>
  <si>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</si>
  <si>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</si>
  <si>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</si>
  <si>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</si>
  <si>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</si>
  <si>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</si>
  <si>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</si>
  <si>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</si>
  <si>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</si>
  <si>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</si>
  <si>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</si>
  <si>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</si>
  <si>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</si>
  <si>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</si>
  <si>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</si>
  <si>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</si>
  <si>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</si>
  <si>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</si>
  <si>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</si>
  <si>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</si>
  <si>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</si>
  <si>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</si>
  <si>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</si>
  <si>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</si>
  <si>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</si>
  <si>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</si>
  <si>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</si>
  <si>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</si>
  <si>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</si>
  <si>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</si>
  <si>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</si>
  <si>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</si>
  <si>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</si>
  <si>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</si>
  <si>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</si>
  <si>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</si>
  <si>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</si>
  <si>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</si>
  <si>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</si>
  <si>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</si>
  <si>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</si>
  <si>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</si>
  <si>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</si>
  <si>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</si>
  <si>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</si>
  <si>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</si>
  <si>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</si>
  <si>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</si>
  <si>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</si>
  <si>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</si>
  <si>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</si>
  <si>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</si>
  <si>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</si>
  <si>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</si>
  <si>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</si>
  <si>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</si>
  <si>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</si>
  <si>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</si>
  <si>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</si>
  <si>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</si>
  <si>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</si>
  <si>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</si>
  <si>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</si>
  <si>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</si>
  <si>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</si>
  <si>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</si>
  <si>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</si>
  <si>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</si>
  <si>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</si>
  <si>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</si>
  <si>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</si>
  <si>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</si>
  <si>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</si>
  <si>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</si>
  <si>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</si>
  <si>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</si>
  <si>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</si>
  <si>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</si>
  <si>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</si>
  <si>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</si>
  <si>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</si>
  <si>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</si>
  <si>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</si>
  <si>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</si>
  <si>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</si>
  <si>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</si>
  <si>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</si>
  <si>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</si>
  <si>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</si>
  <si>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</si>
  <si>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</si>
  <si>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</si>
  <si>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</si>
  <si>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</si>
  <si>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</si>
  <si>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</si>
  <si>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</si>
  <si>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</si>
  <si>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</si>
  <si>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</si>
  <si>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</si>
  <si>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</si>
  <si>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</si>
  <si>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</si>
  <si>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</si>
  <si>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</si>
  <si>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</si>
  <si>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</si>
  <si>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</si>
  <si>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</si>
  <si>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</si>
  <si>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</si>
  <si>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</si>
  <si>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</si>
  <si>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</si>
  <si>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</si>
  <si>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</si>
  <si>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</si>
  <si>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</si>
  <si>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</si>
  <si>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</si>
  <si>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</si>
  <si>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</si>
  <si>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</si>
  <si>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</si>
  <si>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</si>
  <si>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</si>
  <si>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</si>
  <si>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</si>
  <si>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</si>
  <si>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</si>
  <si>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</si>
  <si>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</si>
  <si>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</si>
  <si>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</si>
  <si>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</si>
  <si>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</si>
  <si>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</si>
  <si>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</si>
  <si>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</si>
  <si>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</si>
  <si>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</si>
  <si>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</si>
  <si>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</si>
  <si>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</si>
  <si>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</si>
  <si>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</si>
  <si>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</si>
  <si>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</si>
  <si>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</si>
  <si>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</si>
  <si>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</si>
  <si>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</si>
  <si>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</si>
  <si>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</si>
  <si>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</si>
  <si>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</si>
  <si>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</si>
  <si>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</si>
  <si>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</si>
  <si>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</si>
  <si>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</si>
  <si>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</si>
  <si>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</si>
  <si>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</si>
  <si>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</si>
  <si>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</si>
  <si>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</si>
  <si>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</si>
  <si>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</si>
  <si>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</si>
  <si>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</si>
  <si>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</si>
  <si>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</si>
  <si>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</si>
  <si>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</si>
  <si>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</si>
  <si>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</si>
  <si>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</si>
  <si>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</si>
  <si>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</si>
  <si>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</si>
  <si>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</si>
  <si>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</si>
  <si>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</si>
  <si>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</si>
  <si>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</si>
  <si>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</si>
  <si>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</si>
  <si>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</si>
  <si>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</si>
  <si>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</si>
  <si>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</si>
  <si>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</si>
  <si>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</si>
  <si>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</si>
  <si>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</si>
  <si>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</si>
  <si>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</si>
  <si>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</si>
  <si>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</si>
  <si>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</si>
  <si>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</si>
  <si>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</si>
  <si>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</si>
  <si>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</si>
  <si>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</si>
  <si>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</si>
  <si>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</si>
  <si>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</si>
  <si>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</si>
  <si>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</si>
  <si>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</si>
  <si>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</si>
  <si>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</si>
  <si>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</si>
  <si>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</si>
  <si>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</si>
  <si>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</si>
  <si>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</si>
  <si>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</si>
  <si>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</si>
  <si>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</si>
  <si>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</si>
  <si>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</si>
  <si>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</si>
  <si>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</si>
  <si>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</si>
  <si>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</si>
  <si>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</si>
  <si>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</si>
  <si>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</si>
  <si>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</si>
  <si>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</si>
  <si>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</si>
  <si>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</si>
  <si>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</si>
  <si>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</si>
  <si>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</si>
  <si>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</si>
  <si>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</si>
  <si>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</si>
  <si>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</si>
  <si>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</si>
  <si>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</si>
  <si>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</si>
  <si>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</si>
  <si>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</si>
  <si>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</si>
  <si>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</si>
  <si>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</si>
  <si>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</si>
  <si>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</si>
  <si>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</si>
  <si>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</si>
  <si>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</si>
  <si>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</si>
  <si>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</si>
  <si>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</si>
  <si>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</si>
  <si>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</si>
  <si>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</si>
  <si>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</si>
  <si>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</si>
  <si>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</si>
  <si>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</si>
  <si>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</si>
  <si>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</si>
  <si>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</si>
  <si>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</si>
  <si>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</si>
  <si>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</si>
  <si>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</si>
  <si>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</si>
  <si>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</si>
  <si>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</si>
  <si>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</si>
  <si>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</si>
  <si>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</si>
  <si>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</si>
  <si>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</si>
  <si>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</si>
  <si>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</si>
  <si>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</si>
  <si>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</si>
  <si>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</si>
  <si>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</si>
  <si>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</si>
  <si>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</si>
  <si>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</si>
  <si>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</si>
  <si>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</si>
  <si>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</si>
  <si>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</si>
  <si>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</si>
  <si>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</si>
  <si>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</si>
  <si>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</si>
  <si>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</si>
  <si>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</si>
  <si>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</si>
  <si>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</si>
  <si>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</si>
  <si>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</si>
  <si>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</si>
  <si>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</si>
  <si>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</si>
  <si>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</si>
  <si>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</si>
  <si>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</si>
  <si>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</si>
  <si>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</si>
  <si>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</si>
  <si>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</si>
  <si>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</si>
  <si>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</si>
  <si>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</si>
  <si>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</si>
  <si>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</si>
  <si>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</si>
  <si>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</si>
  <si>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</si>
  <si>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</si>
  <si>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</si>
  <si>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</si>
  <si>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</si>
  <si>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</si>
  <si>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</si>
  <si>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</si>
  <si>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</si>
  <si>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</si>
  <si>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</si>
  <si>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</si>
  <si>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</si>
  <si>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</si>
  <si>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</si>
  <si>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</si>
  <si>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</si>
  <si>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</si>
  <si>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</si>
  <si>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</si>
  <si>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</si>
  <si>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</si>
  <si>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</si>
  <si>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</si>
  <si>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</si>
  <si>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</si>
  <si>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</si>
  <si>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</si>
  <si>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</si>
  <si>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</si>
  <si>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</si>
  <si>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</si>
  <si>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</si>
  <si>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</si>
  <si>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</si>
  <si>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</si>
  <si>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</si>
  <si>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</si>
  <si>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</si>
  <si>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</si>
  <si>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</si>
  <si>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</si>
  <si>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</si>
  <si>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</si>
  <si>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</si>
  <si>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</si>
  <si>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</si>
  <si>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</si>
  <si>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</si>
  <si>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</si>
  <si>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</si>
  <si>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</si>
  <si>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</si>
  <si>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</si>
  <si>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</si>
  <si>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</si>
  <si>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</si>
  <si>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</si>
  <si>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</si>
  <si>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</si>
  <si>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</si>
  <si>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</si>
  <si>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</si>
  <si>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</si>
  <si>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</si>
  <si>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</si>
  <si>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</si>
  <si>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</si>
  <si>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</si>
  <si>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</si>
  <si>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</si>
  <si>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</si>
  <si>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</si>
  <si>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</si>
  <si>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</si>
  <si>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</si>
  <si>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</si>
  <si>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</si>
  <si>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</si>
  <si>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</si>
  <si>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</si>
  <si>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</si>
  <si>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</si>
  <si>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</si>
  <si>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</si>
  <si>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</si>
  <si>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</si>
  <si>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</si>
  <si>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</si>
  <si>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</si>
  <si>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</si>
  <si>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</si>
  <si>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</si>
  <si>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</si>
  <si>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</si>
  <si>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</si>
  <si>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</si>
  <si>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</si>
  <si>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</si>
  <si>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</si>
  <si>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</si>
  <si>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</si>
  <si>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</si>
  <si>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</si>
  <si>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</si>
  <si>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</si>
  <si>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</si>
  <si>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</si>
  <si>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</si>
  <si>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</si>
  <si>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</si>
  <si>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</si>
  <si>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</si>
  <si>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</si>
  <si>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</si>
  <si>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</si>
  <si>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</si>
  <si>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</si>
  <si>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</si>
  <si>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</si>
  <si>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</si>
  <si>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</si>
  <si>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</si>
  <si>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</si>
  <si>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</si>
  <si>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</si>
  <si>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</si>
  <si>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</si>
  <si>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</si>
  <si>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</si>
  <si>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</si>
  <si>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</si>
  <si>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</si>
  <si>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</si>
  <si>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</si>
  <si>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</si>
  <si>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</si>
  <si>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</si>
  <si>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</si>
  <si>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</si>
  <si>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</si>
  <si>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</si>
  <si>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</si>
  <si>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</si>
  <si>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</si>
  <si>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</si>
  <si>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</si>
  <si>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</si>
  <si>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</si>
  <si>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</si>
  <si>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</si>
  <si>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</si>
  <si>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</si>
  <si>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</si>
  <si>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</si>
  <si>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</si>
  <si>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</si>
  <si>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</si>
  <si>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</si>
  <si>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</si>
  <si>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</si>
  <si>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</si>
  <si>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</si>
  <si>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</si>
  <si>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</si>
  <si>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</si>
  <si>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</si>
  <si>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</si>
  <si>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</si>
  <si>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</si>
  <si>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</si>
  <si>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</si>
  <si>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</si>
  <si>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</si>
  <si>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</si>
  <si>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</si>
  <si>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</si>
  <si>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</si>
  <si>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</si>
  <si>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</si>
  <si>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</si>
  <si>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</si>
  <si>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</si>
  <si>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</si>
  <si>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</si>
  <si>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</si>
  <si>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</si>
  <si>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</si>
  <si>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</si>
  <si>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</si>
  <si>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</si>
  <si>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</si>
  <si>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</si>
  <si>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</si>
  <si>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</si>
  <si>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</si>
  <si>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</si>
  <si>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</si>
  <si>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</si>
  <si>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</si>
  <si>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</si>
  <si>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</si>
  <si>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</si>
  <si>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</si>
  <si>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</si>
  <si>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</si>
  <si>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</si>
  <si>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</si>
  <si>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</si>
  <si>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</si>
  <si>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</si>
  <si>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</si>
  <si>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</si>
  <si>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</si>
  <si>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</si>
  <si>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</si>
  <si>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</si>
  <si>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</si>
  <si>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</si>
  <si>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</si>
  <si>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</si>
  <si>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</si>
  <si>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</si>
  <si>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</si>
  <si>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</si>
  <si>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</si>
  <si>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</si>
  <si>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</si>
  <si>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</si>
  <si>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</si>
  <si>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</si>
  <si>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</si>
  <si>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</si>
  <si>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</si>
  <si>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</si>
  <si>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</si>
  <si>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</si>
  <si>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</si>
  <si>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</si>
  <si>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</si>
  <si>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</si>
  <si>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</si>
  <si>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</si>
  <si>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</si>
  <si>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</si>
  <si>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</si>
  <si>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</si>
  <si>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</si>
  <si>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</si>
  <si>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</si>
  <si>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</si>
  <si>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</si>
  <si>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</si>
  <si>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</si>
  <si>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</si>
  <si>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</si>
  <si>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</si>
  <si>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</si>
  <si>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</si>
  <si>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</si>
  <si>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</si>
  <si>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</si>
  <si>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</si>
  <si>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</si>
  <si>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</si>
  <si>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</si>
  <si>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</si>
  <si>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</si>
  <si>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</si>
  <si>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</si>
  <si>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</si>
  <si>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</si>
  <si>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</si>
  <si>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</si>
  <si>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</si>
  <si>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</si>
  <si>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</si>
  <si>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</si>
  <si>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</si>
  <si>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</si>
  <si>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</si>
  <si>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</si>
  <si>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</si>
  <si>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</si>
  <si>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</si>
  <si>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</si>
  <si>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</si>
  <si>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</si>
  <si>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</si>
  <si>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</si>
  <si>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</si>
  <si>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</si>
  <si>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</si>
  <si>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</si>
  <si>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</si>
  <si>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</si>
  <si>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</si>
  <si>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</si>
  <si>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</si>
  <si>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</si>
  <si>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</si>
  <si>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</si>
  <si>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</si>
  <si>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</si>
  <si>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</si>
  <si>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</si>
  <si>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</si>
  <si>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</si>
  <si>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</si>
  <si>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</si>
  <si>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</si>
  <si>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</si>
  <si>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</si>
  <si>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</si>
  <si>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</si>
  <si>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</si>
  <si>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</si>
  <si>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</si>
  <si>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</si>
  <si>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</si>
  <si>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</si>
  <si>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</si>
  <si>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</si>
  <si>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</si>
  <si>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</si>
  <si>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</si>
  <si>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</si>
  <si>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</si>
  <si>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</si>
  <si>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</si>
  <si>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</si>
  <si>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</si>
  <si>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</si>
  <si>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</si>
  <si>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</si>
  <si>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</si>
  <si>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</si>
  <si>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</si>
  <si>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</si>
  <si>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</si>
  <si>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</si>
  <si>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</si>
  <si>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</si>
  <si>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</si>
  <si>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</si>
  <si>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</si>
  <si>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</si>
  <si>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</si>
  <si>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</si>
  <si>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</si>
  <si>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</si>
  <si>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</si>
  <si>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</si>
  <si>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</si>
  <si>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</si>
  <si>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</si>
  <si>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</si>
  <si>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</si>
  <si>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</si>
  <si>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</si>
  <si>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</si>
  <si>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</si>
  <si>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</si>
  <si>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</si>
  <si>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</si>
  <si>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</si>
  <si>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</si>
  <si>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</si>
  <si>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</si>
  <si>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</si>
  <si>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</si>
  <si>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</si>
  <si>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</si>
  <si>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</si>
  <si>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</si>
  <si>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</si>
  <si>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</si>
  <si>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</si>
  <si>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</si>
  <si>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</si>
  <si>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</si>
  <si>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</si>
  <si>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</si>
  <si>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</si>
  <si>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</si>
  <si>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</si>
  <si>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</si>
  <si>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</si>
  <si>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</si>
  <si>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</si>
  <si>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</si>
  <si>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</si>
  <si>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</si>
  <si>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</si>
  <si>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</si>
  <si>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</si>
  <si>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</si>
  <si>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</si>
  <si>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</si>
  <si>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</si>
  <si>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</si>
  <si>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</si>
  <si>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</si>
  <si>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</si>
  <si>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</si>
  <si>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</si>
  <si>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</si>
  <si>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</si>
  <si>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</si>
  <si>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</si>
  <si>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</si>
  <si>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</si>
  <si>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</si>
  <si>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</si>
  <si>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</si>
  <si>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</si>
  <si>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</si>
  <si>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</si>
  <si>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</si>
  <si>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</si>
  <si>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</si>
  <si>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</si>
  <si>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</si>
  <si>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</si>
  <si>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</si>
  <si>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</si>
  <si>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</si>
  <si>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</si>
  <si>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</si>
  <si>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</si>
  <si>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</si>
  <si>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</si>
  <si>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</si>
  <si>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</si>
  <si>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</si>
  <si>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</si>
  <si>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</si>
  <si>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</si>
  <si>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</si>
  <si>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</si>
  <si>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</si>
  <si>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</si>
  <si>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</si>
  <si>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</si>
  <si>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</si>
  <si>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</si>
  <si>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</si>
  <si>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</si>
  <si>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</si>
  <si>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</si>
  <si>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</si>
  <si>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</si>
  <si>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</si>
  <si>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</si>
  <si>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</si>
  <si>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</si>
  <si>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</si>
  <si>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</si>
  <si>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</si>
  <si>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</si>
  <si>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</si>
  <si>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</si>
  <si>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</si>
  <si>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</si>
  <si>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</si>
  <si>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</si>
  <si>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</si>
  <si>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</si>
  <si>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</si>
  <si>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</si>
  <si>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</si>
  <si>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</si>
  <si>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</si>
  <si>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</si>
  <si>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</si>
  <si>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</si>
  <si>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</si>
  <si>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</si>
  <si>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</si>
  <si>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</si>
  <si>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</si>
  <si>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</si>
  <si>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</si>
  <si>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</si>
  <si>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</si>
  <si>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</si>
  <si>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</si>
  <si>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</si>
  <si>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</si>
  <si>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</si>
  <si>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</si>
  <si>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</si>
  <si>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</si>
  <si>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</si>
  <si>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</si>
  <si>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</si>
  <si>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</si>
  <si>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</si>
  <si>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</si>
  <si>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</si>
  <si>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</si>
  <si>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</si>
  <si>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</si>
  <si>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</si>
  <si>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</si>
  <si>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</si>
  <si>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</si>
  <si>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</si>
  <si>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</si>
  <si>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</si>
  <si>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</si>
  <si>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</si>
  <si>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</si>
  <si>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</si>
  <si>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</si>
  <si>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</si>
  <si>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</si>
  <si>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</si>
  <si>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</si>
  <si>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</si>
  <si>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</si>
  <si>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</si>
  <si>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</si>
  <si>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</si>
  <si>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</si>
  <si>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</si>
  <si>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</si>
  <si>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</si>
  <si>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</si>
  <si>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</si>
  <si>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</si>
  <si>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</si>
  <si>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</si>
  <si>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</si>
  <si>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</si>
  <si>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</si>
  <si>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</si>
  <si>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</si>
  <si>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</si>
  <si>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</si>
  <si>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</si>
  <si>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</si>
  <si>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</si>
  <si>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</si>
  <si>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</si>
  <si>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</si>
  <si>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</si>
  <si>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</si>
  <si>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</si>
  <si>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</si>
  <si>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</si>
  <si>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</si>
  <si>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</si>
  <si>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</si>
  <si>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</si>
  <si>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</si>
  <si>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</si>
  <si>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</si>
  <si>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</si>
  <si>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</si>
  <si>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</si>
  <si>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</si>
  <si>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</si>
  <si>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</si>
  <si>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</si>
  <si>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</si>
  <si>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</si>
  <si>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</si>
  <si>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</si>
  <si>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</si>
  <si>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</si>
  <si>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</si>
  <si>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</si>
  <si>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</si>
  <si>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</si>
  <si>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</si>
  <si>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</si>
  <si>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</si>
  <si>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</si>
  <si>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</si>
  <si>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</si>
  <si>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</si>
  <si>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</si>
  <si>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</si>
  <si>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</si>
  <si>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</si>
  <si>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</si>
  <si>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</si>
  <si>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</si>
  <si>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</si>
  <si>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</si>
  <si>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</si>
  <si>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</si>
  <si>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</si>
  <si>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</si>
  <si>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</si>
  <si>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</si>
  <si>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</si>
  <si>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</si>
  <si>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</si>
  <si>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</si>
  <si>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</si>
  <si>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</si>
  <si>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</si>
  <si>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</si>
  <si>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</si>
  <si>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</si>
  <si>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</si>
  <si>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</si>
  <si>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</si>
  <si>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</si>
  <si>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</si>
  <si>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</si>
  <si>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</si>
  <si>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</si>
  <si>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</si>
  <si>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</si>
  <si>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</si>
  <si>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</si>
  <si>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</si>
  <si>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</si>
  <si>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</si>
  <si>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</si>
  <si>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</si>
  <si>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</si>
  <si>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</si>
  <si>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</si>
  <si>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</si>
  <si>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</si>
  <si>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</si>
  <si>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</si>
  <si>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</si>
  <si>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</si>
  <si>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</si>
  <si>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</si>
  <si>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</si>
  <si>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</si>
  <si>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</si>
  <si>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</si>
  <si>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</si>
  <si>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</si>
  <si>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</si>
  <si>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</si>
  <si>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</si>
  <si>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</si>
  <si>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</si>
  <si>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</si>
  <si>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</si>
  <si>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</si>
  <si>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</si>
  <si>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</si>
  <si>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</si>
  <si>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</si>
  <si>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</si>
  <si>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</si>
  <si>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</si>
  <si>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</si>
  <si>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</si>
  <si>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</si>
  <si>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</si>
  <si>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</si>
  <si>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</si>
  <si>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</si>
  <si>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</si>
  <si>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</si>
  <si>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</si>
  <si>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</si>
  <si>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</si>
  <si>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</si>
  <si>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</si>
  <si>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</si>
  <si>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</si>
  <si>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</si>
  <si>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</si>
  <si>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</si>
  <si>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</si>
  <si>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</si>
  <si>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</si>
  <si>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</si>
  <si>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</si>
  <si>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</si>
  <si>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</si>
  <si>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</si>
  <si>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</si>
  <si>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</si>
  <si>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</si>
  <si>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</si>
  <si>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</si>
  <si>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</si>
  <si>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</si>
  <si>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</si>
  <si>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</si>
  <si>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</si>
  <si>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</si>
  <si>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</si>
  <si>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</si>
  <si>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</si>
  <si>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</si>
  <si>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</si>
  <si>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</si>
  <si>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</si>
  <si>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</si>
  <si>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</si>
  <si>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</si>
  <si>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</si>
  <si>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</si>
  <si>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</si>
  <si>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</si>
  <si>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</si>
  <si>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</si>
  <si>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</si>
  <si>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</si>
  <si>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</si>
  <si>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</si>
  <si>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</si>
  <si>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</si>
  <si>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</si>
  <si>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</si>
  <si>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</si>
  <si>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</si>
  <si>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</si>
  <si>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</si>
  <si>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</si>
  <si>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</si>
  <si>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</si>
  <si>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</si>
  <si>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</si>
  <si>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</si>
  <si>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</si>
  <si>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</si>
  <si>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</si>
  <si>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</si>
  <si>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</si>
  <si>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</si>
  <si>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</si>
  <si>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</si>
  <si>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</si>
  <si>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</si>
  <si>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</si>
  <si>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</si>
  <si>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</si>
  <si>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</si>
  <si>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</si>
  <si>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</si>
  <si>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</si>
  <si>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</si>
  <si>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</si>
  <si>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</si>
  <si>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</si>
  <si>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</si>
  <si>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</si>
  <si>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</si>
  <si>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</si>
  <si>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</si>
  <si>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</si>
  <si>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</si>
  <si>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</si>
  <si>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</si>
  <si>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</si>
  <si>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</si>
  <si>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</si>
  <si>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</si>
  <si>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</si>
  <si>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</si>
  <si>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</si>
  <si>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</si>
  <si>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</si>
  <si>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</si>
  <si>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</si>
  <si>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</si>
  <si>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</si>
  <si>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</si>
  <si>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</si>
  <si>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</si>
  <si>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</si>
  <si>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</si>
  <si>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</si>
  <si>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</si>
  <si>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</si>
  <si>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</si>
  <si>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</si>
  <si>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</si>
  <si>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</si>
  <si>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</si>
  <si>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</si>
  <si>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</si>
  <si>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</si>
  <si>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</si>
  <si>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</si>
  <si>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</si>
  <si>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</si>
  <si>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</si>
  <si>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</si>
  <si>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</si>
  <si>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</si>
  <si>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</si>
  <si>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</si>
  <si>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</si>
  <si>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</si>
  <si>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</si>
  <si>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</si>
  <si>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</si>
  <si>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</si>
  <si>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</si>
  <si>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</si>
  <si>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</si>
  <si>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</si>
  <si>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</si>
  <si>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</si>
  <si>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</si>
  <si>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</si>
  <si>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</si>
  <si>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</si>
  <si>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</si>
  <si>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</si>
  <si>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</si>
  <si>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</si>
  <si>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</si>
  <si>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</si>
  <si>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</si>
  <si>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</si>
  <si>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</si>
  <si>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</si>
  <si>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</si>
  <si>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</si>
  <si>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</si>
  <si>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</si>
  <si>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</si>
  <si>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</si>
  <si>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</si>
  <si>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</si>
  <si>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</si>
  <si>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</si>
  <si>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</si>
  <si>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</si>
  <si>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</si>
  <si>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</si>
  <si>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</si>
  <si>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</si>
  <si>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</si>
  <si>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</si>
  <si>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</si>
  <si>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</si>
  <si>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</si>
  <si>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</si>
  <si>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</si>
  <si>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</si>
  <si>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</si>
  <si>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</si>
  <si>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</si>
  <si>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</si>
  <si>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</si>
  <si>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</si>
  <si>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</si>
  <si>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</si>
  <si>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</si>
  <si>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</si>
  <si>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</si>
  <si>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</si>
  <si>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</si>
  <si>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</si>
  <si>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</si>
  <si>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</si>
  <si>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</si>
  <si>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</si>
  <si>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</si>
  <si>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</si>
  <si>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</si>
  <si>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</si>
  <si>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</si>
  <si>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</si>
  <si>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</si>
  <si>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</si>
  <si>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</si>
  <si>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</si>
  <si>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</si>
  <si>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</si>
  <si>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</si>
  <si>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</si>
  <si>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</si>
  <si>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</si>
  <si>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</si>
  <si>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</si>
  <si>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</si>
  <si>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</si>
  <si>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</si>
  <si>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</si>
  <si>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</si>
  <si>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</si>
  <si>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</si>
  <si>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</si>
  <si>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</si>
  <si>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</si>
  <si>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</si>
  <si>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</si>
  <si>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</si>
  <si>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</si>
  <si>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</si>
  <si>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</si>
  <si>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</si>
  <si>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</si>
  <si>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</si>
  <si>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</si>
  <si>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</si>
  <si>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</si>
  <si>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</si>
  <si>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</si>
  <si>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</si>
  <si>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</si>
  <si>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</si>
  <si>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</si>
  <si>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</si>
  <si>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</si>
  <si>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</si>
  <si>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</si>
  <si>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</si>
  <si>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</si>
  <si>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</si>
  <si>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</si>
  <si>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</si>
  <si>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</si>
  <si>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</si>
  <si>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</si>
  <si>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</si>
  <si>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</si>
  <si>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</si>
  <si>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</si>
  <si>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</si>
  <si>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</si>
  <si>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</si>
  <si>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</si>
  <si>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</si>
  <si>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</si>
  <si>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</si>
  <si>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</si>
  <si>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</si>
  <si>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</si>
  <si>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</si>
  <si>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</si>
  <si>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</si>
  <si>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</si>
  <si>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</si>
  <si>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</si>
  <si>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</si>
  <si>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</si>
  <si>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</si>
  <si>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</si>
  <si>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</si>
  <si>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</si>
  <si>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</si>
  <si>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</si>
  <si>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</si>
  <si>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</si>
  <si>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</si>
  <si>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</si>
  <si>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</si>
  <si>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</si>
  <si>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</si>
  <si>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</si>
  <si>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</si>
  <si>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</si>
  <si>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</si>
  <si>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</si>
  <si>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</si>
  <si>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</si>
  <si>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</si>
  <si>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</si>
  <si>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</si>
  <si>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</si>
  <si>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</si>
  <si>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</si>
  <si>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</si>
  <si>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</si>
  <si>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</si>
  <si>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</si>
  <si>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</si>
  <si>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</si>
  <si>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</si>
  <si>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</si>
  <si>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</si>
  <si>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</si>
  <si>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</si>
  <si>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</si>
  <si>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</si>
  <si>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</si>
  <si>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</si>
  <si>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</si>
  <si>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</si>
  <si>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</si>
  <si>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</si>
  <si>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</si>
  <si>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</si>
  <si>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</si>
  <si>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</si>
  <si>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</si>
  <si>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</si>
  <si>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</si>
  <si>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</si>
  <si>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</si>
  <si>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</si>
  <si>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</si>
  <si>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</si>
  <si>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</si>
  <si>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</si>
  <si>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</si>
  <si>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</si>
  <si>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</si>
  <si>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</si>
  <si>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</si>
  <si>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</si>
  <si>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</si>
  <si>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</si>
  <si>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</si>
  <si>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</si>
  <si>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</si>
  <si>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</si>
  <si>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</si>
  <si>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</si>
  <si>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</si>
  <si>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</si>
  <si>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</si>
  <si>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</si>
  <si>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</si>
  <si>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</si>
  <si>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</si>
  <si>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</si>
  <si>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</si>
  <si>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</si>
  <si>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</si>
  <si>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</si>
  <si>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</si>
  <si>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</si>
  <si>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</si>
  <si>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</si>
  <si>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</si>
  <si>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</si>
  <si>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</si>
  <si>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</si>
  <si>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</si>
  <si>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</si>
  <si>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</si>
  <si>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</si>
  <si>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</si>
  <si>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</si>
  <si>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</si>
  <si>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</si>
  <si>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</si>
  <si>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</si>
  <si>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</si>
  <si>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</si>
  <si>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</si>
  <si>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</si>
  <si>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</si>
  <si>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</si>
  <si>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</si>
  <si>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</si>
  <si>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</si>
  <si>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</si>
  <si>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</si>
  <si>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</si>
  <si>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</si>
  <si>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</si>
  <si>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</si>
  <si>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</si>
  <si>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</si>
  <si>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</si>
  <si>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</si>
  <si>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</si>
  <si>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</si>
  <si>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</si>
  <si>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</si>
  <si>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</si>
  <si>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</si>
  <si>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</si>
  <si>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</si>
  <si>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</si>
  <si>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</si>
  <si>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</si>
  <si>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</si>
  <si>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</si>
  <si>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</si>
  <si>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</si>
  <si>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</si>
  <si>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</si>
  <si>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</si>
  <si>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</si>
  <si>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</si>
  <si>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</si>
  <si>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</si>
  <si>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</si>
  <si>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</si>
  <si>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</si>
  <si>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</si>
  <si>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</si>
  <si>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</si>
  <si>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</si>
  <si>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</si>
  <si>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</si>
  <si>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</si>
  <si>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</si>
  <si>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</si>
  <si>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</si>
  <si>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</si>
  <si>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</si>
  <si>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</si>
  <si>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</si>
  <si>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</si>
  <si>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</si>
  <si>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</si>
  <si>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</si>
  <si>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</si>
  <si>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</si>
  <si>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</si>
  <si>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</si>
  <si>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</si>
  <si>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</si>
  <si>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</si>
  <si>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</si>
  <si>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</si>
  <si>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</si>
  <si>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</si>
  <si>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</si>
  <si>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</si>
  <si>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</si>
  <si>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</si>
  <si>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</si>
  <si>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</si>
  <si>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</si>
  <si>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</si>
  <si>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</si>
  <si>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</si>
  <si>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</si>
  <si>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</si>
  <si>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</si>
  <si>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</si>
  <si>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</si>
  <si>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</si>
  <si>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</si>
  <si>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</si>
  <si>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</si>
  <si>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</si>
  <si>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</si>
  <si>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</si>
  <si>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</si>
  <si>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</si>
  <si>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</si>
  <si>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</si>
  <si>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</si>
  <si>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</si>
  <si>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</si>
  <si>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</si>
  <si>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</si>
  <si>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</si>
  <si>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</si>
  <si>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</si>
  <si>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</si>
  <si>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</si>
  <si>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</si>
  <si>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</si>
  <si>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</si>
  <si>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</si>
  <si>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</si>
  <si>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</si>
  <si>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</si>
  <si>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</si>
  <si>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</si>
  <si>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</si>
  <si>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</si>
  <si>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</si>
  <si>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</si>
  <si>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</si>
  <si>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</si>
  <si>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</si>
  <si>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</si>
  <si>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</si>
  <si>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</si>
  <si>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</si>
  <si>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</si>
  <si>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</si>
  <si>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</si>
  <si>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</si>
  <si>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</si>
  <si>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</si>
  <si>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</si>
  <si>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</si>
  <si>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</si>
  <si>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</si>
  <si>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</si>
  <si>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</si>
  <si>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</si>
  <si>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</si>
  <si>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</si>
  <si>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</si>
  <si>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</si>
  <si>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</si>
  <si>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</si>
  <si>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</si>
  <si>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</si>
  <si>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</si>
  <si>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</si>
  <si>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</si>
  <si>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</si>
  <si>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</si>
  <si>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</si>
  <si>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</si>
  <si>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</si>
  <si>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</si>
  <si>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</si>
  <si>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</si>
  <si>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</si>
  <si>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</si>
  <si>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</si>
  <si>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</si>
  <si>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</si>
  <si>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</si>
  <si>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</si>
  <si>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</si>
  <si>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</si>
  <si>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</si>
  <si>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</si>
  <si>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</si>
  <si>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</si>
  <si>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</si>
  <si>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</si>
  <si>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</si>
  <si>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</si>
  <si>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</si>
  <si>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</si>
  <si>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</si>
  <si>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</si>
  <si>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</si>
  <si>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</si>
  <si>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</si>
  <si>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</si>
  <si>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</si>
  <si>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</si>
  <si>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</si>
  <si>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</si>
  <si>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</si>
  <si>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</si>
  <si>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</si>
  <si>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</si>
  <si>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</si>
  <si>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</si>
  <si>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</si>
  <si>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</si>
  <si>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</si>
  <si>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</si>
  <si>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</si>
  <si>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</si>
  <si>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</si>
  <si>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</si>
  <si>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</si>
  <si>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</si>
  <si>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</si>
  <si>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</si>
  <si>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</si>
  <si>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</si>
  <si>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</si>
  <si>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</si>
  <si>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</si>
  <si>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</si>
  <si>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</si>
  <si>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</si>
  <si>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</si>
  <si>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</si>
  <si>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</si>
  <si>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</si>
  <si>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</si>
  <si>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</si>
  <si>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</si>
  <si>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</si>
  <si>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</si>
  <si>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</si>
  <si>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</si>
  <si>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</si>
  <si>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</si>
  <si>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</si>
  <si>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</si>
  <si>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</si>
  <si>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</si>
  <si>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</si>
  <si>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</si>
  <si>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</si>
  <si>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</si>
  <si>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</si>
  <si>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</si>
  <si>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</si>
  <si>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</si>
  <si>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</si>
  <si>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</si>
  <si>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</si>
  <si>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</si>
  <si>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</si>
  <si>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</si>
  <si>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</si>
  <si>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</si>
  <si>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</si>
  <si>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</si>
  <si>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</si>
  <si>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</si>
  <si>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</si>
  <si>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</si>
  <si>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</si>
  <si>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</si>
  <si>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</si>
  <si>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</si>
  <si>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</si>
  <si>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</si>
  <si>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</si>
  <si>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</si>
  <si>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</si>
  <si>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</si>
  <si>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</si>
  <si>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</si>
  <si>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</si>
  <si>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</si>
  <si>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</si>
  <si>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</si>
  <si>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</si>
  <si>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</si>
  <si>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</si>
  <si>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</si>
  <si>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</si>
  <si>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</si>
  <si>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</si>
  <si>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</si>
  <si>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</si>
  <si>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</si>
  <si>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</si>
  <si>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</si>
  <si>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</si>
  <si>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</si>
  <si>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</si>
  <si>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</si>
  <si>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</si>
  <si>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</si>
  <si>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</si>
  <si>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</si>
  <si>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</si>
  <si>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</si>
  <si>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</si>
  <si>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</si>
  <si>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</si>
  <si>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</si>
  <si>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</si>
  <si>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</si>
  <si>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</si>
  <si>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</si>
  <si>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</si>
  <si>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</si>
  <si>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</si>
  <si>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</si>
  <si>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</si>
  <si>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</si>
  <si>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</si>
  <si>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</si>
  <si>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</si>
  <si>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</si>
  <si>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</si>
  <si>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</si>
  <si>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</si>
  <si>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</si>
  <si>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</si>
  <si>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</si>
  <si>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</si>
  <si>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</si>
  <si>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</si>
  <si>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</si>
  <si>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</si>
  <si>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</si>
  <si>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</si>
  <si>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</si>
  <si>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</si>
  <si>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</si>
  <si>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</si>
  <si>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</si>
  <si>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</si>
  <si>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</si>
  <si>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</si>
  <si>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</si>
  <si>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</si>
  <si>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</si>
  <si>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</si>
  <si>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</si>
  <si>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</si>
  <si>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</si>
  <si>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</si>
  <si>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</si>
  <si>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</si>
  <si>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</si>
  <si>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</si>
  <si>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</si>
  <si>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</si>
  <si>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</si>
  <si>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</si>
  <si>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</si>
  <si>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</si>
  <si>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</si>
  <si>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</si>
  <si>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</si>
  <si>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</si>
  <si>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</si>
  <si>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</si>
  <si>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</si>
  <si>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</si>
  <si>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</si>
  <si>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</si>
  <si>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</si>
  <si>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</si>
  <si>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</si>
  <si>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</si>
  <si>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</si>
  <si>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</si>
  <si>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</si>
  <si>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</si>
  <si>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</si>
  <si>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</si>
  <si>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</si>
  <si>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</si>
  <si>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</si>
  <si>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</si>
  <si>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</si>
  <si>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</si>
  <si>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</si>
  <si>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</si>
  <si>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</si>
  <si>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</si>
  <si>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</si>
  <si>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</si>
  <si>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</si>
  <si>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</si>
  <si>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</si>
  <si>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</si>
  <si>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</si>
  <si>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</si>
  <si>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</si>
  <si>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</si>
  <si>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</si>
  <si>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</si>
  <si>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</si>
  <si>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</si>
  <si>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</si>
  <si>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</si>
  <si>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</si>
  <si>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</si>
  <si>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</si>
  <si>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</si>
  <si>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</si>
  <si>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</si>
  <si>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</si>
  <si>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</si>
  <si>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</si>
  <si>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</si>
  <si>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</si>
  <si>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</si>
  <si>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</si>
  <si>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</si>
  <si>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</si>
  <si>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</si>
  <si>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</si>
  <si>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</si>
  <si>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</si>
  <si>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</si>
  <si>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</si>
  <si>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</si>
  <si>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</si>
  <si>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</si>
  <si>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</si>
  <si>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</si>
  <si>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</si>
  <si>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</si>
  <si>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</si>
  <si>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</si>
  <si>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</si>
  <si>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</si>
  <si>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</si>
  <si>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</si>
  <si>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</si>
  <si>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</si>
  <si>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</si>
  <si>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</si>
  <si>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</si>
  <si>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</si>
  <si>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</si>
  <si>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</si>
  <si>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</si>
  <si>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</si>
  <si>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</si>
  <si>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</si>
  <si>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</si>
  <si>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</si>
  <si>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</si>
  <si>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</si>
  <si>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</si>
  <si>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</si>
  <si>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</si>
  <si>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</si>
  <si>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</si>
  <si>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</si>
  <si>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</si>
  <si>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</si>
  <si>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</si>
  <si>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</si>
  <si>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</si>
  <si>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</si>
  <si>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</si>
  <si>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</si>
  <si>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</si>
  <si>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</si>
  <si>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</si>
  <si>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</si>
  <si>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</si>
  <si>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</si>
  <si>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</si>
  <si>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</si>
  <si>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</si>
  <si>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</si>
  <si>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</si>
  <si>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</si>
  <si>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</si>
  <si>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</si>
  <si>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</si>
  <si>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</si>
  <si>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</si>
  <si>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</si>
  <si>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</si>
  <si>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</si>
  <si>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</si>
  <si>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</si>
  <si>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</si>
  <si>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</si>
  <si>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</si>
  <si>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</si>
  <si>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</si>
  <si>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</si>
  <si>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</si>
  <si>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</si>
  <si>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</si>
  <si>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</si>
  <si>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</si>
  <si>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</si>
  <si>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</si>
  <si>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</si>
  <si>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</si>
  <si>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</si>
  <si>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</si>
  <si>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</si>
  <si>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</si>
  <si>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</si>
  <si>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</si>
  <si>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</si>
  <si>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</si>
  <si>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</si>
  <si>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</si>
  <si>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</si>
  <si>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</si>
  <si>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</si>
  <si>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</si>
  <si>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</si>
  <si>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</si>
  <si>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</si>
  <si>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</si>
  <si>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</si>
  <si>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</si>
  <si>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</si>
  <si>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</si>
  <si>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</si>
  <si>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</si>
  <si>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</si>
  <si>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</si>
  <si>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</si>
  <si>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</si>
  <si>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</si>
  <si>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</si>
  <si>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</si>
  <si>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</si>
  <si>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</si>
  <si>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</si>
  <si>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</si>
  <si>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</si>
  <si>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</si>
  <si>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</si>
  <si>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</si>
  <si>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</si>
  <si>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</si>
  <si>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</si>
  <si>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</si>
  <si>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</si>
  <si>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</si>
  <si>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</si>
  <si>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</si>
  <si>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</si>
  <si>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</si>
  <si>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</si>
  <si>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</si>
  <si>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</si>
  <si>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</si>
  <si>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</si>
  <si>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</si>
  <si>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</si>
  <si>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</si>
  <si>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</si>
  <si>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</si>
  <si>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</si>
  <si>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</si>
  <si>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</si>
  <si>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</si>
  <si>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</si>
  <si>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</si>
  <si>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</si>
  <si>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</si>
  <si>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</si>
  <si>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</si>
  <si>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</si>
  <si>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</si>
  <si>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</si>
  <si>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</si>
  <si>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</si>
  <si>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</si>
  <si>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</si>
  <si>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</si>
  <si>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</si>
  <si>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</si>
  <si>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</si>
  <si>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</si>
  <si>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</si>
  <si>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</si>
  <si>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</si>
  <si>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</si>
  <si>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</si>
  <si>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</si>
  <si>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</si>
  <si>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</si>
  <si>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</si>
  <si>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</si>
  <si>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</si>
  <si>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</si>
  <si>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</si>
  <si>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</si>
  <si>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</si>
  <si>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</si>
  <si>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</si>
  <si>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</si>
  <si>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</si>
  <si>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</si>
  <si>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</si>
  <si>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</si>
  <si>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</si>
  <si>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</si>
  <si>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</si>
  <si>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</si>
  <si>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</si>
  <si>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</si>
  <si>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</si>
  <si>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</si>
  <si>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</si>
  <si>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</si>
  <si>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</si>
  <si>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</si>
  <si>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</si>
  <si>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</si>
  <si>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</si>
  <si>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</si>
  <si>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</si>
  <si>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</si>
  <si>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</si>
  <si>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</si>
  <si>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</si>
  <si>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</si>
  <si>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</si>
  <si>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</si>
  <si>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</si>
  <si>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</si>
  <si>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</si>
  <si>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</si>
  <si>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</si>
  <si>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</si>
  <si>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</si>
  <si>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</si>
  <si>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</si>
  <si>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</si>
  <si>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</si>
  <si>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</si>
  <si>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</si>
  <si>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</si>
  <si>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</si>
  <si>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</si>
  <si>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</si>
  <si>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</si>
  <si>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</si>
  <si>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</si>
  <si>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</si>
  <si>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</si>
  <si>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</si>
  <si>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</si>
  <si>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</si>
  <si>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</si>
  <si>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</si>
  <si>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</si>
  <si>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</si>
  <si>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</si>
  <si>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</si>
  <si>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</si>
  <si>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</si>
  <si>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</si>
  <si>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</si>
  <si>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</si>
  <si>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</si>
  <si>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</si>
  <si>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</si>
  <si>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</si>
  <si>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</si>
  <si>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</si>
  <si>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</si>
  <si>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</si>
  <si>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</si>
  <si>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</si>
  <si>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</si>
  <si>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</si>
  <si>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</si>
  <si>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</si>
  <si>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</si>
  <si>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</si>
  <si>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</si>
  <si>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</si>
  <si>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</si>
  <si>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</si>
  <si>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</si>
  <si>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</si>
  <si>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</si>
  <si>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</si>
  <si>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</si>
  <si>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</si>
  <si>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</si>
  <si>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</si>
  <si>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</si>
  <si>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</si>
  <si>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</si>
  <si>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</si>
  <si>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</si>
  <si>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</si>
  <si>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</si>
  <si>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</si>
  <si>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</si>
  <si>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</si>
  <si>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</si>
  <si>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</si>
  <si>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</si>
  <si>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</si>
  <si>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</si>
  <si>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</si>
  <si>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</si>
  <si>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</si>
  <si>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</si>
  <si>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</si>
  <si>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</si>
  <si>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</si>
  <si>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</si>
  <si>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</si>
  <si>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</si>
  <si>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</si>
  <si>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</si>
  <si>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</si>
  <si>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</si>
  <si>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</si>
  <si>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</si>
  <si>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</si>
  <si>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</si>
  <si>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</si>
  <si>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</si>
  <si>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</si>
  <si>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</si>
  <si>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</si>
  <si>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</si>
  <si>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</si>
  <si>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</si>
  <si>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</si>
  <si>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</si>
  <si>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</si>
  <si>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</si>
  <si>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</si>
  <si>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</si>
  <si>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</si>
  <si>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</si>
  <si>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</si>
  <si>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</si>
  <si>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</si>
  <si>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</si>
  <si>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</si>
  <si>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</si>
  <si>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</si>
  <si>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</si>
  <si>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</si>
  <si>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</si>
  <si>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</si>
  <si>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</si>
  <si>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</si>
  <si>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</si>
  <si>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</si>
  <si>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</si>
  <si>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</si>
  <si>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</si>
  <si>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</si>
  <si>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</si>
  <si>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</si>
  <si>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</si>
  <si>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</si>
  <si>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</si>
  <si>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</si>
  <si>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</si>
  <si>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</si>
  <si>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</si>
  <si>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</si>
  <si>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</si>
  <si>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</si>
  <si>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</si>
  <si>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</si>
  <si>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</si>
  <si>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</si>
  <si>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</si>
  <si>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</si>
  <si>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</si>
  <si>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</si>
  <si>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</si>
  <si>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</si>
  <si>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</si>
  <si>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</si>
  <si>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</si>
  <si>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</si>
  <si>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</si>
  <si>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</si>
  <si>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</si>
  <si>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</si>
  <si>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</si>
  <si>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</si>
  <si>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</si>
  <si>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</si>
  <si>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</si>
  <si>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</si>
  <si>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</si>
  <si>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</si>
  <si>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</si>
  <si>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</si>
  <si>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</si>
  <si>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</si>
  <si>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</si>
  <si>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</si>
  <si>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</si>
  <si>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</si>
  <si>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</si>
  <si>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</si>
  <si>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</si>
  <si>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</si>
  <si>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</si>
  <si>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</si>
  <si>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</si>
  <si>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</si>
  <si>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</si>
  <si>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</si>
  <si>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</si>
  <si>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</si>
  <si>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</si>
  <si>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</si>
  <si>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</si>
  <si>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</si>
  <si>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</si>
  <si>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</si>
  <si>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</si>
  <si>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</si>
  <si>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</si>
  <si>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</si>
  <si>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</si>
  <si>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</si>
  <si>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</si>
  <si>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</si>
  <si>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</si>
  <si>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</si>
  <si>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</si>
  <si>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</si>
  <si>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</si>
  <si>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</si>
  <si>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</si>
  <si>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</si>
  <si>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</si>
  <si>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</si>
  <si>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</si>
  <si>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</si>
  <si>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</si>
  <si>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</si>
  <si>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</si>
  <si>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</si>
  <si>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</si>
  <si>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</si>
  <si>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</si>
  <si>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</si>
  <si>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</si>
  <si>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</si>
  <si>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</si>
  <si>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</si>
  <si>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</si>
  <si>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</si>
  <si>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</si>
  <si>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</si>
  <si>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</si>
  <si>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</si>
  <si>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</si>
  <si>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</si>
  <si>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</si>
  <si>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</si>
  <si>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</si>
  <si>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</si>
  <si>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</si>
  <si>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</si>
  <si>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</si>
  <si>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</si>
  <si>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</si>
  <si>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</si>
  <si>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</si>
  <si>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</si>
  <si>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</si>
  <si>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</si>
  <si>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</si>
  <si>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</si>
  <si>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</si>
  <si>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</si>
  <si>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</si>
  <si>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</si>
  <si>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</si>
  <si>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</si>
  <si>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</si>
  <si>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</si>
  <si>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</si>
  <si>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</si>
  <si>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</si>
  <si>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</si>
  <si>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</si>
  <si>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</si>
  <si>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</si>
  <si>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</si>
  <si>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</si>
  <si>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</si>
  <si>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</si>
  <si>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</si>
  <si>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</si>
  <si>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</si>
  <si>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</si>
  <si>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</si>
  <si>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</si>
  <si>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</si>
  <si>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</si>
  <si>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</si>
  <si>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</si>
  <si>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</si>
  <si>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</si>
  <si>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</si>
  <si>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</si>
  <si>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</si>
  <si>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</si>
  <si>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</si>
  <si>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</si>
  <si>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</si>
  <si>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</si>
  <si>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</si>
  <si>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</si>
  <si>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</si>
  <si>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</si>
  <si>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</si>
  <si>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</si>
  <si>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</si>
  <si>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</si>
  <si>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</si>
  <si>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</si>
  <si>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</si>
  <si>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</si>
  <si>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</si>
  <si>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</si>
  <si>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</si>
  <si>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</si>
  <si>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</si>
  <si>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</si>
  <si>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</si>
  <si>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</si>
  <si>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</si>
  <si>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</si>
  <si>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</si>
  <si>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</si>
  <si>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</si>
  <si>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</si>
  <si>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</si>
  <si>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</si>
  <si>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</si>
  <si>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</si>
  <si>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</si>
  <si>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</si>
  <si>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</si>
  <si>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</si>
  <si>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</si>
  <si>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</si>
  <si>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</si>
  <si>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</si>
  <si>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</si>
  <si>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</si>
  <si>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</si>
  <si>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</si>
  <si>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</si>
  <si>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</si>
  <si>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</si>
  <si>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</si>
  <si>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</si>
  <si>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</si>
  <si>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</si>
  <si>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</si>
  <si>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</si>
  <si>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</si>
  <si>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</si>
  <si>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</si>
  <si>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</si>
  <si>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</si>
  <si>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</si>
  <si>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</si>
  <si>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</si>
  <si>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</si>
  <si>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</si>
  <si>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</si>
  <si>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</si>
  <si>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</si>
  <si>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</si>
  <si>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</si>
  <si>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</si>
  <si>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</si>
  <si>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</si>
  <si>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</si>
  <si>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</si>
  <si>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</si>
  <si>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</si>
  <si>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</si>
  <si>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</si>
  <si>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</si>
  <si>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</si>
  <si>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</si>
  <si>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</si>
  <si>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</si>
  <si>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</si>
  <si>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</si>
  <si>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</si>
  <si>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</si>
  <si>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</si>
  <si>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</si>
  <si>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</si>
  <si>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</si>
  <si>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</si>
  <si>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</si>
  <si>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</si>
  <si>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</si>
  <si>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</si>
  <si>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</si>
  <si>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</si>
  <si>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</si>
  <si>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</si>
  <si>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</si>
  <si>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</si>
  <si>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</si>
  <si>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</si>
  <si>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</si>
  <si>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</si>
  <si>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</si>
  <si>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</si>
  <si>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</si>
  <si>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</si>
  <si>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</si>
  <si>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</si>
  <si>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</si>
  <si>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</si>
  <si>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</si>
  <si>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</si>
  <si>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</si>
  <si>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</si>
  <si>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</si>
  <si>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</si>
  <si>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</si>
  <si>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</si>
  <si>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</si>
  <si>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</si>
  <si>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</si>
  <si>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</si>
  <si>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</si>
  <si>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</si>
  <si>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</si>
  <si>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</si>
  <si>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</si>
  <si>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</si>
  <si>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</si>
  <si>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</si>
  <si>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</si>
  <si>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</si>
  <si>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</si>
  <si>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</si>
  <si>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</si>
  <si>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</si>
  <si>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</si>
  <si>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</si>
  <si>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</si>
  <si>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</si>
  <si>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</si>
  <si>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</si>
  <si>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</si>
  <si>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</si>
  <si>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</si>
  <si>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</si>
  <si>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</si>
  <si>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</si>
  <si>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</si>
  <si>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</si>
  <si>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</si>
  <si>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</si>
  <si>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</si>
  <si>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</si>
  <si>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</si>
  <si>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</si>
  <si>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</si>
  <si>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</si>
  <si>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</si>
  <si>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</si>
  <si>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</si>
  <si>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</si>
  <si>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</si>
  <si>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</si>
  <si>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</si>
  <si>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</si>
  <si>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</si>
  <si>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</si>
  <si>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</si>
  <si>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</si>
  <si>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</si>
  <si>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</si>
  <si>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</si>
  <si>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</si>
  <si>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</si>
  <si>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</si>
  <si>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</si>
  <si>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</si>
  <si>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</si>
  <si>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</si>
  <si>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</si>
  <si>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</si>
  <si>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</si>
  <si>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</si>
  <si>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</si>
  <si>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</si>
  <si>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</si>
  <si>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</si>
  <si>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</si>
  <si>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</si>
  <si>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</si>
  <si>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</si>
  <si>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</si>
  <si>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</si>
  <si>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</si>
  <si>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</si>
  <si>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</si>
  <si>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</si>
  <si>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</si>
  <si>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</si>
  <si>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</si>
  <si>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</si>
  <si>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</si>
  <si>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</si>
  <si>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</si>
  <si>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</si>
  <si>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</si>
  <si>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</si>
  <si>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</si>
  <si>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</si>
  <si>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</si>
  <si>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</si>
  <si>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</si>
  <si>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</si>
  <si>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</si>
  <si>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</si>
  <si>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</si>
  <si>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</si>
  <si>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</si>
  <si>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</si>
  <si>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</si>
  <si>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</si>
  <si>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</si>
  <si>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</si>
  <si>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</si>
  <si>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</si>
  <si>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</si>
  <si>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</si>
  <si>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</si>
  <si>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</si>
  <si>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</si>
  <si>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</si>
  <si>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</si>
  <si>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</si>
  <si>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</si>
  <si>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</si>
  <si>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</si>
  <si>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</si>
  <si>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</si>
  <si>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</si>
  <si>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</si>
  <si>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</si>
  <si>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</si>
  <si>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</si>
  <si>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</si>
  <si>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</si>
  <si>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</si>
  <si>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</si>
  <si>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</si>
  <si>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</si>
  <si>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</si>
  <si>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</si>
  <si>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</si>
  <si>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</si>
  <si>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</si>
  <si>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</si>
  <si>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</si>
  <si>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</si>
  <si>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</si>
  <si>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</si>
  <si>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</si>
  <si>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</si>
  <si>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</si>
  <si>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</si>
  <si>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</si>
  <si>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</si>
  <si>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</si>
  <si>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</si>
  <si>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</si>
  <si>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</si>
  <si>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</si>
  <si>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</si>
  <si>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</si>
  <si>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</si>
  <si>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</si>
  <si>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</si>
  <si>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</si>
  <si>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</si>
  <si>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</si>
  <si>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</si>
  <si>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</si>
  <si>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</si>
  <si>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</si>
  <si>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</si>
  <si>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</si>
  <si>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</si>
  <si>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</si>
  <si>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</si>
  <si>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</si>
  <si>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</si>
  <si>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</si>
  <si>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</si>
  <si>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</si>
  <si>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</si>
  <si>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</si>
  <si>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</si>
  <si>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</si>
  <si>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</si>
  <si>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</si>
  <si>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</si>
  <si>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</si>
  <si>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</si>
  <si>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</si>
  <si>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</si>
  <si>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</si>
  <si>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</si>
  <si>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</si>
  <si>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</si>
  <si>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</si>
  <si>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</si>
  <si>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</si>
  <si>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</si>
  <si>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</si>
  <si>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</si>
  <si>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</si>
  <si>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</si>
  <si>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</si>
  <si>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</si>
  <si>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</si>
  <si>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</si>
  <si>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</si>
  <si>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</si>
  <si>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</si>
  <si>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</si>
  <si>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</si>
  <si>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</si>
  <si>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</si>
  <si>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</si>
  <si>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</si>
  <si>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</si>
  <si>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</si>
  <si>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</si>
  <si>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</si>
  <si>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</si>
  <si>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</si>
  <si>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</si>
  <si>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</si>
  <si>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</si>
  <si>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</si>
  <si>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</si>
  <si>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</si>
  <si>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</si>
  <si>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</si>
  <si>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</si>
  <si>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</si>
  <si>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</si>
  <si>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</si>
  <si>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</si>
  <si>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</si>
  <si>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</si>
  <si>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</si>
  <si>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</si>
  <si>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</si>
  <si>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</si>
  <si>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</si>
  <si>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</si>
  <si>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</si>
  <si>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</si>
  <si>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</si>
  <si>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</si>
  <si>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</si>
  <si>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</si>
  <si>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</si>
  <si>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</si>
  <si>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</si>
  <si>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</si>
  <si>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</si>
  <si>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</si>
  <si>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</si>
  <si>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</si>
  <si>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</si>
  <si>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</si>
  <si>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</si>
  <si>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</si>
  <si>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</si>
  <si>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</si>
  <si>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</si>
  <si>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</si>
  <si>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</si>
  <si>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</si>
  <si>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</si>
  <si>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</si>
  <si>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</si>
  <si>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</si>
  <si>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</si>
  <si>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</si>
  <si>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</si>
  <si>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</si>
  <si>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</si>
  <si>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</si>
  <si>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</si>
  <si>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</si>
  <si>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</si>
  <si>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</si>
  <si>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</si>
  <si>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</si>
  <si>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</si>
  <si>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</si>
  <si>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</si>
  <si>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</si>
  <si>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</si>
  <si>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</si>
  <si>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</si>
  <si>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</si>
  <si>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</si>
  <si>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</si>
  <si>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</si>
  <si>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</si>
  <si>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</si>
  <si>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</si>
  <si>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</si>
  <si>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</si>
  <si>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</si>
  <si>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</si>
  <si>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</si>
  <si>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</si>
  <si>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</si>
  <si>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</si>
  <si>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</si>
  <si>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</si>
  <si>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</si>
  <si>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</si>
  <si>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</si>
  <si>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</si>
  <si>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</si>
  <si>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</si>
  <si>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</si>
  <si>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</si>
  <si>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</si>
  <si>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</si>
  <si>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</si>
  <si>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</si>
  <si>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</si>
  <si>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</si>
  <si>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</si>
  <si>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</si>
  <si>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</si>
  <si>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</si>
  <si>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</si>
  <si>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</si>
  <si>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</si>
  <si>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</si>
  <si>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</si>
  <si>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</si>
  <si>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</si>
  <si>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</si>
  <si>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</si>
  <si>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</si>
  <si>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</si>
  <si>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</si>
  <si>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</si>
  <si>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</si>
  <si>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</si>
  <si>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</si>
  <si>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</si>
  <si>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</si>
  <si>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</si>
  <si>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</si>
  <si>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</si>
  <si>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</si>
  <si>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</si>
  <si>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</si>
  <si>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</si>
  <si>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</si>
  <si>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</si>
  <si>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</si>
  <si>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</si>
  <si>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</si>
  <si>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</si>
  <si>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</si>
  <si>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</si>
  <si>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</si>
  <si>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</si>
  <si>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</si>
  <si>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</si>
  <si>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</si>
  <si>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</si>
  <si>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</si>
  <si>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</si>
  <si>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</si>
  <si>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</si>
  <si>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</si>
  <si>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</si>
  <si>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</si>
  <si>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</si>
  <si>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</si>
  <si>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</si>
  <si>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</si>
  <si>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</si>
  <si>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</si>
  <si>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</si>
  <si>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</si>
  <si>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</si>
  <si>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</si>
  <si>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</si>
  <si>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</si>
  <si>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</si>
  <si>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</si>
  <si>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</si>
  <si>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</si>
  <si>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</si>
  <si>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</si>
  <si>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</si>
  <si>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</si>
  <si>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</si>
  <si>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</si>
  <si>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</si>
  <si>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</si>
  <si>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</si>
  <si>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</si>
  <si>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</si>
  <si>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</si>
  <si>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</si>
  <si>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</si>
  <si>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</si>
  <si>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</si>
  <si>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</si>
  <si>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</si>
  <si>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</si>
  <si>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</si>
  <si>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</si>
  <si>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</si>
  <si>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</si>
  <si>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</si>
  <si>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</si>
  <si>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</si>
  <si>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</si>
  <si>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</si>
  <si>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</si>
  <si>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</si>
  <si>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</si>
  <si>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</si>
  <si>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</si>
  <si>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</si>
  <si>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</si>
  <si>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</si>
  <si>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</si>
  <si>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</si>
  <si>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</si>
  <si>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</si>
  <si>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</si>
  <si>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</si>
  <si>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</si>
  <si>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</si>
  <si>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</si>
  <si>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</si>
  <si>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</si>
  <si>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</si>
  <si>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</si>
  <si>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</si>
  <si>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</si>
  <si>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</si>
  <si>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</si>
  <si>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</si>
  <si>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</si>
  <si>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</si>
  <si>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</si>
  <si>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</si>
  <si>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</si>
  <si>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</si>
  <si>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</si>
  <si>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</si>
  <si>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</si>
  <si>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</si>
  <si>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</si>
  <si>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</si>
  <si>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</si>
  <si>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</si>
  <si>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</si>
  <si>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</si>
  <si>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</si>
  <si>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</si>
  <si>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</si>
  <si>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</si>
  <si>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</si>
  <si>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</si>
  <si>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</si>
  <si>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</si>
  <si>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</si>
  <si>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</si>
  <si>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</si>
  <si>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</si>
  <si>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</si>
  <si>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</si>
  <si>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</si>
  <si>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</si>
  <si>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</si>
  <si>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</si>
  <si>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</si>
  <si>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</si>
  <si>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</si>
  <si>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</si>
  <si>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</si>
  <si>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</si>
  <si>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</si>
  <si>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</si>
  <si>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</si>
  <si>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</si>
  <si>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</si>
  <si>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</si>
  <si>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</si>
  <si>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</si>
  <si>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</si>
  <si>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</si>
  <si>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</si>
  <si>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</si>
  <si>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</si>
  <si>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</si>
  <si>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</si>
  <si>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</si>
  <si>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</si>
  <si>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</si>
  <si>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</si>
  <si>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</si>
  <si>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</si>
  <si>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</si>
  <si>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</si>
  <si>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</si>
  <si>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</si>
  <si>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</si>
  <si>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</si>
  <si>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</si>
  <si>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</si>
  <si>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</si>
  <si>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</si>
  <si>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</si>
  <si>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</si>
  <si>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</si>
  <si>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</si>
  <si>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</si>
  <si>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</si>
  <si>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</si>
  <si>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</si>
  <si>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</si>
  <si>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</si>
  <si>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</si>
  <si>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</si>
  <si>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</si>
  <si>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</si>
  <si>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</si>
  <si>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</si>
  <si>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</si>
  <si>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</si>
  <si>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</si>
  <si>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</si>
  <si>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</si>
  <si>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</si>
  <si>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</si>
  <si>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</si>
  <si>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</si>
  <si>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</si>
  <si>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</si>
  <si>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</si>
  <si>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</si>
  <si>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</si>
  <si>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</si>
  <si>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</si>
  <si>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</si>
  <si>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</si>
  <si>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</si>
  <si>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</si>
  <si>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</si>
  <si>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</si>
  <si>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</si>
  <si>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</si>
  <si>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</si>
  <si>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</si>
  <si>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</si>
  <si>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</si>
  <si>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</si>
  <si>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</si>
  <si>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</si>
  <si>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</si>
  <si>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</si>
  <si>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</si>
  <si>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</si>
  <si>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</si>
  <si>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</si>
  <si>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</si>
  <si>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</si>
  <si>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</si>
  <si>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</si>
  <si>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</si>
  <si>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</si>
  <si>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</si>
  <si>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</si>
  <si>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</si>
  <si>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</si>
  <si>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</si>
  <si>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</si>
  <si>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</si>
  <si>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</si>
  <si>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</si>
  <si>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</si>
  <si>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</si>
  <si>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</si>
  <si>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</si>
  <si>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</si>
  <si>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</si>
  <si>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</si>
  <si>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</si>
  <si>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</si>
  <si>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</si>
  <si>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</si>
  <si>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</si>
  <si>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</si>
  <si>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</si>
  <si>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</si>
  <si>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</si>
  <si>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</si>
  <si>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</si>
  <si>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</si>
  <si>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</si>
  <si>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</si>
  <si>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</si>
  <si>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</si>
  <si>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</si>
  <si>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</si>
  <si>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</si>
  <si>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</si>
  <si>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</si>
  <si>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</si>
  <si>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</si>
  <si>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</si>
  <si>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</si>
  <si>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</si>
  <si>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</si>
  <si>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</si>
  <si>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</si>
  <si>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</si>
  <si>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</si>
  <si>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</si>
  <si>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</si>
  <si>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</si>
  <si>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</si>
  <si>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</si>
  <si>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</si>
  <si>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</si>
  <si>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</si>
  <si>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</si>
  <si>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</si>
  <si>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</si>
  <si>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</si>
  <si>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</si>
  <si>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</si>
  <si>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</si>
  <si>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</si>
  <si>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</si>
  <si>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</si>
  <si>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</si>
  <si>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</si>
  <si>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</si>
  <si>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</si>
  <si>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</si>
  <si>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</si>
  <si>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</si>
  <si>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</si>
  <si>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</si>
  <si>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</si>
  <si>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</si>
  <si>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</si>
  <si>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</si>
  <si>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</si>
  <si>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</si>
  <si>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</si>
  <si>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</si>
  <si>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</si>
  <si>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</si>
  <si>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</si>
  <si>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</si>
  <si>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</si>
  <si>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</si>
  <si>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</si>
  <si>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</si>
  <si>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</si>
  <si>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</si>
  <si>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</si>
  <si>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</si>
  <si>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</si>
  <si>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</si>
  <si>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</si>
  <si>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</si>
  <si>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</si>
  <si>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</si>
  <si>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</si>
  <si>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</si>
  <si>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</si>
  <si>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</si>
  <si>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</si>
  <si>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</si>
  <si>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</si>
  <si>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</si>
  <si>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</si>
  <si>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</si>
  <si>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</si>
  <si>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</si>
  <si>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</si>
  <si>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</si>
  <si>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</si>
  <si>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</si>
  <si>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</si>
  <si>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</si>
  <si>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</si>
  <si>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</si>
  <si>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</si>
  <si>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</si>
  <si>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</si>
  <si>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</si>
  <si>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</si>
  <si>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</si>
  <si>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</si>
  <si>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</si>
  <si>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</si>
  <si>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</si>
  <si>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</si>
  <si>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</si>
  <si>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</si>
  <si>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</si>
  <si>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</si>
  <si>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</si>
  <si>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</si>
  <si>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</si>
  <si>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</si>
  <si>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</si>
  <si>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</si>
  <si>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</si>
  <si>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</si>
  <si>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</si>
  <si>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</si>
  <si>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</si>
  <si>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</si>
  <si>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</si>
  <si>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</si>
  <si>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</si>
  <si>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</si>
  <si>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</si>
  <si>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</si>
  <si>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</si>
  <si>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</si>
  <si>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</si>
  <si>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</si>
  <si>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</si>
  <si>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</si>
  <si>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</si>
  <si>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</si>
  <si>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</si>
  <si>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</si>
  <si>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</si>
  <si>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</si>
  <si>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</si>
  <si>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</si>
  <si>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</si>
  <si>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</si>
  <si>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</si>
  <si>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</si>
  <si>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</si>
  <si>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</si>
  <si>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</si>
  <si>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</si>
  <si>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</si>
  <si>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</si>
  <si>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</si>
  <si>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</si>
  <si>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</si>
  <si>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</si>
  <si>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</si>
  <si>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</si>
  <si>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</si>
  <si>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</si>
  <si>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</si>
  <si>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</si>
  <si>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</si>
  <si>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</si>
  <si>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</si>
  <si>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</si>
  <si>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</si>
  <si>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</si>
  <si>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</si>
  <si>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</si>
  <si>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</si>
  <si>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</si>
  <si>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</si>
  <si>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</si>
  <si>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</si>
  <si>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</si>
  <si>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</si>
  <si>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</si>
  <si>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</si>
  <si>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</si>
  <si>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</si>
  <si>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</si>
  <si>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</si>
  <si>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</si>
  <si>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</si>
  <si>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</si>
  <si>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</si>
  <si>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</si>
  <si>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</si>
  <si>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</si>
  <si>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</si>
  <si>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</si>
  <si>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</si>
  <si>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</si>
  <si>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</si>
  <si>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</si>
  <si>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</si>
  <si>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</si>
  <si>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</si>
  <si>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</si>
  <si>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</si>
  <si>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</si>
  <si>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</si>
  <si>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</si>
  <si>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</si>
  <si>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</si>
  <si>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</si>
  <si>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</si>
  <si>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</si>
  <si>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</si>
  <si>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</si>
  <si>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</si>
  <si>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</si>
  <si>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</si>
  <si>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</si>
  <si>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</si>
  <si>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</si>
  <si>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</si>
  <si>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</si>
  <si>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</si>
  <si>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</si>
  <si>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</si>
  <si>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</si>
  <si>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</si>
  <si>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</si>
  <si>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</si>
  <si>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</si>
  <si>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</si>
  <si>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</si>
  <si>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</si>
  <si>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</si>
  <si>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</si>
  <si>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</si>
  <si>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</si>
  <si>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</si>
  <si>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</si>
  <si>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</si>
  <si>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</si>
  <si>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</si>
  <si>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</si>
  <si>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</si>
  <si>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</si>
  <si>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</si>
  <si>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</si>
  <si>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</si>
  <si>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</si>
  <si>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</si>
  <si>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</si>
  <si>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</si>
  <si>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</si>
  <si>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</si>
  <si>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</si>
  <si>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</si>
  <si>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</si>
  <si>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</si>
  <si>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</si>
  <si>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</si>
  <si>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</si>
  <si>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</si>
  <si>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</si>
  <si>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</si>
  <si>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</si>
  <si>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</si>
  <si>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</si>
  <si>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</si>
  <si>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</si>
  <si>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</si>
  <si>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</si>
  <si>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</si>
  <si>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</si>
  <si>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</si>
  <si>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</si>
  <si>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</si>
  <si>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</si>
  <si>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</si>
  <si>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</si>
  <si>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</si>
  <si>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</si>
  <si>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</si>
  <si>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</si>
  <si>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</si>
  <si>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</si>
  <si>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</si>
  <si>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</si>
  <si>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</si>
  <si>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</si>
  <si>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</si>
  <si>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</si>
  <si>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</si>
  <si>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</si>
  <si>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</si>
  <si>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</si>
  <si>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</si>
  <si>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</si>
  <si>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</si>
  <si>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</si>
  <si>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</si>
  <si>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</si>
  <si>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</si>
  <si>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</si>
  <si>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</si>
  <si>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</si>
  <si>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</si>
  <si>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</si>
  <si>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</si>
  <si>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</si>
  <si>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</si>
  <si>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</si>
  <si>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</si>
  <si>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</si>
  <si>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</si>
  <si>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</si>
  <si>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</si>
  <si>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</si>
  <si>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</si>
  <si>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</si>
  <si>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</si>
  <si>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</si>
  <si>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</si>
  <si>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</si>
  <si>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</si>
  <si>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</si>
  <si>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</si>
  <si>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</si>
  <si>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</si>
  <si>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</si>
  <si>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</si>
  <si>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</si>
  <si>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</si>
  <si>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</si>
  <si>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</si>
  <si>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</si>
  <si>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</si>
  <si>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</si>
  <si>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</si>
  <si>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</si>
  <si>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</si>
  <si>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</si>
  <si>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</si>
  <si>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</si>
  <si>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</si>
  <si>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</si>
  <si>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</si>
  <si>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</si>
  <si>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</si>
  <si>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</si>
  <si>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</si>
  <si>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</si>
  <si>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</si>
  <si>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</si>
  <si>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</si>
  <si>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</si>
  <si>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</si>
  <si>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</si>
  <si>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</si>
  <si>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</si>
  <si>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</si>
  <si>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</si>
  <si>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</si>
  <si>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</si>
  <si>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</si>
  <si>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</si>
  <si>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</si>
  <si>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</si>
  <si>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</si>
  <si>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</si>
  <si>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</si>
  <si>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</si>
  <si>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</si>
  <si>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</si>
  <si>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</si>
  <si>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</si>
  <si>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</si>
  <si>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</si>
  <si>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</si>
  <si>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</si>
  <si>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</si>
  <si>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</si>
  <si>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</si>
  <si>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</si>
  <si>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</si>
  <si>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</si>
  <si>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</si>
  <si>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</si>
  <si>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</si>
  <si>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</si>
  <si>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</si>
  <si>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</si>
  <si>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</si>
  <si>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</si>
  <si>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</si>
  <si>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</si>
  <si>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</si>
  <si>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</si>
  <si>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</si>
  <si>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</si>
  <si>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</si>
  <si>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</si>
  <si>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</si>
  <si>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</si>
  <si>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</si>
  <si>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</si>
  <si>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</si>
  <si>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</si>
  <si>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</si>
  <si>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</si>
  <si>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</si>
  <si>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</si>
  <si>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</si>
  <si>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</si>
  <si>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</si>
  <si>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</si>
  <si>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</si>
  <si>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</si>
  <si>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</si>
  <si>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</si>
  <si>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</si>
  <si>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</si>
  <si>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</si>
  <si>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</si>
  <si>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</si>
  <si>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</si>
  <si>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</si>
  <si>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</si>
  <si>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</si>
  <si>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</si>
  <si>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</si>
  <si>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</si>
  <si>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</si>
  <si>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</si>
  <si>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</si>
  <si>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</si>
  <si>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</si>
  <si>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</si>
  <si>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</si>
  <si>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</si>
  <si>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</si>
  <si>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</si>
  <si>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</si>
  <si>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</si>
  <si>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</si>
  <si>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</si>
  <si>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</si>
  <si>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</si>
  <si>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</si>
  <si>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</si>
  <si>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</si>
  <si>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</si>
  <si>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</si>
  <si>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</si>
  <si>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</si>
  <si>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</si>
  <si>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</si>
  <si>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</si>
  <si>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</si>
  <si>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</si>
  <si>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</si>
  <si>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</si>
  <si>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</si>
  <si>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</si>
  <si>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</si>
  <si>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</si>
  <si>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</si>
  <si>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</si>
  <si>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</si>
  <si>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</si>
  <si>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</si>
  <si>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</si>
  <si>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</si>
  <si>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</si>
  <si>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</si>
  <si>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</si>
  <si>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</si>
  <si>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</si>
  <si>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</si>
  <si>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</si>
  <si>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</si>
  <si>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</si>
  <si>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</si>
  <si>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</si>
  <si>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</si>
  <si>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</si>
  <si>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</si>
  <si>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</si>
  <si>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</si>
  <si>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</si>
  <si>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</si>
  <si>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</si>
  <si>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</si>
  <si>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</si>
  <si>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</si>
  <si>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</si>
  <si>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</si>
  <si>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</si>
  <si>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</si>
  <si>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</si>
  <si>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</si>
  <si>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</si>
  <si>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</si>
  <si>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</si>
  <si>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</si>
  <si>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</si>
  <si>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</si>
  <si>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</si>
  <si>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</si>
  <si>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</si>
  <si>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</si>
  <si>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</si>
  <si>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</si>
  <si>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</si>
  <si>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</si>
  <si>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</si>
  <si>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</si>
  <si>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</si>
  <si>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</si>
  <si>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</si>
  <si>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</si>
  <si>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</si>
  <si>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</si>
  <si>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</si>
  <si>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</si>
  <si>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</si>
  <si>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</si>
  <si>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</si>
  <si>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</si>
  <si>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</si>
  <si>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</si>
  <si>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</si>
  <si>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</si>
  <si>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</si>
  <si>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</si>
  <si>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</si>
  <si>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</si>
  <si>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</si>
  <si>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</si>
  <si>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</si>
  <si>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</si>
  <si>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</si>
  <si>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</si>
  <si>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</si>
  <si>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</si>
  <si>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</si>
  <si>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</si>
  <si>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</si>
  <si>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</si>
  <si>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</si>
  <si>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</si>
  <si>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</si>
  <si>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</si>
  <si>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</si>
  <si>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</si>
  <si>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</si>
  <si>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</si>
  <si>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</si>
  <si>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</si>
  <si>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</si>
  <si>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</si>
  <si>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</si>
  <si>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</si>
  <si>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</si>
  <si>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</si>
  <si>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</si>
  <si>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</si>
  <si>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</si>
  <si>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</si>
  <si>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</si>
  <si>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</si>
  <si>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</si>
  <si>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</si>
  <si>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</si>
  <si>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</si>
  <si>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</si>
  <si>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</si>
  <si>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</si>
  <si>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</si>
  <si>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</si>
  <si>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</si>
  <si>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</si>
  <si>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</si>
  <si>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</si>
  <si>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</si>
  <si>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</si>
  <si>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</si>
  <si>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</si>
  <si>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</si>
  <si>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</si>
  <si>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</si>
  <si>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</si>
  <si>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</si>
  <si>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</si>
  <si>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</si>
  <si>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</si>
  <si>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</si>
  <si>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</si>
  <si>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</si>
  <si>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</si>
  <si>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</si>
  <si>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</si>
  <si>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</si>
  <si>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</si>
  <si>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</si>
  <si>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</si>
  <si>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</si>
  <si>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</si>
  <si>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</si>
  <si>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</si>
  <si>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</si>
  <si>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</si>
  <si>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</si>
  <si>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</si>
  <si>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</si>
  <si>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</si>
  <si>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</si>
  <si>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</si>
  <si>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</si>
  <si>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</si>
  <si>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</si>
  <si>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</si>
  <si>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</si>
  <si>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</si>
  <si>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</si>
  <si>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</si>
  <si>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</si>
  <si>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</si>
  <si>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</si>
  <si>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</si>
  <si>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</si>
  <si>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</si>
  <si>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</si>
  <si>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</si>
  <si>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</si>
  <si>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</si>
  <si>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</si>
  <si>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</si>
  <si>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</si>
  <si>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</si>
  <si>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</si>
  <si>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</si>
  <si>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</si>
  <si>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</si>
  <si>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</si>
  <si>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</si>
  <si>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</si>
  <si>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</si>
  <si>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</si>
  <si>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</si>
  <si>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</si>
  <si>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</si>
  <si>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</si>
  <si>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</si>
  <si>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</si>
  <si>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</si>
  <si>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</si>
  <si>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</si>
  <si>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</si>
  <si>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</si>
  <si>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</si>
  <si>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</si>
  <si>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</si>
  <si>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</si>
  <si>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</si>
  <si>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</si>
  <si>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</si>
  <si>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</si>
  <si>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</si>
  <si>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</si>
  <si>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</si>
  <si>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</si>
  <si>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</si>
  <si>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</si>
  <si>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</si>
  <si>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</si>
  <si>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</si>
  <si>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</si>
  <si>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</si>
  <si>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</si>
  <si>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</si>
  <si>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</si>
  <si>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</si>
  <si>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</si>
  <si>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</si>
  <si>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</si>
  <si>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</si>
  <si>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</si>
  <si>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</si>
  <si>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</si>
  <si>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</si>
  <si>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</si>
  <si>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</si>
  <si>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</si>
  <si>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</si>
  <si>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</si>
  <si>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</si>
  <si>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</si>
  <si>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</si>
  <si>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</si>
  <si>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</si>
  <si>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</si>
  <si>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</si>
  <si>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</si>
  <si>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</si>
  <si>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</si>
  <si>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</si>
  <si>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</si>
  <si>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</si>
  <si>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</si>
  <si>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</si>
  <si>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</si>
  <si>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</si>
  <si>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</si>
  <si>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</si>
  <si>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</si>
  <si>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</si>
  <si>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</si>
  <si>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</si>
  <si>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</si>
  <si>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</si>
  <si>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</si>
  <si>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</si>
  <si>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</si>
  <si>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</si>
  <si>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</si>
  <si>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</si>
  <si>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</si>
  <si>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</si>
  <si>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</si>
  <si>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</si>
  <si>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</si>
  <si>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</si>
  <si>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</si>
  <si>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</si>
  <si>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</si>
  <si>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</si>
  <si>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</si>
  <si>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</si>
  <si>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</si>
  <si>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</si>
  <si>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</si>
  <si>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</si>
  <si>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</si>
  <si>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</si>
  <si>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</si>
  <si>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</si>
  <si>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</si>
  <si>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</si>
  <si>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</si>
  <si>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</si>
  <si>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</si>
  <si>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</si>
  <si>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</si>
  <si>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</si>
  <si>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</si>
  <si>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</si>
  <si>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</si>
  <si>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</si>
  <si>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</si>
  <si>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</si>
  <si>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</si>
  <si>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</si>
  <si>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</si>
  <si>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</si>
  <si>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</si>
  <si>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</si>
  <si>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</si>
  <si>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</si>
  <si>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</si>
  <si>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</si>
  <si>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</si>
  <si>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</si>
  <si>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</si>
  <si>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</si>
  <si>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</si>
  <si>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</si>
  <si>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</si>
  <si>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</si>
  <si>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</si>
  <si>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</si>
  <si>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</si>
  <si>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</si>
  <si>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</si>
  <si>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</si>
  <si>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</si>
  <si>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</si>
  <si>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</si>
  <si>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</si>
  <si>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</si>
  <si>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</si>
  <si>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</si>
  <si>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</si>
  <si>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</si>
  <si>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</si>
  <si>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</si>
  <si>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</si>
  <si>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</si>
  <si>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</si>
  <si>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</si>
  <si>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</si>
  <si>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</si>
  <si>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</si>
  <si>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</si>
  <si>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</si>
  <si>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</si>
  <si>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</si>
  <si>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</si>
  <si>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</si>
  <si>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</si>
  <si>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</si>
  <si>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</si>
  <si>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</si>
  <si>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</si>
  <si>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</si>
  <si>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</si>
  <si>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</si>
  <si>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</si>
  <si>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</si>
  <si>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</si>
  <si>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</si>
  <si>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</si>
  <si>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</si>
  <si>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</si>
  <si>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</si>
  <si>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</si>
  <si>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</si>
  <si>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</si>
  <si>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</si>
  <si>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</si>
  <si>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</si>
  <si>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</si>
  <si>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</si>
  <si>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</si>
  <si>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</si>
  <si>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</si>
  <si>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</si>
  <si>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</si>
  <si>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</si>
  <si>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</si>
  <si>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</si>
  <si>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</si>
  <si>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</si>
  <si>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</si>
  <si>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</si>
  <si>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</si>
  <si>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</si>
  <si>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</si>
  <si>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</si>
  <si>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</si>
  <si>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</si>
  <si>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</si>
  <si>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</si>
  <si>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</si>
  <si>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</si>
  <si>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</si>
  <si>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</si>
  <si>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</si>
  <si>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</si>
  <si>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</si>
  <si>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</si>
  <si>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</si>
  <si>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</si>
  <si>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</si>
  <si>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</si>
  <si>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</si>
  <si>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</si>
  <si>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</si>
  <si>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</si>
  <si>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</si>
  <si>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</si>
  <si>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</si>
  <si>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</si>
  <si>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</si>
  <si>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</si>
  <si>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</si>
  <si>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</si>
  <si>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</si>
  <si>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</si>
  <si>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</si>
  <si>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</si>
  <si>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</si>
  <si>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</si>
  <si>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</si>
  <si>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</si>
  <si>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</si>
  <si>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</si>
  <si>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</si>
  <si>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</si>
  <si>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</si>
  <si>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</si>
  <si>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</si>
  <si>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</si>
  <si>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</si>
  <si>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</si>
  <si>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</si>
  <si>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</si>
  <si>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</si>
  <si>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</si>
  <si>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</si>
  <si>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</si>
  <si>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</si>
  <si>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</si>
  <si>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</si>
  <si>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</si>
  <si>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</si>
  <si>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</si>
  <si>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</si>
  <si>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</si>
  <si>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</si>
  <si>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</si>
  <si>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</si>
  <si>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</si>
  <si>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</si>
  <si>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</si>
  <si>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</si>
  <si>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</si>
  <si>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</si>
  <si>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</si>
  <si>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</si>
  <si>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</si>
  <si>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</si>
  <si>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</si>
  <si>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</si>
  <si>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</si>
  <si>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</si>
  <si>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</si>
  <si>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</si>
  <si>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</si>
  <si>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</si>
  <si>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</si>
  <si>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</si>
  <si>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</si>
  <si>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</si>
  <si>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</si>
  <si>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</si>
  <si>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</si>
  <si>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</si>
  <si>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</si>
  <si>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</si>
  <si>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</si>
  <si>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</si>
  <si>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</si>
  <si>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</si>
  <si>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</si>
  <si>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</si>
  <si>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</si>
  <si>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</si>
  <si>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</si>
  <si>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</si>
  <si>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</si>
  <si>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</si>
  <si>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</si>
  <si>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</si>
  <si>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</si>
  <si>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</si>
  <si>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</si>
  <si>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</si>
  <si>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</si>
  <si>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</si>
  <si>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</si>
  <si>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</si>
  <si>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</si>
  <si>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</si>
  <si>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</si>
  <si>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</si>
  <si>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</si>
  <si>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</si>
  <si>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</si>
  <si>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</si>
  <si>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</si>
  <si>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</si>
  <si>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</si>
  <si>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</si>
  <si>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</si>
  <si>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</si>
  <si>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</si>
  <si>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</si>
  <si>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</si>
  <si>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</si>
  <si>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</si>
  <si>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</si>
  <si>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</si>
  <si>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</si>
  <si>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</si>
  <si>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</si>
  <si>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</si>
  <si>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</si>
  <si>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</si>
  <si>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</si>
  <si>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</si>
  <si>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</si>
  <si>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</si>
  <si>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</si>
  <si>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</si>
  <si>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</si>
  <si>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</si>
  <si>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</si>
  <si>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</si>
  <si>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</si>
  <si>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</si>
  <si>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</si>
  <si>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</si>
  <si>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</si>
  <si>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</si>
  <si>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</si>
  <si>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</si>
  <si>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</si>
  <si>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</si>
  <si>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</si>
  <si>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</si>
  <si>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</si>
  <si>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</si>
  <si>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</si>
  <si>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</si>
  <si>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</si>
  <si>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</si>
  <si>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</si>
  <si>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</si>
  <si>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</si>
  <si>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</si>
  <si>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</si>
  <si>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</si>
  <si>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</si>
  <si>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</si>
  <si>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</si>
  <si>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</si>
  <si>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</si>
  <si>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</si>
  <si>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</si>
  <si>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</si>
  <si>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</si>
  <si>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</si>
  <si>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</si>
  <si>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</si>
  <si>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</si>
  <si>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</si>
  <si>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</si>
  <si>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</si>
  <si>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</si>
  <si>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</si>
  <si>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</si>
  <si>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</si>
  <si>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</si>
  <si>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</si>
  <si>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</si>
  <si>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</si>
  <si>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</si>
  <si>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</si>
  <si>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</si>
  <si>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</si>
  <si>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</si>
  <si>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</si>
  <si>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</si>
  <si>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</si>
  <si>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</si>
  <si>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</si>
  <si>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</si>
  <si>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</si>
  <si>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</si>
  <si>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</si>
  <si>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</si>
  <si>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</si>
  <si>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</si>
  <si>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</si>
  <si>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</si>
  <si>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</si>
  <si>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</si>
  <si>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</si>
  <si>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</si>
  <si>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</si>
  <si>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</si>
  <si>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</si>
  <si>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</si>
  <si>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</si>
  <si>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</si>
  <si>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</si>
  <si>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</si>
  <si>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</si>
  <si>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</si>
  <si>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</si>
  <si>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</si>
  <si>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</si>
  <si>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</si>
  <si>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</si>
  <si>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</si>
  <si>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</si>
  <si>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</si>
  <si>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</si>
  <si>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</si>
  <si>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</si>
  <si>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</si>
  <si>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</si>
  <si>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</si>
  <si>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</si>
  <si>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</si>
  <si>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</si>
  <si>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</si>
  <si>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</si>
  <si>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</si>
  <si>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</si>
  <si>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</si>
  <si>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</si>
  <si>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</si>
  <si>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</si>
  <si>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</si>
  <si>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</si>
  <si>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</si>
  <si>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</si>
  <si>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</si>
  <si>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</si>
  <si>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</si>
  <si>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</si>
  <si>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</si>
  <si>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</si>
  <si>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</si>
  <si>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</si>
  <si>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</si>
  <si>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</si>
  <si>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</si>
  <si>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</si>
  <si>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</si>
  <si>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</si>
  <si>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</si>
  <si>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</si>
  <si>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</si>
  <si>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</si>
  <si>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</si>
  <si>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</si>
  <si>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</si>
  <si>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</si>
  <si>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</si>
  <si>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</si>
  <si>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</si>
  <si>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</si>
  <si>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</si>
  <si>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</si>
  <si>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</si>
  <si>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</si>
  <si>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</si>
  <si>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</si>
  <si>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</si>
  <si>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</si>
  <si>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</si>
  <si>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</si>
  <si>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</si>
  <si>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</si>
  <si>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</si>
  <si>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</si>
  <si>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</si>
  <si>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</si>
  <si>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</si>
  <si>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</si>
  <si>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</si>
  <si>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</si>
  <si>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</si>
  <si>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</si>
  <si>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</si>
  <si>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</si>
  <si>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</si>
  <si>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</si>
  <si>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</si>
  <si>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</si>
  <si>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</si>
  <si>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</si>
  <si>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</si>
  <si>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</si>
  <si>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</si>
  <si>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</si>
  <si>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</si>
  <si>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</si>
  <si>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</si>
  <si>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</si>
  <si>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</si>
  <si>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</si>
  <si>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</si>
  <si>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</si>
  <si>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</si>
  <si>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</si>
  <si>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</si>
  <si>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</si>
  <si>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</si>
  <si>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</si>
  <si>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</si>
  <si>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</si>
  <si>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</si>
  <si>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</si>
  <si>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</si>
  <si>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</si>
  <si>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</si>
  <si>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</si>
  <si>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</si>
  <si>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</si>
  <si>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</si>
  <si>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</si>
  <si>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</si>
  <si>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</si>
  <si>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</si>
  <si>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</si>
  <si>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</si>
  <si>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</si>
  <si>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</si>
  <si>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</si>
  <si>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</si>
  <si>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</si>
  <si>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</si>
  <si>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</si>
  <si>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</si>
  <si>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</si>
  <si>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</si>
  <si>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</si>
  <si>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</si>
  <si>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</si>
  <si>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</si>
  <si>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</si>
  <si>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</si>
  <si>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</si>
  <si>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</si>
  <si>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</si>
  <si>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</si>
  <si>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</si>
  <si>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</si>
  <si>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</si>
  <si>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</si>
  <si>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</si>
  <si>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</si>
  <si>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</si>
  <si>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</si>
  <si>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</si>
  <si>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</si>
  <si>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</si>
  <si>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</si>
  <si>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</si>
  <si>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</si>
  <si>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</si>
  <si>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</si>
  <si>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</si>
  <si>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</si>
  <si>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</si>
  <si>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</si>
  <si>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</si>
  <si>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</si>
  <si>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</si>
  <si>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</si>
  <si>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</si>
  <si>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</si>
  <si>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</si>
  <si>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</si>
  <si>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</si>
  <si>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</si>
  <si>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</si>
  <si>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</si>
  <si>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</si>
  <si>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</si>
  <si>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</si>
  <si>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</si>
  <si>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</si>
  <si>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</si>
  <si>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</si>
  <si>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</si>
  <si>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</si>
  <si>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</si>
  <si>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</si>
  <si>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</si>
  <si>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</si>
  <si>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</si>
  <si>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</si>
  <si>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</si>
  <si>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</si>
  <si>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</si>
  <si>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</si>
  <si>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</si>
  <si>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</si>
  <si>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</si>
  <si>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</si>
  <si>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</si>
  <si>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</si>
  <si>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</si>
  <si>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</si>
  <si>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</si>
  <si>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</si>
  <si>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</si>
  <si>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</si>
  <si>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</si>
  <si>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</si>
  <si>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</si>
  <si>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</si>
  <si>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</si>
  <si>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</si>
  <si>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</si>
  <si>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</si>
  <si>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</si>
  <si>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</si>
  <si>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</si>
  <si>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</si>
  <si>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</si>
  <si>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</si>
  <si>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</si>
  <si>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</si>
  <si>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</si>
  <si>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</si>
  <si>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</si>
  <si>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</si>
  <si>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</si>
  <si>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</si>
  <si>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</si>
  <si>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</si>
  <si>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</si>
  <si>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</si>
  <si>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</si>
  <si>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</si>
  <si>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</si>
  <si>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</si>
  <si>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</si>
  <si>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</si>
  <si>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</si>
  <si>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</si>
  <si>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</si>
  <si>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</si>
  <si>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</si>
  <si>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</si>
  <si>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</si>
  <si>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</si>
  <si>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</si>
  <si>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</si>
  <si>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</si>
  <si>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</si>
  <si>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</si>
  <si>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</si>
  <si>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</si>
  <si>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</si>
  <si>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</si>
  <si>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</si>
  <si>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</si>
  <si>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</si>
  <si>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</si>
  <si>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</si>
  <si>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</si>
  <si>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</si>
  <si>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</si>
  <si>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</si>
  <si>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</si>
  <si>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</si>
  <si>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</si>
  <si>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</si>
  <si>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</si>
  <si>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</si>
  <si>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</si>
  <si>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</si>
  <si>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</si>
  <si>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</si>
  <si>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</si>
  <si>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</si>
  <si>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</si>
  <si>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</si>
  <si>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</si>
  <si>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</si>
  <si>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</si>
  <si>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</si>
  <si>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</si>
  <si>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</si>
  <si>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</si>
  <si>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</si>
  <si>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</si>
  <si>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</si>
  <si>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</si>
  <si>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</si>
  <si>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</si>
  <si>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</si>
  <si>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</si>
  <si>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</si>
  <si>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</si>
  <si>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</si>
  <si>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</si>
  <si>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</si>
  <si>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</si>
  <si>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</si>
  <si>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</si>
  <si>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</si>
  <si>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</si>
  <si>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</si>
  <si>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</si>
  <si>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</si>
  <si>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</si>
  <si>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</si>
  <si>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</si>
  <si>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</si>
  <si>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</si>
  <si>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</si>
  <si>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</si>
  <si>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</si>
  <si>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</si>
  <si>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</si>
  <si>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</si>
  <si>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</si>
  <si>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</si>
  <si>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</si>
  <si>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</si>
  <si>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</si>
  <si>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</si>
  <si>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</si>
  <si>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</si>
  <si>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</si>
  <si>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</si>
  <si>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</si>
  <si>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</si>
  <si>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</si>
  <si>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</si>
  <si>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</si>
  <si>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</si>
  <si>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</si>
  <si>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</si>
  <si>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</si>
  <si>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</si>
  <si>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</si>
  <si>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</si>
  <si>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</si>
  <si>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</si>
  <si>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</si>
  <si>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</si>
  <si>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</si>
  <si>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</si>
  <si>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</si>
  <si>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</si>
  <si>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</si>
  <si>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</si>
  <si>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</si>
  <si>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</si>
  <si>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</si>
  <si>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</si>
  <si>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</si>
  <si>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</si>
  <si>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</si>
  <si>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</si>
  <si>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</si>
  <si>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</si>
  <si>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</si>
  <si>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</si>
  <si>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</si>
  <si>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</si>
  <si>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</si>
  <si>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</si>
  <si>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</si>
  <si>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</si>
  <si>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</si>
  <si>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</si>
  <si>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</si>
  <si>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</si>
  <si>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</si>
  <si>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</si>
  <si>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</si>
  <si>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</si>
  <si>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</si>
  <si>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</si>
  <si>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</si>
  <si>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</si>
  <si>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</si>
  <si>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</si>
  <si>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</si>
  <si>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</si>
  <si>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</si>
  <si>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</si>
  <si>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</si>
  <si>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</si>
  <si>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</si>
  <si>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</si>
  <si>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</si>
  <si>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</si>
  <si>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</si>
  <si>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</si>
  <si>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</si>
  <si>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</si>
  <si>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</si>
  <si>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</si>
  <si>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</si>
  <si>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</si>
  <si>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</si>
  <si>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</si>
  <si>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</si>
  <si>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</si>
  <si>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</si>
  <si>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</si>
  <si>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</si>
  <si>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</si>
  <si>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</si>
  <si>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</si>
  <si>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</si>
  <si>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</si>
  <si>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</si>
  <si>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</si>
  <si>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</si>
  <si>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</si>
  <si>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</si>
  <si>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</si>
  <si>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</si>
  <si>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</si>
  <si>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</si>
  <si>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</si>
  <si>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</si>
  <si>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</si>
  <si>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</si>
  <si>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</si>
  <si>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</si>
  <si>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</si>
  <si>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</si>
  <si>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</si>
  <si>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</si>
  <si>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</si>
  <si>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</si>
  <si>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</si>
  <si>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</si>
  <si>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</si>
  <si>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</si>
  <si>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</si>
  <si>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</si>
  <si>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</si>
  <si>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</si>
  <si>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</si>
  <si>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</si>
  <si>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</si>
  <si>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</si>
  <si>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</si>
  <si>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</si>
  <si>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</si>
  <si>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</si>
  <si>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</si>
  <si>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</si>
  <si>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</si>
  <si>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</si>
  <si>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</si>
  <si>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</si>
  <si>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</si>
  <si>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</si>
  <si>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</si>
  <si>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</si>
  <si>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</si>
  <si>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</si>
  <si>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</si>
  <si>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</si>
  <si>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</si>
  <si>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</si>
  <si>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</si>
  <si>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</si>
  <si>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</si>
  <si>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</si>
  <si>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</si>
  <si>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</si>
  <si>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</si>
  <si>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</si>
  <si>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</si>
  <si>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</si>
  <si>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</si>
  <si>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</si>
  <si>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</si>
  <si>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</si>
  <si>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</si>
  <si>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</si>
  <si>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</si>
  <si>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</si>
  <si>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</si>
  <si>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</si>
  <si>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</si>
  <si>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</si>
  <si>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</si>
  <si>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</si>
  <si>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</si>
  <si>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</si>
  <si>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</si>
  <si>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</si>
  <si>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</si>
  <si>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</si>
  <si>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</si>
  <si>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</si>
  <si>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</si>
  <si>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</si>
  <si>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</si>
  <si>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</si>
  <si>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</si>
  <si>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</si>
  <si>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</si>
  <si>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</si>
  <si>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</si>
  <si>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</si>
  <si>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</si>
  <si>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</si>
  <si>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</si>
  <si>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</si>
  <si>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</si>
  <si>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</si>
  <si>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</si>
  <si>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</si>
  <si>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</si>
  <si>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</si>
  <si>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</si>
  <si>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</si>
  <si>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</si>
  <si>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</si>
  <si>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</si>
  <si>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</si>
  <si>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</si>
  <si>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</si>
  <si>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</si>
  <si>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</si>
  <si>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</si>
  <si>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</si>
  <si>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</si>
  <si>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</si>
  <si>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</si>
  <si>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</si>
  <si>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</si>
  <si>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</si>
  <si>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</si>
  <si>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</si>
  <si>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</si>
  <si>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</si>
  <si>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</si>
  <si>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</si>
  <si>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</si>
  <si>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</si>
  <si>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</si>
  <si>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</si>
  <si>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</si>
  <si>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</si>
  <si>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</si>
  <si>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</si>
  <si>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</si>
  <si>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</si>
  <si>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</si>
  <si>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</si>
  <si>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</si>
  <si>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</si>
  <si>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</si>
  <si>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</si>
  <si>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</si>
  <si>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</si>
  <si>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</si>
  <si>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</si>
  <si>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</si>
  <si>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</si>
  <si>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</si>
  <si>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</si>
  <si>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</si>
  <si>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</si>
  <si>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</si>
  <si>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</si>
  <si>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</si>
  <si>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</si>
  <si>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</si>
  <si>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</si>
  <si>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</si>
  <si>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</si>
  <si>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</si>
  <si>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</si>
  <si>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</si>
  <si>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</si>
  <si>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</si>
  <si>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</si>
  <si>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</si>
  <si>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</si>
  <si>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</si>
  <si>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</si>
  <si>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</si>
  <si>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</si>
  <si>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</si>
  <si>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</si>
  <si>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</si>
  <si>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</si>
  <si>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</si>
  <si>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</si>
  <si>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</si>
  <si>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</si>
  <si>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</si>
  <si>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</si>
  <si>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</si>
  <si>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</si>
  <si>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</si>
  <si>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</si>
  <si>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</si>
  <si>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</si>
  <si>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</si>
  <si>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</si>
  <si>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</si>
  <si>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</si>
  <si>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</si>
  <si>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</si>
  <si>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</si>
  <si>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</si>
  <si>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</si>
  <si>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</si>
  <si>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</si>
  <si>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</si>
  <si>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</si>
  <si>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</si>
  <si>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</si>
  <si>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</si>
  <si>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</si>
  <si>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</si>
  <si>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</si>
  <si>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</si>
  <si>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</si>
  <si>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</si>
  <si>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</si>
  <si>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</si>
  <si>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</si>
  <si>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</si>
  <si>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</si>
  <si>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</si>
  <si>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</si>
  <si>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</si>
  <si>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</si>
  <si>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</si>
  <si>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</si>
  <si>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</si>
  <si>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</si>
  <si>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</si>
  <si>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</si>
  <si>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</si>
  <si>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</si>
  <si>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</si>
  <si>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</si>
  <si>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</si>
  <si>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</si>
  <si>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</si>
  <si>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</si>
  <si>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</si>
  <si>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</si>
  <si>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</si>
  <si>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</si>
  <si>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</si>
  <si>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</si>
  <si>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</si>
  <si>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</si>
  <si>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</si>
  <si>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</si>
  <si>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</si>
  <si>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</si>
  <si>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</si>
  <si>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</si>
  <si>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</si>
  <si>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</si>
  <si>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</si>
  <si>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</si>
  <si>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</si>
  <si>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</si>
  <si>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</si>
  <si>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</si>
  <si>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</si>
  <si>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</si>
  <si>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</si>
  <si>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</si>
  <si>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</si>
  <si>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</si>
  <si>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</si>
  <si>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</si>
  <si>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</si>
  <si>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</si>
  <si>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</si>
  <si>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</si>
  <si>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</si>
  <si>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</si>
  <si>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</si>
  <si>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</si>
  <si>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</si>
  <si>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</si>
  <si>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</si>
  <si>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</si>
  <si>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</si>
  <si>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</si>
  <si>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</si>
  <si>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</si>
  <si>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</si>
  <si>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</si>
  <si>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</si>
  <si>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</si>
  <si>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</si>
  <si>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</si>
  <si>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</si>
  <si>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</si>
  <si>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</si>
  <si>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</si>
  <si>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</si>
  <si>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</si>
  <si>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</si>
  <si>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</si>
  <si>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</si>
  <si>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</si>
  <si>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</si>
  <si>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</si>
  <si>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</si>
  <si>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</si>
  <si>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</si>
  <si>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</si>
  <si>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</si>
  <si>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</si>
  <si>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</si>
  <si>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</si>
  <si>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</si>
  <si>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</si>
  <si>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</si>
  <si>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</si>
  <si>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</si>
  <si>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</si>
  <si>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</si>
  <si>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</si>
  <si>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</si>
  <si>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</si>
  <si>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</si>
  <si>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</si>
  <si>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</si>
  <si>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</si>
  <si>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</si>
  <si>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</si>
  <si>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</si>
  <si>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</si>
  <si>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</si>
  <si>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</si>
  <si>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</si>
  <si>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</si>
  <si>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</si>
  <si>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</si>
  <si>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</si>
  <si>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</si>
  <si>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</si>
  <si>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</si>
  <si>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</si>
  <si>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</si>
  <si>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</si>
  <si>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</si>
  <si>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</si>
  <si>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</si>
  <si>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</si>
  <si>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</si>
  <si>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</si>
  <si>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</si>
  <si>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</si>
  <si>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</si>
  <si>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</si>
  <si>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</si>
  <si>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</si>
  <si>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</si>
  <si>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</si>
  <si>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</si>
  <si>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</si>
  <si>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</si>
  <si>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</si>
  <si>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</si>
  <si>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</si>
  <si>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</si>
  <si>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</si>
  <si>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</si>
  <si>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</si>
  <si>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</si>
  <si>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</si>
  <si>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</si>
  <si>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</si>
  <si>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</si>
  <si>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</si>
  <si>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</si>
  <si>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</si>
  <si>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</si>
  <si>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</si>
  <si>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</si>
  <si>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</si>
  <si>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</si>
  <si>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</si>
  <si>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</si>
  <si>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</si>
  <si>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</si>
  <si>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</si>
  <si>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</si>
  <si>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</si>
  <si>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</si>
  <si>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</si>
  <si>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</si>
  <si>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</si>
  <si>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</si>
  <si>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</si>
  <si>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</si>
  <si>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</si>
  <si>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</si>
  <si>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</si>
  <si>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</si>
  <si>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</si>
  <si>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</si>
  <si>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</si>
  <si>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</si>
  <si>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</si>
  <si>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</si>
  <si>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</si>
  <si>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</si>
  <si>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</si>
  <si>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</si>
  <si>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</si>
  <si>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</si>
  <si>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</si>
  <si>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</si>
  <si>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</si>
  <si>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</si>
  <si>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</si>
  <si>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</si>
  <si>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</si>
  <si>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</si>
  <si>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</si>
  <si>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</si>
  <si>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</si>
  <si>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</si>
  <si>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</si>
  <si>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</si>
  <si>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</si>
  <si>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</si>
  <si>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</si>
  <si>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</si>
  <si>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</si>
  <si>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</si>
  <si>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</si>
  <si>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</si>
  <si>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</si>
  <si>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</si>
  <si>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</si>
  <si>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</si>
  <si>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</si>
  <si>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</si>
  <si>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</si>
  <si>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</si>
  <si>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</si>
  <si>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</si>
  <si>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</si>
  <si>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</si>
  <si>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</si>
  <si>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</si>
  <si>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</si>
  <si>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</si>
  <si>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</si>
  <si>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</si>
  <si>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</si>
  <si>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</si>
  <si>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</si>
  <si>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</si>
  <si>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</si>
  <si>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</si>
  <si>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</si>
  <si>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</si>
  <si>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</si>
  <si>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</si>
  <si>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</si>
  <si>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</si>
  <si>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</si>
  <si>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</si>
  <si>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</si>
  <si>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</si>
  <si>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</si>
  <si>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</si>
  <si>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</si>
  <si>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</si>
  <si>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</si>
  <si>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</si>
  <si>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</si>
  <si>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</si>
  <si>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</si>
  <si>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</si>
  <si>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</si>
  <si>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</si>
  <si>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</si>
  <si>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</si>
  <si>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</si>
  <si>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</si>
  <si>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</si>
  <si>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</si>
  <si>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</si>
  <si>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</si>
  <si>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</si>
  <si>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</si>
  <si>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</si>
  <si>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</si>
  <si>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</si>
  <si>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</si>
  <si>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</si>
  <si>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</si>
  <si>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</si>
  <si>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</si>
  <si>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</si>
  <si>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</si>
  <si>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</si>
  <si>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</si>
  <si>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</si>
  <si>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</si>
  <si>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</si>
  <si>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</si>
  <si>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</si>
  <si>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</si>
  <si>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</si>
  <si>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</si>
  <si>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</si>
  <si>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</si>
  <si>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</si>
  <si>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</si>
  <si>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</si>
  <si>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</si>
  <si>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</si>
  <si>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</si>
  <si>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</si>
  <si>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</si>
  <si>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</si>
  <si>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</si>
  <si>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</si>
  <si>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</si>
  <si>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</si>
  <si>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</si>
  <si>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</si>
  <si>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</si>
  <si>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</si>
  <si>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</si>
  <si>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</si>
  <si>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</si>
  <si>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</si>
  <si>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</si>
  <si>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</si>
  <si>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</si>
  <si>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</si>
  <si>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</si>
  <si>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</si>
  <si>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</si>
  <si>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</si>
  <si>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</si>
  <si>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</si>
  <si>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</si>
  <si>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</si>
  <si>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</si>
  <si>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</si>
  <si>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</si>
  <si>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</si>
  <si>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</si>
  <si>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</si>
  <si>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</si>
  <si>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</si>
  <si>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</si>
  <si>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</si>
  <si>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</si>
  <si>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</si>
  <si>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</si>
  <si>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</si>
  <si>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</si>
  <si>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</si>
  <si>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</si>
  <si>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</si>
  <si>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</si>
  <si>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</si>
  <si>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</si>
  <si>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</si>
  <si>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</si>
  <si>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</si>
  <si>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</si>
  <si>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</si>
  <si>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</si>
  <si>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</si>
  <si>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</si>
  <si>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</si>
  <si>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</si>
  <si>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</si>
  <si>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</si>
  <si>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</si>
  <si>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</si>
  <si>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</si>
  <si>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</si>
  <si>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</si>
  <si>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</si>
  <si>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</si>
  <si>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</si>
  <si>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</si>
  <si>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</si>
  <si>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</si>
  <si>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</si>
  <si>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</si>
  <si>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</si>
  <si>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</si>
  <si>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</si>
  <si>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</si>
  <si>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</si>
  <si>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</si>
  <si>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</si>
  <si>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</si>
  <si>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</si>
  <si>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</si>
  <si>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</si>
  <si>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</si>
  <si>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</si>
  <si>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</si>
  <si>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</si>
  <si>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</si>
  <si>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</si>
  <si>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</si>
  <si>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</si>
  <si>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</si>
  <si>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</si>
  <si>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</si>
  <si>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</si>
  <si>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</si>
  <si>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</si>
  <si>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</si>
  <si>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</si>
  <si>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</si>
  <si>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</si>
  <si>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</si>
  <si>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</si>
  <si>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</si>
  <si>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</si>
  <si>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</si>
  <si>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</si>
  <si>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</si>
  <si>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</si>
  <si>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</si>
  <si>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</si>
  <si>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</si>
  <si>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</si>
  <si>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</si>
  <si>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</si>
  <si>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</si>
  <si>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</si>
  <si>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</si>
  <si>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</si>
  <si>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</si>
  <si>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</si>
  <si>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</si>
  <si>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</si>
  <si>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</si>
  <si>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</si>
  <si>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</si>
  <si>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</si>
  <si>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</si>
  <si>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</si>
  <si>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</si>
  <si>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</si>
  <si>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</si>
  <si>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</si>
  <si>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</si>
  <si>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</si>
  <si>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</si>
  <si>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</si>
  <si>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</si>
  <si>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</si>
  <si>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</si>
  <si>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</si>
  <si>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</si>
  <si>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</si>
  <si>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</si>
  <si>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</si>
  <si>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</si>
  <si>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</si>
  <si>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</si>
  <si>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</si>
  <si>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</si>
  <si>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</si>
  <si>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</si>
  <si>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</si>
  <si>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</si>
  <si>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</si>
  <si>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</si>
  <si>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</si>
  <si>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</si>
  <si>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</si>
  <si>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</si>
  <si>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</si>
  <si>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</si>
  <si>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</si>
  <si>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</si>
  <si>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</si>
  <si>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</si>
  <si>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</si>
  <si>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</si>
  <si>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</si>
  <si>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</si>
  <si>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</si>
  <si>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</si>
  <si>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</si>
  <si>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</si>
  <si>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</si>
  <si>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</si>
  <si>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</si>
  <si>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</si>
  <si>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</si>
  <si>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</si>
  <si>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</si>
  <si>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</si>
  <si>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</si>
  <si>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</si>
  <si>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</si>
  <si>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</si>
  <si>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</si>
  <si>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</si>
  <si>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</si>
  <si>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</si>
  <si>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</si>
  <si>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</si>
  <si>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</si>
  <si>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</si>
  <si>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</si>
  <si>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</si>
  <si>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</si>
  <si>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</si>
  <si>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</si>
  <si>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</si>
  <si>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</si>
  <si>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</si>
  <si>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</si>
  <si>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</si>
  <si>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</si>
  <si>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</si>
  <si>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</si>
  <si>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</si>
  <si>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</si>
  <si>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</si>
  <si>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</si>
  <si>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</si>
  <si>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</si>
  <si>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</si>
  <si>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</si>
  <si>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</si>
  <si>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</si>
  <si>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</si>
  <si>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</si>
  <si>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</si>
  <si>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</si>
  <si>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</si>
  <si>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</si>
  <si>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</si>
  <si>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</si>
  <si>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</si>
  <si>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</si>
  <si>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</si>
  <si>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</si>
  <si>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</si>
  <si>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</si>
  <si>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</si>
  <si>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</si>
  <si>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</si>
  <si>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</si>
  <si>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</si>
  <si>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</si>
  <si>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</si>
  <si>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</si>
  <si>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</si>
  <si>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</si>
  <si>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</si>
  <si>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</si>
  <si>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</si>
  <si>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</si>
  <si>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</si>
  <si>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</si>
  <si>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</si>
  <si>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</si>
  <si>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</si>
  <si>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</si>
  <si>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</si>
  <si>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</si>
  <si>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</si>
  <si>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</si>
  <si>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</si>
  <si>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</si>
  <si>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</si>
  <si>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</si>
  <si>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</si>
  <si>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</si>
  <si>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</si>
  <si>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</si>
  <si>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</si>
  <si>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</si>
  <si>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</si>
  <si>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</si>
  <si>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</si>
  <si>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</si>
  <si>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</si>
  <si>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</si>
  <si>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</si>
  <si>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</si>
  <si>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</si>
  <si>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</si>
  <si>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</si>
  <si>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</si>
  <si>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</si>
  <si>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</si>
  <si>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</si>
  <si>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</si>
  <si>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</si>
  <si>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</si>
  <si>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</si>
  <si>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</si>
  <si>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</si>
  <si>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</si>
  <si>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</si>
  <si>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</si>
  <si>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</si>
  <si>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</si>
  <si>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</si>
  <si>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</si>
  <si>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</si>
  <si>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</si>
  <si>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</si>
  <si>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</si>
  <si>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</si>
  <si>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</si>
  <si>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</si>
  <si>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</si>
  <si>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</si>
  <si>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</si>
  <si>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</si>
  <si>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</si>
  <si>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</si>
  <si>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</si>
  <si>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</si>
  <si>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</si>
  <si>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</si>
  <si>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</si>
  <si>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</si>
  <si>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</si>
  <si>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</si>
  <si>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</si>
  <si>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</si>
  <si>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</si>
  <si>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</si>
  <si>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</si>
  <si>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</si>
  <si>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</si>
  <si>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</si>
  <si>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</si>
  <si>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</si>
  <si>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</si>
  <si>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</si>
  <si>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</si>
  <si>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</si>
  <si>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</si>
  <si>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</si>
  <si>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</si>
  <si>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</si>
  <si>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</si>
  <si>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</si>
  <si>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</si>
  <si>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</si>
  <si>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</si>
  <si>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</si>
  <si>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</si>
  <si>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</si>
  <si>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</si>
  <si>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</si>
  <si>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</si>
  <si>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</si>
  <si>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</si>
  <si>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</si>
  <si>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</si>
  <si>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</si>
  <si>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</si>
  <si>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</si>
  <si>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</si>
  <si>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</si>
  <si>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</si>
  <si>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</si>
  <si>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</si>
  <si>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</si>
  <si>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</si>
  <si>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</si>
  <si>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</si>
  <si>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</si>
  <si>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</si>
  <si>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</si>
  <si>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</si>
  <si>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</si>
  <si>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</si>
  <si>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</si>
  <si>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</si>
  <si>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</si>
  <si>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</si>
  <si>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</si>
  <si>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</si>
  <si>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</si>
  <si>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</si>
  <si>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</si>
  <si>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</si>
  <si>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</si>
  <si>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</si>
  <si>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</si>
  <si>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</si>
  <si>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</si>
  <si>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</si>
  <si>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</si>
  <si>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</si>
  <si>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</si>
  <si>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</si>
  <si>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</si>
  <si>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</si>
  <si>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</si>
  <si>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</si>
  <si>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</si>
  <si>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</si>
  <si>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</si>
  <si>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</si>
  <si>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</si>
  <si>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</si>
  <si>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</si>
  <si>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</si>
  <si>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</si>
  <si>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</si>
  <si>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</si>
  <si>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</si>
  <si>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</si>
  <si>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</si>
  <si>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</si>
  <si>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</si>
  <si>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</si>
  <si>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</si>
  <si>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</si>
  <si>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</si>
  <si>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</si>
  <si>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</si>
  <si>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</si>
  <si>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</si>
  <si>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</si>
  <si>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</si>
  <si>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</si>
  <si>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</si>
  <si>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</si>
  <si>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</si>
  <si>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</si>
  <si>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</si>
  <si>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</si>
  <si>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</si>
  <si>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</si>
  <si>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</si>
  <si>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</si>
  <si>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</si>
  <si>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</si>
  <si>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</si>
  <si>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</si>
  <si>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</si>
  <si>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</si>
  <si>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</si>
  <si>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</si>
  <si>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</si>
  <si>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</si>
  <si>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</si>
  <si>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</si>
  <si>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</si>
  <si>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</si>
  <si>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</si>
  <si>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</si>
  <si>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</si>
  <si>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</si>
  <si>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</si>
  <si>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</si>
  <si>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</si>
  <si>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</si>
  <si>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</si>
  <si>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</si>
  <si>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</si>
  <si>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</si>
  <si>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</si>
  <si>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</si>
  <si>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</si>
  <si>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</si>
  <si>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</si>
  <si>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</si>
  <si>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</si>
  <si>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</si>
  <si>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</si>
  <si>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</si>
  <si>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</si>
  <si>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</si>
  <si>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</si>
  <si>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</si>
  <si>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</si>
  <si>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</si>
  <si>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</si>
  <si>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</si>
  <si>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</si>
  <si>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</si>
  <si>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</si>
  <si>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</si>
  <si>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</si>
  <si>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</si>
  <si>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</si>
  <si>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</si>
  <si>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</si>
  <si>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</si>
  <si>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</si>
  <si>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</si>
  <si>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</si>
  <si>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</si>
  <si>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</si>
  <si>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</si>
  <si>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</si>
  <si>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</si>
  <si>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</si>
  <si>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</si>
  <si>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</si>
  <si>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</si>
  <si>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</si>
  <si>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</si>
  <si>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</si>
  <si>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</si>
  <si>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</si>
  <si>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</si>
  <si>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</si>
  <si>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</si>
  <si>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</si>
  <si>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</si>
  <si>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</si>
  <si>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</si>
  <si>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</si>
  <si>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</si>
  <si>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</si>
  <si>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</si>
  <si>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</si>
  <si>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</si>
  <si>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</si>
  <si>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</si>
  <si>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</si>
  <si>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</si>
  <si>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</si>
  <si>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</si>
  <si>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</si>
  <si>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</si>
  <si>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</si>
  <si>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</si>
  <si>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</si>
  <si>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</si>
  <si>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</si>
  <si>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</si>
  <si>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</si>
  <si>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</si>
  <si>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</si>
  <si>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</si>
  <si>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</si>
  <si>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</si>
  <si>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</si>
  <si>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</si>
  <si>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</si>
  <si>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</si>
  <si>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</si>
  <si>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</si>
  <si>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</si>
  <si>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</si>
  <si>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</si>
  <si>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</si>
  <si>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</si>
  <si>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</si>
  <si>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</si>
  <si>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</si>
  <si>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</si>
  <si>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</si>
  <si>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</si>
  <si>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</si>
  <si>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</si>
  <si>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</si>
  <si>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</si>
  <si>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</si>
  <si>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</si>
  <si>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</si>
  <si>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</si>
  <si>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</si>
  <si>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</si>
  <si>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</si>
  <si>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</si>
  <si>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</si>
  <si>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</si>
  <si>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</si>
  <si>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</si>
  <si>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</si>
  <si>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</si>
  <si>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</si>
  <si>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</si>
  <si>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</si>
  <si>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</si>
  <si>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</si>
  <si>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</si>
  <si>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</si>
  <si>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</si>
  <si>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</si>
  <si>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</si>
  <si>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</si>
  <si>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</si>
  <si>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</si>
  <si>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</si>
  <si>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</si>
  <si>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</si>
  <si>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</si>
  <si>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</si>
  <si>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</si>
  <si>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</si>
  <si>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</si>
  <si>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</si>
  <si>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</si>
  <si>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</si>
  <si>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</si>
  <si>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</si>
  <si>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</si>
  <si>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</si>
  <si>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</si>
  <si>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</si>
  <si>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</si>
  <si>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</si>
  <si>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</si>
  <si>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</si>
  <si>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</si>
  <si>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</si>
  <si>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</si>
  <si>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</si>
  <si>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</si>
  <si>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</si>
  <si>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</si>
  <si>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</si>
  <si>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</si>
  <si>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</si>
  <si>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</si>
  <si>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</si>
  <si>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</si>
  <si>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</si>
  <si>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</si>
  <si>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</si>
  <si>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</si>
  <si>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</si>
  <si>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</si>
  <si>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</si>
  <si>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</si>
  <si>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</si>
  <si>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</si>
  <si>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</si>
  <si>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</si>
  <si>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</si>
  <si>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</si>
  <si>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</si>
  <si>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</si>
  <si>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</si>
  <si>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</si>
  <si>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</si>
  <si>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</si>
  <si>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</si>
  <si>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</si>
  <si>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</si>
  <si>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</si>
  <si>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</si>
  <si>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</si>
  <si>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</si>
  <si>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</si>
  <si>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</si>
  <si>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</si>
  <si>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</si>
  <si>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</si>
  <si>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</si>
  <si>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</si>
  <si>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</si>
  <si>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</si>
  <si>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</si>
  <si>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</si>
  <si>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</si>
  <si>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</si>
  <si>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</si>
  <si>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</si>
  <si>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</si>
  <si>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</si>
  <si>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</si>
  <si>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</si>
  <si>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</si>
  <si>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</si>
  <si>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</si>
  <si>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</si>
  <si>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</si>
  <si>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</si>
  <si>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</si>
  <si>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</si>
  <si>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</si>
  <si>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</si>
  <si>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</si>
  <si>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</si>
  <si>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</si>
  <si>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</si>
  <si>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</si>
  <si>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</si>
  <si>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</si>
  <si>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</si>
  <si>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</si>
  <si>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</si>
  <si>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</si>
  <si>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</si>
  <si>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</si>
  <si>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</si>
  <si>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</si>
  <si>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</si>
  <si>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</si>
  <si>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</si>
  <si>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</si>
  <si>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</si>
  <si>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</si>
  <si>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</si>
  <si>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</si>
  <si>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</si>
  <si>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</si>
  <si>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</si>
  <si>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</si>
  <si>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</si>
  <si>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</si>
  <si>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</si>
  <si>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</si>
  <si>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</si>
  <si>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</si>
  <si>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</si>
  <si>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</si>
  <si>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</si>
  <si>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</si>
  <si>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</si>
  <si>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</si>
  <si>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</si>
  <si>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</si>
  <si>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</si>
  <si>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</si>
  <si>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</si>
  <si>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</si>
  <si>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</si>
  <si>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</si>
  <si>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</si>
  <si>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</si>
  <si>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</si>
  <si>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</si>
  <si>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</si>
  <si>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</si>
  <si>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</si>
  <si>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</si>
  <si>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</si>
  <si>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</si>
  <si>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</si>
  <si>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</si>
  <si>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</si>
  <si>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</si>
  <si>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</si>
  <si>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</si>
  <si>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</si>
  <si>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</si>
  <si>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</si>
  <si>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</si>
  <si>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</si>
  <si>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</si>
  <si>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</si>
  <si>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</si>
  <si>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</si>
  <si>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</si>
  <si>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</si>
  <si>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</si>
  <si>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</si>
  <si>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</si>
  <si>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</si>
  <si>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</si>
  <si>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</si>
  <si>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</si>
  <si>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</si>
  <si>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</si>
  <si>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</si>
  <si>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</si>
  <si>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</si>
  <si>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</si>
  <si>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</si>
  <si>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</si>
  <si>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</si>
  <si>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</si>
  <si>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</si>
  <si>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</si>
  <si>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</si>
  <si>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</si>
  <si>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</si>
  <si>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</si>
  <si>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</si>
  <si>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</si>
  <si>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</si>
  <si>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</si>
  <si>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</si>
  <si>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</si>
  <si>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</si>
  <si>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</si>
  <si>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</si>
  <si>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</si>
  <si>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</si>
  <si>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</si>
  <si>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</si>
  <si>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</si>
  <si>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</si>
  <si>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</si>
  <si>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</si>
  <si>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</si>
  <si>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</si>
  <si>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</si>
  <si>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</si>
  <si>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</si>
  <si>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</si>
  <si>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</si>
  <si>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</si>
  <si>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</si>
  <si>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</si>
  <si>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</si>
  <si>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</si>
  <si>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</si>
  <si>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</si>
  <si>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</si>
  <si>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</si>
  <si>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</si>
  <si>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</si>
  <si>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</si>
  <si>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</si>
  <si>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</si>
  <si>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</si>
  <si>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</si>
  <si>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</si>
  <si>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</si>
  <si>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</si>
  <si>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</si>
  <si>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</si>
  <si>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</si>
  <si>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</si>
  <si>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</si>
  <si>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</si>
  <si>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</si>
  <si>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</si>
  <si>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</si>
  <si>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</si>
  <si>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</si>
  <si>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</si>
  <si>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</si>
  <si>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</si>
  <si>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</si>
  <si>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</si>
  <si>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</si>
  <si>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</si>
  <si>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</si>
  <si>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</si>
  <si>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</si>
  <si>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</si>
  <si>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</si>
  <si>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</si>
  <si>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</si>
  <si>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</si>
  <si>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</si>
  <si>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</si>
  <si>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</si>
  <si>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</si>
  <si>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</si>
  <si>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</si>
  <si>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</si>
  <si>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</si>
  <si>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</si>
  <si>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</si>
  <si>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</si>
  <si>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</si>
  <si>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</si>
  <si>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</si>
  <si>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</si>
  <si>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</si>
  <si>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</si>
  <si>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</si>
  <si>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</si>
  <si>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</si>
  <si>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</si>
  <si>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</si>
  <si>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</si>
  <si>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</si>
  <si>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</si>
  <si>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</si>
  <si>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</si>
  <si>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</si>
  <si>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</si>
  <si>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</si>
  <si>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</si>
  <si>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</si>
  <si>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</si>
  <si>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</si>
  <si>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</si>
  <si>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</si>
  <si>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</si>
  <si>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</si>
  <si>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</si>
  <si>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</si>
  <si>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</si>
  <si>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</si>
  <si>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</si>
  <si>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</si>
  <si>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</si>
  <si>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</si>
  <si>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</si>
  <si>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</si>
  <si>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</si>
  <si>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</si>
  <si>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</si>
  <si>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</si>
  <si>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</si>
  <si>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</si>
  <si>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</si>
  <si>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</si>
  <si>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</si>
  <si>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</si>
  <si>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</si>
  <si>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</si>
  <si>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</si>
  <si>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</si>
  <si>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</si>
  <si>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</si>
  <si>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</si>
  <si>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</si>
  <si>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</si>
  <si>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</si>
  <si>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</si>
  <si>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</si>
  <si>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</si>
  <si>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</si>
  <si>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</si>
  <si>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</si>
  <si>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</si>
  <si>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</si>
  <si>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</si>
  <si>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</si>
  <si>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</si>
  <si>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</si>
  <si>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</si>
  <si>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</si>
  <si>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</si>
  <si>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</si>
  <si>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</si>
  <si>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</si>
  <si>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</si>
  <si>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</si>
  <si>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</si>
  <si>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</si>
  <si>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</si>
  <si>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</si>
  <si>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</si>
  <si>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</si>
  <si>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</si>
  <si>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</si>
  <si>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</si>
  <si>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</si>
  <si>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</si>
  <si>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</si>
  <si>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</si>
  <si>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</si>
  <si>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</si>
  <si>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</si>
  <si>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</si>
  <si>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</si>
  <si>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</si>
  <si>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</si>
  <si>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</si>
  <si>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</si>
  <si>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</si>
  <si>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</si>
  <si>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</si>
  <si>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</si>
  <si>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</si>
  <si>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</si>
  <si>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</si>
  <si>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</si>
  <si>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</si>
  <si>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</si>
  <si>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</si>
  <si>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</si>
  <si>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</si>
  <si>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</si>
  <si>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</si>
  <si>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</si>
  <si>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</si>
  <si>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</si>
  <si>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</si>
  <si>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</si>
  <si>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</si>
  <si>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</si>
  <si>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</si>
  <si>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</si>
  <si>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</si>
  <si>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</si>
  <si>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</si>
  <si>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</si>
  <si>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</si>
  <si>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</si>
  <si>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</si>
  <si>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</si>
  <si>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</si>
  <si>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</si>
  <si>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</si>
  <si>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</si>
  <si>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</si>
  <si>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</si>
  <si>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</si>
  <si>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</si>
  <si>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</si>
  <si>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</si>
  <si>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</si>
  <si>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</si>
  <si>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</si>
  <si>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</si>
  <si>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</si>
  <si>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</si>
  <si>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</si>
  <si>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</si>
  <si>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</si>
  <si>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</si>
  <si>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</si>
  <si>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</si>
  <si>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</si>
  <si>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</si>
  <si>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</si>
  <si>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</si>
  <si>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</si>
  <si>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</si>
  <si>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</si>
  <si>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</si>
  <si>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</si>
  <si>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</si>
  <si>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</si>
  <si>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</si>
  <si>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</si>
  <si>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</si>
  <si>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</si>
  <si>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</si>
  <si>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</si>
  <si>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</si>
  <si>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</si>
  <si>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</si>
  <si>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</si>
  <si>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</si>
  <si>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</si>
  <si>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</si>
  <si>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</si>
  <si>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</si>
  <si>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</si>
  <si>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</si>
  <si>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</si>
  <si>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</si>
  <si>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</si>
  <si>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</si>
  <si>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</si>
  <si>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</si>
  <si>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</si>
  <si>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</si>
  <si>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</si>
  <si>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</si>
  <si>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</si>
  <si>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</si>
  <si>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</si>
  <si>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</si>
  <si>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</si>
  <si>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</si>
  <si>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</si>
  <si>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</si>
  <si>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</si>
  <si>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</si>
  <si>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</si>
  <si>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</si>
  <si>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</si>
  <si>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</si>
  <si>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</si>
  <si>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</si>
  <si>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</si>
  <si>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</si>
  <si>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</si>
  <si>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</si>
  <si>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</si>
  <si>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</si>
  <si>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</si>
  <si>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</si>
  <si>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</si>
  <si>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</si>
  <si>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</si>
  <si>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</si>
  <si>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</si>
  <si>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</si>
  <si>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</si>
  <si>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</si>
  <si>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</si>
  <si>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</si>
  <si>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</si>
  <si>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</si>
  <si>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</si>
  <si>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</si>
  <si>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</si>
  <si>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</si>
  <si>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</si>
  <si>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</si>
  <si>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</si>
  <si>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</si>
  <si>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</si>
  <si>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</si>
  <si>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</si>
  <si>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</si>
  <si>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</si>
  <si>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</si>
  <si>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</si>
  <si>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</si>
  <si>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</si>
  <si>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</si>
  <si>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</si>
  <si>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</si>
  <si>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</si>
  <si>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</si>
  <si>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</si>
  <si>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</si>
  <si>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</si>
  <si>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</si>
  <si>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</si>
  <si>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</si>
  <si>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</si>
  <si>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</si>
  <si>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</si>
  <si>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</si>
  <si>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</si>
  <si>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</si>
  <si>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</si>
  <si>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</si>
  <si>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</si>
  <si>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</si>
  <si>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</si>
  <si>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</si>
  <si>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</si>
  <si>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</si>
  <si>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</si>
  <si>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</si>
  <si>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</si>
  <si>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</si>
  <si>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</si>
  <si>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</si>
  <si>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</si>
  <si>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</si>
  <si>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</si>
  <si>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</si>
  <si>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</si>
  <si>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</si>
  <si>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</si>
  <si>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</si>
  <si>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</si>
  <si>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</si>
  <si>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</si>
  <si>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</si>
  <si>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</si>
  <si>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</si>
  <si>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</si>
  <si>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</si>
  <si>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</si>
  <si>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</si>
  <si>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</si>
  <si>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</si>
  <si>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</si>
  <si>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</si>
  <si>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</si>
  <si>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</si>
  <si>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</si>
  <si>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</si>
  <si>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</si>
  <si>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</si>
  <si>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</si>
  <si>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</si>
  <si>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</si>
  <si>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</si>
  <si>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</si>
  <si>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</si>
  <si>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</si>
  <si>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</si>
  <si>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</si>
  <si>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</si>
  <si>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</si>
  <si>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</si>
  <si>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</si>
  <si>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</si>
  <si>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</si>
  <si>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</si>
  <si>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</si>
  <si>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</si>
  <si>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</si>
  <si>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</si>
  <si>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</si>
  <si>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</si>
  <si>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</si>
  <si>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</si>
  <si>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</si>
  <si>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</si>
  <si>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</si>
  <si>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</si>
  <si>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</si>
  <si>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</si>
  <si>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</si>
  <si>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</si>
  <si>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</si>
  <si>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</si>
  <si>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</si>
  <si>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</si>
  <si>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</si>
  <si>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</si>
  <si>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</si>
  <si>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</si>
  <si>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</si>
  <si>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</si>
  <si>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</si>
  <si>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</si>
  <si>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</si>
  <si>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</si>
  <si>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</si>
  <si>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</si>
  <si>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</si>
  <si>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</si>
  <si>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</si>
  <si>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</si>
  <si>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</si>
  <si>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</si>
  <si>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</si>
  <si>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</si>
  <si>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</si>
  <si>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</si>
  <si>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</si>
  <si>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</si>
  <si>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</si>
  <si>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</si>
  <si>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</si>
  <si>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</si>
  <si>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</si>
  <si>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</si>
  <si>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</si>
  <si>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</si>
  <si>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</si>
  <si>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</si>
  <si>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</si>
  <si>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</si>
  <si>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</si>
  <si>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</si>
  <si>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</si>
  <si>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</si>
  <si>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</si>
  <si>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</si>
  <si>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</si>
  <si>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</si>
  <si>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</si>
  <si>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</si>
  <si>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</si>
  <si>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</si>
  <si>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</si>
  <si>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</si>
  <si>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</si>
  <si>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</si>
  <si>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</si>
  <si>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</si>
  <si>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</si>
  <si>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</si>
  <si>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</si>
  <si>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</si>
  <si>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</si>
  <si>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</si>
  <si>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</si>
  <si>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</si>
  <si>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</si>
  <si>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</si>
  <si>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</si>
  <si>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</si>
  <si>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</si>
  <si>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</si>
  <si>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</si>
  <si>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</si>
  <si>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</si>
  <si>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</si>
  <si>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</si>
  <si>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</si>
  <si>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</si>
  <si>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</si>
  <si>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</si>
  <si>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</si>
  <si>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</si>
  <si>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</si>
  <si>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</si>
  <si>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</si>
  <si>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</si>
  <si>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</si>
  <si>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</si>
  <si>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</si>
  <si>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</si>
  <si>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</si>
  <si>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</si>
  <si>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</si>
  <si>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</si>
  <si>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</si>
  <si>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</si>
  <si>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</si>
  <si>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</si>
  <si>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</si>
  <si>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</si>
  <si>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</si>
  <si>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</si>
  <si>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</si>
  <si>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</si>
  <si>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</si>
  <si>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</si>
  <si>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</si>
  <si>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</si>
  <si>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</si>
  <si>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</si>
  <si>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</si>
  <si>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</si>
  <si>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</si>
  <si>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</si>
  <si>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</si>
  <si>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</si>
  <si>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</si>
  <si>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</si>
  <si>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</si>
  <si>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</si>
  <si>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</si>
  <si>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</si>
  <si>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</si>
  <si>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</si>
  <si>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</si>
  <si>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</si>
  <si>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</si>
  <si>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</si>
  <si>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</si>
  <si>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</si>
  <si>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</si>
  <si>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</si>
  <si>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</si>
  <si>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</si>
  <si>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</si>
  <si>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</si>
  <si>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</si>
  <si>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</si>
  <si>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</si>
  <si>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</si>
  <si>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</si>
  <si>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</si>
  <si>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</si>
  <si>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</si>
  <si>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</si>
  <si>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</si>
  <si>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</si>
  <si>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</si>
  <si>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</si>
  <si>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</si>
  <si>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</si>
  <si>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</si>
  <si>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</si>
  <si>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</si>
  <si>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</si>
  <si>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</si>
  <si>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</si>
  <si>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</si>
  <si>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</si>
  <si>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</si>
  <si>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</si>
  <si>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</si>
  <si>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</si>
  <si>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</si>
  <si>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</si>
  <si>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</si>
  <si>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</si>
  <si>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</si>
  <si>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</si>
  <si>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</si>
  <si>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</si>
  <si>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</si>
  <si>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</si>
  <si>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</si>
  <si>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</si>
  <si>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</si>
  <si>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</si>
  <si>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</si>
  <si>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</si>
  <si>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</si>
  <si>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</si>
  <si>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</si>
  <si>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</si>
  <si>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</si>
  <si>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</si>
  <si>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</si>
  <si>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</si>
  <si>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</si>
  <si>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</si>
  <si>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</si>
  <si>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</si>
  <si>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</si>
  <si>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</si>
  <si>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</si>
  <si>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</si>
  <si>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</si>
  <si>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</si>
  <si>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</si>
  <si>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</si>
  <si>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</si>
  <si>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</si>
  <si>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</si>
  <si>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</si>
  <si>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</si>
  <si>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</si>
  <si>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</si>
  <si>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</si>
  <si>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</si>
  <si>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</si>
  <si>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</si>
  <si>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</si>
  <si>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</si>
  <si>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</si>
  <si>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</si>
  <si>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</si>
  <si>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</si>
  <si>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</si>
  <si>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</si>
  <si>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</si>
  <si>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</si>
  <si>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</si>
  <si>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</si>
  <si>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</si>
  <si>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</si>
  <si>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</si>
  <si>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</si>
  <si>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</si>
  <si>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</si>
  <si>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</si>
  <si>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</si>
  <si>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</si>
  <si>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</si>
  <si>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</si>
  <si>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</si>
  <si>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</si>
  <si>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</si>
  <si>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</si>
  <si>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</si>
  <si>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</si>
  <si>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</si>
  <si>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</si>
  <si>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</si>
  <si>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</si>
  <si>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</si>
  <si>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</si>
  <si>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</si>
  <si>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</si>
  <si>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</si>
  <si>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</si>
  <si>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</si>
  <si>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</si>
  <si>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</si>
  <si>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</si>
  <si>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</si>
  <si>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</si>
  <si>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</si>
  <si>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</si>
  <si>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</si>
  <si>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</si>
  <si>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</si>
  <si>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</si>
  <si>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</si>
  <si>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</si>
  <si>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</si>
  <si>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</si>
  <si>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</si>
  <si>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</si>
  <si>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</si>
  <si>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</si>
  <si>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</si>
  <si>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</si>
  <si>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</si>
  <si>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</si>
  <si>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</si>
  <si>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</si>
  <si>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</si>
  <si>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</si>
  <si>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</si>
  <si>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</si>
  <si>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</si>
  <si>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</si>
  <si>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</si>
  <si>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</si>
  <si>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</si>
  <si>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</si>
  <si>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</si>
  <si>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</si>
  <si>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</si>
  <si>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</si>
  <si>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</si>
  <si>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</si>
  <si>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</si>
  <si>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</si>
  <si>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</si>
  <si>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</si>
  <si>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</si>
  <si>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</si>
  <si>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</si>
  <si>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</si>
  <si>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</si>
  <si>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</si>
  <si>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</si>
  <si>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</si>
  <si>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</si>
  <si>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</si>
  <si>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</si>
  <si>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</si>
  <si>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</si>
  <si>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</si>
  <si>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</si>
  <si>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</si>
  <si>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</si>
  <si>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</si>
  <si>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</si>
  <si>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</si>
  <si>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</si>
  <si>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</si>
  <si>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</si>
  <si>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</si>
  <si>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</si>
  <si>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</si>
  <si>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</si>
  <si>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</si>
  <si>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</si>
  <si>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</si>
  <si>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</si>
  <si>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</si>
  <si>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</si>
  <si>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</si>
  <si>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</si>
  <si>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</si>
  <si>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</si>
  <si>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</si>
  <si>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</si>
  <si>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</si>
  <si>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</si>
  <si>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</si>
  <si>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</si>
  <si>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</si>
  <si>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</si>
  <si>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</si>
  <si>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</si>
  <si>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</si>
  <si>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</si>
  <si>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</si>
  <si>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</si>
  <si>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</si>
  <si>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</si>
  <si>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</si>
  <si>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</si>
  <si>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</si>
  <si>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</si>
  <si>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</si>
  <si>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</si>
  <si>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</si>
  <si>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</si>
  <si>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</si>
  <si>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</si>
  <si>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</si>
  <si>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</si>
  <si>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</si>
  <si>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</si>
  <si>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</si>
  <si>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</si>
  <si>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</si>
  <si>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</si>
  <si>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</si>
  <si>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</si>
  <si>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</si>
  <si>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</si>
  <si>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</si>
  <si>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</si>
  <si>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</si>
  <si>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</si>
  <si>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</si>
  <si>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</si>
  <si>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</si>
  <si>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</si>
  <si>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</si>
  <si>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</si>
  <si>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</si>
  <si>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</si>
  <si>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</si>
  <si>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</si>
  <si>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</si>
  <si>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</si>
  <si>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</si>
  <si>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</si>
  <si>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</si>
  <si>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</si>
  <si>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</si>
  <si>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</si>
  <si>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</si>
  <si>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</si>
  <si>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</si>
  <si>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</si>
  <si>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</si>
  <si>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</si>
  <si>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</si>
  <si>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</si>
  <si>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</si>
  <si>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</si>
  <si>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</si>
  <si>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</si>
  <si>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</si>
  <si>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</si>
  <si>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</si>
  <si>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</si>
  <si>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</si>
  <si>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</si>
  <si>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</si>
  <si>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</si>
  <si>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</si>
  <si>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</si>
  <si>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</si>
  <si>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</si>
  <si>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</si>
  <si>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</si>
  <si>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</si>
  <si>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</si>
  <si>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</si>
  <si>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</si>
  <si>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</si>
  <si>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</si>
  <si>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</si>
  <si>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</si>
  <si>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</si>
  <si>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</si>
  <si>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</si>
  <si>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</si>
  <si>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</si>
  <si>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</si>
  <si>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</si>
  <si>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</si>
  <si>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</si>
  <si>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</si>
  <si>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</si>
  <si>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</si>
  <si>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</si>
  <si>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</si>
  <si>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</si>
  <si>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</si>
  <si>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</si>
  <si>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</si>
  <si>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</si>
  <si>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</si>
  <si>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</si>
  <si>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</si>
  <si>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</si>
  <si>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</si>
  <si>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</si>
  <si>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</si>
  <si>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</si>
  <si>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</si>
  <si>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</si>
  <si>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</si>
  <si>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</si>
  <si>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</si>
  <si>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</si>
  <si>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</si>
  <si>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</si>
  <si>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</si>
  <si>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</si>
  <si>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</si>
  <si>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</si>
  <si>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</si>
  <si>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</si>
  <si>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</si>
  <si>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</si>
  <si>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</si>
  <si>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</si>
  <si>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</si>
  <si>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</si>
  <si>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</si>
  <si>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</si>
  <si>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</si>
  <si>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</si>
  <si>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</si>
  <si>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</si>
  <si>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</si>
  <si>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</si>
  <si>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</si>
  <si>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</si>
  <si>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</si>
  <si>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</si>
  <si>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</si>
  <si>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</si>
  <si>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</si>
  <si>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</si>
  <si>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</si>
  <si>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</si>
  <si>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</si>
  <si>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</si>
  <si>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</si>
  <si>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</si>
  <si>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</si>
  <si>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</si>
  <si>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</si>
  <si>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</si>
  <si>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</si>
  <si>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</si>
  <si>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</si>
  <si>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</si>
  <si>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</si>
  <si>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</si>
  <si>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</si>
  <si>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</si>
  <si>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</si>
  <si>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</si>
  <si>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</si>
  <si>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</si>
  <si>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</si>
  <si>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</si>
  <si>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</si>
  <si>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</si>
  <si>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</si>
  <si>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</si>
  <si>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</si>
  <si>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</si>
  <si>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</si>
  <si>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</si>
  <si>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</si>
  <si>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</si>
  <si>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</si>
  <si>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</si>
  <si>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</si>
  <si>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</si>
  <si>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</si>
  <si>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</si>
  <si>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</si>
  <si>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</si>
  <si>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</si>
  <si>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</si>
  <si>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</si>
  <si>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</si>
  <si>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</si>
  <si>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</si>
  <si>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</si>
  <si>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</si>
  <si>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</si>
  <si>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</si>
  <si>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</si>
  <si>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</si>
  <si>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</si>
  <si>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</si>
  <si>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</si>
  <si>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</si>
  <si>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</si>
  <si>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</si>
  <si>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</si>
  <si>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</si>
  <si>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</si>
  <si>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</si>
  <si>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</si>
  <si>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</si>
  <si>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</si>
  <si>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</si>
  <si>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</si>
  <si>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</si>
  <si>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</si>
  <si>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</si>
  <si>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</si>
  <si>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</si>
  <si>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</si>
  <si>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</si>
  <si>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</si>
  <si>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</si>
  <si>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</si>
  <si>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</si>
  <si>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</si>
  <si>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</si>
  <si>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</si>
  <si>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</si>
  <si>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</si>
  <si>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</si>
  <si>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</si>
  <si>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</si>
  <si>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</si>
  <si>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</si>
  <si>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</si>
  <si>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</si>
  <si>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</si>
  <si>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</si>
  <si>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</si>
  <si>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</si>
  <si>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</si>
  <si>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</si>
  <si>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</si>
  <si>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</si>
  <si>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</si>
  <si>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</si>
  <si>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</si>
  <si>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</si>
  <si>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</si>
  <si>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</si>
  <si>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</si>
  <si>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</si>
  <si>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</si>
  <si>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</si>
  <si>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</si>
  <si>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</si>
  <si>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</si>
  <si>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</si>
  <si>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</si>
  <si>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</si>
  <si>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</si>
  <si>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</si>
  <si>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</si>
  <si>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</si>
  <si>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</si>
  <si>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</si>
  <si>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</si>
  <si>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</si>
  <si>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</si>
  <si>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</si>
  <si>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</si>
  <si>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</si>
  <si>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</si>
  <si>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</si>
  <si>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</si>
  <si>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</si>
  <si>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</si>
  <si>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</si>
  <si>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</si>
  <si>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</si>
  <si>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</si>
  <si>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</si>
  <si>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</si>
  <si>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</si>
  <si>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</si>
  <si>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</si>
  <si>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</si>
  <si>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</si>
  <si>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</si>
  <si>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</si>
  <si>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</si>
  <si>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</si>
  <si>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</si>
  <si>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</si>
  <si>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</si>
  <si>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</si>
  <si>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</si>
  <si>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</si>
  <si>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</si>
  <si>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</si>
  <si>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</si>
  <si>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</si>
  <si>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</si>
  <si>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</si>
  <si>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</si>
  <si>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</si>
  <si>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</si>
  <si>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</si>
  <si>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</si>
  <si>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</si>
  <si>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</si>
  <si>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</si>
  <si>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</si>
  <si>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</si>
  <si>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</si>
  <si>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</si>
  <si>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</si>
  <si>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</si>
  <si>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</si>
  <si>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</si>
  <si>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</si>
  <si>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</si>
  <si>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</si>
  <si>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</si>
  <si>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</si>
  <si>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</si>
  <si>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</si>
  <si>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</si>
  <si>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</si>
  <si>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</si>
  <si>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</si>
  <si>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</si>
  <si>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</si>
  <si>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</si>
  <si>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</si>
  <si>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</si>
  <si>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</si>
  <si>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</si>
  <si>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</si>
  <si>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</si>
  <si>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</si>
  <si>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</si>
  <si>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</si>
  <si>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</si>
  <si>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</si>
  <si>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</si>
  <si>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</si>
  <si>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</si>
  <si>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</si>
  <si>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</si>
  <si>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</si>
  <si>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</si>
  <si>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</si>
  <si>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</si>
  <si>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</si>
  <si>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</si>
  <si>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</si>
  <si>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</si>
  <si>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</si>
  <si>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</si>
  <si>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</si>
  <si>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</si>
  <si>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</si>
  <si>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</si>
  <si>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</si>
  <si>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</si>
  <si>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</si>
  <si>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</si>
  <si>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</si>
  <si>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</si>
  <si>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</si>
  <si>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</si>
  <si>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</si>
  <si>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</si>
  <si>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</si>
  <si>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</si>
  <si>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</si>
  <si>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</si>
  <si>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</si>
  <si>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</si>
  <si>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</si>
  <si>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</si>
  <si>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</si>
  <si>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</si>
  <si>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</si>
  <si>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</si>
  <si>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</si>
  <si>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</si>
  <si>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</si>
  <si>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</si>
  <si>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</si>
  <si>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</si>
  <si>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</si>
  <si>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</si>
  <si>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</si>
  <si>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</si>
  <si>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</si>
  <si>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</si>
  <si>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</si>
  <si>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</si>
  <si>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</si>
  <si>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</si>
  <si>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</si>
  <si>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</si>
  <si>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</si>
  <si>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</si>
  <si>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</si>
  <si>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</si>
  <si>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</si>
  <si>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</si>
  <si>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</si>
  <si>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</si>
  <si>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</si>
  <si>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</si>
  <si>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</si>
  <si>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</si>
  <si>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</si>
  <si>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</si>
  <si>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</si>
  <si>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</si>
  <si>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</si>
  <si>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</si>
  <si>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</si>
  <si>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</si>
  <si>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</si>
  <si>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</si>
  <si>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</si>
  <si>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</si>
  <si>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</si>
  <si>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</si>
  <si>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</si>
  <si>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</si>
  <si>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</si>
  <si>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</si>
  <si>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</si>
  <si>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</si>
  <si>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</si>
  <si>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</si>
  <si>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</si>
  <si>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</si>
  <si>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</si>
  <si>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</si>
  <si>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</si>
  <si>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</si>
  <si>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</si>
  <si>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</si>
  <si>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</si>
  <si>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</si>
  <si>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</si>
  <si>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</si>
  <si>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</si>
  <si>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</si>
  <si>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</si>
  <si>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</si>
  <si>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</si>
  <si>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</si>
  <si>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</si>
  <si>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</si>
  <si>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</si>
  <si>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</si>
  <si>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</si>
  <si>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</si>
  <si>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</si>
  <si>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</si>
  <si>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</si>
  <si>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</si>
  <si>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</si>
  <si>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</si>
  <si>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</si>
  <si>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</si>
  <si>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</si>
  <si>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</si>
  <si>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</si>
  <si>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</si>
  <si>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</si>
  <si>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</si>
  <si>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</si>
  <si>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</si>
  <si>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</si>
  <si>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</si>
  <si>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</si>
  <si>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</si>
  <si>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</si>
  <si>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</si>
  <si>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</si>
  <si>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</si>
  <si>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</si>
  <si>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</si>
  <si>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</si>
  <si>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</si>
  <si>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</si>
  <si>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</si>
  <si>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</si>
  <si>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</si>
  <si>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</si>
  <si>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</si>
  <si>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</si>
  <si>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</si>
  <si>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</si>
  <si>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</si>
  <si>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</si>
  <si>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</si>
  <si>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</si>
  <si>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</si>
  <si>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</si>
  <si>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</si>
  <si>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</si>
  <si>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</si>
  <si>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</si>
  <si>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</si>
  <si>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</si>
  <si>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</si>
  <si>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</si>
  <si>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</si>
  <si>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</si>
  <si>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</si>
  <si>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</si>
  <si>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</si>
  <si>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</si>
  <si>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</si>
  <si>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</si>
  <si>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</si>
  <si>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</si>
  <si>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</si>
  <si>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</si>
  <si>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</si>
  <si>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</si>
  <si>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</si>
  <si>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</si>
  <si>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</si>
  <si>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</si>
  <si>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</si>
  <si>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</si>
  <si>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</si>
  <si>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</si>
  <si>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</si>
  <si>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</si>
  <si>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</si>
  <si>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</si>
  <si>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</si>
  <si>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</si>
  <si>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</si>
  <si>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</si>
  <si>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</si>
  <si>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</si>
  <si>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</si>
  <si>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</si>
  <si>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</si>
  <si>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</si>
  <si>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</si>
  <si>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</si>
  <si>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</si>
  <si>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</si>
  <si>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</si>
  <si>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</si>
  <si>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</si>
  <si>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</si>
  <si>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</si>
  <si>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</si>
  <si>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</si>
  <si>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</si>
  <si>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</si>
  <si>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</si>
  <si>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</si>
  <si>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</si>
  <si>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</si>
  <si>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</si>
  <si>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</si>
  <si>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</si>
  <si>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</si>
  <si>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</si>
  <si>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</si>
  <si>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</si>
  <si>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</si>
  <si>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</si>
  <si>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</si>
  <si>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</si>
  <si>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</si>
  <si>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</si>
  <si>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</si>
  <si>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</si>
  <si>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</si>
  <si>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</si>
  <si>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</si>
  <si>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</si>
  <si>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</si>
  <si>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</si>
  <si>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</si>
  <si>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</si>
  <si>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</si>
  <si>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</si>
  <si>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</si>
  <si>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</si>
  <si>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</si>
  <si>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</si>
  <si>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</si>
  <si>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</si>
  <si>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</si>
  <si>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</si>
  <si>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</si>
  <si>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</si>
  <si>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</si>
  <si>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</si>
  <si>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</si>
  <si>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</si>
  <si>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</si>
  <si>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</si>
  <si>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</si>
  <si>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</si>
  <si>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</si>
  <si>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</si>
  <si>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</si>
  <si>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</si>
  <si>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</si>
  <si>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</si>
  <si>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</si>
  <si>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</si>
  <si>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</si>
  <si>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</si>
  <si>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</si>
  <si>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</si>
  <si>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</si>
  <si>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</si>
  <si>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</si>
  <si>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</si>
  <si>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</si>
  <si>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</si>
  <si>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</si>
  <si>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</si>
  <si>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</si>
  <si>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</si>
  <si>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</si>
  <si>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</si>
  <si>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</si>
  <si>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</si>
  <si>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</si>
  <si>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</si>
  <si>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</si>
  <si>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</si>
  <si>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</si>
  <si>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</si>
  <si>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</si>
  <si>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</si>
  <si>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</si>
  <si>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</si>
  <si>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</si>
  <si>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</si>
  <si>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</si>
  <si>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</si>
  <si>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</si>
  <si>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</si>
  <si>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</si>
  <si>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</si>
  <si>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</si>
  <si>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</si>
  <si>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</si>
  <si>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</si>
  <si>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</si>
  <si>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</si>
  <si>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</si>
  <si>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</si>
  <si>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</si>
  <si>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</si>
  <si>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</si>
  <si>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</si>
  <si>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</si>
  <si>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</si>
  <si>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</si>
  <si>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</si>
  <si>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</si>
  <si>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</si>
  <si>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</si>
  <si>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</si>
  <si>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</si>
  <si>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</si>
  <si>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</si>
  <si>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</si>
  <si>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</si>
  <si>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</si>
  <si>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</si>
  <si>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</si>
  <si>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</si>
  <si>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</si>
  <si>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</si>
  <si>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</si>
  <si>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</si>
  <si>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</si>
  <si>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</si>
  <si>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</si>
  <si>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</si>
  <si>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</si>
  <si>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</si>
  <si>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</si>
  <si>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</si>
  <si>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</si>
  <si>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</si>
  <si>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</si>
  <si>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</si>
  <si>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</si>
  <si>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</si>
  <si>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</si>
  <si>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</si>
  <si>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</si>
  <si>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</si>
  <si>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</si>
  <si>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</si>
  <si>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</si>
  <si>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</si>
  <si>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</si>
  <si>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</si>
  <si>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</si>
  <si>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</si>
  <si>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</si>
  <si>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</si>
  <si>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</si>
  <si>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</si>
  <si>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</si>
  <si>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</si>
  <si>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</si>
  <si>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</si>
  <si>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</si>
  <si>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</si>
  <si>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</si>
  <si>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</si>
  <si>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</si>
  <si>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</si>
  <si>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</si>
  <si>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</si>
  <si>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</si>
  <si>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</si>
  <si>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</si>
  <si>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</si>
  <si>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</si>
  <si>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</si>
  <si>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</si>
  <si>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</si>
  <si>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</si>
  <si>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</si>
  <si>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</si>
  <si>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</si>
  <si>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</si>
  <si>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</si>
  <si>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</si>
  <si>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</si>
  <si>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</si>
  <si>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</si>
  <si>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</si>
  <si>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</si>
  <si>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</si>
  <si>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</si>
  <si>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</si>
  <si>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</si>
  <si>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</si>
  <si>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</si>
  <si>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</si>
  <si>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</si>
  <si>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</si>
  <si>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id</t>
  </si>
  <si>
    <t>(All)</t>
  </si>
  <si>
    <t>food trucks</t>
  </si>
  <si>
    <t>restaurants</t>
  </si>
  <si>
    <t>small batch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</si>
  <si>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</si>
  <si>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</si>
  <si>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</si>
  <si>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</si>
  <si>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</si>
  <si>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</si>
  <si>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</si>
  <si>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</si>
  <si>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</si>
  <si>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</si>
  <si>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</si>
  <si>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</si>
  <si>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</si>
  <si>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</si>
  <si>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</si>
  <si>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</si>
  <si>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</si>
  <si>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</si>
  <si>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</si>
  <si>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</si>
  <si>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</si>
  <si>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</si>
  <si>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</si>
  <si>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</si>
  <si>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</si>
  <si>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</si>
  <si>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</si>
  <si>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</si>
  <si>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50000 and over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</si>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</sst>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43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[HW1_llr.xlsx]Pivot1!PivotTable1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8-4950-A510-612254E0BFA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8-4950-A510-612254E0BFA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8-4950-A510-612254E0BFA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8-4950-A510-612254E0B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9087216"/>
        <c:axId val="249520176"/>
      </c:barChart>
      <c:catAx>
        <c:axId val="3690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20176"/>
        <c:crosses val="autoZero"/>
        <c:auto val="1"/>
        <c:lblAlgn val="ctr"/>
        <c:lblOffset val="100"/>
        <c:noMultiLvlLbl val="0"/>
      </c:catAx>
      <c:valAx>
        <c:axId val="2495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[HW1_llr.xlsx]Pivot2!PivotTable2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Pivot2!$B$6:$B$9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4-439A-97B5-9FB1A717885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Pivot2!$C$6:$C$9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1-4EC4-A0E4-0CB8E1DABC8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Pivot2!$D$6:$D$9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1-4EC4-A0E4-0CB8E1DABC8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Pivot2!$E$6:$E$9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91-4EC4-A0E4-0CB8E1DAB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637368"/>
        <c:axId val="566637688"/>
      </c:barChart>
      <c:catAx>
        <c:axId val="56663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37688"/>
        <c:crosses val="autoZero"/>
        <c:auto val="1"/>
        <c:lblAlgn val="ctr"/>
        <c:lblOffset val="100"/>
        <c:noMultiLvlLbl val="0"/>
      </c:catAx>
      <c:valAx>
        <c:axId val="56663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3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[HW1_llr.xlsx]Pivot3!PivotTable3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9-462B-B638-FF2313D0496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9-462B-B638-FF2313D0496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9-462B-B638-FF2313D0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896696"/>
        <c:axId val="491898296"/>
      </c:lineChart>
      <c:catAx>
        <c:axId val="49189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8296"/>
        <c:crosses val="autoZero"/>
        <c:auto val="1"/>
        <c:lblAlgn val="ctr"/>
        <c:lblOffset val="100"/>
        <c:noMultiLvlLbl val="0"/>
      </c:catAx>
      <c:valAx>
        <c:axId val="49189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by Project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over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E-4479-A727-942AEBDC65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over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E-4479-A727-942AEBDC65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over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E-4479-A727-942AEBDC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992248"/>
        <c:axId val="520990968"/>
      </c:lineChart>
      <c:catAx>
        <c:axId val="52099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990968"/>
        <c:crosses val="autoZero"/>
        <c:auto val="1"/>
        <c:lblAlgn val="ctr"/>
        <c:lblOffset val="100"/>
        <c:noMultiLvlLbl val="0"/>
      </c:catAx>
      <c:valAx>
        <c:axId val="52099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99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577850</xdr:colOff>
      <xdr:row>1</xdr:row>
      <xdr:rowOff>95250</xdr:rowOff>
    </xdr:from>
    <xdr:to>
      <xdr:col>16</xdr:col>
      <xdr:colOff>603250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0E758-CBAD-43DC-973E-4A774EFC5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0</xdr:row>
      <xdr:rowOff>120650</xdr:rowOff>
    </xdr:from>
    <xdr:to>
      <xdr:col>17</xdr:col>
      <xdr:colOff>222250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A2142-DAF2-4C45-85A5-2D59C98CB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139700</xdr:rowOff>
    </xdr:from>
    <xdr:to>
      <xdr:col>15</xdr:col>
      <xdr:colOff>463550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21BC1-DD52-453E-96B2-C4A618820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15874</xdr:rowOff>
    </xdr:from>
    <xdr:to>
      <xdr:col>9</xdr:col>
      <xdr:colOff>454026</xdr:colOff>
      <xdr:row>31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211C1-2C38-4E22-8631-EDDD935E5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lreb" refreshedDate="43324.455461689817" createdVersion="6" refreshedVersion="6" minRefreshableVersion="3" recordCount="4115" xr:uid="{FA5AD73F-2CCA-4F3D-8510-1B176283833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lreb" refreshedDate="43324.471971990744" createdVersion="6" refreshedVersion="6" minRefreshableVersion="3" recordCount="4115" xr:uid="{43483C84-3D27-42C6-B155-1D7A600B29CB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F202F-6306-429D-B907-80185AB716C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6D878-E948-4060-9B18-CFB0AA5824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EA5AB-C24B-4212-856A-F35AA581D5D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44D7-DAA9-4813-8989-471FBD0D6C81}">
  <dimension ref="A1:G14"/>
  <sheetViews>
    <sheetView workbookViewId="0">
      <selection activeCell="G19" sqref="G19"/>
    </sheetView>
  </sheetViews>
  <sheetFormatPr defaultRowHeight="15" x14ac:dyDescent="0.25"/>
  <cols>
    <col min="1" max="1" width="12.42578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7" width="10.7109375" bestFit="1" customWidth="1"/>
  </cols>
  <sheetData>
    <row r="1" spans="1:7" x14ac:dyDescent="0.25">
      <c r="A1" s="8" t="s">
        <v>8223</v>
      </c>
      <c r="B1" t="s">
        <v>8324</v>
      </c>
    </row>
    <row r="3" spans="1:7" x14ac:dyDescent="0.25">
      <c r="A3" s="8" t="s">
        <v>8323</v>
      </c>
      <c r="B3" s="8" t="s">
        <v>8322</v>
      </c>
    </row>
    <row r="4" spans="1:7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  <c r="G5">
        <f>E5/F5</f>
        <v>0.57692307692307687</v>
      </c>
    </row>
    <row r="6" spans="1:7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G6">
        <f t="shared" ref="G6:G13" si="0">E6/F6</f>
        <v>0.17</v>
      </c>
    </row>
    <row r="7" spans="1:7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  <c r="G7">
        <f t="shared" si="0"/>
        <v>0.36363636363636365</v>
      </c>
    </row>
    <row r="8" spans="1:7" x14ac:dyDescent="0.25">
      <c r="A8" s="9" t="s">
        <v>8314</v>
      </c>
      <c r="B8" s="10">
        <v>24</v>
      </c>
      <c r="C8" s="10"/>
      <c r="D8" s="10"/>
      <c r="E8" s="10"/>
      <c r="F8" s="10">
        <v>24</v>
      </c>
      <c r="G8">
        <f t="shared" si="0"/>
        <v>0</v>
      </c>
    </row>
    <row r="9" spans="1:7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G9">
        <f t="shared" si="0"/>
        <v>0.77142857142857146</v>
      </c>
    </row>
    <row r="10" spans="1:7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  <c r="G10">
        <f t="shared" si="0"/>
        <v>0.4681818181818182</v>
      </c>
    </row>
    <row r="11" spans="1:7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  <c r="G11">
        <f t="shared" si="0"/>
        <v>0.33755274261603374</v>
      </c>
    </row>
    <row r="12" spans="1:7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  <c r="G12">
        <f t="shared" si="0"/>
        <v>0.34833333333333333</v>
      </c>
    </row>
    <row r="13" spans="1:7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G13">
        <f t="shared" si="0"/>
        <v>0.60229720028715006</v>
      </c>
    </row>
    <row r="14" spans="1:7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B83C3-3503-4FAE-941A-EBEB391C79A3}">
  <dimension ref="A1:F12"/>
  <sheetViews>
    <sheetView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1" spans="1:6" x14ac:dyDescent="0.25">
      <c r="A1" s="8" t="s">
        <v>8223</v>
      </c>
      <c r="B1" t="s">
        <v>8324</v>
      </c>
    </row>
    <row r="2" spans="1:6" x14ac:dyDescent="0.25">
      <c r="A2" s="8" t="s">
        <v>8308</v>
      </c>
      <c r="B2" t="s">
        <v>8312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8325</v>
      </c>
      <c r="B6" s="10">
        <v>20</v>
      </c>
      <c r="C6" s="10">
        <v>120</v>
      </c>
      <c r="D6" s="10"/>
      <c r="E6" s="10"/>
      <c r="F6" s="10">
        <v>140</v>
      </c>
    </row>
    <row r="7" spans="1:6" x14ac:dyDescent="0.25">
      <c r="A7" s="9" t="s">
        <v>8326</v>
      </c>
      <c r="B7" s="10"/>
      <c r="C7" s="10">
        <v>20</v>
      </c>
      <c r="D7" s="10"/>
      <c r="E7" s="10"/>
      <c r="F7" s="10">
        <v>20</v>
      </c>
    </row>
    <row r="8" spans="1:6" x14ac:dyDescent="0.25">
      <c r="A8" s="9" t="s">
        <v>8327</v>
      </c>
      <c r="B8" s="10"/>
      <c r="C8" s="10"/>
      <c r="D8" s="10">
        <v>6</v>
      </c>
      <c r="E8" s="10">
        <v>34</v>
      </c>
      <c r="F8" s="10">
        <v>40</v>
      </c>
    </row>
    <row r="9" spans="1:6" x14ac:dyDescent="0.25">
      <c r="A9" s="9" t="s">
        <v>8320</v>
      </c>
      <c r="B9" s="10">
        <v>20</v>
      </c>
      <c r="C9" s="10">
        <v>140</v>
      </c>
      <c r="D9" s="10">
        <v>6</v>
      </c>
      <c r="E9" s="10">
        <v>34</v>
      </c>
      <c r="F9" s="10">
        <v>200</v>
      </c>
    </row>
    <row r="12" spans="1:6" x14ac:dyDescent="0.25">
      <c r="F12">
        <f>34/40</f>
        <v>0.85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B1758-99C8-4A28-8E85-0FF933569FA1}">
  <dimension ref="A1:F18"/>
  <sheetViews>
    <sheetView workbookViewId="0">
      <selection activeCell="F6" sqref="F6: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7" width="10.7109375" bestFit="1" customWidth="1"/>
  </cols>
  <sheetData>
    <row r="1" spans="1:6" x14ac:dyDescent="0.25">
      <c r="A1" s="8" t="s">
        <v>8308</v>
      </c>
      <c r="B1" t="s">
        <v>8311</v>
      </c>
    </row>
    <row r="2" spans="1:6" x14ac:dyDescent="0.25">
      <c r="A2" s="8" t="s">
        <v>8340</v>
      </c>
      <c r="B2" t="s">
        <v>8324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6" x14ac:dyDescent="0.25">
      <c r="A6" s="9" t="s">
        <v>8334</v>
      </c>
      <c r="B6" s="10">
        <v>2</v>
      </c>
      <c r="C6" s="10">
        <v>19</v>
      </c>
      <c r="D6" s="10">
        <v>25</v>
      </c>
      <c r="E6" s="10">
        <v>46</v>
      </c>
      <c r="F6">
        <f>D6/E6</f>
        <v>0.54347826086956519</v>
      </c>
    </row>
    <row r="7" spans="1:6" x14ac:dyDescent="0.25">
      <c r="A7" s="9" t="s">
        <v>8335</v>
      </c>
      <c r="B7" s="10">
        <v>2</v>
      </c>
      <c r="C7" s="10">
        <v>13</v>
      </c>
      <c r="D7" s="10">
        <v>27</v>
      </c>
      <c r="E7" s="10">
        <v>42</v>
      </c>
      <c r="F7">
        <f t="shared" ref="F7:F17" si="0">D7/E7</f>
        <v>0.6428571428571429</v>
      </c>
    </row>
    <row r="8" spans="1:6" x14ac:dyDescent="0.25">
      <c r="A8" s="9" t="s">
        <v>8336</v>
      </c>
      <c r="B8" s="10">
        <v>2</v>
      </c>
      <c r="C8" s="10">
        <v>15</v>
      </c>
      <c r="D8" s="10">
        <v>37</v>
      </c>
      <c r="E8" s="10">
        <v>54</v>
      </c>
      <c r="F8">
        <f t="shared" si="0"/>
        <v>0.68518518518518523</v>
      </c>
    </row>
    <row r="9" spans="1:6" x14ac:dyDescent="0.25">
      <c r="A9" s="9" t="s">
        <v>8337</v>
      </c>
      <c r="B9" s="10">
        <v>6</v>
      </c>
      <c r="C9" s="10">
        <v>12</v>
      </c>
      <c r="D9" s="10">
        <v>31</v>
      </c>
      <c r="E9" s="10">
        <v>49</v>
      </c>
      <c r="F9">
        <f t="shared" si="0"/>
        <v>0.63265306122448983</v>
      </c>
    </row>
    <row r="10" spans="1:6" x14ac:dyDescent="0.25">
      <c r="A10" s="9" t="s">
        <v>8328</v>
      </c>
      <c r="B10" s="10">
        <v>5</v>
      </c>
      <c r="C10" s="10">
        <v>12</v>
      </c>
      <c r="D10" s="10">
        <v>23</v>
      </c>
      <c r="E10" s="10">
        <v>40</v>
      </c>
      <c r="F10">
        <f t="shared" si="0"/>
        <v>0.57499999999999996</v>
      </c>
    </row>
    <row r="11" spans="1:6" x14ac:dyDescent="0.25">
      <c r="A11" s="9" t="s">
        <v>8338</v>
      </c>
      <c r="B11" s="10">
        <v>3</v>
      </c>
      <c r="C11" s="10">
        <v>16</v>
      </c>
      <c r="D11" s="10">
        <v>30</v>
      </c>
      <c r="E11" s="10">
        <v>49</v>
      </c>
      <c r="F11">
        <f t="shared" si="0"/>
        <v>0.61224489795918369</v>
      </c>
    </row>
    <row r="12" spans="1:6" x14ac:dyDescent="0.25">
      <c r="A12" s="9" t="s">
        <v>8329</v>
      </c>
      <c r="B12" s="10">
        <v>4</v>
      </c>
      <c r="C12" s="10">
        <v>21</v>
      </c>
      <c r="D12" s="10">
        <v>25</v>
      </c>
      <c r="E12" s="10">
        <v>50</v>
      </c>
      <c r="F12">
        <f t="shared" si="0"/>
        <v>0.5</v>
      </c>
    </row>
    <row r="13" spans="1:6" x14ac:dyDescent="0.25">
      <c r="A13" s="9" t="s">
        <v>8330</v>
      </c>
      <c r="B13" s="10">
        <v>5</v>
      </c>
      <c r="C13" s="10">
        <v>20</v>
      </c>
      <c r="D13" s="10">
        <v>16</v>
      </c>
      <c r="E13" s="10">
        <v>41</v>
      </c>
      <c r="F13">
        <f t="shared" si="0"/>
        <v>0.3902439024390244</v>
      </c>
    </row>
    <row r="14" spans="1:6" x14ac:dyDescent="0.25">
      <c r="A14" s="9" t="s">
        <v>8331</v>
      </c>
      <c r="B14" s="10">
        <v>5</v>
      </c>
      <c r="C14" s="10">
        <v>17</v>
      </c>
      <c r="D14" s="10">
        <v>19</v>
      </c>
      <c r="E14" s="10">
        <v>41</v>
      </c>
      <c r="F14">
        <f t="shared" si="0"/>
        <v>0.46341463414634149</v>
      </c>
    </row>
    <row r="15" spans="1:6" x14ac:dyDescent="0.25">
      <c r="A15" s="9" t="s">
        <v>8332</v>
      </c>
      <c r="B15" s="10">
        <v>2</v>
      </c>
      <c r="C15" s="10">
        <v>11</v>
      </c>
      <c r="D15" s="10">
        <v>29</v>
      </c>
      <c r="E15" s="10">
        <v>42</v>
      </c>
      <c r="F15">
        <f t="shared" si="0"/>
        <v>0.69047619047619047</v>
      </c>
    </row>
    <row r="16" spans="1:6" x14ac:dyDescent="0.25">
      <c r="A16" s="9" t="s">
        <v>8333</v>
      </c>
      <c r="B16" s="10">
        <v>3</v>
      </c>
      <c r="C16" s="10">
        <v>11</v>
      </c>
      <c r="D16" s="10">
        <v>23</v>
      </c>
      <c r="E16" s="10">
        <v>37</v>
      </c>
      <c r="F16">
        <f t="shared" si="0"/>
        <v>0.6216216216216216</v>
      </c>
    </row>
    <row r="17" spans="1:6" x14ac:dyDescent="0.25">
      <c r="A17" s="9" t="s">
        <v>8339</v>
      </c>
      <c r="B17" s="10">
        <v>1</v>
      </c>
      <c r="C17" s="10">
        <v>13</v>
      </c>
      <c r="D17" s="10">
        <v>15</v>
      </c>
      <c r="E17" s="10">
        <v>29</v>
      </c>
      <c r="F17">
        <f t="shared" si="0"/>
        <v>0.51724137931034486</v>
      </c>
    </row>
    <row r="18" spans="1:6" x14ac:dyDescent="0.25">
      <c r="A18" s="9" t="s">
        <v>8320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E7F85-275B-421D-97A7-2FAAC49D13B8}">
  <dimension ref="A1:H13"/>
  <sheetViews>
    <sheetView workbookViewId="0">
      <selection activeCell="L3" sqref="L3"/>
    </sheetView>
  </sheetViews>
  <sheetFormatPr defaultRowHeight="15" x14ac:dyDescent="0.25"/>
  <cols>
    <col min="1" max="1" width="22.42578125" customWidth="1"/>
    <col min="2" max="2" width="16.5703125" bestFit="1" customWidth="1"/>
    <col min="3" max="3" width="13.140625" bestFit="1" customWidth="1"/>
    <col min="4" max="4" width="15.7109375" bestFit="1" customWidth="1"/>
    <col min="5" max="5" width="12" bestFit="1" customWidth="1"/>
    <col min="6" max="6" width="19.140625" bestFit="1" customWidth="1"/>
    <col min="7" max="7" width="15.42578125" bestFit="1" customWidth="1"/>
    <col min="8" max="8" width="18.140625" bestFit="1" customWidth="1"/>
  </cols>
  <sheetData>
    <row r="1" spans="1:8" x14ac:dyDescent="0.25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25">
      <c r="A2" t="s">
        <v>8351</v>
      </c>
      <c r="B2">
        <f>COUNTIFS(Data!$F$1:$F$4115, "successful", Data!$D$1:$D$4115, "&lt;1000")</f>
        <v>322</v>
      </c>
      <c r="C2">
        <f>COUNTIFS(Data!$F$1:$F$4115, "failed", Data!$D$1:$D$4115, "&lt;1000")</f>
        <v>113</v>
      </c>
      <c r="D2">
        <f>COUNTIFS(Data!$F$1:$F$4115, "canceled", Data!$D$1:$D$4115,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8352</v>
      </c>
      <c r="B3">
        <f>COUNTIFS(Data!$F$1:$F$4115, "successful", Data!$D$1:$D$4115, "&lt;5000")-COUNTIFS(Data!$F$1:$F$4115, "successful", Data!$D$1:$D$4115, "&lt;1000")</f>
        <v>932</v>
      </c>
      <c r="C3">
        <f>COUNTIFS(Data!$F$1:$F$4115, "failed", Data!$D$1:$D$4115, "&lt;5000")-COUNTIFS(Data!$F$1:$F$4115, "failed", Data!$D$1:$D$4115, "&lt;1000")</f>
        <v>420</v>
      </c>
      <c r="D3">
        <f>COUNTIFS(Data!$F$1:$F$4115, "canceled", Data!$D$1:$D$4115, "&lt;5000")-COUNTIFS(Data!$F$1:$F$4115, "canceled", Data!$D$1:$D$4115, "&lt;1000")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8353</v>
      </c>
      <c r="B4">
        <f>COUNTIFS(Data!$F$1:$F$4115, "successful", Data!$D$1:$D$4115, "&lt;10000")-COUNTIFS(Data!$F$1:$F$4115, "successful", Data!$D$1:$D$4115, "&lt;5000")</f>
        <v>381</v>
      </c>
      <c r="C4">
        <f>COUNTIFS(Data!$F$1:$F$4115, "failed", Data!$D$1:$D$4115, "&lt;10000")-COUNTIFS(Data!$F$1:$F$4115, "failed", Data!$D$1:$D$4115, "&lt;5000")</f>
        <v>283</v>
      </c>
      <c r="D4">
        <f>COUNTIFS(Data!$F$1:$F$4115, "canceled", Data!$D$1:$D$4115, "&lt;10000")-COUNTIFS(Data!$F$1:$F$4115, "canceled", Data!$D$1:$D$4115, "&lt;5000")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8354</v>
      </c>
      <c r="B5">
        <f>COUNTIFS(Data!$F$1:$F$4115, "successful", Data!$D$1:$D$4115, "&lt;15000")-COUNTIFS(Data!$F$1:$F$4115, "successful", Data!$D$1:$D$4115, "&lt;10000")</f>
        <v>168</v>
      </c>
      <c r="C5">
        <f>COUNTIFS(Data!$F$1:$F$4115, "failed", Data!$D$1:$D$4115, "&lt;15000")-COUNTIFS(Data!$F$1:$F$4115, "failed", Data!$D$1:$D$4115, "&lt;10000")</f>
        <v>144</v>
      </c>
      <c r="D5">
        <f>COUNTIFS(Data!$F$1:$F$4115, "canceled", Data!$D$1:$D$4115, "&lt;15000")-COUNTIFS(Data!$F$1:$F$4115, "canceled", Data!$D$1:$D$4115, "&lt;10000")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8355</v>
      </c>
      <c r="B6">
        <f>COUNTIFS(Data!$F$1:$F$4115, "successful", Data!$D$1:$D$4115, "&lt;20000")-COUNTIFS(Data!$F$1:$F$4115, "successful", Data!$D$1:$D$4115, "&lt;15000")</f>
        <v>94</v>
      </c>
      <c r="C6">
        <f>COUNTIFS(Data!$F$1:$F$4115, "failed", Data!$D$1:$D$4115, "&lt;20000")-COUNTIFS(Data!$F$1:$F$4115, "failed", Data!$D$1:$D$4115, "&lt;15000")</f>
        <v>90</v>
      </c>
      <c r="D6">
        <f>COUNTIFS(Data!$F$1:$F$4115, "canceled", Data!$D$1:$D$4115, "&lt;20000")-COUNTIFS(Data!$F$1:$F$4115, "canceled", Data!$D$1:$D$4115, "&lt;15000")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8357</v>
      </c>
      <c r="B7">
        <f>COUNTIFS(Data!$F$1:$F$4115, "successful", Data!$D$1:$D$4115, "&lt;25000")-COUNTIFS(Data!$F$1:$F$4115, "successful", Data!$D$1:$D$4115, "&lt;20000")</f>
        <v>62</v>
      </c>
      <c r="C7">
        <f>COUNTIFS(Data!$F$1:$F$4115, "failed", Data!$D$1:$D$4115, "&lt;25000")-COUNTIFS(Data!$F$1:$F$4115, "failed", Data!$D$1:$D$4115, "&lt;20000")</f>
        <v>72</v>
      </c>
      <c r="D7">
        <f>COUNTIFS(Data!$F$1:$F$4115, "canceled", Data!$D$1:$D$4115, "&lt;25000")-COUNTIFS(Data!$F$1:$F$4115, "canceled", Data!$D$1:$D$4115, "&lt;20000")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8358</v>
      </c>
      <c r="B8">
        <f>COUNTIFS(Data!$F$1:$F$4115, "successful", Data!$D$1:$D$4115, "&lt;30000")-COUNTIFS(Data!$F$1:$F$4115, "successful", Data!$D$1:$D$4115, "&lt;25000")</f>
        <v>55</v>
      </c>
      <c r="C8">
        <f>COUNTIFS(Data!$F$1:$F$4115, "failed", Data!$D$1:$D$4115, "&lt;30000")-COUNTIFS(Data!$F$1:$F$4115, "failed", Data!$D$1:$D$4115, "&lt;25000")</f>
        <v>64</v>
      </c>
      <c r="D8">
        <f>COUNTIFS(Data!$F$1:$F$4115, "canceled", Data!$D$1:$D$4115, "&lt;30000")-COUNTIFS(Data!$F$1:$F$4115, "canceled", Data!$D$1:$D$4115, "&lt;25000")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8359</v>
      </c>
      <c r="B9">
        <f>COUNTIFS(Data!$F$1:$F$4115, "successful", Data!$D$1:$D$4115, "&lt;35000")-COUNTIFS(Data!$F$1:$F$4115, "successful", Data!$D$1:$D$4115, "&lt;30000")</f>
        <v>32</v>
      </c>
      <c r="C9">
        <f>COUNTIFS(Data!$F$1:$F$4115, "failed", Data!$D$1:$D$4115, "&lt;35000")-COUNTIFS(Data!$F$1:$F$4115, "failed", Data!$D$1:$D$4115, "&lt;30000")</f>
        <v>37</v>
      </c>
      <c r="D9">
        <f>COUNTIFS(Data!$F$1:$F$4115, "canceled", Data!$D$1:$D$4115, "&lt;35000")-COUNTIFS(Data!$F$1:$F$4115, "canceled", Data!$D$1:$D$4115, "&lt;30000")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8360</v>
      </c>
      <c r="B10">
        <f>COUNTIFS(Data!$F$1:$F$4115, "successful", Data!$D$1:$D$4115, "&lt;40000")-COUNTIFS(Data!$F$1:$F$4115, "successful", Data!$D$1:$D$4115, "&lt;35000")</f>
        <v>26</v>
      </c>
      <c r="C10">
        <f>COUNTIFS(Data!$F$1:$F$4115, "failed", Data!$D$1:$D$4115, "&lt;40000")-COUNTIFS(Data!$F$1:$F$4115, "failed", Data!$D$1:$D$4115, "&lt;35000")</f>
        <v>22</v>
      </c>
      <c r="D10">
        <f>COUNTIFS(Data!$F$1:$F$4115, "canceled", Data!$D$1:$D$4115, "&lt;40000")-COUNTIFS(Data!$F$1:$F$4115, "canceled", Data!$D$1:$D$4115, "&lt;35000")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8361</v>
      </c>
      <c r="B11">
        <f>COUNTIFS(Data!$F$1:$F$4115, "successful", Data!$D$1:$D$4115, "&lt;45000")-COUNTIFS(Data!$F$1:$F$4115, "successful", Data!$D$1:$D$4115, "&lt;40000")</f>
        <v>21</v>
      </c>
      <c r="C11">
        <f>COUNTIFS(Data!$F$1:$F$4115, "failed", Data!$D$1:$D$4115, "&lt;45000")-COUNTIFS(Data!$F$1:$F$4115, "failed", Data!$D$1:$D$4115, "&lt;40000")</f>
        <v>16</v>
      </c>
      <c r="D11">
        <f>COUNTIFS(Data!$F$1:$F$4115, "canceled", Data!$D$1:$D$4115, "&lt;45000")-COUNTIFS(Data!$F$1:$F$4115, "canceled", Data!$D$1:$D$4115, "&lt;40000")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8362</v>
      </c>
      <c r="B12">
        <f>COUNTIFS(Data!$F$1:$F$4115, "successful", Data!$D$1:$D$4115, "&lt;50000")-COUNTIFS(Data!$F$1:$F$4115, "successful", Data!$D$1:$D$4115, "&lt;45000")</f>
        <v>6</v>
      </c>
      <c r="C12">
        <f>COUNTIFS(Data!$F$1:$F$4115, "failed", Data!$D$1:$D$4115, "&lt;50000")-COUNTIFS(Data!$F$1:$F$4115, "failed", Data!$D$1:$D$4115, "&lt;45000")</f>
        <v>11</v>
      </c>
      <c r="D12">
        <f>COUNTIFS(Data!$F$1:$F$4115, "canceled", Data!$D$1:$D$4115, "&lt;50000")-COUNTIFS(Data!$F$1:$F$4115, "canceled", Data!$D$1:$D$4115, "&lt;45000")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8356</v>
      </c>
      <c r="B13">
        <f>COUNTIFS(Data!$F$1:$F$4115, "successful", Data!$D$1:$D$4115, "&gt;=50000")</f>
        <v>86</v>
      </c>
      <c r="C13">
        <f>COUNTIFS(Data!$F$1:$F$4115, "failed", Data!$D$1:$D$4115, "&gt;=50000")</f>
        <v>258</v>
      </c>
      <c r="D13">
        <f>COUNTIFS(Data!$F$1:$F$4115, "canceled", Data!$D$1:$D$4115,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topLeftCell="E4105" zoomScale="90" zoomScaleNormal="90" workbookViewId="0">
      <selection activeCell="N4118" sqref="N41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140625" bestFit="1" customWidth="1"/>
    <col min="16" max="16" width="15.7109375" bestFit="1" customWidth="1"/>
    <col min="17" max="17" width="12" bestFit="1" customWidth="1"/>
    <col min="18" max="18" width="11.85546875" bestFit="1" customWidth="1"/>
    <col min="19" max="19" width="23.140625" bestFit="1" customWidth="1"/>
    <col min="20" max="20" width="2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8341</v>
      </c>
      <c r="T1" s="1" t="s">
        <v>8342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 0, 0,E2/L2)</f>
        <v>63.917582417582416</v>
      </c>
      <c r="Q2" t="str">
        <f>LEFT(N2, FIND("/", N2)-1)</f>
        <v>film &amp; video</v>
      </c>
      <c r="R2" t="str">
        <f>MID(N2, FIND("/", N2)+1, LEN(N2)-FIND("/", 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 0, 0,E3/L3)</f>
        <v>185.48101265822785</v>
      </c>
      <c r="Q3" t="str">
        <f t="shared" ref="Q3:Q66" si="2">LEFT(N3, FIND("/", N3)-1)</f>
        <v>film &amp; video</v>
      </c>
      <c r="R3" t="str">
        <f t="shared" ref="R3:R66" si="3">MID(N3, FIND("/", N3)+1, LEN(N3)-FIND("/", 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IF(E67= 0, 0,E67/L67)</f>
        <v>132.05263157894737</v>
      </c>
      <c r="Q67" t="str">
        <f t="shared" ref="Q67:Q130" si="8">LEFT(N67, FIND("/", N67)-1)</f>
        <v>film &amp; video</v>
      </c>
      <c r="R67" t="str">
        <f t="shared" ref="R67:R130" si="9">MID(N67, FIND("/", N67)+1, LEN(N67)-FIND("/", 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IF(E131= 0, 0,E131/L131)</f>
        <v>0</v>
      </c>
      <c r="Q131" t="str">
        <f t="shared" ref="Q131:Q194" si="14">LEFT(N131, FIND("/", N131)-1)</f>
        <v>film &amp; video</v>
      </c>
      <c r="R131" t="str">
        <f t="shared" ref="R131:R194" si="15">MID(N131, FIND("/", N131)+1, LEN(N131)-FIND("/", 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IF(E195= 0, 0,E195/L195)</f>
        <v>0</v>
      </c>
      <c r="Q195" t="str">
        <f t="shared" ref="Q195:Q258" si="20">LEFT(N195, FIND("/", N195)-1)</f>
        <v>film &amp; video</v>
      </c>
      <c r="R195" t="str">
        <f t="shared" ref="R195:R258" si="21">MID(N195, FIND("/", N195)+1, LEN(N195)-FIND("/", 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IF(E259= 0, 0,E259/L259)</f>
        <v>66.70405357142856</v>
      </c>
      <c r="Q259" t="str">
        <f t="shared" ref="Q259:Q322" si="26">LEFT(N259, FIND("/", N259)-1)</f>
        <v>film &amp; video</v>
      </c>
      <c r="R259" t="str">
        <f t="shared" ref="R259:R322" si="27">MID(N259, FIND("/", N259)+1, LEN(N259)-FIND("/", 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IF(E323= 0, 0,E323/L323)</f>
        <v>106.62314540059347</v>
      </c>
      <c r="Q323" t="str">
        <f t="shared" ref="Q323:Q386" si="32">LEFT(N323, FIND("/", N323)-1)</f>
        <v>film &amp; video</v>
      </c>
      <c r="R323" t="str">
        <f t="shared" ref="R323:R386" si="33">MID(N323, FIND("/", N323)+1, LEN(N323)-FIND("/", 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IF(E387= 0, 0,E387/L387)</f>
        <v>111.79535864978902</v>
      </c>
      <c r="Q387" t="str">
        <f t="shared" ref="Q387:Q450" si="38">LEFT(N387, FIND("/", N387)-1)</f>
        <v>film &amp; video</v>
      </c>
      <c r="R387" t="str">
        <f t="shared" ref="R387:R450" si="39">MID(N387, FIND("/", N387)+1, LEN(N387)-FIND("/", 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IF(E451= 0, 0,E451/L451)</f>
        <v>9</v>
      </c>
      <c r="Q451" t="str">
        <f t="shared" ref="Q451:Q514" si="44">LEFT(N451, FIND("/", N451)-1)</f>
        <v>film &amp; video</v>
      </c>
      <c r="R451" t="str">
        <f t="shared" ref="R451:R514" si="45">MID(N451, FIND("/", N451)+1, LEN(N451)-FIND("/", 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IF(E515= 0, 0,E515/L515)</f>
        <v>102.38235294117646</v>
      </c>
      <c r="Q515" t="str">
        <f t="shared" ref="Q515:Q578" si="50">LEFT(N515, FIND("/", N515)-1)</f>
        <v>film &amp; video</v>
      </c>
      <c r="R515" t="str">
        <f t="shared" ref="R515:R578" si="51">MID(N515, FIND("/", N515)+1, LEN(N515)-FIND("/", 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IF(E579= 0, 0,E579/L579)</f>
        <v>10</v>
      </c>
      <c r="Q579" t="str">
        <f t="shared" ref="Q579:Q642" si="56">LEFT(N579, FIND("/", N579)-1)</f>
        <v>technology</v>
      </c>
      <c r="R579" t="str">
        <f t="shared" ref="R579:R642" si="57">MID(N579, FIND("/", N579)+1, LEN(N579)-FIND("/", 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IF(E643= 0, 0,E643/L643)</f>
        <v>151.31746031746033</v>
      </c>
      <c r="Q643" t="str">
        <f t="shared" ref="Q643:Q706" si="62">LEFT(N643, FIND("/", N643)-1)</f>
        <v>technology</v>
      </c>
      <c r="R643" t="str">
        <f t="shared" ref="R643:R706" si="63">MID(N643, FIND("/", N643)+1, LEN(N643)-FIND("/", 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IF(E707= 0, 0,E707/L707)</f>
        <v>195.4</v>
      </c>
      <c r="Q707" t="str">
        <f t="shared" ref="Q707:Q770" si="68">LEFT(N707, FIND("/", N707)-1)</f>
        <v>technology</v>
      </c>
      <c r="R707" t="str">
        <f t="shared" ref="R707:R770" si="69">MID(N707, FIND("/", N707)+1, LEN(N707)-FIND("/", 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IF(E771= 0, 0,E771/L771)</f>
        <v>31.846153846153847</v>
      </c>
      <c r="Q771" t="str">
        <f t="shared" ref="Q771:Q834" si="74">LEFT(N771, FIND("/", N771)-1)</f>
        <v>publishing</v>
      </c>
      <c r="R771" t="str">
        <f t="shared" ref="R771:R834" si="75">MID(N771, FIND("/", N771)+1, LEN(N771)-FIND("/", 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IF(E835= 0, 0,E835/L835)</f>
        <v>148.78048780487805</v>
      </c>
      <c r="Q835" t="str">
        <f t="shared" ref="Q835:Q898" si="80">LEFT(N835, FIND("/", N835)-1)</f>
        <v>music</v>
      </c>
      <c r="R835" t="str">
        <f t="shared" ref="R835:R898" si="81">MID(N835, FIND("/", N835)+1, LEN(N835)-FIND("/", 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IF(E899= 0, 0,E899/L899)</f>
        <v>0</v>
      </c>
      <c r="Q899" t="str">
        <f t="shared" ref="Q899:Q962" si="86">LEFT(N899, FIND("/", N899)-1)</f>
        <v>music</v>
      </c>
      <c r="R899" t="str">
        <f t="shared" ref="R899:R962" si="87">MID(N899, FIND("/", N899)+1, LEN(N899)-FIND("/", 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IF(E963= 0, 0,E963/L963)</f>
        <v>364.35454545454547</v>
      </c>
      <c r="Q963" t="str">
        <f t="shared" ref="Q963:Q1026" si="92">LEFT(N963, FIND("/", N963)-1)</f>
        <v>technology</v>
      </c>
      <c r="R963" t="str">
        <f t="shared" ref="R963:R1026" si="93">MID(N963, FIND("/", N963)+1, LEN(N963)-FIND("/", 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IF(E1027= 0, 0,E1027/L1027)</f>
        <v>71.848571428571432</v>
      </c>
      <c r="Q1027" t="str">
        <f t="shared" ref="Q1027:Q1090" si="98">LEFT(N1027, FIND("/", N1027)-1)</f>
        <v>music</v>
      </c>
      <c r="R1027" t="str">
        <f t="shared" ref="R1027:R1090" si="99">MID(N1027, FIND("/", N1027)+1, LEN(N1027)-FIND("/", 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IF(E1091= 0, 0,E1091/L1091)</f>
        <v>23.959183673469386</v>
      </c>
      <c r="Q1091" t="str">
        <f t="shared" ref="Q1091:Q1154" si="104">LEFT(N1091, FIND("/", N1091)-1)</f>
        <v>games</v>
      </c>
      <c r="R1091" t="str">
        <f t="shared" ref="R1091:R1154" si="105">MID(N1091, FIND("/", N1091)+1, LEN(N1091)-FIND("/", 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IF(E1155= 0, 0,E1155/L1155)</f>
        <v>50</v>
      </c>
      <c r="Q1155" t="str">
        <f t="shared" ref="Q1155:Q1218" si="110">LEFT(N1155, FIND("/", N1155)-1)</f>
        <v>food</v>
      </c>
      <c r="R1155" t="str">
        <f t="shared" ref="R1155:R1218" si="111">MID(N1155, FIND("/", N1155)+1, LEN(N1155)-FIND("/", 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IF(E1219= 0, 0,E1219/L1219)</f>
        <v>148.57377049180329</v>
      </c>
      <c r="Q1219" t="str">
        <f t="shared" ref="Q1219:Q1282" si="116">LEFT(N1219, FIND("/", N1219)-1)</f>
        <v>photography</v>
      </c>
      <c r="R1219" t="str">
        <f t="shared" ref="R1219:R1282" si="117">MID(N1219, FIND("/", N1219)+1, LEN(N1219)-FIND("/", 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IF(E1283= 0, 0,E1283/L1283)</f>
        <v>104.72972972972973</v>
      </c>
      <c r="Q1283" t="str">
        <f t="shared" ref="Q1283:Q1346" si="122">LEFT(N1283, FIND("/", N1283)-1)</f>
        <v>music</v>
      </c>
      <c r="R1283" t="str">
        <f t="shared" ref="R1283:R1346" si="123">MID(N1283, FIND("/", N1283)+1, LEN(N1283)-FIND("/", 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IF(E1347= 0, 0,E1347/L1347)</f>
        <v>53.571428571428569</v>
      </c>
      <c r="Q1347" t="str">
        <f t="shared" ref="Q1347:Q1410" si="128">LEFT(N1347, FIND("/", N1347)-1)</f>
        <v>publishing</v>
      </c>
      <c r="R1347" t="str">
        <f t="shared" ref="R1347:R1410" si="129">MID(N1347, FIND("/", N1347)+1, LEN(N1347)-FIND("/", 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IF(E1411= 0, 0,E1411/L1411)</f>
        <v>0</v>
      </c>
      <c r="Q1411" t="str">
        <f t="shared" ref="Q1411:Q1474" si="134">LEFT(N1411, FIND("/", N1411)-1)</f>
        <v>publishing</v>
      </c>
      <c r="R1411" t="str">
        <f t="shared" ref="R1411:R1474" si="135">MID(N1411, FIND("/", N1411)+1, LEN(N1411)-FIND("/", 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IF(E1475= 0, 0,E1475/L1475)</f>
        <v>38.462553191489363</v>
      </c>
      <c r="Q1475" t="str">
        <f t="shared" ref="Q1475:Q1538" si="140">LEFT(N1475, FIND("/", N1475)-1)</f>
        <v>publishing</v>
      </c>
      <c r="R1475" t="str">
        <f t="shared" ref="R1475:R1538" si="141">MID(N1475, FIND("/", N1475)+1, LEN(N1475)-FIND("/", 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IF(E1539= 0, 0,E1539/L1539)</f>
        <v>96.375</v>
      </c>
      <c r="Q1539" t="str">
        <f t="shared" ref="Q1539:Q1602" si="146">LEFT(N1539, FIND("/", N1539)-1)</f>
        <v>photography</v>
      </c>
      <c r="R1539" t="str">
        <f t="shared" ref="R1539:R1602" si="147">MID(N1539, FIND("/", N1539)+1, LEN(N1539)-FIND("/", 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IF(E1603= 0, 0,E1603/L1603)</f>
        <v>48.325535714285714</v>
      </c>
      <c r="Q1603" t="str">
        <f t="shared" ref="Q1603:Q1666" si="152">LEFT(N1603, FIND("/", N1603)-1)</f>
        <v>music</v>
      </c>
      <c r="R1603" t="str">
        <f t="shared" ref="R1603:R1666" si="153">MID(N1603, FIND("/", N1603)+1, LEN(N1603)-FIND("/", 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IF(E1667= 0, 0,E1667/L1667)</f>
        <v>44.956989247311824</v>
      </c>
      <c r="Q1667" t="str">
        <f t="shared" ref="Q1667:Q1730" si="158">LEFT(N1667, FIND("/", N1667)-1)</f>
        <v>music</v>
      </c>
      <c r="R1667" t="str">
        <f t="shared" ref="R1667:R1730" si="159">MID(N1667, FIND("/", N1667)+1, LEN(N1667)-FIND("/", 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IF(E1731= 0, 0,E1731/L1731)</f>
        <v>0</v>
      </c>
      <c r="Q1731" t="str">
        <f t="shared" ref="Q1731:Q1794" si="164">LEFT(N1731, FIND("/", N1731)-1)</f>
        <v>music</v>
      </c>
      <c r="R1731" t="str">
        <f t="shared" ref="R1731:R1794" si="165">MID(N1731, FIND("/", N1731)+1, LEN(N1731)-FIND("/", 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IF(E1795= 0, 0,E1795/L1795)</f>
        <v>20</v>
      </c>
      <c r="Q1795" t="str">
        <f t="shared" ref="Q1795:Q1858" si="170">LEFT(N1795, FIND("/", N1795)-1)</f>
        <v>photography</v>
      </c>
      <c r="R1795" t="str">
        <f t="shared" ref="R1795:R1858" si="171">MID(N1795, FIND("/", N1795)+1, LEN(N1795)-FIND("/", 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IF(E1859= 0, 0,E1859/L1859)</f>
        <v>136.36363636363637</v>
      </c>
      <c r="Q1859" t="str">
        <f t="shared" ref="Q1859:Q1922" si="176">LEFT(N1859, FIND("/", N1859)-1)</f>
        <v>music</v>
      </c>
      <c r="R1859" t="str">
        <f t="shared" ref="R1859:R1922" si="177">MID(N1859, FIND("/", N1859)+1, LEN(N1859)-FIND("/", 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IF(E1923= 0, 0,E1923/L1923)</f>
        <v>54</v>
      </c>
      <c r="Q1923" t="str">
        <f t="shared" ref="Q1923:Q1986" si="182">LEFT(N1923, FIND("/", N1923)-1)</f>
        <v>music</v>
      </c>
      <c r="R1923" t="str">
        <f t="shared" ref="R1923:R1986" si="183">MID(N1923, FIND("/", N1923)+1, LEN(N1923)-FIND("/", 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IF(E1987= 0, 0,E1987/L1987)</f>
        <v>12.75</v>
      </c>
      <c r="Q1987" t="str">
        <f t="shared" ref="Q1987:Q2050" si="188">LEFT(N1987, FIND("/", N1987)-1)</f>
        <v>photography</v>
      </c>
      <c r="R1987" t="str">
        <f t="shared" ref="R1987:R2050" si="189">MID(N1987, FIND("/", N1987)+1, LEN(N1987)-FIND("/", 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IF(E2051= 0, 0,E2051/L2051)</f>
        <v>80.991037735849048</v>
      </c>
      <c r="Q2051" t="str">
        <f t="shared" ref="Q2051:Q2114" si="194">LEFT(N2051, FIND("/", N2051)-1)</f>
        <v>technology</v>
      </c>
      <c r="R2051" t="str">
        <f t="shared" ref="R2051:R2114" si="195">MID(N2051, FIND("/", N2051)+1, LEN(N2051)-FIND("/", 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IF(E2115= 0, 0,E2115/L2115)</f>
        <v>68.598130841121488</v>
      </c>
      <c r="Q2115" t="str">
        <f t="shared" ref="Q2115:Q2178" si="200">LEFT(N2115, FIND("/", N2115)-1)</f>
        <v>music</v>
      </c>
      <c r="R2115" t="str">
        <f t="shared" ref="R2115:R2178" si="201">MID(N2115, FIND("/", N2115)+1, LEN(N2115)-FIND("/", 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IF(E2179= 0, 0,E2179/L2179)</f>
        <v>65.868421052631575</v>
      </c>
      <c r="Q2179" t="str">
        <f t="shared" ref="Q2179:Q2242" si="206">LEFT(N2179, FIND("/", N2179)-1)</f>
        <v>music</v>
      </c>
      <c r="R2179" t="str">
        <f t="shared" ref="R2179:R2242" si="207">MID(N2179, FIND("/", N2179)+1, LEN(N2179)-FIND("/", 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IF(E2243= 0, 0,E2243/L2243)</f>
        <v>49.472392638036808</v>
      </c>
      <c r="Q2243" t="str">
        <f t="shared" ref="Q2243:Q2306" si="212">LEFT(N2243, FIND("/", N2243)-1)</f>
        <v>games</v>
      </c>
      <c r="R2243" t="str">
        <f t="shared" ref="R2243:R2306" si="213">MID(N2243, FIND("/", N2243)+1, LEN(N2243)-FIND("/", 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IF(E2307= 0, 0,E2307/L2307)</f>
        <v>109.10778443113773</v>
      </c>
      <c r="Q2307" t="str">
        <f t="shared" ref="Q2307:Q2370" si="218">LEFT(N2307, FIND("/", N2307)-1)</f>
        <v>music</v>
      </c>
      <c r="R2307" t="str">
        <f t="shared" ref="R2307:R2370" si="219">MID(N2307, FIND("/", N2307)+1, LEN(N2307)-FIND("/", 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IF(E2371= 0, 0,E2371/L2371)</f>
        <v>0</v>
      </c>
      <c r="Q2371" t="str">
        <f t="shared" ref="Q2371:Q2434" si="224">LEFT(N2371, FIND("/", N2371)-1)</f>
        <v>technology</v>
      </c>
      <c r="R2371" t="str">
        <f t="shared" ref="R2371:R2434" si="225">MID(N2371, FIND("/", N2371)+1, LEN(N2371)-FIND("/", 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IF(E2435= 0, 0,E2435/L2435)</f>
        <v>0</v>
      </c>
      <c r="Q2435" t="str">
        <f t="shared" ref="Q2435:Q2498" si="230">LEFT(N2435, FIND("/", N2435)-1)</f>
        <v>food</v>
      </c>
      <c r="R2435" t="str">
        <f t="shared" ref="R2435:R2498" si="231">MID(N2435, FIND("/", N2435)+1, LEN(N2435)-FIND("/", 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IF(E2499= 0, 0,E2499/L2499)</f>
        <v>80.551071428571419</v>
      </c>
      <c r="Q2499" t="str">
        <f t="shared" ref="Q2499:Q2562" si="236">LEFT(N2499, FIND("/", N2499)-1)</f>
        <v>music</v>
      </c>
      <c r="R2499" t="str">
        <f t="shared" ref="R2499:R2562" si="237">MID(N2499, FIND("/", N2499)+1, LEN(N2499)-FIND("/", 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IF(E2563= 0, 0,E2563/L2563)</f>
        <v>0</v>
      </c>
      <c r="Q2563" t="str">
        <f t="shared" ref="Q2563:Q2626" si="242">LEFT(N2563, FIND("/", N2563)-1)</f>
        <v>food</v>
      </c>
      <c r="R2563" t="str">
        <f t="shared" ref="R2563:R2626" si="243">MID(N2563, FIND("/", N2563)+1, LEN(N2563)-FIND("/", 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IF(E2627= 0, 0,E2627/L2627)</f>
        <v>27.576923076923077</v>
      </c>
      <c r="Q2627" t="str">
        <f t="shared" ref="Q2627:Q2690" si="248">LEFT(N2627, FIND("/", N2627)-1)</f>
        <v>technology</v>
      </c>
      <c r="R2627" t="str">
        <f t="shared" ref="R2627:R2690" si="249">MID(N2627, FIND("/", N2627)+1, LEN(N2627)-FIND("/", 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IF(E2691= 0, 0,E2691/L2691)</f>
        <v>1</v>
      </c>
      <c r="Q2691" t="str">
        <f t="shared" ref="Q2691:Q2754" si="254">LEFT(N2691, FIND("/", N2691)-1)</f>
        <v>food</v>
      </c>
      <c r="R2691" t="str">
        <f t="shared" ref="R2691:R2754" si="255">MID(N2691, FIND("/", N2691)+1, LEN(N2691)-FIND("/", 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IF(E2755= 0, 0,E2755/L2755)</f>
        <v>47.5</v>
      </c>
      <c r="Q2755" t="str">
        <f t="shared" ref="Q2755:Q2818" si="260">LEFT(N2755, FIND("/", N2755)-1)</f>
        <v>publishing</v>
      </c>
      <c r="R2755" t="str">
        <f t="shared" ref="R2755:R2818" si="261">MID(N2755, FIND("/", N2755)+1, LEN(N2755)-FIND("/", 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IF(E2819= 0, 0,E2819/L2819)</f>
        <v>23.636363636363637</v>
      </c>
      <c r="Q2819" t="str">
        <f t="shared" ref="Q2819:Q2882" si="266">LEFT(N2819, FIND("/", N2819)-1)</f>
        <v>theater</v>
      </c>
      <c r="R2819" t="str">
        <f t="shared" ref="R2819:R2882" si="267">MID(N2819, FIND("/", N2819)+1, LEN(N2819)-FIND("/", 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IF(E2883= 0, 0,E2883/L2883)</f>
        <v>0</v>
      </c>
      <c r="Q2883" t="str">
        <f t="shared" ref="Q2883:Q2946" si="272">LEFT(N2883, FIND("/", N2883)-1)</f>
        <v>theater</v>
      </c>
      <c r="R2883" t="str">
        <f t="shared" ref="R2883:R2946" si="273">MID(N2883, FIND("/", N2883)+1, LEN(N2883)-FIND("/", 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IF(E2947= 0, 0,E2947/L2947)</f>
        <v>0</v>
      </c>
      <c r="Q2947" t="str">
        <f t="shared" ref="Q2947:Q3010" si="278">LEFT(N2947, FIND("/", N2947)-1)</f>
        <v>theater</v>
      </c>
      <c r="R2947" t="str">
        <f t="shared" ref="R2947:R3010" si="279">MID(N2947, FIND("/", N2947)+1, LEN(N2947)-FIND("/", 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IF(E3011= 0, 0,E3011/L3011)</f>
        <v>233.8984375</v>
      </c>
      <c r="Q3011" t="str">
        <f t="shared" ref="Q3011:Q3074" si="284">LEFT(N3011, FIND("/", N3011)-1)</f>
        <v>theater</v>
      </c>
      <c r="R3011" t="str">
        <f t="shared" ref="R3011:R3074" si="285">MID(N3011, FIND("/", N3011)+1, LEN(N3011)-FIND("/", 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IF(E3075= 0, 0,E3075/L3075)</f>
        <v>92.142857142857139</v>
      </c>
      <c r="Q3075" t="str">
        <f t="shared" ref="Q3075:Q3138" si="290">LEFT(N3075, FIND("/", N3075)-1)</f>
        <v>theater</v>
      </c>
      <c r="R3075" t="str">
        <f t="shared" ref="R3075:R3138" si="291">MID(N3075, FIND("/", N3075)+1, LEN(N3075)-FIND("/", 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IF(E3139= 0, 0,E3139/L3139)</f>
        <v>50</v>
      </c>
      <c r="Q3139" t="str">
        <f t="shared" ref="Q3139:Q3202" si="296">LEFT(N3139, FIND("/", N3139)-1)</f>
        <v>theater</v>
      </c>
      <c r="R3139" t="str">
        <f t="shared" ref="R3139:R3202" si="297">MID(N3139, FIND("/", N3139)+1, LEN(N3139)-FIND("/", 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IF(E3203= 0, 0,E3203/L3203)</f>
        <v>12.5</v>
      </c>
      <c r="Q3203" t="str">
        <f t="shared" ref="Q3203:Q3266" si="302">LEFT(N3203, FIND("/", N3203)-1)</f>
        <v>theater</v>
      </c>
      <c r="R3203" t="str">
        <f t="shared" ref="R3203:R3266" si="303">MID(N3203, FIND("/", N3203)+1, LEN(N3203)-FIND("/", 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IF(E3267= 0, 0,E3267/L3267)</f>
        <v>70.285714285714292</v>
      </c>
      <c r="Q3267" t="str">
        <f t="shared" ref="Q3267:Q3330" si="308">LEFT(N3267, FIND("/", N3267)-1)</f>
        <v>theater</v>
      </c>
      <c r="R3267" t="str">
        <f t="shared" ref="R3267:R3330" si="309">MID(N3267, FIND("/", N3267)+1, LEN(N3267)-FIND("/", 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IF(E3331= 0, 0,E3331/L3331)</f>
        <v>44.92307692307692</v>
      </c>
      <c r="Q3331" t="str">
        <f t="shared" ref="Q3331:Q3394" si="314">LEFT(N3331, FIND("/", N3331)-1)</f>
        <v>theater</v>
      </c>
      <c r="R3331" t="str">
        <f t="shared" ref="R3331:R3394" si="315">MID(N3331, FIND("/", N3331)+1, LEN(N3331)-FIND("/", 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IF(E3395= 0, 0,E3395/L3395)</f>
        <v>36.06818181818182</v>
      </c>
      <c r="Q3395" t="str">
        <f t="shared" ref="Q3395:Q3458" si="320">LEFT(N3395, FIND("/", N3395)-1)</f>
        <v>theater</v>
      </c>
      <c r="R3395" t="str">
        <f t="shared" ref="R3395:R3458" si="321">MID(N3395, FIND("/", N3395)+1, LEN(N3395)-FIND("/", 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IF(E3459= 0, 0,E3459/L3459)</f>
        <v>50.981818181818184</v>
      </c>
      <c r="Q3459" t="str">
        <f t="shared" ref="Q3459:Q3522" si="326">LEFT(N3459, FIND("/", N3459)-1)</f>
        <v>theater</v>
      </c>
      <c r="R3459" t="str">
        <f t="shared" ref="R3459:R3522" si="327">MID(N3459, FIND("/", N3459)+1, LEN(N3459)-FIND("/", 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IF(E3523= 0, 0,E3523/L3523)</f>
        <v>45.615384615384613</v>
      </c>
      <c r="Q3523" t="str">
        <f t="shared" ref="Q3523:Q3586" si="332">LEFT(N3523, FIND("/", N3523)-1)</f>
        <v>theater</v>
      </c>
      <c r="R3523" t="str">
        <f t="shared" ref="R3523:R3586" si="333">MID(N3523, FIND("/", N3523)+1, LEN(N3523)-FIND("/", 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IF(E3587= 0, 0,E3587/L3587)</f>
        <v>176.08695652173913</v>
      </c>
      <c r="Q3587" t="str">
        <f t="shared" ref="Q3587:Q3650" si="338">LEFT(N3587, FIND("/", N3587)-1)</f>
        <v>theater</v>
      </c>
      <c r="R3587" t="str">
        <f t="shared" ref="R3587:R3650" si="339">MID(N3587, FIND("/", N3587)+1, LEN(N3587)-FIND("/", 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IF(E3651= 0, 0,E3651/L3651)</f>
        <v>97.5</v>
      </c>
      <c r="Q3651" t="str">
        <f t="shared" ref="Q3651:Q3714" si="344">LEFT(N3651, FIND("/", N3651)-1)</f>
        <v>theater</v>
      </c>
      <c r="R3651" t="str">
        <f t="shared" ref="R3651:R3714" si="345">MID(N3651, FIND("/", N3651)+1, LEN(N3651)-FIND("/", 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IF(E3715= 0, 0,E3715/L3715)</f>
        <v>106.84210526315789</v>
      </c>
      <c r="Q3715" t="str">
        <f t="shared" ref="Q3715:Q3778" si="350">LEFT(N3715, FIND("/", N3715)-1)</f>
        <v>theater</v>
      </c>
      <c r="R3715" t="str">
        <f t="shared" ref="R3715:R3778" si="351">MID(N3715, FIND("/", N3715)+1, LEN(N3715)-FIND("/", 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IF(E3779= 0, 0,E3779/L3779)</f>
        <v>48.542372881355931</v>
      </c>
      <c r="Q3779" t="str">
        <f t="shared" ref="Q3779:Q3842" si="356">LEFT(N3779, FIND("/", N3779)-1)</f>
        <v>theater</v>
      </c>
      <c r="R3779" t="str">
        <f t="shared" ref="R3779:R3842" si="357">MID(N3779, FIND("/", N3779)+1, LEN(N3779)-FIND("/", 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IF(E3843= 0, 0,E3843/L3843)</f>
        <v>25.647058823529413</v>
      </c>
      <c r="Q3843" t="str">
        <f t="shared" ref="Q3843:Q3906" si="362">LEFT(N3843, FIND("/", N3843)-1)</f>
        <v>theater</v>
      </c>
      <c r="R3843" t="str">
        <f t="shared" ref="R3843:R3906" si="363">MID(N3843, FIND("/", N3843)+1, LEN(N3843)-FIND("/", 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IF(E3907= 0, 0,E3907/L3907)</f>
        <v>24.714285714285715</v>
      </c>
      <c r="Q3907" t="str">
        <f t="shared" ref="Q3907:Q3970" si="368">LEFT(N3907, FIND("/", N3907)-1)</f>
        <v>theater</v>
      </c>
      <c r="R3907" t="str">
        <f t="shared" ref="R3907:R3970" si="369">MID(N3907, FIND("/", N3907)+1, LEN(N3907)-FIND("/", 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IF(E3971= 0, 0,E3971/L3971)</f>
        <v>35.166666666666664</v>
      </c>
      <c r="Q3971" t="str">
        <f t="shared" ref="Q3971:Q4034" si="374">LEFT(N3971, FIND("/", N3971)-1)</f>
        <v>theater</v>
      </c>
      <c r="R3971" t="str">
        <f t="shared" ref="R3971:R4034" si="375">MID(N3971, FIND("/", N3971)+1, LEN(N3971)-FIND("/", 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IF(E4035= 0, 0,E4035/L4035)</f>
        <v>65.340319148936175</v>
      </c>
      <c r="Q4035" t="str">
        <f t="shared" ref="Q4035:Q4098" si="380">LEFT(N4035, FIND("/", N4035)-1)</f>
        <v>theater</v>
      </c>
      <c r="R4035" t="str">
        <f t="shared" ref="R4035:R4098" si="381">MID(N4035, FIND("/", N4035)+1, LEN(N4035)-FIND("/", 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6" si="385">IF(E4099= 0, 0,E4099/L4099)</f>
        <v>0</v>
      </c>
      <c r="Q4099" t="str">
        <f t="shared" ref="Q4099:Q4115" si="386">LEFT(N4099, FIND("/", N4099)-1)</f>
        <v>theater</v>
      </c>
      <c r="R4099" t="str">
        <f t="shared" ref="R4099:R4115" si="387">MID(N4099, FIND("/", N4099)+1, LEN(N4099)-FIND("/", 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  <row r="4116" spans="1:20" x14ac:dyDescent="0.25">
      <c r="E4116">
        <f>SUM(E2:E4115)</f>
        <v>46173741.659999967</v>
      </c>
      <c r="L4116">
        <f>SUM(L2:L4115)</f>
        <v>463246</v>
      </c>
      <c r="P4116" s="6">
        <f t="shared" si="385"/>
        <v>99.674345077993053</v>
      </c>
    </row>
  </sheetData>
  <autoFilter ref="A1:N4115" xr:uid="{C3EFA624-7E6A-4714-9B5B-8A148FA9E322}">
    <filterColumn colId="5">
      <filters>
        <filter val="canceled"/>
        <filter val="failed"/>
        <filter val="successful"/>
      </filters>
    </filterColumn>
  </autoFilter>
  <conditionalFormatting sqref="F2">
    <cfRule type="cellIs" dxfId="7" priority="13" operator="equal">
      <formula>"canceled"</formula>
    </cfRule>
    <cfRule type="cellIs" dxfId="6" priority="14" operator="equal">
      <formula>"live"</formula>
    </cfRule>
    <cfRule type="cellIs" dxfId="5" priority="15" operator="equal">
      <formula>"failed"</formula>
    </cfRule>
    <cfRule type="cellIs" dxfId="4" priority="16" operator="equal">
      <formula>"successful"</formula>
    </cfRule>
  </conditionalFormatting>
  <conditionalFormatting sqref="F3:F4115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">
    <cfRule type="colorScale" priority="3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O3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conditionalFormatting sqref="O4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llreb</cp:lastModifiedBy>
  <dcterms:created xsi:type="dcterms:W3CDTF">2017-04-20T15:17:24Z</dcterms:created>
  <dcterms:modified xsi:type="dcterms:W3CDTF">2018-08-16T01:11:09Z</dcterms:modified>
</cp:coreProperties>
</file>